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2.xml" ContentType="application/vnd.openxmlformats-officedocument.drawingml.char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7"/>
  <workbookPr codeName="ThisWorkbook" defaultThemeVersion="124226"/>
  <bookViews>
    <workbookView xWindow="105" yWindow="105" windowWidth="9000" windowHeight="7995" tabRatio="601"/>
  </bookViews>
  <sheets>
    <sheet name="Lane 22" sheetId="1" r:id="rId1"/>
    <sheet name="39" sheetId="13" r:id="rId2"/>
    <sheet name="SPB" sheetId="11" r:id="rId3"/>
    <sheet name="3D" sheetId="8" r:id="rId4"/>
    <sheet name="3D Data" sheetId="10" r:id="rId5"/>
    <sheet name="All Ball Positions XY" sheetId="16" r:id="rId6"/>
    <sheet name="Lefty" sheetId="17" r:id="rId7"/>
  </sheets>
  <definedNames>
    <definedName name="Board" comment="">'3D Data'!$D$32:$AN$32</definedName>
    <definedName name="Boards" comment="" localSheetId="1">'3D'!#REF!</definedName>
    <definedName name="Boards" comment="" localSheetId="2">'3D'!#REF!</definedName>
    <definedName name="Boards" comment="">'3D'!#REF!</definedName>
    <definedName name="CrossTilt" comment="" localSheetId="1">'3D'!#REF!</definedName>
    <definedName name="CrossTilt" comment="" localSheetId="2">'3D'!#REF!</definedName>
    <definedName name="CrossTilt" comment="">'3D'!#REF!</definedName>
    <definedName name="_xlnm.Print_Area" comment="" localSheetId="1">'39'!$A$1:$BC$80</definedName>
    <definedName name="_xlnm.Print_Area" comment="" localSheetId="0">'Lane 22'!$A$1:$CO$82</definedName>
    <definedName name="_xlnm.Print_Area" comment="" localSheetId="2">SPB!$A$1:$M$56</definedName>
    <definedName name="Tilt" comment="">'3D Data'!$AQ$2:$AQ$31</definedName>
    <definedName name="Tilt0" comment="" localSheetId="1">'3D'!#REF!</definedName>
    <definedName name="Tilt0" comment="" localSheetId="2">'3D'!#REF!</definedName>
    <definedName name="Tilt0" comment="">'3D'!#REF!</definedName>
    <definedName name="TiltBoard" comment="">'3D Data'!$AT$2:$AT$31</definedName>
    <definedName name="TiltByBoard" comment="" localSheetId="1">'3D'!#REF!</definedName>
    <definedName name="TiltByBoard" comment="" localSheetId="2">'3D'!#REF!</definedName>
    <definedName name="TiltByBoard" comment="">'3D'!#REF!</definedName>
    <definedName name="TiltFact" comment="">'3D Data'!$AR$2:$AR$31</definedName>
    <definedName name="TiltFactor" comment="" localSheetId="1">'3D'!#REF!</definedName>
    <definedName name="TiltFactor" comment="" localSheetId="2">'3D'!#REF!</definedName>
    <definedName name="TiltFactor" comment="">'3D'!#REF!</definedName>
    <definedName name="TiltZ" comment="">'3D Data'!$AS$2:$AS$31</definedName>
  </definedNames>
  <calcPr fullPrecision="1" calcId="125725"/>
</workbook>
</file>

<file path=xl/sharedStrings.xml><?xml version="1.0" encoding="utf-8"?>
<sst xmlns="http://schemas.openxmlformats.org/spreadsheetml/2006/main" uniqueCount="217" count="728">
  <si>
    <t>ID</t>
  </si>
  <si>
    <t>Center</t>
  </si>
  <si>
    <t>Lane</t>
  </si>
  <si>
    <t>Distance</t>
  </si>
  <si>
    <t>Step</t>
  </si>
  <si>
    <t>Date</t>
  </si>
  <si>
    <t>Time</t>
  </si>
  <si>
    <t>Cross</t>
  </si>
  <si>
    <t>Length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</si>
  <si>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</si>
  <si>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</si>
  <si>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</si>
  <si>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</si>
  <si>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</si>
  <si>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</si>
  <si>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</si>
  <si>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</si>
  <si>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</si>
  <si>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</si>
  <si>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</si>
  <si>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</si>
  <si>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</si>
  <si>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</si>
  <si>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</si>
  <si>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</si>
  <si>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</si>
  <si>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</si>
  <si>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</si>
  <si>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R19</t>
  </si>
  <si>
    <t>R18</t>
  </si>
  <si>
    <t>R17</t>
  </si>
  <si>
    <t>R16</t>
  </si>
  <si>
    <t>R15</t>
  </si>
  <si>
    <t>R14</t>
  </si>
  <si>
    <t>R13</t>
  </si>
  <si>
    <t>R12</t>
  </si>
  <si>
    <t>R11</t>
  </si>
  <si>
    <t>R10</t>
  </si>
  <si>
    <t>R9</t>
  </si>
  <si>
    <t>R8</t>
  </si>
  <si>
    <t>R7</t>
  </si>
  <si>
    <t>R6</t>
  </si>
  <si>
    <t>R5</t>
  </si>
  <si>
    <t>R4</t>
  </si>
  <si>
    <t>R3</t>
  </si>
  <si>
    <t>R2</t>
  </si>
  <si>
    <t>R1</t>
  </si>
  <si>
    <t>L0</t>
  </si>
  <si>
    <t>TOT</t>
  </si>
  <si>
    <t>AVG</t>
  </si>
  <si>
    <t>RMS</t>
  </si>
  <si>
    <t>Rating</t>
  </si>
  <si>
    <t>Flatness</t>
  </si>
  <si>
    <t>Slope Per Board in Thousandths of an Inch - Positive Numbers Slope Right (blue), Negative Numbers Slope Left (red)</t>
  </si>
  <si>
    <t>R0</t>
  </si>
  <si>
    <t>TiltFactor</t>
  </si>
  <si>
    <t>Tilt0</t>
  </si>
  <si>
    <t>TiltByBoard</t>
  </si>
  <si>
    <t>CrossTilt</t>
  </si>
  <si>
    <t>112009 gen2a 1 - 4_AllF</t>
  </si>
  <si>
    <t>2</t>
  </si>
  <si>
    <t>10/23/2009</t>
  </si>
  <si>
    <t>8:56 AM</t>
  </si>
  <si>
    <t>Grade</t>
  </si>
  <si>
    <t>&lt;&lt;LH    Boards Covered    RH&gt;&gt;</t>
  </si>
  <si>
    <t>Board Crossed at Arrows</t>
  </si>
  <si>
    <t>Line - Lay-down/Arrows/Brpt</t>
  </si>
  <si>
    <t>to pocket (17) on a FLAT LANE</t>
  </si>
  <si>
    <t>Board hit at pins THIS lane</t>
  </si>
  <si>
    <t>21-15-02</t>
  </si>
  <si>
    <t>04-04-04</t>
  </si>
  <si>
    <t>L1.5</t>
  </si>
  <si>
    <t>L2.5</t>
  </si>
  <si>
    <t>L3.5</t>
  </si>
  <si>
    <t>L4.5</t>
  </si>
  <si>
    <t>L5.5</t>
  </si>
  <si>
    <t>L6.5</t>
  </si>
  <si>
    <t>L7.5</t>
  </si>
  <si>
    <t>L8.5</t>
  </si>
  <si>
    <t>L9.5</t>
  </si>
  <si>
    <t>L10.5</t>
  </si>
  <si>
    <t>L11.5</t>
  </si>
  <si>
    <t>L12.5</t>
  </si>
  <si>
    <t>L13.5</t>
  </si>
  <si>
    <t>L14.5</t>
  </si>
  <si>
    <t>L15.5</t>
  </si>
  <si>
    <t>L16.5</t>
  </si>
  <si>
    <t>L17.5</t>
  </si>
  <si>
    <t>L18.5</t>
  </si>
  <si>
    <t>L19.5</t>
  </si>
  <si>
    <t>R19.5</t>
  </si>
  <si>
    <t>R18.5</t>
  </si>
  <si>
    <t>R17.5</t>
  </si>
  <si>
    <t>R16.5</t>
  </si>
  <si>
    <t>R15.5</t>
  </si>
  <si>
    <t>R14.5</t>
  </si>
  <si>
    <t>R13.5</t>
  </si>
  <si>
    <t>R12.5</t>
  </si>
  <si>
    <t>R11.5</t>
  </si>
  <si>
    <t>R10.5</t>
  </si>
  <si>
    <t>R9.5</t>
  </si>
  <si>
    <t>R8.5</t>
  </si>
  <si>
    <t>R7.5</t>
  </si>
  <si>
    <t>R6.5</t>
  </si>
  <si>
    <t>R5.5</t>
  </si>
  <si>
    <t>R4.5</t>
  </si>
  <si>
    <t>R3.5</t>
  </si>
  <si>
    <t>R2.5</t>
  </si>
  <si>
    <t>R1.5</t>
  </si>
  <si>
    <t>.00294 x Net Lengthtilt</t>
  </si>
  <si>
    <t>.05 x AVG Crosstilt</t>
  </si>
  <si>
    <t>Lane rating= Avg RMS x.1</t>
  </si>
  <si>
    <t>12-11-08</t>
  </si>
  <si>
    <t>24-19-09</t>
  </si>
  <si>
    <t>14-10-02</t>
  </si>
  <si>
    <t>17-15-11</t>
  </si>
  <si>
    <t>18-15-09</t>
  </si>
  <si>
    <t>24-20-12</t>
  </si>
  <si>
    <t>15-11-04</t>
  </si>
  <si>
    <t>20-15-07</t>
  </si>
  <si>
    <t>27-20-08</t>
  </si>
  <si>
    <t>25-18-04</t>
  </si>
  <si>
    <t>31-24-07</t>
  </si>
  <si>
    <t>21-15-05</t>
  </si>
  <si>
    <t>12-10-06</t>
  </si>
  <si>
    <t>Mapper Slope Reading Used</t>
  </si>
  <si>
    <t>Ball Position Distance Feet</t>
  </si>
  <si>
    <t>Laydown</t>
  </si>
  <si>
    <t>Arrows</t>
  </si>
  <si>
    <t>BreakPT</t>
  </si>
  <si>
    <t>Break PT</t>
  </si>
  <si>
    <t>R25</t>
  </si>
  <si>
    <t>R24</t>
  </si>
  <si>
    <t>R23</t>
  </si>
  <si>
    <t>R22</t>
  </si>
  <si>
    <t>R21</t>
  </si>
  <si>
    <t>R26</t>
  </si>
  <si>
    <t>R27</t>
  </si>
  <si>
    <t>R28</t>
  </si>
  <si>
    <t>R29</t>
  </si>
  <si>
    <t>R30</t>
  </si>
  <si>
    <t>R31</t>
  </si>
  <si>
    <t>R32</t>
  </si>
  <si>
    <t>R33</t>
  </si>
  <si>
    <t>R34</t>
  </si>
  <si>
    <t>R35</t>
  </si>
  <si>
    <t>R36</t>
  </si>
  <si>
    <t>R37</t>
  </si>
  <si>
    <t>R38</t>
  </si>
  <si>
    <t>R39</t>
  </si>
  <si>
    <t>L21</t>
  </si>
  <si>
    <t>L22</t>
  </si>
  <si>
    <t>L23</t>
  </si>
  <si>
    <t>L24</t>
  </si>
  <si>
    <t>L25</t>
  </si>
  <si>
    <t>L26</t>
  </si>
  <si>
    <t>L27</t>
  </si>
  <si>
    <t>L28</t>
  </si>
  <si>
    <t>L29</t>
  </si>
  <si>
    <t>L30</t>
  </si>
  <si>
    <t>L31</t>
  </si>
  <si>
    <t>L32</t>
  </si>
  <si>
    <t>L33</t>
  </si>
  <si>
    <t>L34</t>
  </si>
  <si>
    <t>L35</t>
  </si>
  <si>
    <t>L36</t>
  </si>
  <si>
    <t>L37</t>
  </si>
  <si>
    <t>L38</t>
  </si>
  <si>
    <t>L39</t>
  </si>
  <si>
    <t>Right</t>
  </si>
  <si>
    <t>Hand</t>
  </si>
  <si>
    <t>Left</t>
  </si>
  <si>
    <t>Mapped Lane</t>
  </si>
  <si>
    <t>Flat Lane Ball Path - Breakpoint Long (44')</t>
  </si>
  <si>
    <t>  Board # at Pins:</t>
  </si>
  <si>
    <t>Flat Lane Ball Path - Breakpoint Medium (40')</t>
  </si>
  <si>
    <t>Flat Lane Ball Path - Breakpoint Short (36')</t>
  </si>
  <si>
    <t>Number of Ball Paths - Long =</t>
  </si>
  <si>
    <t>Number of Ball Paths - Medium =</t>
  </si>
  <si>
    <t>Number of Ball Paths - Short =</t>
  </si>
  <si>
    <t>Total Ball Paths Defined =</t>
  </si>
  <si>
    <t>LH =</t>
  </si>
  <si>
    <t>RH +</t>
  </si>
  <si>
    <t>5x4 1x3</t>
  </si>
  <si>
    <t>6x4</t>
  </si>
  <si>
    <t>1x5 5x4</t>
  </si>
  <si>
    <t>2x5 4x4</t>
  </si>
  <si>
    <t>3x5 3x4</t>
  </si>
  <si>
    <t>4x5 2x4</t>
  </si>
  <si>
    <t>5x5 1x4</t>
  </si>
  <si>
    <t>6x5</t>
  </si>
  <si>
    <t>1x6 5x5</t>
  </si>
  <si>
    <t>2x6 4x5</t>
  </si>
  <si>
    <t>4x4 2x3</t>
  </si>
  <si>
    <t>3x4 3x3</t>
  </si>
  <si>
    <t>2x4 4x3</t>
  </si>
  <si>
    <t>1x4 5x3</t>
  </si>
  <si>
    <t>6x3</t>
  </si>
  <si>
    <t>5x3 1x2</t>
  </si>
  <si>
    <t>4x3 2x2</t>
  </si>
  <si>
    <t>3x3 3x2</t>
  </si>
  <si>
    <t>2x3 4x2</t>
  </si>
  <si>
    <t>1x3 5x2</t>
  </si>
  <si>
    <t>6x2</t>
  </si>
  <si>
    <t>5x2 1x1</t>
  </si>
  <si>
    <t>4x2 2x1</t>
  </si>
  <si>
    <t>3x2 3x1</t>
  </si>
  <si>
    <t>2x2 4x1</t>
  </si>
  <si>
    <t>1x2 5x1</t>
  </si>
  <si>
    <t>6x1</t>
  </si>
  <si>
    <t>5x1 1x0</t>
  </si>
  <si>
    <t>4x1 2x0</t>
  </si>
  <si>
    <t>3x1 3x0</t>
  </si>
  <si>
    <t>2x1 4x0</t>
  </si>
  <si>
    <t>6x0</t>
  </si>
  <si>
    <t>Millsboro2_1-24_O</t>
  </si>
  <si>
    <t>7:51 AM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</si>
</sst>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numFmts count="3">
    <numFmt numFmtId="164" formatCode="0.00;[Red]0.00"/>
    <numFmt numFmtId="165" formatCode="0.000"/>
    <numFmt numFmtId="166" formatCode="0;[Red]0"/>
  </numFmts>
  <fonts count="19">
    <font>
      <sz val="10"/>
      <color indexed="8"/>
      <name val="Arial"/>
    </font>
    <font>
      <sz val="7"/>
      <name val="Arial"/>
      <family val="2"/>
      <charset val="0"/>
    </font>
    <font>
      <b/>
      <sz val="12"/>
      <color indexed="8"/>
      <name val="Arial"/>
      <family val="2"/>
      <charset val="0"/>
    </font>
    <font>
      <b/>
      <sz val="12"/>
      <name val="Arial"/>
      <family val="2"/>
      <charset val="0"/>
    </font>
    <font>
      <sz val="10"/>
      <color indexed="8"/>
      <name val="Arial"/>
    </font>
    <font>
      <b/>
      <sz val="14"/>
      <name val="Arial"/>
      <family val="2"/>
      <charset val="0"/>
    </font>
    <font>
      <sz val="10"/>
      <color indexed="8"/>
      <name val="Arial"/>
      <family val="2"/>
      <charset val="0"/>
    </font>
    <font>
      <b/>
      <sz val="10"/>
      <color indexed="8"/>
      <name val="Arial"/>
      <family val="2"/>
      <charset val="0"/>
    </font>
    <font>
      <b/>
      <sz val="16"/>
      <color indexed="8"/>
      <name val="Arial"/>
      <family val="2"/>
      <charset val="0"/>
    </font>
    <font>
      <b/>
      <sz val="16"/>
      <name val="Arial"/>
      <family val="2"/>
      <charset val="0"/>
    </font>
    <font>
      <b/>
      <sz val="8"/>
      <name val="Arial"/>
      <family val="2"/>
      <charset val="0"/>
    </font>
    <font>
      <b/>
      <sz val="10"/>
      <name val="Arial"/>
      <family val="2"/>
      <charset val="0"/>
    </font>
    <font>
      <sz val="8"/>
      <name val="Arial"/>
      <family val="2"/>
      <charset val="0"/>
    </font>
    <font>
      <sz val="7"/>
      <color indexed="8"/>
      <name val="Arial"/>
      <family val="2"/>
      <charset val="0"/>
    </font>
    <font>
      <sz val="8"/>
      <color indexed="8"/>
      <name val="Arial"/>
      <family val="2"/>
      <charset val="0"/>
    </font>
    <font>
      <sz val="20"/>
      <color indexed="8"/>
      <name val="Arial"/>
      <family val="2"/>
      <charset val="0"/>
    </font>
    <font>
      <b/>
      <sz val="14"/>
      <color indexed="8"/>
      <name val="Arial"/>
      <family val="2"/>
      <charset val="0"/>
    </font>
    <font>
      <sz val="10"/>
      <color indexed="8"/>
      <name val="Calibri"/>
    </font>
    <font>
      <sz val="11"/>
      <color indexed="8"/>
      <name val="Arial"/>
    </font>
  </fonts>
  <fills count="16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  <fill>
      <patternFill patternType="solid">
        <fgColor rgb="FF00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8000"/>
        <bgColor indexed="64"/>
      </patternFill>
    </fill>
    <fill>
      <patternFill patternType="solid">
        <fgColor indexed="9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indexed="13"/>
        <bgColor indexed="65"/>
      </patternFill>
    </fill>
    <fill>
      <patternFill patternType="solid">
        <fgColor indexed="53"/>
        <bgColor indexed="65"/>
      </patternFill>
    </fill>
    <fill>
      <patternFill patternType="solid">
        <fgColor indexed="10"/>
        <bgColor indexed="65"/>
      </patternFill>
    </fill>
    <fill>
      <patternFill patternType="solid">
        <fgColor theme="0" tint="-0.149967955565050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00"/>
        <bgColor indexed="65"/>
      </patternFill>
    </fill>
    <fill>
      <patternFill patternType="solid">
        <fgColor rgb="FFFF0000"/>
        <bgColor indexed="65"/>
      </patternFill>
    </fill>
    <fill>
      <patternFill patternType="solid">
        <fgColor rgb="FFFFFF00"/>
        <bgColor indexed="65"/>
      </patternFill>
    </fill>
    <fill>
      <patternFill patternType="solid">
        <fgColor rgb="FFFF5A00"/>
        <bgColor indexed="65"/>
      </patternFill>
    </fill>
  </fills>
  <borders count="18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/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35">
    <xf numFmtId="0" fontId="0" fillId="0" borderId="0"/>
  </cellStyleXfs>
  <cellXfs>
    <xf numFmtId="0" fontId="0" fillId="0" borderId="0" xfId="0" applyAlignment="1" applyBorder="1" applyFont="1" applyNumberFormat="1" applyFill="1" applyProtection="1"/>
    <xf numFmtId="164" fontId="0" fillId="0" borderId="0" xfId="0" applyAlignment="1" applyBorder="1" applyFont="1" applyNumberFormat="1" applyFill="1" applyProtection="1"/>
    <xf numFmtId="164" fontId="1" fillId="0" borderId="1" xfId="0" applyAlignment="1" applyBorder="1" applyFont="1" applyNumberFormat="1" applyFill="1" applyProtection="1">
      <alignment horizontal="center" vertical="center"/>
    </xf>
    <xf numFmtId="165" fontId="0" fillId="0" borderId="0" xfId="0" applyAlignment="1" applyBorder="1" applyFont="1" applyNumberFormat="1" applyFill="1" applyProtection="1"/>
    <xf numFmtId="165" fontId="1" fillId="0" borderId="1" xfId="0" applyAlignment="1" applyBorder="1" applyFont="1" applyNumberFormat="1" applyFill="1" applyProtection="1">
      <alignment horizontal="center" vertical="center"/>
    </xf>
    <xf numFmtId="0" fontId="1" fillId="0" borderId="1" xfId="0" applyAlignment="1" applyBorder="1" applyFont="1" applyFill="1" applyProtection="1">
      <alignment horizontal="center" vertical="center"/>
    </xf>
    <xf numFmtId="164" fontId="0" fillId="0" borderId="0" xfId="0" applyAlignment="1" applyBorder="1" applyNumberFormat="1" applyFill="1" applyProtection="1"/>
    <xf numFmtId="164" fontId="0" fillId="0" borderId="0" xfId="0" applyAlignment="1" applyBorder="1" applyNumberFormat="1" applyFill="1" applyProtection="1">
      <alignment horizontal="center"/>
    </xf>
    <xf numFmtId="164" fontId="2" fillId="0" borderId="0" xfId="0" applyAlignment="1" applyBorder="1" applyFont="1" applyNumberFormat="1" applyFill="1" applyProtection="1"/>
    <xf numFmtId="164" fontId="0" fillId="0" borderId="0" xfId="0" applyAlignment="1" applyBorder="1" applyNumberFormat="1" applyFill="1" applyProtection="1">
      <alignment horizontal="center" vertical="center"/>
    </xf>
    <xf numFmtId="164" fontId="1" fillId="0" borderId="0" xfId="0" applyAlignment="1" applyBorder="1" applyFont="1" applyNumberFormat="1" applyFill="1" applyProtection="1">
      <alignment horizontal="center" vertical="center"/>
    </xf>
    <xf numFmtId="0" fontId="0" fillId="0" borderId="2" xfId="0" applyAlignment="1" applyBorder="1" applyProtection="1">
      <alignment horizontal="center" vertical="center"/>
    </xf>
    <xf numFmtId="0" fontId="0" fillId="0" borderId="3" xfId="0" applyAlignment="1" applyBorder="1" applyProtection="1">
      <alignment horizontal="center" vertical="center"/>
    </xf>
    <xf numFmtId="0" fontId="0" fillId="0" borderId="4" xfId="0" applyAlignment="1" applyBorder="1" applyFont="1" applyNumberFormat="1" applyFill="1" applyProtection="1"/>
    <xf numFmtId="0" fontId="1" fillId="0" borderId="5" xfId="0" applyAlignment="1" applyBorder="1" applyFont="1" applyProtection="1">
      <alignment horizontal="center" vertical="center"/>
    </xf>
    <xf numFmtId="0" fontId="0" fillId="0" borderId="5" xfId="0" applyAlignment="1" applyBorder="1" applyFont="1" applyNumberFormat="1" applyFill="1" applyProtection="1">
      <alignment horizontal="center"/>
    </xf>
    <xf numFmtId="0" fontId="1" fillId="0" borderId="6" xfId="0" applyAlignment="1" applyBorder="1" applyFont="1" applyProtection="1">
      <alignment horizontal="center" vertical="center"/>
    </xf>
    <xf numFmtId="0" fontId="0" fillId="2" borderId="0" xfId="0" applyAlignment="1" applyBorder="1" applyFont="1" applyNumberFormat="1" applyFill="1" applyProtection="1"/>
    <xf numFmtId="0" fontId="0" fillId="3" borderId="0" xfId="0" applyAlignment="1" applyBorder="1" applyFont="1" applyNumberFormat="1" applyFill="1" applyProtection="1"/>
    <xf numFmtId="0" fontId="0" fillId="4" borderId="0" xfId="0" applyAlignment="1" applyBorder="1" applyFont="1" applyNumberFormat="1" applyFill="1" applyProtection="1"/>
    <xf numFmtId="164" fontId="8" fillId="0" borderId="0" xfId="0" applyAlignment="1" applyBorder="1" applyFont="1" applyNumberFormat="1" applyFill="1" applyProtection="1">
      <alignment horizontal="center"/>
    </xf>
    <xf numFmtId="0" fontId="1" fillId="0" borderId="7" xfId="0" applyAlignment="1" applyBorder="1" applyFont="1" applyNumberFormat="1" applyFill="1" applyProtection="1">
      <alignment horizontal="center" vertical="center"/>
    </xf>
    <xf numFmtId="0" fontId="0" fillId="0" borderId="0" xfId="0" applyAlignment="1" applyBorder="1" applyProtection="1">
      <alignment horizontal="center" vertical="center"/>
    </xf>
    <xf numFmtId="0" fontId="0" fillId="0" borderId="8" xfId="0" applyAlignment="1" applyBorder="1" applyNumberFormat="1" applyFill="1" applyProtection="1"/>
    <xf numFmtId="0" fontId="1" fillId="0" borderId="7" xfId="0" applyAlignment="1" applyBorder="1" applyFont="1" applyProtection="1">
      <alignment horizontal="center" vertical="center"/>
    </xf>
    <xf numFmtId="0" fontId="1" fillId="0" borderId="0" xfId="0" applyAlignment="1" applyBorder="1" applyFont="1" applyNumberFormat="1" applyFill="1" applyProtection="1">
      <alignment horizontal="center" vertical="center"/>
    </xf>
    <xf numFmtId="0" fontId="1" fillId="0" borderId="1" xfId="0" applyAlignment="1" applyBorder="1" applyFont="1" applyProtection="1">
      <alignment horizontal="center" vertical="center"/>
    </xf>
    <xf numFmtId="1" fontId="0" fillId="0" borderId="0" xfId="0" applyAlignment="1" applyBorder="1" applyFont="1" applyNumberFormat="1" applyFill="1" applyProtection="1"/>
    <xf numFmtId="0" fontId="0" fillId="0" borderId="1" xfId="0" applyAlignment="1" applyBorder="1" applyProtection="1">
      <alignment horizontal="center" vertical="center"/>
    </xf>
    <xf numFmtId="0" fontId="1" fillId="5" borderId="1" xfId="0" applyAlignment="1" applyBorder="1" applyFont="1" applyFill="1" applyProtection="1">
      <alignment horizontal="center" vertical="center"/>
      <protection locked="0"/>
    </xf>
    <xf numFmtId="0" fontId="0" fillId="0" borderId="1" xfId="0" applyAlignment="1" applyBorder="1" applyFill="1" applyProtection="1">
      <alignment horizontal="center" vertical="center"/>
    </xf>
    <xf numFmtId="0" fontId="5" fillId="0" borderId="1" xfId="0" applyAlignment="1" applyBorder="1" applyFont="1" applyFill="1" applyProtection="1">
      <alignment horizontal="center" vertical="center"/>
    </xf>
    <xf numFmtId="164" fontId="0" fillId="0" borderId="1" xfId="0" applyAlignment="1" applyBorder="1" applyNumberFormat="1" applyFill="1" applyProtection="1">
      <alignment horizontal="center" vertical="center"/>
    </xf>
    <xf numFmtId="2" fontId="3" fillId="0" borderId="1" xfId="0" applyAlignment="1" applyBorder="1" applyFont="1" applyNumberFormat="1" applyFill="1" applyProtection="1">
      <alignment horizontal="center" vertical="center"/>
    </xf>
    <xf numFmtId="164" fontId="9" fillId="3" borderId="1" xfId="0" applyAlignment="1" applyBorder="1" applyFont="1" applyNumberFormat="1" applyFill="1" applyProtection="1">
      <alignment horizontal="center" vertical="center"/>
    </xf>
    <xf numFmtId="2" fontId="10" fillId="0" borderId="1" xfId="0" applyAlignment="1" applyBorder="1" applyFont="1" applyNumberFormat="1" applyFill="1" applyProtection="1">
      <alignment horizontal="center" vertical="center"/>
    </xf>
    <xf numFmtId="164" fontId="10" fillId="3" borderId="1" xfId="0" applyAlignment="1" applyBorder="1" applyFont="1" applyNumberFormat="1" applyFill="1" applyProtection="1">
      <alignment horizontal="center" vertical="center"/>
    </xf>
    <xf numFmtId="164" fontId="8" fillId="0" borderId="0" xfId="0" applyAlignment="1" applyBorder="1" applyFont="1" applyNumberFormat="1" applyFill="1" applyProtection="1">
      <alignment horizontal="left"/>
    </xf>
    <xf numFmtId="164" fontId="2" fillId="0" borderId="0" xfId="0" applyAlignment="1" applyBorder="1" applyFont="1" applyNumberFormat="1" applyFill="1" applyProtection="1">
      <alignment horizontal="center"/>
    </xf>
    <xf numFmtId="1" fontId="0" fillId="0" borderId="0" xfId="0" applyAlignment="1" applyBorder="1" applyNumberFormat="1" applyFill="1" applyProtection="1"/>
    <xf numFmtId="1" fontId="8" fillId="0" borderId="0" xfId="0" applyAlignment="1" applyBorder="1" applyFont="1" applyNumberFormat="1" applyFill="1" applyProtection="1">
      <alignment horizontal="center"/>
    </xf>
    <xf numFmtId="0" fontId="0" fillId="0" borderId="0" xfId="0" applyAlignment="1" applyBorder="1" applyFont="1" applyNumberFormat="1" applyFill="1" applyProtection="1">
      <alignment horizontal="center" vertical="center"/>
    </xf>
    <xf numFmtId="0" fontId="0" fillId="6" borderId="0" xfId="0" applyAlignment="1" applyBorder="1" applyFont="1" applyNumberFormat="1" applyFill="1" applyProtection="1"/>
    <xf numFmtId="14" fontId="0" fillId="6" borderId="0" xfId="0" applyAlignment="1" applyBorder="1" applyFont="1" applyNumberFormat="1" applyFill="1" applyProtection="1"/>
    <xf numFmtId="18" fontId="0" fillId="6" borderId="0" xfId="0" applyAlignment="1" applyBorder="1" applyFont="1" applyNumberFormat="1" applyFill="1" applyProtection="1"/>
    <xf numFmtId="0" fontId="6" fillId="6" borderId="0" xfId="0" applyAlignment="1" applyBorder="1" applyFont="1" applyNumberFormat="1" applyFill="1" applyProtection="1"/>
    <xf numFmtId="2" fontId="7" fillId="6" borderId="0" xfId="0" applyAlignment="1" applyBorder="1" applyFont="1" applyNumberFormat="1" applyFill="1" applyProtection="1">
      <alignment horizontal="center"/>
    </xf>
    <xf numFmtId="164" fontId="0" fillId="6" borderId="0" xfId="0" applyAlignment="1" applyBorder="1" applyFont="1" applyNumberFormat="1" applyFill="1" applyProtection="1"/>
    <xf numFmtId="1" fontId="0" fillId="6" borderId="0" xfId="0" applyAlignment="1" applyBorder="1" applyFont="1" applyNumberFormat="1" applyFill="1" applyProtection="1"/>
    <xf numFmtId="164" fontId="0" fillId="0" borderId="9" xfId="0" applyAlignment="1" applyBorder="1" applyNumberFormat="1" applyFill="1" applyProtection="1">
      <alignment horizontal="center" vertical="center"/>
    </xf>
    <xf numFmtId="165" fontId="1" fillId="0" borderId="9" xfId="0" applyAlignment="1" applyBorder="1" applyFont="1" applyNumberFormat="1" applyFill="1" applyProtection="1">
      <alignment horizontal="center" vertical="center"/>
    </xf>
    <xf numFmtId="164" fontId="1" fillId="0" borderId="9" xfId="0" applyAlignment="1" applyBorder="1" applyFont="1" applyNumberFormat="1" applyFill="1" applyProtection="1">
      <alignment horizontal="center" vertical="center"/>
    </xf>
    <xf numFmtId="164" fontId="0" fillId="0" borderId="10" xfId="0" applyAlignment="1" applyBorder="1" applyNumberFormat="1" applyFill="1" applyProtection="1">
      <alignment horizontal="center" vertical="center"/>
    </xf>
    <xf numFmtId="165" fontId="1" fillId="0" borderId="10" xfId="0" applyAlignment="1" applyBorder="1" applyFont="1" applyNumberFormat="1" applyFill="1" applyProtection="1">
      <alignment horizontal="center" vertical="center"/>
    </xf>
    <xf numFmtId="164" fontId="1" fillId="0" borderId="10" xfId="0" applyAlignment="1" applyBorder="1" applyFont="1" applyNumberFormat="1" applyFill="1" applyProtection="1">
      <alignment horizontal="center" vertical="center"/>
    </xf>
    <xf numFmtId="164" fontId="0" fillId="6" borderId="0" xfId="0" applyAlignment="1" applyBorder="1" applyNumberFormat="1" applyFill="1" applyProtection="1">
      <alignment horizontal="center" vertical="center"/>
    </xf>
    <xf numFmtId="165" fontId="1" fillId="6" borderId="0" xfId="0" applyAlignment="1" applyBorder="1" applyFont="1" applyNumberFormat="1" applyFill="1" applyProtection="1">
      <alignment horizontal="center" vertical="center"/>
    </xf>
    <xf numFmtId="164" fontId="1" fillId="6" borderId="0" xfId="0" applyAlignment="1" applyBorder="1" applyFont="1" applyNumberFormat="1" applyFill="1" applyProtection="1">
      <alignment horizontal="center" vertical="center"/>
    </xf>
    <xf numFmtId="1" fontId="1" fillId="6" borderId="0" xfId="0" applyAlignment="1" applyBorder="1" applyFont="1" applyNumberFormat="1" applyFill="1" applyProtection="1">
      <alignment horizontal="center" vertical="center"/>
    </xf>
    <xf numFmtId="1" fontId="0" fillId="6" borderId="0" xfId="0" applyAlignment="1" applyBorder="1" applyNumberFormat="1" applyFill="1" applyProtection="1">
      <alignment horizontal="center" vertical="center"/>
    </xf>
    <xf numFmtId="164" fontId="12" fillId="3" borderId="0" xfId="0" applyAlignment="1" applyBorder="1" applyFont="1" applyNumberFormat="1" applyFill="1" applyProtection="1">
      <alignment horizontal="center" vertical="center"/>
    </xf>
    <xf numFmtId="164" fontId="12" fillId="3" borderId="11" xfId="0" applyAlignment="1" applyBorder="1" applyFont="1" applyNumberFormat="1" applyFill="1" applyProtection="1">
      <alignment horizontal="center" vertical="center"/>
    </xf>
    <xf numFmtId="164" fontId="12" fillId="0" borderId="12" xfId="0" applyAlignment="1" applyBorder="1" applyFont="1" applyNumberFormat="1" applyFill="1" applyProtection="1">
      <alignment horizontal="center" vertical="center"/>
    </xf>
    <xf numFmtId="164" fontId="12" fillId="0" borderId="0" xfId="0" applyAlignment="1" applyBorder="1" applyFont="1" applyNumberFormat="1" applyFill="1" applyProtection="1">
      <alignment horizontal="center" vertical="center"/>
    </xf>
    <xf numFmtId="166" fontId="12" fillId="0" borderId="13" xfId="0" applyAlignment="1" applyBorder="1" applyFont="1" applyNumberFormat="1" applyFill="1" applyProtection="1">
      <alignment horizontal="center" vertical="center"/>
    </xf>
    <xf numFmtId="166" fontId="12" fillId="0" borderId="0" xfId="0" applyAlignment="1" applyBorder="1" applyFont="1" applyNumberFormat="1" applyFill="1" applyProtection="1">
      <alignment horizontal="center" vertical="center"/>
    </xf>
    <xf numFmtId="0" fontId="1" fillId="0" borderId="13" xfId="0" applyAlignment="1" applyBorder="1" applyFont="1" applyNumberFormat="1" applyFill="1" applyProtection="1">
      <alignment horizontal="center" vertical="center"/>
    </xf>
    <xf numFmtId="49" fontId="1" fillId="0" borderId="13" xfId="0" applyAlignment="1" applyBorder="1" applyFont="1" applyNumberFormat="1" applyFill="1" applyProtection="1">
      <alignment horizontal="center" vertical="center"/>
    </xf>
    <xf numFmtId="164" fontId="12" fillId="0" borderId="13" xfId="0" applyAlignment="1" applyBorder="1" applyFont="1" applyNumberFormat="1" applyFill="1" applyProtection="1">
      <alignment horizontal="center" vertical="center"/>
    </xf>
    <xf numFmtId="164" fontId="1" fillId="0" borderId="13" xfId="0" applyAlignment="1" applyBorder="1" applyFont="1" applyNumberFormat="1" applyFill="1" applyProtection="1">
      <alignment horizontal="center" vertical="center"/>
    </xf>
    <xf numFmtId="1" fontId="1" fillId="0" borderId="1" xfId="0" applyAlignment="1" applyBorder="1" applyFont="1" applyNumberFormat="1" applyFill="1" applyProtection="1">
      <alignment horizontal="center" vertical="center"/>
      <protection locked="0"/>
    </xf>
    <xf numFmtId="2" fontId="0" fillId="0" borderId="0" xfId="0" applyAlignment="1" applyBorder="1" applyFont="1" applyNumberFormat="1" applyFill="1" applyProtection="1"/>
    <xf numFmtId="164" fontId="6" fillId="0" borderId="0" xfId="0" applyAlignment="1" applyBorder="1" applyFont="1" applyNumberFormat="1" applyFill="1" applyProtection="1"/>
    <xf numFmtId="1" fontId="6" fillId="0" borderId="0" xfId="0" applyAlignment="1" applyBorder="1" applyFont="1" applyNumberFormat="1" applyFill="1" applyProtection="1"/>
    <xf numFmtId="0" fontId="1" fillId="0" borderId="0" xfId="0" applyAlignment="1" applyBorder="1" applyFont="1" applyProtection="1">
      <alignment horizontal="center" vertical="center"/>
    </xf>
    <xf numFmtId="164" fontId="12" fillId="0" borderId="7" xfId="0" applyAlignment="1" applyBorder="1" applyFont="1" applyNumberFormat="1" applyFill="1" applyProtection="1">
      <alignment horizontal="center" vertical="center"/>
    </xf>
    <xf numFmtId="166" fontId="12" fillId="0" borderId="7" xfId="0" applyAlignment="1" applyBorder="1" applyFont="1" applyNumberFormat="1" applyFill="1" applyProtection="1">
      <alignment horizontal="center" vertical="center"/>
    </xf>
    <xf numFmtId="164" fontId="12" fillId="3" borderId="7" xfId="0" applyAlignment="1" applyBorder="1" applyFont="1" applyNumberFormat="1" applyFill="1" applyProtection="1">
      <alignment horizontal="center" vertical="center"/>
    </xf>
    <xf numFmtId="2" fontId="1" fillId="0" borderId="1" xfId="0" applyAlignment="1" applyBorder="1" applyFont="1" applyNumberFormat="1" applyFill="1" applyProtection="1">
      <alignment horizontal="center" vertical="center"/>
    </xf>
    <xf numFmtId="2" fontId="1" fillId="0" borderId="9" xfId="0" applyAlignment="1" applyBorder="1" applyFont="1" applyNumberFormat="1" applyFill="1" applyProtection="1">
      <alignment horizontal="center" vertical="center"/>
    </xf>
    <xf numFmtId="0" fontId="13" fillId="0" borderId="0" xfId="0" applyAlignment="1" applyBorder="1" applyFont="1" applyNumberFormat="1" applyFill="1" applyProtection="1">
      <alignment horizontal="center" vertical="center"/>
    </xf>
    <xf numFmtId="0" fontId="0" fillId="0" borderId="0" xfId="0" applyAlignment="1" applyBorder="1" applyNumberFormat="1" applyFill="1" applyProtection="1"/>
    <xf numFmtId="1" fontId="1" fillId="0" borderId="1" xfId="0" applyAlignment="1" applyBorder="1" applyFont="1" applyNumberFormat="1" applyFill="1" applyProtection="1">
      <alignment horizontal="center" vertical="center"/>
    </xf>
    <xf numFmtId="0" fontId="1" fillId="5" borderId="1" xfId="0" applyAlignment="1" applyBorder="1" applyFont="1" applyFill="1" applyProtection="1">
      <alignment horizontal="center" vertical="center"/>
    </xf>
    <xf numFmtId="0" fontId="1" fillId="7" borderId="1" xfId="0" applyAlignment="1" applyBorder="1" applyFont="1" applyFill="1" applyProtection="1">
      <alignment horizontal="center" vertical="center"/>
    </xf>
    <xf numFmtId="0" fontId="1" fillId="8" borderId="1" xfId="0" applyAlignment="1" applyBorder="1" applyFont="1" applyFill="1" applyProtection="1">
      <alignment horizontal="center" vertical="center"/>
    </xf>
    <xf numFmtId="0" fontId="1" fillId="9" borderId="1" xfId="0" applyAlignment="1" applyBorder="1" applyFont="1" applyFill="1" applyProtection="1">
      <alignment horizontal="center" vertical="center"/>
    </xf>
    <xf numFmtId="0" fontId="1" fillId="0" borderId="0" xfId="0" applyAlignment="1" applyBorder="1" applyFont="1" applyFill="1" applyProtection="1">
      <alignment horizontal="center" vertical="center"/>
      <protection locked="0"/>
    </xf>
    <xf numFmtId="0" fontId="1" fillId="0" borderId="1" xfId="0" applyAlignment="1" applyBorder="1" applyFont="1" applyFill="1" applyProtection="1">
      <alignment horizontal="center" vertical="center"/>
      <protection locked="0"/>
    </xf>
    <xf numFmtId="164" fontId="11" fillId="0" borderId="0" xfId="0" applyAlignment="1" applyBorder="1" applyFont="1" applyNumberFormat="1" applyFill="1" applyProtection="1">
      <alignment horizontal="center" vertical="center"/>
    </xf>
    <xf numFmtId="164" fontId="11" fillId="0" borderId="14" xfId="0" applyAlignment="1" applyBorder="1" applyFont="1" applyNumberFormat="1" applyFill="1" applyProtection="1">
      <alignment horizontal="center" vertical="center"/>
    </xf>
    <xf numFmtId="1" fontId="11" fillId="0" borderId="0" xfId="0" applyAlignment="1" applyBorder="1" applyFont="1" applyNumberFormat="1" applyFill="1" applyProtection="1">
      <alignment horizontal="center" vertical="center"/>
    </xf>
    <xf numFmtId="1" fontId="11" fillId="0" borderId="14" xfId="0" applyAlignment="1" applyBorder="1" applyFont="1" applyNumberFormat="1" applyFill="1" applyProtection="1">
      <alignment horizontal="center" vertical="center"/>
    </xf>
    <xf numFmtId="164" fontId="11" fillId="3" borderId="0" xfId="0" applyAlignment="1" applyBorder="1" applyFont="1" applyNumberFormat="1" applyFill="1" applyProtection="1">
      <alignment horizontal="center" vertical="center"/>
    </xf>
    <xf numFmtId="164" fontId="11" fillId="3" borderId="14" xfId="0" applyAlignment="1" applyBorder="1" applyFont="1" applyNumberFormat="1" applyFill="1" applyProtection="1">
      <alignment horizontal="center" vertical="center"/>
    </xf>
    <xf numFmtId="164" fontId="12" fillId="0" borderId="15" xfId="0" applyAlignment="1" applyBorder="1" applyFont="1" applyNumberFormat="1" applyFill="1" applyProtection="1">
      <alignment horizontal="center" vertical="center"/>
    </xf>
    <xf numFmtId="166" fontId="12" fillId="0" borderId="14" xfId="0" applyAlignment="1" applyBorder="1" applyFont="1" applyNumberFormat="1" applyFill="1" applyProtection="1">
      <alignment horizontal="center" vertical="center"/>
    </xf>
    <xf numFmtId="164" fontId="12" fillId="0" borderId="14" xfId="0" applyAlignment="1" applyBorder="1" applyFont="1" applyNumberFormat="1" applyFill="1" applyProtection="1">
      <alignment horizontal="center" vertical="center"/>
    </xf>
    <xf numFmtId="164" fontId="12" fillId="3" borderId="16" xfId="0" applyAlignment="1" applyBorder="1" applyFont="1" applyNumberFormat="1" applyFill="1" applyProtection="1">
      <alignment horizontal="center" vertical="center"/>
    </xf>
    <xf numFmtId="164" fontId="0" fillId="0" borderId="13" xfId="0" applyAlignment="1" applyBorder="1" applyFont="1" applyNumberFormat="1" applyFill="1" applyProtection="1"/>
    <xf numFmtId="164" fontId="14" fillId="3" borderId="11" xfId="0" applyAlignment="1" applyBorder="1" applyFont="1" applyNumberFormat="1" applyFill="1" applyProtection="1">
      <alignment horizontal="center" vertical="center"/>
    </xf>
    <xf numFmtId="0" fontId="0" fillId="0" borderId="1" xfId="0" applyAlignment="1" applyBorder="1" applyFont="1" applyNumberFormat="1" applyFill="1" applyProtection="1">
      <alignment horizontal="center" vertical="center"/>
    </xf>
    <xf numFmtId="0" fontId="13" fillId="0" borderId="1" xfId="0" applyAlignment="1" applyBorder="1" applyFont="1" applyNumberFormat="1" applyFill="1" applyProtection="1">
      <alignment horizontal="center" vertical="center"/>
    </xf>
    <xf numFmtId="49" fontId="1" fillId="0" borderId="0" xfId="0" applyAlignment="1" applyBorder="1" applyFont="1" applyNumberFormat="1" applyFill="1" applyProtection="1">
      <alignment horizontal="center" vertical="center"/>
    </xf>
    <xf numFmtId="164" fontId="0" fillId="3" borderId="0" xfId="0" applyAlignment="1" applyBorder="1" applyFont="1" applyNumberFormat="1" applyFill="1" applyProtection="1"/>
    <xf numFmtId="0" fontId="7" fillId="0" borderId="0" xfId="0" applyAlignment="1" applyBorder="1" applyFont="1" applyNumberFormat="1" applyFill="1" applyProtection="1"/>
    <xf numFmtId="0" fontId="6" fillId="0" borderId="0" xfId="0" applyAlignment="1" applyBorder="1" applyFont="1" applyNumberFormat="1" applyFill="1" applyProtection="1"/>
    <xf numFmtId="0" fontId="7" fillId="0" borderId="0" xfId="0" applyAlignment="1" applyBorder="1" applyFont="1" applyNumberFormat="1" applyFill="1" applyProtection="1">
      <alignment horizontal="center"/>
    </xf>
    <xf numFmtId="2" fontId="7" fillId="0" borderId="0" xfId="0" applyAlignment="1" applyBorder="1" applyFont="1" applyNumberFormat="1" applyFill="1" applyProtection="1"/>
    <xf numFmtId="2" fontId="6" fillId="0" borderId="0" xfId="0" applyAlignment="1" applyBorder="1" applyFont="1" applyNumberFormat="1" applyFill="1" applyProtection="1"/>
    <xf numFmtId="0" fontId="15" fillId="0" borderId="0" xfId="0" applyAlignment="1" applyBorder="1" applyFont="1" applyNumberFormat="1" applyFill="1" applyProtection="1">
      <alignment horizontal="center"/>
    </xf>
    <xf numFmtId="2" fontId="7" fillId="0" borderId="17" xfId="0" applyAlignment="1" applyBorder="1" applyFont="1" applyNumberFormat="1" applyFill="1" applyProtection="1"/>
    <xf numFmtId="2" fontId="0" fillId="10" borderId="0" xfId="0" applyAlignment="1" applyBorder="1" applyFont="1" applyNumberFormat="1" applyFill="1" applyProtection="1"/>
    <xf numFmtId="2" fontId="0" fillId="11" borderId="0" xfId="0" applyAlignment="1" applyBorder="1" applyFont="1" applyNumberFormat="1" applyFill="1" applyProtection="1"/>
    <xf numFmtId="2" fontId="0" fillId="0" borderId="0" xfId="0" applyAlignment="1" applyBorder="1" applyFont="1" applyNumberFormat="1" applyFill="1" applyProtection="1">
      <alignment horizontal="center"/>
    </xf>
    <xf numFmtId="0" fontId="0" fillId="0" borderId="0" xfId="0" applyAlignment="1" applyBorder="1" applyNumberFormat="1" applyFill="1" applyProtection="1">
      <alignment horizontal="center"/>
    </xf>
    <xf numFmtId="0" fontId="0" fillId="0" borderId="0" xfId="0" applyAlignment="1" applyBorder="1" applyFont="1" applyNumberFormat="1" applyFill="1" applyProtection="1">
      <alignment horizontal="center"/>
    </xf>
    <xf numFmtId="2" fontId="7" fillId="0" borderId="17" xfId="0" applyAlignment="1" applyBorder="1" applyFont="1" applyNumberFormat="1" applyFill="1" applyProtection="1">
      <alignment horizontal="center"/>
    </xf>
    <xf numFmtId="2" fontId="7" fillId="0" borderId="11" xfId="0" applyAlignment="1" applyBorder="1" applyFont="1" applyNumberFormat="1" applyFill="1" applyProtection="1">
      <alignment horizontal="center"/>
    </xf>
    <xf numFmtId="2" fontId="16" fillId="0" borderId="0" xfId="0" applyAlignment="1" applyBorder="1" applyFont="1" applyNumberFormat="1" applyFill="1" applyProtection="1"/>
    <xf numFmtId="2" fontId="7" fillId="0" borderId="0" xfId="0" applyAlignment="1" applyBorder="1" applyFont="1" applyNumberFormat="1" applyFill="1" applyProtection="1">
      <alignment horizontal="center"/>
    </xf>
    <xf numFmtId="0" fontId="7" fillId="10" borderId="0" xfId="0" applyAlignment="1" applyBorder="1" applyFont="1" applyNumberFormat="1" applyFill="1" applyProtection="1"/>
    <xf numFmtId="2" fontId="7" fillId="10" borderId="0" xfId="0" applyAlignment="1" applyBorder="1" applyFont="1" applyNumberFormat="1" applyFill="1" applyProtection="1"/>
    <xf numFmtId="2" fontId="7" fillId="10" borderId="0" xfId="0" applyAlignment="1" applyBorder="1" applyFont="1" applyNumberFormat="1" applyFill="1" applyProtection="1">
      <alignment horizontal="center"/>
    </xf>
    <xf numFmtId="164" fontId="14" fillId="0" borderId="0" xfId="0" applyAlignment="1" applyBorder="1" applyFont="1" applyNumberFormat="1" applyFill="1" applyProtection="1"/>
    <xf numFmtId="1" fontId="14" fillId="0" borderId="0" xfId="0" applyAlignment="1" applyBorder="1" applyFont="1" applyNumberFormat="1" applyFill="1" applyProtection="1"/>
    <xf numFmtId="164" fontId="11" fillId="0" borderId="7" xfId="0" applyAlignment="1" applyBorder="1" applyFont="1" applyNumberFormat="1" applyFill="1" applyProtection="1">
      <alignment horizontal="center" vertical="center"/>
    </xf>
    <xf numFmtId="1" fontId="11" fillId="0" borderId="7" xfId="0" applyAlignment="1" applyBorder="1" applyFont="1" applyNumberFormat="1" applyFill="1" applyProtection="1">
      <alignment horizontal="center" vertical="center"/>
    </xf>
    <xf numFmtId="164" fontId="11" fillId="3" borderId="7" xfId="0" applyAlignment="1" applyBorder="1" applyFont="1" applyNumberFormat="1" applyFill="1" applyProtection="1">
      <alignment horizontal="center" vertical="center"/>
    </xf>
    <xf numFmtId="14" fontId="0" fillId="0" borderId="0" xfId="0" applyAlignment="1" applyBorder="1" applyFont="1" applyNumberFormat="1" applyFill="1" applyProtection="1"/>
    <xf numFmtId="0" fontId="1" fillId="12" borderId="1" xfId="0" applyAlignment="1" applyBorder="1" applyFont="1" applyFill="1" applyProtection="1">
      <alignment horizontal="center" vertical="center"/>
      <protection locked="0"/>
    </xf>
    <xf numFmtId="0" fontId="1" fillId="13" borderId="1" xfId="0" applyAlignment="1" applyBorder="1" applyFont="1" applyFill="1" applyProtection="1">
      <alignment horizontal="center" vertical="center"/>
      <protection locked="0"/>
    </xf>
    <xf numFmtId="0" fontId="1" fillId="14" borderId="1" xfId="0" applyAlignment="1" applyBorder="1" applyFont="1" applyFill="1" applyProtection="1">
      <alignment horizontal="center" vertical="center"/>
      <protection locked="0"/>
    </xf>
    <xf numFmtId="0" fontId="1" fillId="15" borderId="1" xfId="0" applyAlignment="1" applyBorder="1" applyFont="1" applyFill="1" applyProtection="1">
      <alignment horizontal="center" vertical="center"/>
      <protection locked="0"/>
    </xf>
  </cellXfs>
  <cellStyles count="1">
    <cellStyle name="Normal" xfId="0" builtinId="0"/>
  </cellStyles>
  <dxfs>
    <dxf>
      <fill>
        <patternFill>
          <bgColor rgb="FF66FF33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66FF33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xmlns="http://schemas.openxmlformats.org/spreadsheetml/2006/main"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theme" Target="theme/theme1.xml" /><Relationship Id="rId6" Type="http://schemas.openxmlformats.org/officeDocument/2006/relationships/worksheet" Target="worksheets/sheet6.xml" /><Relationship Id="rId2" Type="http://schemas.openxmlformats.org/officeDocument/2006/relationships/worksheet" Target="worksheets/sheet2.xml" /><Relationship Id="rId7" Type="http://schemas.openxmlformats.org/officeDocument/2006/relationships/worksheet" Target="worksheets/sheet7.xml" /><Relationship Id="rId3" Type="http://schemas.openxmlformats.org/officeDocument/2006/relationships/worksheet" Target="worksheets/sheet3.xml" /><Relationship Id="rId1" Type="http://schemas.openxmlformats.org/officeDocument/2006/relationships/worksheet" Target="worksheets/sheet1.xml" /><Relationship Id="rId4" Type="http://schemas.openxmlformats.org/officeDocument/2006/relationships/worksheet" Target="worksheets/sheet4.xml" /><Relationship Id="rId10" Type="http://schemas.openxmlformats.org/officeDocument/2006/relationships/sharedStrings" Target="sharedStrings.xml" /><Relationship Id="rId5" Type="http://schemas.openxmlformats.org/officeDocument/2006/relationships/worksheet" Target="worksheets/sheet5.xml" /><Relationship Id="rId9" Type="http://schemas.openxmlformats.org/officeDocument/2006/relationships/styles" Target="styles.xml" /></Relationships>
</file>

<file path=xl/charts/chart1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lang val="en-US"/>
  <c:chart>
    <c:view3D>
      <c:rotX val="90"/>
      <c:hPercent val="5"/>
      <c:rotY val="0"/>
      <c:depthPercent val="360"/>
      <c:rAngAx val="0"/>
      <c:perspective val="0"/>
    </c:view3D>
    <c:plotArea>
      <c:layout>
        <c:manualLayout>
          <c:layoutTarget val="inner"/>
          <c:xMode val="edge"/>
          <c:yMode val="edge"/>
          <c:x val="0.030283382386327787"/>
          <c:y val="0.024642457247848179"/>
          <c:w val="0.711345303682623"/>
          <c:h val="0.92785021554272462"/>
        </c:manualLayout>
      </c:layout>
      <c:surfaceChart>
        <c:ser>
          <c:idx val="0"/>
          <c:order val="0"/>
          <c:tx>
            <c:strRef>
              <c:f>'39'!$D$2</c:f>
              <c:strCache/>
            </c:strRef>
          </c:tx>
          <c:spPr/>
          <c:cat>
            <c:numRef>
              <c:f>'Lane 22'!$K$40:$CI$40</c:f>
              <c:numCache/>
            </c:numRef>
          </c:cat>
          <c:val>
            <c:numRef>
              <c:f>'39'!$K$40:$AV$40</c:f>
              <c:numCache/>
            </c:numRef>
          </c:val>
        </c:ser>
        <c:ser>
          <c:idx val="18"/>
          <c:order val="1"/>
          <c:tx>
            <c:strRef>
              <c:f>'39'!$D$3</c:f>
              <c:strCache/>
            </c:strRef>
          </c:tx>
          <c:spPr/>
          <c:val>
            <c:numRef>
              <c:f>'39'!$K$41:$AV$41</c:f>
              <c:numCache/>
            </c:numRef>
          </c:val>
        </c:ser>
        <c:ser>
          <c:idx val="1"/>
          <c:order val="2"/>
          <c:tx>
            <c:strRef>
              <c:f>'39'!$D$4</c:f>
              <c:strCache/>
            </c:strRef>
          </c:tx>
          <c:spPr/>
          <c:cat>
            <c:numRef>
              <c:f>'Lane 22'!$K$40:$CI$40</c:f>
              <c:numCache/>
            </c:numRef>
          </c:cat>
          <c:val>
            <c:numRef>
              <c:f>'39'!$K$42:$AV$42</c:f>
              <c:numCache/>
            </c:numRef>
          </c:val>
        </c:ser>
        <c:ser>
          <c:idx val="2"/>
          <c:order val="3"/>
          <c:tx>
            <c:strRef>
              <c:f>'39'!$D$5</c:f>
              <c:strCache/>
            </c:strRef>
          </c:tx>
          <c:spPr/>
          <c:cat>
            <c:numRef>
              <c:f>'Lane 22'!$K$40:$CI$40</c:f>
              <c:numCache/>
            </c:numRef>
          </c:cat>
          <c:val>
            <c:numRef>
              <c:f>'39'!$K$43:$AV$43</c:f>
              <c:numCache/>
            </c:numRef>
          </c:val>
        </c:ser>
        <c:ser>
          <c:idx val="19"/>
          <c:order val="4"/>
          <c:tx>
            <c:strRef>
              <c:f>'39'!$D$6</c:f>
              <c:strCache/>
            </c:strRef>
          </c:tx>
          <c:spPr/>
          <c:val>
            <c:numRef>
              <c:f>'39'!$K$44:$AV$44</c:f>
              <c:numCache/>
            </c:numRef>
          </c:val>
        </c:ser>
        <c:ser>
          <c:idx val="3"/>
          <c:order val="5"/>
          <c:tx>
            <c:strRef>
              <c:f>'39'!$D$7</c:f>
              <c:strCache/>
            </c:strRef>
          </c:tx>
          <c:spPr/>
          <c:cat>
            <c:numRef>
              <c:f>'Lane 22'!$K$40:$CI$40</c:f>
              <c:numCache/>
            </c:numRef>
          </c:cat>
          <c:val>
            <c:numRef>
              <c:f>'39'!$K$45:$AV$45</c:f>
              <c:numCache/>
            </c:numRef>
          </c:val>
        </c:ser>
        <c:ser>
          <c:idx val="20"/>
          <c:order val="6"/>
          <c:tx>
            <c:strRef>
              <c:f>'39'!$D$8</c:f>
              <c:strCache/>
            </c:strRef>
          </c:tx>
          <c:spPr/>
          <c:val>
            <c:numRef>
              <c:f>'39'!$K$46:$AV$46</c:f>
              <c:numCache/>
            </c:numRef>
          </c:val>
        </c:ser>
        <c:ser>
          <c:idx val="4"/>
          <c:order val="7"/>
          <c:tx>
            <c:strRef>
              <c:f>'39'!$D$9</c:f>
              <c:strCache/>
            </c:strRef>
          </c:tx>
          <c:spPr/>
          <c:cat>
            <c:numRef>
              <c:f>'Lane 22'!$K$40:$CI$40</c:f>
              <c:numCache/>
            </c:numRef>
          </c:cat>
          <c:val>
            <c:numRef>
              <c:f>'39'!$K$47:$AV$47</c:f>
              <c:numCache/>
            </c:numRef>
          </c:val>
        </c:ser>
        <c:ser>
          <c:idx val="21"/>
          <c:order val="8"/>
          <c:tx>
            <c:strRef>
              <c:f>'39'!$D$10</c:f>
              <c:strCache/>
            </c:strRef>
          </c:tx>
          <c:spPr/>
          <c:val>
            <c:numRef>
              <c:f>'39'!$K$48:$AV$48</c:f>
              <c:numCache/>
            </c:numRef>
          </c:val>
        </c:ser>
        <c:ser>
          <c:idx val="5"/>
          <c:order val="9"/>
          <c:tx>
            <c:strRef>
              <c:f>'39'!$D$11</c:f>
              <c:strCache/>
            </c:strRef>
          </c:tx>
          <c:spPr/>
          <c:cat>
            <c:numRef>
              <c:f>'Lane 22'!$K$40:$CI$40</c:f>
              <c:numCache/>
            </c:numRef>
          </c:cat>
          <c:val>
            <c:numRef>
              <c:f>'39'!$K$49:$AV$49</c:f>
              <c:numCache/>
            </c:numRef>
          </c:val>
        </c:ser>
        <c:ser>
          <c:idx val="6"/>
          <c:order val="10"/>
          <c:tx>
            <c:strRef>
              <c:f>'39'!$D$12</c:f>
              <c:strCache/>
            </c:strRef>
          </c:tx>
          <c:spPr/>
          <c:cat>
            <c:numRef>
              <c:f>'Lane 22'!$K$40:$CI$40</c:f>
              <c:numCache/>
            </c:numRef>
          </c:cat>
          <c:val>
            <c:numRef>
              <c:f>'39'!$K$50:$AV$50</c:f>
              <c:numCache/>
            </c:numRef>
          </c:val>
        </c:ser>
        <c:ser>
          <c:idx val="22"/>
          <c:order val="11"/>
          <c:tx>
            <c:strRef>
              <c:f>'39'!$D$13</c:f>
              <c:strCache/>
            </c:strRef>
          </c:tx>
          <c:spPr/>
          <c:val>
            <c:numRef>
              <c:f>'39'!$K$51:$AV$51</c:f>
              <c:numCache/>
            </c:numRef>
          </c:val>
        </c:ser>
        <c:ser>
          <c:idx val="7"/>
          <c:order val="12"/>
          <c:tx>
            <c:strRef>
              <c:f>'39'!$D$14</c:f>
              <c:strCache/>
            </c:strRef>
          </c:tx>
          <c:spPr/>
          <c:cat>
            <c:numRef>
              <c:f>'Lane 22'!$K$40:$CI$40</c:f>
              <c:numCache/>
            </c:numRef>
          </c:cat>
          <c:val>
            <c:numRef>
              <c:f>'39'!$K$52:$AV$52</c:f>
              <c:numCache/>
            </c:numRef>
          </c:val>
        </c:ser>
        <c:ser>
          <c:idx val="23"/>
          <c:order val="13"/>
          <c:tx>
            <c:strRef>
              <c:f>'39'!$D$15</c:f>
              <c:strCache/>
            </c:strRef>
          </c:tx>
          <c:spPr/>
          <c:val>
            <c:numRef>
              <c:f>'39'!$K$53:$AV$53</c:f>
              <c:numCache/>
            </c:numRef>
          </c:val>
        </c:ser>
        <c:ser>
          <c:idx val="8"/>
          <c:order val="14"/>
          <c:tx>
            <c:strRef>
              <c:f>'39'!$D$16</c:f>
              <c:strCache/>
            </c:strRef>
          </c:tx>
          <c:spPr/>
          <c:cat>
            <c:numRef>
              <c:f>'Lane 22'!$K$40:$CI$40</c:f>
              <c:numCache/>
            </c:numRef>
          </c:cat>
          <c:val>
            <c:numRef>
              <c:f>'39'!$K$54:$AV$54</c:f>
              <c:numCache/>
            </c:numRef>
          </c:val>
        </c:ser>
        <c:ser>
          <c:idx val="9"/>
          <c:order val="15"/>
          <c:tx>
            <c:strRef>
              <c:f>'39'!$D$17</c:f>
              <c:strCache/>
            </c:strRef>
          </c:tx>
          <c:spPr/>
          <c:cat>
            <c:numRef>
              <c:f>'Lane 22'!$K$40:$CI$40</c:f>
              <c:numCache/>
            </c:numRef>
          </c:cat>
          <c:val>
            <c:numRef>
              <c:f>'39'!$K$55:$AV$55</c:f>
              <c:numCache/>
            </c:numRef>
          </c:val>
        </c:ser>
        <c:ser>
          <c:idx val="24"/>
          <c:order val="16"/>
          <c:tx>
            <c:strRef>
              <c:f>'39'!$D$18</c:f>
              <c:strCache/>
            </c:strRef>
          </c:tx>
          <c:spPr/>
          <c:val>
            <c:numRef>
              <c:f>'39'!$K$56:$AV$56</c:f>
              <c:numCache/>
            </c:numRef>
          </c:val>
        </c:ser>
        <c:ser>
          <c:idx val="10"/>
          <c:order val="17"/>
          <c:tx>
            <c:strRef>
              <c:f>'39'!$D$19</c:f>
              <c:strCache/>
            </c:strRef>
          </c:tx>
          <c:spPr/>
          <c:cat>
            <c:numRef>
              <c:f>'Lane 22'!$K$40:$CI$40</c:f>
              <c:numCache/>
            </c:numRef>
          </c:cat>
          <c:val>
            <c:numRef>
              <c:f>'39'!$K$57:$AV$57</c:f>
              <c:numCache/>
            </c:numRef>
          </c:val>
        </c:ser>
        <c:ser>
          <c:idx val="25"/>
          <c:order val="18"/>
          <c:tx>
            <c:strRef>
              <c:f>'39'!$D$20</c:f>
              <c:strCache/>
            </c:strRef>
          </c:tx>
          <c:spPr/>
          <c:val>
            <c:numRef>
              <c:f>'39'!$K$58:$AV$58</c:f>
              <c:numCache/>
            </c:numRef>
          </c:val>
        </c:ser>
        <c:ser>
          <c:idx val="11"/>
          <c:order val="19"/>
          <c:tx>
            <c:strRef>
              <c:f>'39'!$D$21</c:f>
              <c:strCache/>
            </c:strRef>
          </c:tx>
          <c:spPr/>
          <c:cat>
            <c:numRef>
              <c:f>'Lane 22'!$K$40:$CI$40</c:f>
              <c:numCache/>
            </c:numRef>
          </c:cat>
          <c:val>
            <c:numRef>
              <c:f>'39'!$K$59:$AV$59</c:f>
              <c:numCache/>
            </c:numRef>
          </c:val>
        </c:ser>
        <c:ser>
          <c:idx val="26"/>
          <c:order val="20"/>
          <c:tx>
            <c:strRef>
              <c:f>'39'!$D$22</c:f>
              <c:strCache/>
            </c:strRef>
          </c:tx>
          <c:spPr/>
          <c:val>
            <c:numRef>
              <c:f>'39'!$K$60:$AV$60</c:f>
              <c:numCache/>
            </c:numRef>
          </c:val>
        </c:ser>
        <c:ser>
          <c:idx val="12"/>
          <c:order val="21"/>
          <c:tx>
            <c:strRef>
              <c:f>'39'!$D$23</c:f>
              <c:strCache/>
            </c:strRef>
          </c:tx>
          <c:spPr/>
          <c:cat>
            <c:numRef>
              <c:f>'Lane 22'!$K$40:$CI$40</c:f>
              <c:numCache/>
            </c:numRef>
          </c:cat>
          <c:val>
            <c:numRef>
              <c:f>'39'!$K$61:$AV$61</c:f>
              <c:numCache/>
            </c:numRef>
          </c:val>
        </c:ser>
        <c:ser>
          <c:idx val="13"/>
          <c:order val="22"/>
          <c:tx>
            <c:strRef>
              <c:f>'39'!$D$24</c:f>
              <c:strCache/>
            </c:strRef>
          </c:tx>
          <c:spPr/>
          <c:cat>
            <c:numRef>
              <c:f>'Lane 22'!$K$40:$CI$40</c:f>
              <c:numCache/>
            </c:numRef>
          </c:cat>
          <c:val>
            <c:numRef>
              <c:f>'39'!$K$62:$AV$62</c:f>
              <c:numCache/>
            </c:numRef>
          </c:val>
        </c:ser>
        <c:ser>
          <c:idx val="27"/>
          <c:order val="23"/>
          <c:tx>
            <c:strRef>
              <c:f>'39'!$D$25</c:f>
              <c:strCache/>
            </c:strRef>
          </c:tx>
          <c:spPr/>
          <c:val>
            <c:numRef>
              <c:f>'39'!$K$63:$AV$63</c:f>
              <c:numCache/>
            </c:numRef>
          </c:val>
        </c:ser>
        <c:ser>
          <c:idx val="14"/>
          <c:order val="24"/>
          <c:tx>
            <c:strRef>
              <c:f>'39'!$D$26</c:f>
              <c:strCache/>
            </c:strRef>
          </c:tx>
          <c:spPr/>
          <c:cat>
            <c:numRef>
              <c:f>'Lane 22'!$K$40:$CI$40</c:f>
              <c:numCache/>
            </c:numRef>
          </c:cat>
          <c:val>
            <c:numRef>
              <c:f>'39'!$K$64:$AV$64</c:f>
              <c:numCache/>
            </c:numRef>
          </c:val>
        </c:ser>
        <c:ser>
          <c:idx val="28"/>
          <c:order val="25"/>
          <c:tx>
            <c:strRef>
              <c:f>'39'!$D$27</c:f>
              <c:strCache/>
            </c:strRef>
          </c:tx>
          <c:spPr/>
          <c:val>
            <c:numRef>
              <c:f>'39'!$K$65:$AV$65</c:f>
              <c:numCache/>
            </c:numRef>
          </c:val>
        </c:ser>
        <c:ser>
          <c:idx val="15"/>
          <c:order val="26"/>
          <c:tx>
            <c:strRef>
              <c:f>'39'!$D$28</c:f>
              <c:strCache/>
            </c:strRef>
          </c:tx>
          <c:spPr/>
          <c:cat>
            <c:numRef>
              <c:f>'Lane 22'!$K$40:$CI$40</c:f>
              <c:numCache/>
            </c:numRef>
          </c:cat>
          <c:val>
            <c:numRef>
              <c:f>'39'!$K$66:$AV$66</c:f>
              <c:numCache/>
            </c:numRef>
          </c:val>
        </c:ser>
        <c:ser>
          <c:idx val="29"/>
          <c:order val="27"/>
          <c:tx>
            <c:strRef>
              <c:f>'39'!$D$29</c:f>
              <c:strCache/>
            </c:strRef>
          </c:tx>
          <c:spPr/>
          <c:val>
            <c:numRef>
              <c:f>'39'!$K$67:$AV$67</c:f>
              <c:numCache/>
            </c:numRef>
          </c:val>
        </c:ser>
        <c:ser>
          <c:idx val="16"/>
          <c:order val="28"/>
          <c:tx>
            <c:strRef>
              <c:f>'39'!$D$30</c:f>
              <c:strCache/>
            </c:strRef>
          </c:tx>
          <c:spPr/>
          <c:cat>
            <c:numRef>
              <c:f>'Lane 22'!$K$40:$CI$40</c:f>
              <c:numCache/>
            </c:numRef>
          </c:cat>
          <c:val>
            <c:numRef>
              <c:f>'39'!$K$68:$AV$68</c:f>
              <c:numCache/>
            </c:numRef>
          </c:val>
        </c:ser>
        <c:ser>
          <c:idx val="17"/>
          <c:order val="29"/>
          <c:tx>
            <c:strRef>
              <c:f>'39'!$D$31</c:f>
              <c:strCache/>
            </c:strRef>
          </c:tx>
          <c:spPr/>
          <c:cat>
            <c:numRef>
              <c:f>'Lane 22'!$K$40:$CI$40</c:f>
              <c:numCache/>
            </c:numRef>
          </c:cat>
          <c:val>
            <c:numRef>
              <c:f>'39'!$K$69:$AV$69</c:f>
              <c:numCache/>
            </c:numRef>
          </c:val>
        </c:ser>
        <c:bandFmts xmlns:c="http://schemas.openxmlformats.org/drawingml/2006/chart">
          <c:bandFmt>
            <c:idx val="0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4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5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6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7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8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9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0"/>
            <c:spPr>
              <a:solidFill xmlns:a="http://schemas.openxmlformats.org/drawingml/2006/main">
                <a:srgbClr val="50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1"/>
            <c:spPr>
              <a:solidFill xmlns:a="http://schemas.openxmlformats.org/drawingml/2006/main">
                <a:srgbClr val="8A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2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3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4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5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6"/>
            <c:spPr>
              <a:solidFill xmlns:a="http://schemas.openxmlformats.org/drawingml/2006/main">
                <a:srgbClr val="FFC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7"/>
            <c:spPr>
              <a:solidFill xmlns:a="http://schemas.openxmlformats.org/drawingml/2006/main">
                <a:srgbClr val="FFC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8"/>
            <c:spPr>
              <a:solidFill xmlns:a="http://schemas.openxmlformats.org/drawingml/2006/main">
                <a:srgbClr val="FFC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9"/>
            <c:spPr>
              <a:solidFill xmlns:a="http://schemas.openxmlformats.org/drawingml/2006/main">
                <a:srgbClr val="00B05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0"/>
            <c:spPr>
              <a:solidFill xmlns:a="http://schemas.openxmlformats.org/drawingml/2006/main">
                <a:srgbClr val="00B050"/>
              </a:solidFill>
              <a:ln xmlns:a="http://schemas.openxmlformats.org/drawingml/2006/main">
                <a:noFill/>
              </a:ln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1"/>
            <c:spPr>
              <a:solidFill xmlns:a="http://schemas.openxmlformats.org/drawingml/2006/main">
                <a:srgbClr val="00B0F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2"/>
            <c:spPr>
              <a:solidFill xmlns:a="http://schemas.openxmlformats.org/drawingml/2006/main">
                <a:srgbClr val="00B0F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3"/>
            <c:spPr>
              <a:solidFill xmlns:a="http://schemas.openxmlformats.org/drawingml/2006/main">
                <a:srgbClr val="00B0F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4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5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6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7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8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9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0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1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2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3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4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5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6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7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8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9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</c:bandFmts>
        <c:axId val="134533888"/>
        <c:axId val="134535424"/>
        <c:axId val="134079360"/>
      </c:surfaceChart>
      <c:catAx>
        <c:axId val="134533888"/>
        <c:scaling>
          <c:orientation val="minMax"/>
        </c:scaling>
        <c:delete val="0"/>
        <c:axPos val="b"/>
        <c:minorGridlines/>
        <c:numFmt formatCode="General" sourceLinked="0"/>
        <c:majorTickMark val="in"/>
        <c:minorTickMark val="none"/>
        <c:tickLblPos val="low"/>
        <c:spPr>
          <a:ln>
            <a:solidFill>
              <a:srgbClr val="000000"/>
            </a:solidFill>
            <a:prstDash val="solid"/>
            <a:round/>
          </a:ln>
        </c:spPr>
        <c:txPr xmlns:c="http://schemas.openxmlformats.org/drawingml/2006/chart">
          <a:bodyPr xmlns:a="http://schemas.openxmlformats.org/drawingml/2006/main" rot="2700000" vert="horz"/>
          <a:lstStyle xmlns:a="http://schemas.openxmlformats.org/drawingml/2006/main"/>
          <a:p xmlns:a="http://schemas.openxmlformats.org/drawingml/2006/main">
            <a:pPr>
              <a:defRPr/>
            </a:pPr>
            <a:endParaRPr lang="en-US"/>
          </a:p>
        </c:txPr>
        <c:crossAx val="134535424"/>
        <c:crosses val="autoZero"/>
        <c:auto val="1"/>
        <c:lblAlgn val="ctr"/>
        <c:lblOffset val="100"/>
        <c:noMultiLvlLbl val="0"/>
        <c:tickLblSkip val="2"/>
        <c:tickMarkSkip val="1"/>
      </c:catAx>
      <c:valAx>
        <c:axId val="134535424"/>
        <c:scaling>
          <c:orientation val="minMax"/>
          <c:max val="10"/>
          <c:min val="-10"/>
        </c:scaling>
        <c:delete val="0"/>
        <c:axPos val="l"/>
        <c:majorGridlines/>
        <c:numFmt formatCode="0.00" sourceLinked="1"/>
        <c:majorTickMark val="out"/>
        <c:minorTickMark val="none"/>
        <c:tickLblPos val="none"/>
        <c:spPr>
          <a:ln/>
        </c:spPr>
        <c:crossAx val="134533888"/>
        <c:crosses val="autoZero"/>
        <c:crossBetween val="midCat"/>
        <c:majorUnit val="0.5"/>
        <c:minorUnit val="0.5"/>
      </c:valAx>
      <c:serAx>
        <c:axId val="134079360"/>
        <c:scaling>
          <c:orientation val="maxMin"/>
        </c:scaling>
        <c:delete val="0"/>
        <c:axPos val="b"/>
        <c:majorTickMark val="out"/>
        <c:minorTickMark val="none"/>
        <c:tickLblPos val="nextTo"/>
        <c:spPr>
          <a:ln/>
        </c:spPr>
        <c:crossAx val="134535424"/>
        <c:crosses val="autoZero"/>
        <c:tickLblSkip val="1"/>
      </c:serAx>
      <c:spPr>
        <a:solidFill>
          <a:srgbClr val="FFFFFF"/>
        </a:solidFill>
        <a:ln w="25400">
          <a:noFill/>
          <a:round/>
        </a:ln>
      </c:spPr>
    </c:plotArea>
    <c:legend>
      <c:legendPos val="r"/>
      <c:legendEntry>
        <c:idx val="0"/>
        <c:txPr>
          <a:bodyPr/>
          <a:lstStyle/>
          <a:p>
            <a:pPr>
              <a:defRPr lang="en-US" baseline="0"/>
            </a:pPr>
          </a:p>
        </c:txPr>
      </c:legendEntry>
      <c:legendEntry>
        <c:idx val="1"/>
        <c:txPr>
          <a:bodyPr/>
          <a:lstStyle/>
          <a:p>
            <a:pPr>
              <a:defRPr lang="en-US" baseline="0"/>
            </a:pPr>
          </a:p>
        </c:txPr>
      </c:legendEntry>
      <c:legendEntry>
        <c:idx val="2"/>
        <c:txPr>
          <a:bodyPr/>
          <a:lstStyle/>
          <a:p>
            <a:pPr>
              <a:defRPr lang="en-US" baseline="0"/>
            </a:pPr>
          </a:p>
        </c:txPr>
      </c:legendEntry>
      <c:legendEntry>
        <c:idx val="3"/>
        <c:txPr>
          <a:bodyPr/>
          <a:lstStyle/>
          <a:p>
            <a:pPr>
              <a:defRPr lang="en-US" baseline="0"/>
            </a:pPr>
          </a:p>
        </c:txPr>
      </c:legendEntry>
      <c:legendEntry>
        <c:idx val="4"/>
        <c:txPr>
          <a:bodyPr/>
          <a:lstStyle/>
          <a:p>
            <a:pPr>
              <a:defRPr lang="en-US" baseline="0"/>
            </a:pPr>
          </a:p>
        </c:txPr>
      </c:legendEntry>
      <c:legendEntry>
        <c:idx val="5"/>
        <c:txPr>
          <a:bodyPr/>
          <a:lstStyle/>
          <a:p>
            <a:pPr>
              <a:defRPr lang="en-US" baseline="0"/>
            </a:pPr>
          </a:p>
        </c:txPr>
      </c:legendEntry>
      <c:legendEntry>
        <c:idx val="6"/>
        <c:txPr>
          <a:bodyPr/>
          <a:lstStyle/>
          <a:p>
            <a:pPr>
              <a:defRPr lang="en-US" baseline="0"/>
            </a:pPr>
          </a:p>
        </c:txPr>
      </c:legendEntry>
      <c:legendEntry>
        <c:idx val="7"/>
        <c:txPr>
          <a:bodyPr/>
          <a:lstStyle/>
          <a:p>
            <a:pPr>
              <a:defRPr lang="en-US" baseline="0"/>
            </a:pPr>
          </a:p>
        </c:txPr>
      </c:legendEntry>
      <c:legendEntry>
        <c:idx val="8"/>
        <c:txPr>
          <a:bodyPr/>
          <a:lstStyle/>
          <a:p>
            <a:pPr>
              <a:defRPr lang="en-US" baseline="0"/>
            </a:pPr>
          </a:p>
        </c:txPr>
      </c:legendEntry>
      <c:legendEntry>
        <c:idx val="9"/>
        <c:txPr>
          <a:bodyPr/>
          <a:lstStyle/>
          <a:p>
            <a:pPr>
              <a:defRPr lang="en-US" baseline="0"/>
            </a:pPr>
          </a:p>
        </c:txPr>
      </c:legendEntry>
      <c:legendEntry>
        <c:idx val="10"/>
        <c:txPr>
          <a:bodyPr/>
          <a:lstStyle/>
          <a:p>
            <a:pPr>
              <a:defRPr lang="en-US" baseline="0"/>
            </a:pPr>
          </a:p>
        </c:txPr>
      </c:legendEntry>
      <c:legendEntry>
        <c:idx val="11"/>
        <c:txPr>
          <a:bodyPr/>
          <a:lstStyle/>
          <a:p>
            <a:pPr>
              <a:defRPr lang="en-US" baseline="0"/>
            </a:pPr>
          </a:p>
        </c:txPr>
      </c:legendEntry>
      <c:legendEntry>
        <c:idx val="12"/>
        <c:txPr>
          <a:bodyPr/>
          <a:lstStyle/>
          <a:p>
            <a:pPr>
              <a:defRPr lang="en-US" baseline="0"/>
            </a:pPr>
          </a:p>
        </c:txPr>
      </c:legendEntry>
      <c:legendEntry>
        <c:idx val="13"/>
        <c:txPr>
          <a:bodyPr/>
          <a:lstStyle/>
          <a:p>
            <a:pPr>
              <a:defRPr lang="en-US" baseline="0"/>
            </a:pPr>
          </a:p>
        </c:txPr>
      </c:legendEntry>
      <c:legendEntry>
        <c:idx val="14"/>
        <c:txPr>
          <a:bodyPr/>
          <a:lstStyle/>
          <a:p>
            <a:pPr>
              <a:defRPr lang="en-US" baseline="0"/>
            </a:pPr>
          </a:p>
        </c:txPr>
      </c:legendEntry>
      <c:legendEntry>
        <c:idx val="15"/>
        <c:txPr>
          <a:bodyPr/>
          <a:lstStyle/>
          <a:p>
            <a:pPr>
              <a:defRPr lang="en-US" baseline="0"/>
            </a:pPr>
          </a:p>
        </c:txPr>
      </c:legendEntry>
      <c:legendEntry>
        <c:idx val="16"/>
        <c:txPr>
          <a:bodyPr/>
          <a:lstStyle/>
          <a:p>
            <a:pPr>
              <a:defRPr lang="en-US" baseline="0"/>
            </a:pPr>
          </a:p>
        </c:txPr>
      </c:legendEntry>
      <c:legendEntry>
        <c:idx val="17"/>
        <c:txPr>
          <a:bodyPr/>
          <a:lstStyle/>
          <a:p>
            <a:pPr>
              <a:defRPr lang="en-US" baseline="0"/>
            </a:pPr>
          </a:p>
        </c:txPr>
      </c:legendEntry>
      <c:legendEntry>
        <c:idx val="18"/>
        <c:txPr>
          <a:bodyPr/>
          <a:lstStyle/>
          <a:p>
            <a:pPr>
              <a:defRPr lang="en-US" baseline="0"/>
            </a:pPr>
          </a:p>
        </c:txPr>
      </c:legendEntry>
      <c:legendEntry>
        <c:idx val="19"/>
        <c:txPr>
          <a:bodyPr/>
          <a:lstStyle/>
          <a:p>
            <a:pPr>
              <a:defRPr lang="en-US" baseline="0"/>
            </a:pPr>
          </a:p>
        </c:txPr>
      </c:legendEntry>
      <c:legendEntry>
        <c:idx val="20"/>
        <c:txPr>
          <a:bodyPr/>
          <a:lstStyle/>
          <a:p>
            <a:pPr>
              <a:defRPr lang="en-US" baseline="0"/>
            </a:pPr>
          </a:p>
        </c:txPr>
      </c:legendEntry>
      <c:legendEntry>
        <c:idx val="21"/>
        <c:txPr>
          <a:bodyPr/>
          <a:lstStyle/>
          <a:p>
            <a:pPr>
              <a:defRPr lang="en-US" baseline="0"/>
            </a:pPr>
          </a:p>
        </c:txPr>
      </c:legendEntry>
      <c:legendEntry>
        <c:idx val="22"/>
        <c:txPr>
          <a:bodyPr/>
          <a:lstStyle/>
          <a:p>
            <a:pPr>
              <a:defRPr lang="en-US" baseline="0"/>
            </a:pPr>
          </a:p>
        </c:txPr>
      </c:legendEntry>
      <c:legendEntry>
        <c:idx val="23"/>
        <c:txPr>
          <a:bodyPr/>
          <a:lstStyle/>
          <a:p>
            <a:pPr>
              <a:defRPr lang="en-US" baseline="0"/>
            </a:pPr>
          </a:p>
        </c:txPr>
      </c:legendEntry>
      <c:legendEntry>
        <c:idx val="24"/>
        <c:txPr>
          <a:bodyPr/>
          <a:lstStyle/>
          <a:p>
            <a:pPr>
              <a:defRPr lang="en-US" baseline="0"/>
            </a:pPr>
          </a:p>
        </c:txPr>
      </c:legendEntry>
      <c:legendEntry>
        <c:idx val="25"/>
        <c:txPr>
          <a:bodyPr/>
          <a:lstStyle/>
          <a:p>
            <a:pPr>
              <a:defRPr lang="en-US" baseline="0"/>
            </a:pPr>
          </a:p>
        </c:txPr>
      </c:legendEntry>
      <c:legendEntry>
        <c:idx val="26"/>
        <c:txPr>
          <a:bodyPr/>
          <a:lstStyle/>
          <a:p>
            <a:pPr>
              <a:defRPr lang="en-US" baseline="0"/>
            </a:pPr>
          </a:p>
        </c:txPr>
      </c:legendEntry>
      <c:legendEntry>
        <c:idx val="27"/>
        <c:txPr>
          <a:bodyPr/>
          <a:lstStyle/>
          <a:p>
            <a:pPr>
              <a:defRPr lang="en-US" baseline="0"/>
            </a:pPr>
          </a:p>
        </c:txPr>
      </c:legendEntry>
      <c:legendEntry>
        <c:idx val="28"/>
        <c:txPr>
          <a:bodyPr/>
          <a:lstStyle/>
          <a:p>
            <a:pPr>
              <a:defRPr lang="en-US" baseline="0"/>
            </a:pPr>
          </a:p>
        </c:txPr>
      </c:legendEntry>
      <c:legendEntry>
        <c:idx val="29"/>
        <c:txPr>
          <a:bodyPr/>
          <a:lstStyle/>
          <a:p>
            <a:pPr>
              <a:defRPr lang="en-US" baseline="0"/>
            </a:pPr>
          </a:p>
        </c:txPr>
      </c:legendEntry>
      <c:legendEntry>
        <c:idx val="30"/>
        <c:txPr>
          <a:bodyPr/>
          <a:lstStyle/>
          <a:p>
            <a:pPr>
              <a:defRPr lang="en-US" baseline="0"/>
            </a:pPr>
          </a:p>
        </c:txPr>
      </c:legendEntry>
      <c:legendEntry>
        <c:idx val="31"/>
        <c:txPr>
          <a:bodyPr/>
          <a:lstStyle/>
          <a:p>
            <a:pPr>
              <a:defRPr lang="en-US" baseline="0"/>
            </a:pPr>
          </a:p>
        </c:txPr>
      </c:legendEntry>
      <c:legendEntry>
        <c:idx val="32"/>
        <c:txPr>
          <a:bodyPr/>
          <a:lstStyle/>
          <a:p>
            <a:pPr>
              <a:defRPr lang="en-US" baseline="0"/>
            </a:pPr>
          </a:p>
        </c:txPr>
      </c:legendEntry>
      <c:legendEntry>
        <c:idx val="33"/>
        <c:txPr>
          <a:bodyPr/>
          <a:lstStyle/>
          <a:p>
            <a:pPr>
              <a:defRPr lang="en-US" baseline="0"/>
            </a:pPr>
          </a:p>
        </c:txPr>
      </c:legendEntry>
      <c:legendEntry>
        <c:idx val="34"/>
        <c:txPr>
          <a:bodyPr/>
          <a:lstStyle/>
          <a:p>
            <a:pPr>
              <a:defRPr lang="en-US" baseline="0"/>
            </a:pPr>
          </a:p>
        </c:txPr>
      </c:legendEntry>
      <c:legendEntry>
        <c:idx val="35"/>
        <c:txPr>
          <a:bodyPr/>
          <a:lstStyle/>
          <a:p>
            <a:pPr>
              <a:defRPr lang="en-US" baseline="0"/>
            </a:pPr>
          </a:p>
        </c:txPr>
      </c:legendEntry>
      <c:legendEntry>
        <c:idx val="36"/>
        <c:txPr>
          <a:bodyPr/>
          <a:lstStyle/>
          <a:p>
            <a:pPr>
              <a:defRPr lang="en-US" baseline="0"/>
            </a:pPr>
          </a:p>
        </c:txPr>
      </c:legendEntry>
      <c:legendEntry>
        <c:idx val="37"/>
        <c:txPr>
          <a:bodyPr/>
          <a:lstStyle/>
          <a:p>
            <a:pPr>
              <a:defRPr lang="en-US" baseline="0"/>
            </a:pPr>
          </a:p>
        </c:txPr>
      </c:legendEntry>
      <c:legendEntry>
        <c:idx val="38"/>
        <c:txPr>
          <a:bodyPr/>
          <a:lstStyle/>
          <a:p>
            <a:pPr>
              <a:defRPr lang="en-US" baseline="0"/>
            </a:pPr>
          </a:p>
        </c:txPr>
      </c:legendEntry>
      <c:legendEntry>
        <c:idx val="39"/>
        <c:txPr>
          <a:bodyPr/>
          <a:lstStyle/>
          <a:p>
            <a:pPr>
              <a:defRPr lang="en-US" baseline="0"/>
            </a:pPr>
          </a:p>
        </c:txPr>
      </c:legendEntry>
      <c:layout>
        <c:manualLayout>
          <c:xMode val="edge"/>
          <c:yMode val="edge"/>
          <c:x val="0.87046443775906945"/>
          <c:y val="0.0091719061516675627"/>
          <c:w val="0.10768361510105506"/>
          <c:h val="0.89898223488241469"/>
        </c:manualLayout>
      </c:layout>
      <c:overlay val="0"/>
      <c:spPr/>
      <c:txPr>
        <a:bodyPr/>
        <a:lstStyle/>
        <a:p>
          <a:pPr>
            <a:defRPr lang="en-US" baseline="0"/>
          </a:pPr>
        </a:p>
      </c:txPr>
    </c:legend>
    <c:plotVisOnly val="1"/>
    <c:dispBlanksAs val="gap"/>
  </c:chart>
  <c:spPr>
    <a:noFill/>
    <a:ln>
      <a:noFill/>
      <a:round/>
    </a:ln>
  </c:spPr>
  <c:printSettings>
    <c:headerFooter scaleWithDoc="1" alignWithMargins="1" differentFirst="0" differentOddEven="0"/>
    <c:pageMargins l="0.70000000000000062" r="0.70000000000000062" t="0.75000000000001465" b="0.75000000000001465" header="0.30000000000000032" footer="0.30000000000000032"/>
    <c:pageSetup orientation="portrait"/>
  </c:printSettings>
</c:chartSpace>
</file>

<file path=xl/charts/chart2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lang val="en-US"/>
  <c:chart>
    <c:view3D>
      <c:hPercent val="50"/>
      <c:rotY val="30"/>
      <c:depthPercent val="1000"/>
      <c:rAngAx val="0"/>
      <c:perspective val="30"/>
    </c:view3D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030493840203677278"/>
          <c:y val="0.13812588155294744"/>
          <c:w val="0.83748952858952674"/>
          <c:h val="0.82632955053280865"/>
        </c:manualLayout>
      </c:layout>
      <c:surface3DChart>
        <c:ser>
          <c:idx val="0"/>
          <c:order val="0"/>
          <c:tx>
            <c:strRef>
              <c:f>'3D Data'!$A$2</c:f>
              <c:strCache/>
            </c:strRef>
          </c:tx>
          <c:spPr/>
          <c:val>
            <c:numRef>
              <c:f>'3D Data'!$C$2:$AO$2</c:f>
              <c:numCache/>
            </c:numRef>
          </c:val>
        </c:ser>
        <c:ser>
          <c:idx val="18"/>
          <c:order val="1"/>
          <c:tx>
            <c:strRef>
              <c:f>'3D Data'!$A$3</c:f>
              <c:strCache/>
            </c:strRef>
          </c:tx>
          <c:spPr/>
          <c:val>
            <c:numRef>
              <c:f>'3D Data'!$C$3:$AO$3</c:f>
              <c:numCache/>
            </c:numRef>
          </c:val>
        </c:ser>
        <c:ser>
          <c:idx val="1"/>
          <c:order val="2"/>
          <c:tx>
            <c:strRef>
              <c:f>'3D Data'!$A$4</c:f>
              <c:strCache/>
            </c:strRef>
          </c:tx>
          <c:spPr/>
          <c:val>
            <c:numRef>
              <c:f>'3D Data'!$C$4:$AO$4</c:f>
              <c:numCache/>
            </c:numRef>
          </c:val>
        </c:ser>
        <c:ser>
          <c:idx val="2"/>
          <c:order val="3"/>
          <c:tx>
            <c:strRef>
              <c:f>'3D Data'!$A$5</c:f>
              <c:strCache/>
            </c:strRef>
          </c:tx>
          <c:spPr/>
          <c:val>
            <c:numRef>
              <c:f>'3D Data'!$C$5:$AO$5</c:f>
              <c:numCache/>
            </c:numRef>
          </c:val>
        </c:ser>
        <c:ser>
          <c:idx val="19"/>
          <c:order val="4"/>
          <c:tx>
            <c:strRef>
              <c:f>'3D Data'!$A$6</c:f>
              <c:strCache/>
            </c:strRef>
          </c:tx>
          <c:spPr/>
          <c:val>
            <c:numRef>
              <c:f>'3D Data'!$C$6:$AO$6</c:f>
              <c:numCache/>
            </c:numRef>
          </c:val>
        </c:ser>
        <c:ser>
          <c:idx val="3"/>
          <c:order val="5"/>
          <c:tx>
            <c:strRef>
              <c:f>'3D Data'!$A$7</c:f>
              <c:strCache/>
            </c:strRef>
          </c:tx>
          <c:spPr/>
          <c:val>
            <c:numRef>
              <c:f>'3D Data'!$C$7:$AO$7</c:f>
              <c:numCache/>
            </c:numRef>
          </c:val>
        </c:ser>
        <c:ser>
          <c:idx val="20"/>
          <c:order val="6"/>
          <c:tx>
            <c:strRef>
              <c:f>'3D Data'!$A$8</c:f>
              <c:strCache/>
            </c:strRef>
          </c:tx>
          <c:spPr/>
          <c:val>
            <c:numRef>
              <c:f>'3D Data'!$C$8:$AO$8</c:f>
              <c:numCache/>
            </c:numRef>
          </c:val>
        </c:ser>
        <c:ser>
          <c:idx val="4"/>
          <c:order val="7"/>
          <c:tx>
            <c:strRef>
              <c:f>'3D Data'!$A$9</c:f>
              <c:strCache/>
            </c:strRef>
          </c:tx>
          <c:spPr/>
          <c:val>
            <c:numRef>
              <c:f>'3D Data'!$C$9:$AO$9</c:f>
              <c:numCache/>
            </c:numRef>
          </c:val>
        </c:ser>
        <c:ser>
          <c:idx val="21"/>
          <c:order val="8"/>
          <c:tx>
            <c:strRef>
              <c:f>'3D Data'!$A$10</c:f>
              <c:strCache/>
            </c:strRef>
          </c:tx>
          <c:spPr/>
          <c:val>
            <c:numRef>
              <c:f>'3D Data'!$C$10:$AO$10</c:f>
              <c:numCache/>
            </c:numRef>
          </c:val>
        </c:ser>
        <c:ser>
          <c:idx val="5"/>
          <c:order val="9"/>
          <c:tx>
            <c:strRef>
              <c:f>'3D Data'!$A$11</c:f>
              <c:strCache/>
            </c:strRef>
          </c:tx>
          <c:spPr/>
          <c:val>
            <c:numRef>
              <c:f>'3D Data'!$C$11:$AO$11</c:f>
              <c:numCache/>
            </c:numRef>
          </c:val>
        </c:ser>
        <c:ser>
          <c:idx val="6"/>
          <c:order val="10"/>
          <c:tx>
            <c:strRef>
              <c:f>'3D Data'!$A$12</c:f>
              <c:strCache/>
            </c:strRef>
          </c:tx>
          <c:spPr/>
          <c:val>
            <c:numRef>
              <c:f>'3D Data'!$C$12:$AO$12</c:f>
              <c:numCache/>
            </c:numRef>
          </c:val>
        </c:ser>
        <c:ser>
          <c:idx val="22"/>
          <c:order val="11"/>
          <c:tx>
            <c:strRef>
              <c:f>'3D Data'!$A$13</c:f>
              <c:strCache/>
            </c:strRef>
          </c:tx>
          <c:spPr/>
          <c:val>
            <c:numRef>
              <c:f>'3D Data'!$C$13:$AO$13</c:f>
              <c:numCache/>
            </c:numRef>
          </c:val>
        </c:ser>
        <c:ser>
          <c:idx val="7"/>
          <c:order val="12"/>
          <c:tx>
            <c:strRef>
              <c:f>'3D Data'!$A$14</c:f>
              <c:strCache/>
            </c:strRef>
          </c:tx>
          <c:spPr/>
          <c:val>
            <c:numRef>
              <c:f>'3D Data'!$C$14:$AO$14</c:f>
              <c:numCache/>
            </c:numRef>
          </c:val>
        </c:ser>
        <c:ser>
          <c:idx val="23"/>
          <c:order val="13"/>
          <c:tx>
            <c:strRef>
              <c:f>'3D Data'!$A$15</c:f>
              <c:strCache/>
            </c:strRef>
          </c:tx>
          <c:spPr/>
          <c:val>
            <c:numRef>
              <c:f>'3D Data'!$C$15:$AO$15</c:f>
              <c:numCache/>
            </c:numRef>
          </c:val>
        </c:ser>
        <c:ser>
          <c:idx val="8"/>
          <c:order val="14"/>
          <c:tx>
            <c:strRef>
              <c:f>'3D Data'!$A$16</c:f>
              <c:strCache/>
            </c:strRef>
          </c:tx>
          <c:spPr/>
          <c:val>
            <c:numRef>
              <c:f>'3D Data'!$C$16:$AO$16</c:f>
              <c:numCache/>
            </c:numRef>
          </c:val>
        </c:ser>
        <c:ser>
          <c:idx val="9"/>
          <c:order val="15"/>
          <c:tx>
            <c:strRef>
              <c:f>'3D Data'!$A$17</c:f>
              <c:strCache/>
            </c:strRef>
          </c:tx>
          <c:spPr/>
          <c:val>
            <c:numRef>
              <c:f>'3D Data'!$C$17:$AO$17</c:f>
              <c:numCache/>
            </c:numRef>
          </c:val>
        </c:ser>
        <c:ser>
          <c:idx val="24"/>
          <c:order val="16"/>
          <c:tx>
            <c:strRef>
              <c:f>'3D Data'!$A$18</c:f>
              <c:strCache/>
            </c:strRef>
          </c:tx>
          <c:spPr/>
          <c:val>
            <c:numRef>
              <c:f>'3D Data'!$C$18:$AO$18</c:f>
              <c:numCache/>
            </c:numRef>
          </c:val>
        </c:ser>
        <c:ser>
          <c:idx val="10"/>
          <c:order val="17"/>
          <c:tx>
            <c:strRef>
              <c:f>'3D Data'!$A$19</c:f>
              <c:strCache/>
            </c:strRef>
          </c:tx>
          <c:spPr/>
          <c:val>
            <c:numRef>
              <c:f>'3D Data'!$C$19:$AO$19</c:f>
              <c:numCache/>
            </c:numRef>
          </c:val>
        </c:ser>
        <c:ser>
          <c:idx val="25"/>
          <c:order val="18"/>
          <c:tx>
            <c:strRef>
              <c:f>'3D Data'!$A$20</c:f>
              <c:strCache/>
            </c:strRef>
          </c:tx>
          <c:spPr/>
          <c:val>
            <c:numRef>
              <c:f>'3D Data'!$C$20:$AO$20</c:f>
              <c:numCache/>
            </c:numRef>
          </c:val>
        </c:ser>
        <c:ser>
          <c:idx val="11"/>
          <c:order val="19"/>
          <c:tx>
            <c:strRef>
              <c:f>'3D Data'!$A$21</c:f>
              <c:strCache/>
            </c:strRef>
          </c:tx>
          <c:spPr/>
          <c:val>
            <c:numRef>
              <c:f>'3D Data'!$C$21:$AO$21</c:f>
              <c:numCache/>
            </c:numRef>
          </c:val>
        </c:ser>
        <c:ser>
          <c:idx val="26"/>
          <c:order val="20"/>
          <c:tx>
            <c:strRef>
              <c:f>'3D Data'!$A$22</c:f>
              <c:strCache/>
            </c:strRef>
          </c:tx>
          <c:spPr/>
          <c:val>
            <c:numRef>
              <c:f>'3D Data'!$C$22:$AO$22</c:f>
              <c:numCache/>
            </c:numRef>
          </c:val>
        </c:ser>
        <c:ser>
          <c:idx val="12"/>
          <c:order val="21"/>
          <c:tx>
            <c:strRef>
              <c:f>'3D Data'!$A$23</c:f>
              <c:strCache/>
            </c:strRef>
          </c:tx>
          <c:spPr/>
          <c:val>
            <c:numRef>
              <c:f>'3D Data'!$C$23:$AO$23</c:f>
              <c:numCache/>
            </c:numRef>
          </c:val>
        </c:ser>
        <c:ser>
          <c:idx val="13"/>
          <c:order val="22"/>
          <c:tx>
            <c:strRef>
              <c:f>'3D Data'!$A$24</c:f>
              <c:strCache/>
            </c:strRef>
          </c:tx>
          <c:spPr/>
          <c:val>
            <c:numRef>
              <c:f>'3D Data'!$C$24:$AO$24</c:f>
              <c:numCache/>
            </c:numRef>
          </c:val>
        </c:ser>
        <c:ser>
          <c:idx val="27"/>
          <c:order val="23"/>
          <c:tx>
            <c:strRef>
              <c:f>'3D Data'!$A$25</c:f>
              <c:strCache/>
            </c:strRef>
          </c:tx>
          <c:spPr/>
          <c:val>
            <c:numRef>
              <c:f>'3D Data'!$C$25:$AO$25</c:f>
              <c:numCache/>
            </c:numRef>
          </c:val>
        </c:ser>
        <c:ser>
          <c:idx val="14"/>
          <c:order val="24"/>
          <c:tx>
            <c:strRef>
              <c:f>'3D Data'!$A$26</c:f>
              <c:strCache/>
            </c:strRef>
          </c:tx>
          <c:spPr/>
          <c:val>
            <c:numRef>
              <c:f>'3D Data'!$C$26:$AO$26</c:f>
              <c:numCache/>
            </c:numRef>
          </c:val>
        </c:ser>
        <c:ser>
          <c:idx val="28"/>
          <c:order val="25"/>
          <c:tx>
            <c:strRef>
              <c:f>'3D Data'!$A$27</c:f>
              <c:strCache/>
            </c:strRef>
          </c:tx>
          <c:spPr/>
          <c:val>
            <c:numRef>
              <c:f>'3D Data'!$C$27:$AO$27</c:f>
              <c:numCache/>
            </c:numRef>
          </c:val>
        </c:ser>
        <c:ser>
          <c:idx val="15"/>
          <c:order val="26"/>
          <c:tx>
            <c:strRef>
              <c:f>'3D Data'!$A$28</c:f>
              <c:strCache/>
            </c:strRef>
          </c:tx>
          <c:spPr/>
          <c:val>
            <c:numRef>
              <c:f>'3D Data'!$C$28:$AO$28</c:f>
              <c:numCache/>
            </c:numRef>
          </c:val>
        </c:ser>
        <c:ser>
          <c:idx val="29"/>
          <c:order val="27"/>
          <c:tx>
            <c:strRef>
              <c:f>'3D Data'!$A$29</c:f>
              <c:strCache/>
            </c:strRef>
          </c:tx>
          <c:spPr/>
          <c:val>
            <c:numRef>
              <c:f>'3D Data'!$C$29:$AO$29</c:f>
              <c:numCache/>
            </c:numRef>
          </c:val>
        </c:ser>
        <c:ser>
          <c:idx val="16"/>
          <c:order val="28"/>
          <c:tx>
            <c:strRef>
              <c:f>'3D Data'!$A$30</c:f>
              <c:strCache/>
            </c:strRef>
          </c:tx>
          <c:spPr/>
          <c:val>
            <c:numRef>
              <c:f>'3D Data'!$C$30:$AO$30</c:f>
              <c:numCache/>
            </c:numRef>
          </c:val>
        </c:ser>
        <c:ser>
          <c:idx val="17"/>
          <c:order val="29"/>
          <c:tx>
            <c:strRef>
              <c:f>'3D Data'!$A$31</c:f>
              <c:strCache/>
            </c:strRef>
          </c:tx>
          <c:spPr/>
          <c:val>
            <c:numRef>
              <c:f>'3D Data'!$C$31:$AO$31</c:f>
              <c:numCache/>
            </c:numRef>
          </c:val>
        </c:ser>
        <c:bandFmts xmlns:c="http://schemas.openxmlformats.org/drawingml/2006/chart">
          <c:bandFmt>
            <c:idx val="0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"/>
            <c:spPr>
              <a:solidFill xmlns:a="http://schemas.openxmlformats.org/drawingml/2006/main">
                <a:srgbClr val="FF0000"/>
              </a:solidFill>
            </c:spPr>
          </c:bandFmt>
          <c:bandFmt>
            <c:idx val="2"/>
            <c:spPr>
              <a:solidFill xmlns:a="http://schemas.openxmlformats.org/drawingml/2006/main">
                <a:srgbClr val="FF0000"/>
              </a:solidFill>
            </c:spPr>
          </c:bandFmt>
          <c:bandFmt>
            <c:idx val="3"/>
            <c:spPr>
              <a:solidFill xmlns:a="http://schemas.openxmlformats.org/drawingml/2006/main">
                <a:srgbClr val="FF0000"/>
              </a:solidFill>
            </c:spPr>
          </c:bandFmt>
          <c:bandFmt>
            <c:idx val="4"/>
            <c:spPr>
              <a:solidFill xmlns:a="http://schemas.openxmlformats.org/drawingml/2006/main">
                <a:srgbClr val="FFFF00"/>
              </a:solidFill>
            </c:spPr>
          </c:bandFmt>
          <c:bandFmt>
            <c:idx val="6"/>
            <c:spPr>
              <a:solidFill xmlns:a="http://schemas.openxmlformats.org/drawingml/2006/main">
                <a:srgbClr val="92D050"/>
              </a:solidFill>
            </c:spPr>
          </c:bandFmt>
          <c:bandFmt>
            <c:idx val="7"/>
            <c:spPr>
              <a:solidFill xmlns:a="http://schemas.openxmlformats.org/drawingml/2006/main">
                <a:srgbClr val="00B050"/>
              </a:solidFill>
            </c:spPr>
          </c:bandFmt>
          <c:bandFmt>
            <c:idx val="8"/>
            <c:spPr>
              <a:solidFill xmlns:a="http://schemas.openxmlformats.org/drawingml/2006/main">
                <a:srgbClr val="00B050"/>
              </a:solidFill>
            </c:spPr>
          </c:bandFmt>
          <c:bandFmt>
            <c:idx val="9"/>
            <c:spPr>
              <a:solidFill xmlns:a="http://schemas.openxmlformats.org/drawingml/2006/main">
                <a:srgbClr val="92D050"/>
              </a:solidFill>
            </c:spPr>
          </c:bandFmt>
          <c:bandFmt>
            <c:idx val="10"/>
            <c:spPr>
              <a:solidFill xmlns:a="http://schemas.openxmlformats.org/drawingml/2006/main">
                <a:schemeClr val="accent6"/>
              </a:solidFill>
            </c:spPr>
          </c:bandFmt>
          <c:bandFmt>
            <c:idx val="11"/>
            <c:spPr>
              <a:solidFill xmlns:a="http://schemas.openxmlformats.org/drawingml/2006/main">
                <a:srgbClr val="FFFF00"/>
              </a:solidFill>
            </c:spPr>
          </c:bandFmt>
          <c:bandFmt>
            <c:idx val="12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3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4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5"/>
            <c:spPr>
              <a:solidFill xmlns:a="http://schemas.openxmlformats.org/drawingml/2006/main">
                <a:srgbClr val="FF0000"/>
              </a:solidFill>
            </c:spPr>
          </c:bandFmt>
        </c:bandFmts>
        <c:axId val="137627136"/>
        <c:axId val="137628672"/>
        <c:axId val="137597824"/>
      </c:surface3DChart>
      <c:catAx>
        <c:axId val="137627136"/>
        <c:scaling>
          <c:orientation val="minMax"/>
        </c:scaling>
        <c:delete val="0"/>
        <c:axPos val="b"/>
        <c:majorTickMark val="out"/>
        <c:minorTickMark val="none"/>
        <c:tickLblPos val="none"/>
        <c:spPr>
          <a:ln/>
        </c:spPr>
        <c:txPr xmlns:c="http://schemas.openxmlformats.org/drawingml/2006/chart">
          <a:bodyPr xmlns:a="http://schemas.openxmlformats.org/drawingml/2006/main" rot="0" anchor="b" anchorCtr="1"/>
          <a:lstStyle xmlns:a="http://schemas.openxmlformats.org/drawingml/2006/main"/>
          <a:p xmlns:a="http://schemas.openxmlformats.org/drawingml/2006/main">
            <a:pPr>
              <a:defRPr sz="1000" baseline="0"/>
            </a:pPr>
            <a:endParaRPr lang="en-US"/>
          </a:p>
        </c:txPr>
        <c:crossAx val="137628672"/>
        <c:crosses val="autoZero"/>
        <c:auto val="1"/>
        <c:lblAlgn val="ctr"/>
        <c:lblOffset val="100"/>
        <c:noMultiLvlLbl val="0"/>
        <c:tickLblSkip val="5"/>
        <c:tickMarkSkip val="1"/>
      </c:catAx>
      <c:valAx>
        <c:axId val="137628672"/>
        <c:scaling>
          <c:orientation val="minMax"/>
          <c:max val="80"/>
          <c:min val="-8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spPr>
          <a:ln/>
        </c:spPr>
        <c:crossAx val="137627136"/>
        <c:crosses val="autoZero"/>
        <c:crossBetween val="midCat"/>
        <c:majorUnit val="10"/>
        <c:minorUnit val="10"/>
      </c:valAx>
      <c:serAx>
        <c:axId val="137597824"/>
        <c:scaling>
          <c:orientation val="maxMin"/>
        </c:scaling>
        <c:delete val="0"/>
        <c:axPos val="b"/>
        <c:majorTickMark val="out"/>
        <c:minorTickMark val="none"/>
        <c:tickLblPos val="low"/>
        <c:spPr>
          <a:ln w="38100">
            <a:solidFill>
              <a:srgbClr val="262626"/>
            </a:solidFill>
            <a:prstDash val="solid"/>
            <a:round/>
          </a:ln>
        </c:spPr>
        <c:txPr xmlns:c="http://schemas.openxmlformats.org/drawingml/2006/chart">
          <a:bodyPr xmlns:a="http://schemas.openxmlformats.org/drawingml/2006/main" rot="1920000" anchor="b" anchorCtr="0"/>
          <a:lstStyle xmlns:a="http://schemas.openxmlformats.org/drawingml/2006/main"/>
          <a:p xmlns:a="http://schemas.openxmlformats.org/drawingml/2006/main">
            <a:pPr>
              <a:defRPr/>
            </a:pPr>
            <a:endParaRPr lang="en-US"/>
          </a:p>
        </c:txPr>
        <c:crossAx val="137628672"/>
        <c:crosses val="autoZero"/>
      </c:serAx>
      <c:spPr>
        <a:ln w="12700">
          <a:noFill/>
          <a:round/>
        </a:ln>
      </c:spPr>
    </c:plotArea>
    <c:legend>
      <c:legendPos val="r"/>
      <c:legendEntry>
        <c:idx val="0"/>
        <c:txPr>
          <a:bodyPr/>
          <a:lstStyle/>
          <a:p>
            <a:pPr>
              <a:defRPr lang="en-US" baseline="0"/>
            </a:pPr>
          </a:p>
        </c:txPr>
      </c:legendEntry>
      <c:legendEntry>
        <c:idx val="1"/>
        <c:txPr>
          <a:bodyPr/>
          <a:lstStyle/>
          <a:p>
            <a:pPr>
              <a:defRPr lang="en-US" baseline="0"/>
            </a:pPr>
          </a:p>
        </c:txPr>
      </c:legendEntry>
      <c:legendEntry>
        <c:idx val="2"/>
        <c:txPr>
          <a:bodyPr/>
          <a:lstStyle/>
          <a:p>
            <a:pPr>
              <a:defRPr lang="en-US" baseline="0"/>
            </a:pPr>
          </a:p>
        </c:txPr>
      </c:legendEntry>
      <c:legendEntry>
        <c:idx val="3"/>
        <c:txPr>
          <a:bodyPr/>
          <a:lstStyle/>
          <a:p>
            <a:pPr>
              <a:defRPr lang="en-US" baseline="0"/>
            </a:pPr>
          </a:p>
        </c:txPr>
      </c:legendEntry>
      <c:legendEntry>
        <c:idx val="4"/>
        <c:txPr>
          <a:bodyPr/>
          <a:lstStyle/>
          <a:p>
            <a:pPr>
              <a:defRPr lang="en-US" baseline="0"/>
            </a:pPr>
          </a:p>
        </c:txPr>
      </c:legendEntry>
      <c:legendEntry>
        <c:idx val="6"/>
        <c:txPr>
          <a:bodyPr/>
          <a:lstStyle/>
          <a:p>
            <a:pPr>
              <a:defRPr lang="en-US" baseline="0"/>
            </a:pPr>
          </a:p>
        </c:txPr>
      </c:legendEntry>
      <c:legendEntry>
        <c:idx val="7"/>
        <c:txPr>
          <a:bodyPr/>
          <a:lstStyle/>
          <a:p>
            <a:pPr>
              <a:defRPr lang="en-US" baseline="0"/>
            </a:pPr>
          </a:p>
        </c:txPr>
      </c:legendEntry>
      <c:legendEntry>
        <c:idx val="8"/>
        <c:txPr>
          <a:bodyPr/>
          <a:lstStyle/>
          <a:p>
            <a:pPr>
              <a:defRPr lang="en-US" baseline="0"/>
            </a:pPr>
          </a:p>
        </c:txPr>
      </c:legendEntry>
      <c:legendEntry>
        <c:idx val="9"/>
        <c:txPr>
          <a:bodyPr/>
          <a:lstStyle/>
          <a:p>
            <a:pPr>
              <a:defRPr lang="en-US" baseline="0"/>
            </a:pPr>
          </a:p>
        </c:txPr>
      </c:legendEntry>
      <c:legendEntry>
        <c:idx val="10"/>
        <c:txPr>
          <a:bodyPr/>
          <a:lstStyle/>
          <a:p>
            <a:pPr>
              <a:defRPr lang="en-US" baseline="0"/>
            </a:pPr>
          </a:p>
        </c:txPr>
      </c:legendEntry>
      <c:legendEntry>
        <c:idx val="11"/>
        <c:txPr>
          <a:bodyPr/>
          <a:lstStyle/>
          <a:p>
            <a:pPr>
              <a:defRPr lang="en-US" baseline="0"/>
            </a:pPr>
          </a:p>
        </c:txPr>
      </c:legendEntry>
      <c:legendEntry>
        <c:idx val="12"/>
        <c:txPr>
          <a:bodyPr/>
          <a:lstStyle/>
          <a:p>
            <a:pPr>
              <a:defRPr lang="en-US" baseline="0"/>
            </a:pPr>
          </a:p>
        </c:txPr>
      </c:legendEntry>
      <c:legendEntry>
        <c:idx val="13"/>
        <c:txPr>
          <a:bodyPr/>
          <a:lstStyle/>
          <a:p>
            <a:pPr>
              <a:defRPr lang="en-US" baseline="0"/>
            </a:pPr>
          </a:p>
        </c:txPr>
      </c:legendEntry>
      <c:legendEntry>
        <c:idx val="14"/>
        <c:txPr>
          <a:bodyPr/>
          <a:lstStyle/>
          <a:p>
            <a:pPr>
              <a:defRPr lang="en-US" baseline="0"/>
            </a:pPr>
          </a:p>
        </c:txPr>
      </c:legendEntry>
      <c:legendEntry>
        <c:idx val="15"/>
        <c:txPr>
          <a:bodyPr/>
          <a:lstStyle/>
          <a:p>
            <a:pPr>
              <a:defRPr lang="en-US" baseline="0"/>
            </a:pPr>
          </a:p>
        </c:txPr>
      </c:legendEntry>
      <c:layout/>
      <c:overlay val="0"/>
      <c:spPr/>
      <c:txPr>
        <a:bodyPr/>
        <a:lstStyle/>
        <a:p>
          <a:pPr>
            <a:defRPr lang="en-US" baseline="0"/>
          </a:pPr>
        </a:p>
      </c:txPr>
    </c:legend>
    <c:plotVisOnly val="1"/>
    <c:dispBlanksAs val="gap"/>
  </c:chart>
  <c:spPr/>
  <c:printSettings>
    <c:headerFooter scaleWithDoc="1" alignWithMargins="1" differentFirst="0" differentOddEven="0"/>
    <c:pageMargins l="0.70000000000000062" r="0.70000000000000062" t="0.75000000000001465" b="0.75000000000001465" header="0.30000000000000032" footer="0.30000000000000032"/>
    <c:pageSetup orientation="portrait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Relationship Id="rId2" Type="http://schemas.openxmlformats.org/officeDocument/2006/relationships/image" Target="/xl/media/image1.png" 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/xl/charts/chart2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twoCell">
    <xdr:from>
      <xdr:col>0</xdr:col>
      <xdr:colOff>0</xdr:colOff>
      <xdr:row>0</xdr:row>
      <xdr:rowOff>7620</xdr:rowOff>
    </xdr:from>
    <xdr:to>
      <xdr:col>12</xdr:col>
      <xdr:colOff>578048</xdr:colOff>
      <xdr:row>54</xdr:row>
      <xdr:rowOff>2857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d6p1="http://schemas.openxmlformats.org/officeDocument/2006/relationships" xmlns:c="http://schemas.openxmlformats.org/drawingml/2006/chart" d6p1:id="rId1"/>
        </a:graphicData>
      </a:graphic>
    </xdr:graphicFrame>
    <xdr:clientData/>
  </xdr:twoCellAnchor>
  <xdr:twoCellAnchor>
    <xdr:from>
      <xdr:col>5</xdr:col>
      <xdr:colOff>342900</xdr:colOff>
      <xdr:row>2</xdr:row>
      <xdr:rowOff>76200</xdr:rowOff>
    </xdr:from>
    <xdr:to>
      <xdr:col>5</xdr:col>
      <xdr:colOff>342900</xdr:colOff>
      <xdr:row>50</xdr:row>
      <xdr:rowOff>9525</xdr:rowOff>
    </xdr:to>
    <xdr:cxnSp macro="">
      <xdr:nvCxnSpPr>
        <xdr:cNvPr id="3" name="Straight Arrow Connector 2"/>
        <xdr:cNvCxnSpPr/>
      </xdr:nvCxnSpPr>
      <xdr:spPr>
        <a:xfrm rot="16200000" flipV="1">
          <a:off x="-465602" y="4248884"/>
          <a:ext cx="7712218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6</xdr:col>
      <xdr:colOff>85725</xdr:colOff>
      <xdr:row>2</xdr:row>
      <xdr:rowOff>66675</xdr:rowOff>
    </xdr:from>
    <xdr:to>
      <xdr:col>6</xdr:col>
      <xdr:colOff>95250</xdr:colOff>
      <xdr:row>50</xdr:row>
      <xdr:rowOff>0</xdr:rowOff>
    </xdr:to>
    <xdr:cxnSp macro="">
      <xdr:nvCxnSpPr>
        <xdr:cNvPr id="4" name="Straight Arrow Connector 3"/>
        <xdr:cNvCxnSpPr/>
      </xdr:nvCxnSpPr>
      <xdr:spPr>
        <a:xfrm rot="16200000" flipV="1">
          <a:off x="-109094" y="4241828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6</xdr:col>
      <xdr:colOff>476250</xdr:colOff>
      <xdr:row>2</xdr:row>
      <xdr:rowOff>57150</xdr:rowOff>
    </xdr:from>
    <xdr:to>
      <xdr:col>6</xdr:col>
      <xdr:colOff>476250</xdr:colOff>
      <xdr:row>49</xdr:row>
      <xdr:rowOff>152400</xdr:rowOff>
    </xdr:to>
    <xdr:cxnSp macro="">
      <xdr:nvCxnSpPr>
        <xdr:cNvPr id="5" name="Straight Arrow Connector 4"/>
        <xdr:cNvCxnSpPr/>
      </xdr:nvCxnSpPr>
      <xdr:spPr>
        <a:xfrm rot="16200000" flipV="1">
          <a:off x="278294" y="4231068"/>
          <a:ext cx="7712219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4</xdr:col>
      <xdr:colOff>571500</xdr:colOff>
      <xdr:row>2</xdr:row>
      <xdr:rowOff>66675</xdr:rowOff>
    </xdr:from>
    <xdr:to>
      <xdr:col>4</xdr:col>
      <xdr:colOff>581025</xdr:colOff>
      <xdr:row>50</xdr:row>
      <xdr:rowOff>9525</xdr:rowOff>
    </xdr:to>
    <xdr:cxnSp macro="">
      <xdr:nvCxnSpPr>
        <xdr:cNvPr id="6" name="Straight Arrow Connector 5"/>
        <xdr:cNvCxnSpPr/>
      </xdr:nvCxnSpPr>
      <xdr:spPr>
        <a:xfrm rot="16200000" flipV="1">
          <a:off x="-843153" y="4242973"/>
          <a:ext cx="7712219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4</xdr:col>
      <xdr:colOff>190500</xdr:colOff>
      <xdr:row>2</xdr:row>
      <xdr:rowOff>66675</xdr:rowOff>
    </xdr:from>
    <xdr:to>
      <xdr:col>4</xdr:col>
      <xdr:colOff>200025</xdr:colOff>
      <xdr:row>50</xdr:row>
      <xdr:rowOff>0</xdr:rowOff>
    </xdr:to>
    <xdr:cxnSp macro="">
      <xdr:nvCxnSpPr>
        <xdr:cNvPr id="7" name="Straight Arrow Connector 6"/>
        <xdr:cNvCxnSpPr/>
      </xdr:nvCxnSpPr>
      <xdr:spPr>
        <a:xfrm rot="16200000" flipV="1">
          <a:off x="-1223585" y="4237407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3</xdr:col>
      <xdr:colOff>447675</xdr:colOff>
      <xdr:row>2</xdr:row>
      <xdr:rowOff>76200</xdr:rowOff>
    </xdr:from>
    <xdr:to>
      <xdr:col>3</xdr:col>
      <xdr:colOff>457200</xdr:colOff>
      <xdr:row>50</xdr:row>
      <xdr:rowOff>9525</xdr:rowOff>
    </xdr:to>
    <xdr:cxnSp macro="">
      <xdr:nvCxnSpPr>
        <xdr:cNvPr id="8" name="Straight Arrow Connector 7"/>
        <xdr:cNvCxnSpPr/>
      </xdr:nvCxnSpPr>
      <xdr:spPr>
        <a:xfrm rot="16200000" flipV="1">
          <a:off x="-1575027" y="4249374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3</xdr:col>
      <xdr:colOff>66675</xdr:colOff>
      <xdr:row>2</xdr:row>
      <xdr:rowOff>85725</xdr:rowOff>
    </xdr:from>
    <xdr:to>
      <xdr:col>3</xdr:col>
      <xdr:colOff>76200</xdr:colOff>
      <xdr:row>50</xdr:row>
      <xdr:rowOff>28575</xdr:rowOff>
    </xdr:to>
    <xdr:cxnSp macro="">
      <xdr:nvCxnSpPr>
        <xdr:cNvPr id="9" name="Straight Arrow Connector 8"/>
        <xdr:cNvCxnSpPr/>
      </xdr:nvCxnSpPr>
      <xdr:spPr>
        <a:xfrm rot="16200000" flipV="1">
          <a:off x="-1953448" y="4263595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133350</xdr:rowOff>
    </xdr:from>
    <xdr:to>
      <xdr:col>6</xdr:col>
      <xdr:colOff>142875</xdr:colOff>
      <xdr:row>40</xdr:row>
      <xdr:rowOff>76200</xdr:rowOff>
    </xdr:to>
    <xdr:sp macro="" textlink="">
      <xdr:nvSpPr>
        <xdr:cNvPr id="10" name="Isosceles Triangle 9"/>
        <xdr:cNvSpPr/>
      </xdr:nvSpPr>
      <xdr:spPr>
        <a:xfrm>
          <a:off x="3714871" y="6288504"/>
          <a:ext cx="81643" cy="267700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4</xdr:col>
      <xdr:colOff>190500</xdr:colOff>
      <xdr:row>37</xdr:row>
      <xdr:rowOff>95250</xdr:rowOff>
    </xdr:from>
    <xdr:to>
      <xdr:col>4</xdr:col>
      <xdr:colOff>276225</xdr:colOff>
      <xdr:row>39</xdr:row>
      <xdr:rowOff>38100</xdr:rowOff>
    </xdr:to>
    <xdr:sp macro="" textlink="">
      <xdr:nvSpPr>
        <xdr:cNvPr id="11" name="Isosceles Triangle 10"/>
        <xdr:cNvSpPr/>
      </xdr:nvSpPr>
      <xdr:spPr>
        <a:xfrm>
          <a:off x="2628211" y="6082850"/>
          <a:ext cx="82820" cy="267700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3</xdr:col>
      <xdr:colOff>38100</xdr:colOff>
      <xdr:row>39</xdr:row>
      <xdr:rowOff>152400</xdr:rowOff>
    </xdr:from>
    <xdr:to>
      <xdr:col>3</xdr:col>
      <xdr:colOff>123825</xdr:colOff>
      <xdr:row>41</xdr:row>
      <xdr:rowOff>104775</xdr:rowOff>
    </xdr:to>
    <xdr:sp macro="" textlink="">
      <xdr:nvSpPr>
        <xdr:cNvPr id="12" name="Isosceles Triangle 11"/>
        <xdr:cNvSpPr/>
      </xdr:nvSpPr>
      <xdr:spPr>
        <a:xfrm>
          <a:off x="1870528" y="6470066"/>
          <a:ext cx="77768" cy="268936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6</xdr:col>
      <xdr:colOff>438150</xdr:colOff>
      <xdr:row>40</xdr:row>
      <xdr:rowOff>19050</xdr:rowOff>
    </xdr:from>
    <xdr:to>
      <xdr:col>6</xdr:col>
      <xdr:colOff>514350</xdr:colOff>
      <xdr:row>41</xdr:row>
      <xdr:rowOff>123825</xdr:rowOff>
    </xdr:to>
    <xdr:sp macro="" textlink="">
      <xdr:nvSpPr>
        <xdr:cNvPr id="13" name="Isosceles Triangle 12"/>
        <xdr:cNvSpPr/>
      </xdr:nvSpPr>
      <xdr:spPr>
        <a:xfrm>
          <a:off x="4097042" y="6495215"/>
          <a:ext cx="77768" cy="266283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4</xdr:col>
      <xdr:colOff>542925</xdr:colOff>
      <xdr:row>36</xdr:row>
      <xdr:rowOff>66675</xdr:rowOff>
    </xdr:from>
    <xdr:to>
      <xdr:col>5</xdr:col>
      <xdr:colOff>9525</xdr:colOff>
      <xdr:row>38</xdr:row>
      <xdr:rowOff>47625</xdr:rowOff>
    </xdr:to>
    <xdr:sp macro="" textlink="">
      <xdr:nvSpPr>
        <xdr:cNvPr id="14" name="Isosceles Triangle 13"/>
        <xdr:cNvSpPr/>
      </xdr:nvSpPr>
      <xdr:spPr>
        <a:xfrm>
          <a:off x="2982101" y="5897674"/>
          <a:ext cx="75064" cy="299060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3</xdr:col>
      <xdr:colOff>419100</xdr:colOff>
      <xdr:row>38</xdr:row>
      <xdr:rowOff>133350</xdr:rowOff>
    </xdr:from>
    <xdr:to>
      <xdr:col>3</xdr:col>
      <xdr:colOff>495300</xdr:colOff>
      <xdr:row>40</xdr:row>
      <xdr:rowOff>76200</xdr:rowOff>
    </xdr:to>
    <xdr:sp macro="" textlink="">
      <xdr:nvSpPr>
        <xdr:cNvPr id="15" name="Isosceles Triangle 14"/>
        <xdr:cNvSpPr/>
      </xdr:nvSpPr>
      <xdr:spPr>
        <a:xfrm>
          <a:off x="2245410" y="6284895"/>
          <a:ext cx="77675" cy="267699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5</xdr:col>
      <xdr:colOff>314325</xdr:colOff>
      <xdr:row>37</xdr:row>
      <xdr:rowOff>104775</xdr:rowOff>
    </xdr:from>
    <xdr:to>
      <xdr:col>5</xdr:col>
      <xdr:colOff>400050</xdr:colOff>
      <xdr:row>39</xdr:row>
      <xdr:rowOff>47625</xdr:rowOff>
    </xdr:to>
    <xdr:sp macro="" textlink="">
      <xdr:nvSpPr>
        <xdr:cNvPr id="16" name="Isosceles Triangle 15"/>
        <xdr:cNvSpPr/>
      </xdr:nvSpPr>
      <xdr:spPr>
        <a:xfrm>
          <a:off x="3364858" y="6091972"/>
          <a:ext cx="87898" cy="272947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 editAs="oneCell">
    <xdr:from>
      <xdr:col>8</xdr:col>
      <xdr:colOff>95250</xdr:colOff>
      <xdr:row>13</xdr:row>
      <xdr:rowOff>12382</xdr:rowOff>
    </xdr:from>
    <xdr:to>
      <xdr:col>10</xdr:col>
      <xdr:colOff>497086</xdr:colOff>
      <xdr:row>39</xdr:row>
      <xdr:rowOff>49530</xdr:rowOff>
    </xdr:to>
    <xdr:pic>
      <xdr:nvPicPr>
        <xdr:cNvPr id="1025" name="Picture 1"/>
        <xdr:cNvPicPr>
          <a:picLocks noChangeAspect="1"/>
        </xdr:cNvPicPr>
      </xdr:nvPicPr>
      <xdr:blipFill>
        <a:blip xmlns:d5p1="http://schemas.openxmlformats.org/officeDocument/2006/relationships" d5p1:embed="rId2">
          <a:extLst/>
        </a:blip>
        <a:srcRect xmlns:a="http://schemas.openxmlformats.org/drawingml/2006/main"/>
        <a:stretch>
          <a:fillRect/>
        </a:stretch>
      </xdr:blipFill>
      <xdr:spPr>
        <a:xfrm>
          <a:off x="4954381" y="2165385"/>
          <a:ext cx="1616489" cy="4345056"/>
        </a:xfrm>
        <a:prstGeom xmlns:a="http://schemas.openxmlformats.org/drawingml/2006/main"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twoCell">
    <xdr:from>
      <xdr:col>0</xdr:col>
      <xdr:colOff>76200</xdr:colOff>
      <xdr:row>0</xdr:row>
      <xdr:rowOff>152400</xdr:rowOff>
    </xdr:from>
    <xdr:to>
      <xdr:col>34</xdr:col>
      <xdr:colOff>171590</xdr:colOff>
      <xdr:row>39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d6p1="http://schemas.openxmlformats.org/officeDocument/2006/relationships" xmlns:c="http://schemas.openxmlformats.org/drawingml/2006/chart" d6p1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_rels/sheet3.xml.rels><?xml version="1.0" encoding="utf-8" standalone="yes"?><Relationships xmlns="http://schemas.openxmlformats.org/package/2006/relationships"><Relationship Id="rId2" Type="http://schemas.openxmlformats.org/officeDocument/2006/relationships/drawing" Target="/xl/drawings/drawing1.xml" /><Relationship Id="rId1" Type="http://schemas.openxmlformats.org/officeDocument/2006/relationships/printerSettings" Target="../printerSettings/printerSettings3.bin" 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2.xml" 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4.bin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>
    <pageSetUpPr fitToPage="1"/>
  </sheetPr>
  <dimension ref="A1:DD117"/>
  <sheetViews>
    <sheetView topLeftCell="D1" zoomScale="70" view="pageBreakPreview" tabSelected="1" workbookViewId="0">
      <selection pane="topLeft" activeCell="J33" sqref="J33"/>
    </sheetView>
  </sheetViews>
  <sheetFormatPr defaultColWidth="8" customHeight="true" defaultRowHeight="0.95"/>
  <cols>
    <col min="1" max="3" width="0" hidden="1" customWidth="1"/>
    <col min="5" max="7" width="0" hidden="1" customWidth="1"/>
    <col min="8" max="8" width="6.7109375" style="3" customWidth="1"/>
    <col min="9" max="9" width="6.7109375" customWidth="1"/>
    <col min="10" max="86" width="5.7109375" customWidth="1"/>
    <col min="87" max="87" width="5.5703125" customWidth="1"/>
    <col min="88" max="88" width="5.7109375" customWidth="1"/>
    <col min="89" max="89" width="9.140625" bestFit="1" customWidth="1"/>
    <col min="92" max="92" width="11.5703125" customWidth="1"/>
    <col min="93" max="93" width="11.5703125" hidden="1" customWidth="1"/>
    <col min="94" max="94" width="11.41796875" hidden="1" customWidth="1"/>
    <col min="95" max="95" width="9.140625" style="27" hidden="1" customWidth="1"/>
    <col min="96" max="108" width="8" hidden="1" customWidth="1"/>
  </cols>
  <sheetData>
    <row r="1" spans="1:96" ht="12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3" t="s">
        <v>7</v>
      </c>
      <c r="I1" t="s">
        <v>8</v>
      </c>
      <c r="J1" s="26" t="s">
        <v>47</v>
      </c>
      <c r="K1" s="26" t="s">
        <v>9</v>
      </c>
      <c r="L1" s="26" t="s">
        <v>71</v>
      </c>
      <c r="M1" s="26" t="s">
        <v>10</v>
      </c>
      <c r="N1" s="26" t="s">
        <v>72</v>
      </c>
      <c r="O1" s="26" t="s">
        <v>11</v>
      </c>
      <c r="P1" s="26" t="s">
        <v>73</v>
      </c>
      <c r="Q1" s="26" t="s">
        <v>12</v>
      </c>
      <c r="R1" s="26" t="s">
        <v>74</v>
      </c>
      <c r="S1" s="26" t="s">
        <v>13</v>
      </c>
      <c r="T1" s="26" t="s">
        <v>75</v>
      </c>
      <c r="U1" s="26" t="s">
        <v>14</v>
      </c>
      <c r="V1" s="26" t="s">
        <v>76</v>
      </c>
      <c r="W1" s="26" t="s">
        <v>15</v>
      </c>
      <c r="X1" s="26" t="s">
        <v>77</v>
      </c>
      <c r="Y1" s="26" t="s">
        <v>16</v>
      </c>
      <c r="Z1" s="26" t="s">
        <v>78</v>
      </c>
      <c r="AA1" s="26" t="s">
        <v>17</v>
      </c>
      <c r="AB1" s="26" t="s">
        <v>79</v>
      </c>
      <c r="AC1" s="26" t="s">
        <v>18</v>
      </c>
      <c r="AD1" s="26" t="s">
        <v>80</v>
      </c>
      <c r="AE1" s="26" t="s">
        <v>19</v>
      </c>
      <c r="AF1" s="26" t="s">
        <v>81</v>
      </c>
      <c r="AG1" s="26" t="s">
        <v>20</v>
      </c>
      <c r="AH1" s="26" t="s">
        <v>82</v>
      </c>
      <c r="AI1" s="26" t="s">
        <v>21</v>
      </c>
      <c r="AJ1" s="26" t="s">
        <v>83</v>
      </c>
      <c r="AK1" s="26" t="s">
        <v>22</v>
      </c>
      <c r="AL1" s="26" t="s">
        <v>84</v>
      </c>
      <c r="AM1" s="26" t="s">
        <v>23</v>
      </c>
      <c r="AN1" s="26" t="s">
        <v>85</v>
      </c>
      <c r="AO1" s="26" t="s">
        <v>24</v>
      </c>
      <c r="AP1" s="26" t="s">
        <v>86</v>
      </c>
      <c r="AQ1" s="26" t="s">
        <v>25</v>
      </c>
      <c r="AR1" s="26" t="s">
        <v>87</v>
      </c>
      <c r="AS1" s="26" t="s">
        <v>26</v>
      </c>
      <c r="AT1" s="26" t="s">
        <v>88</v>
      </c>
      <c r="AU1" s="26" t="s">
        <v>27</v>
      </c>
      <c r="AV1" s="74" t="s">
        <v>89</v>
      </c>
      <c r="AW1" s="41">
        <v>20</v>
      </c>
      <c r="AX1" s="80" t="s">
        <v>90</v>
      </c>
      <c r="AY1" s="26" t="s">
        <v>28</v>
      </c>
      <c r="AZ1" s="26" t="s">
        <v>91</v>
      </c>
      <c r="BA1" s="26" t="s">
        <v>29</v>
      </c>
      <c r="BB1" s="26" t="s">
        <v>92</v>
      </c>
      <c r="BC1" s="26" t="s">
        <v>30</v>
      </c>
      <c r="BD1" s="26" t="s">
        <v>93</v>
      </c>
      <c r="BE1" s="26" t="s">
        <v>31</v>
      </c>
      <c r="BF1" s="26" t="s">
        <v>94</v>
      </c>
      <c r="BG1" s="26" t="s">
        <v>32</v>
      </c>
      <c r="BH1" s="26" t="s">
        <v>95</v>
      </c>
      <c r="BI1" s="26" t="s">
        <v>33</v>
      </c>
      <c r="BJ1" s="26" t="s">
        <v>96</v>
      </c>
      <c r="BK1" s="26" t="s">
        <v>34</v>
      </c>
      <c r="BL1" s="26" t="s">
        <v>97</v>
      </c>
      <c r="BM1" s="26" t="s">
        <v>35</v>
      </c>
      <c r="BN1" s="26" t="s">
        <v>98</v>
      </c>
      <c r="BO1" s="26" t="s">
        <v>36</v>
      </c>
      <c r="BP1" s="26" t="s">
        <v>99</v>
      </c>
      <c r="BQ1" s="26" t="s">
        <v>37</v>
      </c>
      <c r="BR1" s="26" t="s">
        <v>100</v>
      </c>
      <c r="BS1" s="26" t="s">
        <v>38</v>
      </c>
      <c r="BT1" s="26" t="s">
        <v>101</v>
      </c>
      <c r="BU1" s="26" t="s">
        <v>39</v>
      </c>
      <c r="BV1" s="26" t="s">
        <v>102</v>
      </c>
      <c r="BW1" s="26" t="s">
        <v>40</v>
      </c>
      <c r="BX1" s="26" t="s">
        <v>103</v>
      </c>
      <c r="BY1" s="26" t="s">
        <v>41</v>
      </c>
      <c r="BZ1" s="26" t="s">
        <v>104</v>
      </c>
      <c r="CA1" s="26" t="s">
        <v>42</v>
      </c>
      <c r="CB1" s="26" t="s">
        <v>105</v>
      </c>
      <c r="CC1" s="26" t="s">
        <v>43</v>
      </c>
      <c r="CD1" s="26" t="s">
        <v>106</v>
      </c>
      <c r="CE1" s="26" t="s">
        <v>44</v>
      </c>
      <c r="CF1" s="26" t="s">
        <v>107</v>
      </c>
      <c r="CG1" s="26" t="s">
        <v>45</v>
      </c>
      <c r="CH1" s="26" t="s">
        <v>108</v>
      </c>
      <c r="CI1" s="26" t="s">
        <v>46</v>
      </c>
      <c r="CJ1" s="26" t="s">
        <v>54</v>
      </c>
      <c r="CQ1"/>
      <c r="CR1" s="27"/>
    </row>
    <row r="2" spans="1:100" ht="15" customHeight="1">
      <c r="A2">
        <v>30</v>
      </c>
      <c r="B2" t="s">
        <v>215</v>
      </c>
      <c r="C2">
        <v>22</v>
      </c>
      <c r="D2" s="28">
        <v>58</v>
      </c>
      <c r="E2">
        <v>30</v>
      </c>
      <c r="F2" s="129">
        <v>43009</v>
      </c>
      <c r="G2" t="s">
        <v>216</v>
      </c>
      <c r="H2" s="70">
        <v>11</v>
      </c>
      <c r="I2" s="70">
        <v>-143</v>
      </c>
      <c r="J2" s="29"/>
      <c r="K2" s="130">
        <v>0</v>
      </c>
      <c r="L2" s="130">
        <v>-3.4448813</v>
      </c>
      <c r="M2" s="130">
        <v>-3.59251907</v>
      </c>
      <c r="N2" s="130">
        <v>-3.4448813</v>
      </c>
      <c r="O2" s="130">
        <v>-3.19881835</v>
      </c>
      <c r="P2" s="130">
        <v>-3.05118058</v>
      </c>
      <c r="Q2" s="130">
        <v>-3.49409389</v>
      </c>
      <c r="R2" s="130">
        <v>-4.47834569</v>
      </c>
      <c r="S2" s="130">
        <v>-4.62598346</v>
      </c>
      <c r="T2" s="130">
        <v>-4.62598346</v>
      </c>
      <c r="U2" s="130">
        <v>-4.62598346</v>
      </c>
      <c r="V2" s="130">
        <v>-3.78936943</v>
      </c>
      <c r="W2" s="130">
        <v>-3.00196799</v>
      </c>
      <c r="X2" s="130">
        <v>-3.05118058</v>
      </c>
      <c r="Y2" s="130">
        <v>-3.05118058</v>
      </c>
      <c r="Z2" s="130">
        <v>-2.85433022</v>
      </c>
      <c r="AA2" s="130">
        <v>-2.70669245</v>
      </c>
      <c r="AB2" s="130">
        <v>-2.21456655</v>
      </c>
      <c r="AC2" s="130">
        <v>-1.62401547</v>
      </c>
      <c r="AD2" s="130">
        <v>-1.4763777</v>
      </c>
      <c r="AE2" s="130">
        <v>-1.32873993</v>
      </c>
      <c r="AF2" s="130">
        <v>-1.52559029</v>
      </c>
      <c r="AG2" s="130">
        <v>-1.87007842</v>
      </c>
      <c r="AH2" s="130">
        <v>-1.9685036</v>
      </c>
      <c r="AI2" s="130">
        <v>-1.52559029</v>
      </c>
      <c r="AJ2" s="130">
        <v>-1.08267698</v>
      </c>
      <c r="AK2" s="130">
        <v>-1.4763777</v>
      </c>
      <c r="AL2" s="130">
        <v>-2.26377914</v>
      </c>
      <c r="AM2" s="130">
        <v>-3.24803094</v>
      </c>
      <c r="AN2" s="130">
        <v>-3.54330648</v>
      </c>
      <c r="AO2" s="130">
        <v>-3.14960576</v>
      </c>
      <c r="AP2" s="130">
        <v>-2.85433022</v>
      </c>
      <c r="AQ2" s="130">
        <v>-2.4606295</v>
      </c>
      <c r="AR2" s="130">
        <v>-2.01771619</v>
      </c>
      <c r="AS2" s="130">
        <v>-2.31299173</v>
      </c>
      <c r="AT2" s="130">
        <v>-2.4606295</v>
      </c>
      <c r="AU2" s="130">
        <v>-2.4606295</v>
      </c>
      <c r="AV2" s="130">
        <v>-2.21456655</v>
      </c>
      <c r="AW2" s="130">
        <v>-1.62401547</v>
      </c>
      <c r="AX2" s="130">
        <v>-0.83661403</v>
      </c>
      <c r="AY2" s="130">
        <v>-0.39370072</v>
      </c>
      <c r="AZ2" s="130">
        <v>-0.29527554</v>
      </c>
      <c r="BA2" s="130">
        <v>-0.9842518</v>
      </c>
      <c r="BB2" s="130">
        <v>-0.68897626</v>
      </c>
      <c r="BC2" s="130">
        <v>-0.63976367</v>
      </c>
      <c r="BD2" s="130">
        <v>-0.83661403</v>
      </c>
      <c r="BE2" s="130">
        <v>-0.68897626</v>
      </c>
      <c r="BF2" s="130">
        <v>-0.68897626</v>
      </c>
      <c r="BG2" s="130">
        <v>-1.03346439</v>
      </c>
      <c r="BH2" s="130">
        <v>-1.42716511</v>
      </c>
      <c r="BI2" s="130">
        <v>-2.06692878</v>
      </c>
      <c r="BJ2" s="130">
        <v>-2.01771619</v>
      </c>
      <c r="BK2" s="130">
        <v>-1.82086583</v>
      </c>
      <c r="BL2" s="130">
        <v>-1.72244065</v>
      </c>
      <c r="BM2" s="130">
        <v>-2.31299173</v>
      </c>
      <c r="BN2" s="130">
        <v>-2.9527554</v>
      </c>
      <c r="BO2" s="130">
        <v>-3.14960576</v>
      </c>
      <c r="BP2" s="130">
        <v>-3.24803094</v>
      </c>
      <c r="BQ2" s="130">
        <v>-3.00196799</v>
      </c>
      <c r="BR2" s="130">
        <v>-2.70669245</v>
      </c>
      <c r="BS2" s="130">
        <v>-2.21456655</v>
      </c>
      <c r="BT2" s="130">
        <v>-2.65747986</v>
      </c>
      <c r="BU2" s="130">
        <v>-2.90354281</v>
      </c>
      <c r="BV2" s="130">
        <v>-3.39566871</v>
      </c>
      <c r="BW2" s="130">
        <v>-3.54330648</v>
      </c>
      <c r="BX2" s="130">
        <v>-3.00196799</v>
      </c>
      <c r="BY2" s="130">
        <v>-2.4606295</v>
      </c>
      <c r="BZ2" s="130">
        <v>-1.9685036</v>
      </c>
      <c r="CA2" s="130">
        <v>-1.4763777</v>
      </c>
      <c r="CB2" s="130">
        <v>-1.57480288</v>
      </c>
      <c r="CC2" s="130">
        <v>-1.9685036</v>
      </c>
      <c r="CD2" s="130">
        <v>-1.87007842</v>
      </c>
      <c r="CE2" s="130">
        <v>-1.23031475</v>
      </c>
      <c r="CF2" s="130">
        <v>-0.93503921</v>
      </c>
      <c r="CG2" s="130">
        <v>-0.19685036</v>
      </c>
      <c r="CH2" s="130">
        <v>0</v>
      </c>
      <c r="CI2" s="131">
        <v>0</v>
      </c>
      <c r="CJ2" s="29"/>
      <c r="CK2" s="87"/>
      <c r="CL2" s="87"/>
      <c r="CM2" s="87"/>
      <c r="CN2" s="87"/>
      <c r="CO2" s="71">
        <f ca="1">PRODUCT(ABS(CH2)+ABS(CG2)+ABS(CF2)+ABS(CE2)+ABS(CD2)+ABS(CC2)+ABS(CB2)+ABS(CA2)+ABS(BZ2)+ABS(BY2)+ABS(BX2)+ABS(BW2)+ABS(BV2)+ABS(BU2)+ABS(BT2)+ABS(BS2)+ABS(BR2)+ABS(BQ2)+ABS(BP2)+ABS(BO2)+ABS(BN2)+ABS(BM2)+ABS(BL2)+ABS(BK2)+ABS(BJ2)+ABS(BI2)+ABS(BH2)+ABS(BG2)+ABS(BF2)+ABS(BE2)+ABS(BD2)+ABS(BC2)+ABS(BB2)+ABS(BA2)+ABS(AZ2)+ABS(AY2)+ABS(AX2)+ABS(AW2)+ABS(AV2)+ABS(AU2)+ABS(AT2)+ABS(AS2)+ABS(AR2)+ABS(AQ2)+ABS(AP2)+ABS(AO2)+ABS(AN2)+ABS(AM2)+ABS(AL2)+ABS(AK2)+ABS(AJ2)+ABS(AI2)+ABS(AH2)+ABS(AG2)+ABS(AF2)+ABS(AE2)+ABS(AD2)+ABS(AC2)+ABS(AB2)+ABS(AA2)+ABS(Z2)+ABS(Y2)+ABS(X2)+ABS(W2)+ABS(V2)+ABS(U2)+ABS(T2)+ABS(S2)+ABS(R2)+ABS(Q2)+ABS(P2)+ABS(O2)+ABS(N2)+ABS(M2)+ABS(L2),1/75)</f>
        <v>3.9200000000000004</v>
      </c>
      <c r="CQ2"/>
      <c r="CV2" s="27"/>
    </row>
    <row r="3" spans="1:100" ht="15" customHeight="1">
      <c r="A3">
        <v>29</v>
      </c>
      <c r="B3" t="s">
        <v>215</v>
      </c>
      <c r="C3">
        <v>22</v>
      </c>
      <c r="D3" s="28">
        <v>57</v>
      </c>
      <c r="E3">
        <v>29</v>
      </c>
      <c r="F3" s="129">
        <v>43009</v>
      </c>
      <c r="G3" t="s">
        <v>216</v>
      </c>
      <c r="H3" s="70">
        <v>-1</v>
      </c>
      <c r="I3" s="70">
        <v>-81</v>
      </c>
      <c r="J3" s="29"/>
      <c r="K3" s="130">
        <v>0</v>
      </c>
      <c r="L3" s="130">
        <v>-1.42716511</v>
      </c>
      <c r="M3" s="130">
        <v>0.63976367</v>
      </c>
      <c r="N3" s="130">
        <v>3.29724353</v>
      </c>
      <c r="O3" s="130">
        <v>5.31495972</v>
      </c>
      <c r="P3" s="130">
        <v>7.18503814</v>
      </c>
      <c r="Q3" s="130">
        <v>8.71062843</v>
      </c>
      <c r="R3" s="130">
        <v>9.25196692</v>
      </c>
      <c r="S3" s="130">
        <v>9.49802987</v>
      </c>
      <c r="T3" s="132">
        <v>10.23621872</v>
      </c>
      <c r="U3" s="132">
        <v>10.92519498</v>
      </c>
      <c r="V3" s="132">
        <v>12.20472232</v>
      </c>
      <c r="W3" s="132">
        <v>13.43503707</v>
      </c>
      <c r="X3" s="132">
        <v>14.17322592</v>
      </c>
      <c r="Y3" s="132">
        <v>14.32086369</v>
      </c>
      <c r="Z3" s="132">
        <v>14.37007628</v>
      </c>
      <c r="AA3" s="132">
        <v>15.05905254</v>
      </c>
      <c r="AB3" s="132">
        <v>15.64960362</v>
      </c>
      <c r="AC3" s="132">
        <v>16.7322806</v>
      </c>
      <c r="AD3" s="132">
        <v>17.66731981</v>
      </c>
      <c r="AE3" s="132">
        <v>18.84842197</v>
      </c>
      <c r="AF3" s="132">
        <v>19.48818564</v>
      </c>
      <c r="AG3" s="132">
        <v>19.58661082</v>
      </c>
      <c r="AH3" s="132">
        <v>19.83267377</v>
      </c>
      <c r="AI3" s="132">
        <v>20.76771298</v>
      </c>
      <c r="AJ3" s="132">
        <v>22.04724032</v>
      </c>
      <c r="AK3" s="132">
        <v>22.88385435</v>
      </c>
      <c r="AL3" s="132">
        <v>22.68700399</v>
      </c>
      <c r="AM3" s="132">
        <v>22.58857881</v>
      </c>
      <c r="AN3" s="132">
        <v>22.29330327</v>
      </c>
      <c r="AO3" s="132">
        <v>22.58857881</v>
      </c>
      <c r="AP3" s="132">
        <v>22.6377914</v>
      </c>
      <c r="AQ3" s="132">
        <v>22.88385435</v>
      </c>
      <c r="AR3" s="132">
        <v>23.52361802</v>
      </c>
      <c r="AS3" s="132">
        <v>23.91731874</v>
      </c>
      <c r="AT3" s="132">
        <v>24.31101946</v>
      </c>
      <c r="AU3" s="132">
        <v>24.16338169</v>
      </c>
      <c r="AV3" s="132">
        <v>24.06495651</v>
      </c>
      <c r="AW3" s="132">
        <v>24.31101946</v>
      </c>
      <c r="AX3" s="132">
        <v>24.70472018</v>
      </c>
      <c r="AY3" s="132">
        <v>24.75393277</v>
      </c>
      <c r="AZ3" s="132">
        <v>24.99999572</v>
      </c>
      <c r="BA3" s="132">
        <v>24.01574392</v>
      </c>
      <c r="BB3" s="132">
        <v>22.88385435</v>
      </c>
      <c r="BC3" s="132">
        <v>22.09645291</v>
      </c>
      <c r="BD3" s="132">
        <v>21.75196478</v>
      </c>
      <c r="BE3" s="132">
        <v>21.55511442</v>
      </c>
      <c r="BF3" s="132">
        <v>21.35826406</v>
      </c>
      <c r="BG3" s="132">
        <v>20.27558708</v>
      </c>
      <c r="BH3" s="132">
        <v>18.99605974</v>
      </c>
      <c r="BI3" s="132">
        <v>17.56889463</v>
      </c>
      <c r="BJ3" s="132">
        <v>16.33857988</v>
      </c>
      <c r="BK3" s="132">
        <v>15.45275326</v>
      </c>
      <c r="BL3" s="132">
        <v>15.79724139</v>
      </c>
      <c r="BM3" s="132">
        <v>15.60039103</v>
      </c>
      <c r="BN3" s="132">
        <v>15.05905254</v>
      </c>
      <c r="BO3" s="132">
        <v>14.07480074</v>
      </c>
      <c r="BP3" s="132">
        <v>13.38582448</v>
      </c>
      <c r="BQ3" s="132">
        <v>13.43503707</v>
      </c>
      <c r="BR3" s="132">
        <v>13.73031261</v>
      </c>
      <c r="BS3" s="132">
        <v>14.32086369</v>
      </c>
      <c r="BT3" s="132">
        <v>14.12401333</v>
      </c>
      <c r="BU3" s="132">
        <v>13.68110002</v>
      </c>
      <c r="BV3" s="132">
        <v>12.89369858</v>
      </c>
      <c r="BW3" s="132">
        <v>11.95865937</v>
      </c>
      <c r="BX3" s="132">
        <v>11.22047052</v>
      </c>
      <c r="BY3" s="132">
        <v>11.26968311</v>
      </c>
      <c r="BZ3" s="132">
        <v>11.41732088</v>
      </c>
      <c r="CA3" s="132">
        <v>10.43306908</v>
      </c>
      <c r="CB3" s="130">
        <v>9.05511656</v>
      </c>
      <c r="CC3" s="130">
        <v>7.3818885</v>
      </c>
      <c r="CD3" s="130">
        <v>5.9055108</v>
      </c>
      <c r="CE3" s="130">
        <v>3.98621979</v>
      </c>
      <c r="CF3" s="130">
        <v>2.26377914</v>
      </c>
      <c r="CG3" s="130">
        <v>1.23031475</v>
      </c>
      <c r="CH3" s="130">
        <v>0</v>
      </c>
      <c r="CI3" s="131">
        <v>0</v>
      </c>
      <c r="CJ3" s="29"/>
      <c r="CK3" s="87"/>
      <c r="CL3" s="87"/>
      <c r="CM3" s="87"/>
      <c r="CN3" s="87"/>
      <c r="CO3" s="71">
        <f ca="1">PRODUCT(ABS(CH3)+ABS(CG3)+ABS(CF3)+ABS(CE3)+ABS(CD3)+ABS(CC3)+ABS(CB3)+ABS(CA3)+ABS(BZ3)+ABS(BY3)+ABS(BX3)+ABS(BW3)+ABS(BV3)+ABS(BU3)+ABS(BT3)+ABS(BS3)+ABS(BR3)+ABS(BQ3)+ABS(BP3)+ABS(BO3)+ABS(BN3)+ABS(BM3)+ABS(BL3)+ABS(BK3)+ABS(BJ3)+ABS(BI3)+ABS(BH3)+ABS(BG3)+ABS(BF3)+ABS(BE3)+ABS(BD3)+ABS(BC3)+ABS(BB3)+ABS(BA3)+ABS(AZ3)+ABS(AY3)+ABS(AX3)+ABS(AW3)+ABS(AV3)+ABS(AU3)+ABS(AT3)+ABS(AS3)+ABS(AR3)+ABS(AQ3)+ABS(AP3)+ABS(AO3)+ABS(AN3)+ABS(AM3)+ABS(AL3)+ABS(AK3)+ABS(AJ3)+ABS(AI3)+ABS(AH3)+ABS(AG3)+ABS(AF3)+ABS(AE3)+ABS(AD3)+ABS(AC3)+ABS(AB3)+ABS(AA3)+ABS(Z3)+ABS(Y3)+ABS(X3)+ABS(W3)+ABS(V3)+ABS(U3)+ABS(T3)+ABS(S3)+ABS(R3)+ABS(Q3)+ABS(P3)+ABS(O3)+ABS(N3)+ABS(M3)+ABS(L3),1/75)</f>
        <v>10.386666666666667</v>
      </c>
      <c r="CQ3"/>
      <c r="CV3" s="27"/>
    </row>
    <row r="4" spans="1:100" ht="15" customHeight="1">
      <c r="A4">
        <v>28</v>
      </c>
      <c r="B4" t="s">
        <v>215</v>
      </c>
      <c r="C4">
        <v>22</v>
      </c>
      <c r="D4" s="28">
        <v>54</v>
      </c>
      <c r="E4">
        <v>28</v>
      </c>
      <c r="F4" s="129">
        <v>43009</v>
      </c>
      <c r="G4" t="s">
        <v>216</v>
      </c>
      <c r="H4" s="70">
        <v>24</v>
      </c>
      <c r="I4" s="70">
        <v>-75</v>
      </c>
      <c r="J4" s="29"/>
      <c r="K4" s="130">
        <v>0</v>
      </c>
      <c r="L4" s="130">
        <v>-0.04921259</v>
      </c>
      <c r="M4" s="130">
        <v>0.78740144</v>
      </c>
      <c r="N4" s="130">
        <v>1.57480288</v>
      </c>
      <c r="O4" s="130">
        <v>2.9527554</v>
      </c>
      <c r="P4" s="130">
        <v>3.9370072</v>
      </c>
      <c r="Q4" s="130">
        <v>4.4291331</v>
      </c>
      <c r="R4" s="130">
        <v>4.921259</v>
      </c>
      <c r="S4" s="130">
        <v>5.36417231</v>
      </c>
      <c r="T4" s="130">
        <v>5.85629821</v>
      </c>
      <c r="U4" s="130">
        <v>6.00393598</v>
      </c>
      <c r="V4" s="130">
        <v>6.98818778</v>
      </c>
      <c r="W4" s="130">
        <v>8.07086476</v>
      </c>
      <c r="X4" s="130">
        <v>8.61220325</v>
      </c>
      <c r="Y4" s="130">
        <v>8.95669138</v>
      </c>
      <c r="Z4" s="130">
        <v>8.80905361</v>
      </c>
      <c r="AA4" s="130">
        <v>8.21850253</v>
      </c>
      <c r="AB4" s="130">
        <v>8.16928994</v>
      </c>
      <c r="AC4" s="130">
        <v>8.75984102</v>
      </c>
      <c r="AD4" s="130">
        <v>9.00590397</v>
      </c>
      <c r="AE4" s="130">
        <v>9.20275433</v>
      </c>
      <c r="AF4" s="130">
        <v>9.20275433</v>
      </c>
      <c r="AG4" s="130">
        <v>8.07086476</v>
      </c>
      <c r="AH4" s="130">
        <v>7.48031368</v>
      </c>
      <c r="AI4" s="130">
        <v>7.08661296</v>
      </c>
      <c r="AJ4" s="130">
        <v>7.08661296</v>
      </c>
      <c r="AK4" s="130">
        <v>7.28346332</v>
      </c>
      <c r="AL4" s="130">
        <v>6.49606188</v>
      </c>
      <c r="AM4" s="130">
        <v>5.80708562</v>
      </c>
      <c r="AN4" s="130">
        <v>4.72440864</v>
      </c>
      <c r="AO4" s="130">
        <v>4.28149533</v>
      </c>
      <c r="AP4" s="130">
        <v>3.78936943</v>
      </c>
      <c r="AQ4" s="130">
        <v>3.88779461</v>
      </c>
      <c r="AR4" s="130">
        <v>4.33070792</v>
      </c>
      <c r="AS4" s="130">
        <v>4.4291331</v>
      </c>
      <c r="AT4" s="130">
        <v>4.03543238</v>
      </c>
      <c r="AU4" s="130">
        <v>3.69094425</v>
      </c>
      <c r="AV4" s="130">
        <v>3.59251907</v>
      </c>
      <c r="AW4" s="130">
        <v>3.9370072</v>
      </c>
      <c r="AX4" s="130">
        <v>4.37992051</v>
      </c>
      <c r="AY4" s="130">
        <v>5.36417231</v>
      </c>
      <c r="AZ4" s="130">
        <v>5.80708562</v>
      </c>
      <c r="BA4" s="130">
        <v>5.36417231</v>
      </c>
      <c r="BB4" s="130">
        <v>5.21653454</v>
      </c>
      <c r="BC4" s="130">
        <v>4.62598346</v>
      </c>
      <c r="BD4" s="130">
        <v>4.4291331</v>
      </c>
      <c r="BE4" s="130">
        <v>4.921259</v>
      </c>
      <c r="BF4" s="130">
        <v>5.31495972</v>
      </c>
      <c r="BG4" s="130">
        <v>4.921259</v>
      </c>
      <c r="BH4" s="130">
        <v>4.62598346</v>
      </c>
      <c r="BI4" s="130">
        <v>3.98621979</v>
      </c>
      <c r="BJ4" s="130">
        <v>3.4448813</v>
      </c>
      <c r="BK4" s="130">
        <v>3.39566871</v>
      </c>
      <c r="BL4" s="130">
        <v>3.69094425</v>
      </c>
      <c r="BM4" s="130">
        <v>3.69094425</v>
      </c>
      <c r="BN4" s="130">
        <v>3.88779461</v>
      </c>
      <c r="BO4" s="130">
        <v>3.83858202</v>
      </c>
      <c r="BP4" s="130">
        <v>2.9527554</v>
      </c>
      <c r="BQ4" s="130">
        <v>2.75590504</v>
      </c>
      <c r="BR4" s="130">
        <v>3.34645612</v>
      </c>
      <c r="BS4" s="130">
        <v>3.88779461</v>
      </c>
      <c r="BT4" s="130">
        <v>3.74015684</v>
      </c>
      <c r="BU4" s="130">
        <v>3.9370072</v>
      </c>
      <c r="BV4" s="130">
        <v>3.78936943</v>
      </c>
      <c r="BW4" s="130">
        <v>3.34645612</v>
      </c>
      <c r="BX4" s="130">
        <v>2.90354281</v>
      </c>
      <c r="BY4" s="130">
        <v>3.00196799</v>
      </c>
      <c r="BZ4" s="130">
        <v>3.34645612</v>
      </c>
      <c r="CA4" s="130">
        <v>3.34645612</v>
      </c>
      <c r="CB4" s="130">
        <v>3.34645612</v>
      </c>
      <c r="CC4" s="130">
        <v>2.90354281</v>
      </c>
      <c r="CD4" s="130">
        <v>2.11614137</v>
      </c>
      <c r="CE4" s="130">
        <v>1.27952734</v>
      </c>
      <c r="CF4" s="130">
        <v>0.04921259</v>
      </c>
      <c r="CG4" s="130">
        <v>-0.04921259</v>
      </c>
      <c r="CH4" s="130">
        <v>0</v>
      </c>
      <c r="CI4" s="131">
        <v>0</v>
      </c>
      <c r="CJ4" s="29"/>
      <c r="CK4" s="87"/>
      <c r="CL4" s="87"/>
      <c r="CM4" s="87"/>
      <c r="CN4" s="87"/>
      <c r="CO4" s="71">
        <f ca="1">PRODUCT(ABS(CH4)+ABS(CG4)+ABS(CF4)+ABS(CE4)+ABS(CD4)+ABS(CC4)+ABS(CB4)+ABS(CA4)+ABS(BZ4)+ABS(BY4)+ABS(BX4)+ABS(BW4)+ABS(BV4)+ABS(BU4)+ABS(BT4)+ABS(BS4)+ABS(BR4)+ABS(BQ4)+ABS(BP4)+ABS(BO4)+ABS(BN4)+ABS(BM4)+ABS(BL4)+ABS(BK4)+ABS(BJ4)+ABS(BI4)+ABS(BH4)+ABS(BG4)+ABS(BF4)+ABS(BE4)+ABS(BD4)+ABS(BC4)+ABS(BB4)+ABS(BA4)+ABS(AZ4)+ABS(AY4)+ABS(AX4)+ABS(AW4)+ABS(AV4)+ABS(AU4)+ABS(AT4)+ABS(AS4)+ABS(AR4)+ABS(AQ4)+ABS(AP4)+ABS(AO4)+ABS(AN4)+ABS(AM4)+ABS(AL4)+ABS(AK4)+ABS(AJ4)+ABS(AI4)+ABS(AH4)+ABS(AG4)+ABS(AF4)+ABS(AE4)+ABS(AD4)+ABS(AC4)+ABS(AB4)+ABS(AA4)+ABS(Z4)+ABS(Y4)+ABS(X4)+ABS(W4)+ABS(V4)+ABS(U4)+ABS(T4)+ABS(S4)+ABS(R4)+ABS(Q4)+ABS(P4)+ABS(O4)+ABS(N4)+ABS(M4)+ABS(L4),1/75)</f>
        <v>3.5333333333333337</v>
      </c>
      <c r="CQ4"/>
      <c r="CV4" s="27"/>
    </row>
    <row r="5" spans="1:100" ht="15" customHeight="1">
      <c r="A5">
        <v>27</v>
      </c>
      <c r="B5" t="s">
        <v>215</v>
      </c>
      <c r="C5">
        <v>22</v>
      </c>
      <c r="D5" s="28">
        <v>53</v>
      </c>
      <c r="E5">
        <v>27</v>
      </c>
      <c r="F5" s="129">
        <v>43009</v>
      </c>
      <c r="G5" t="s">
        <v>216</v>
      </c>
      <c r="H5" s="70">
        <v>18</v>
      </c>
      <c r="I5" s="70">
        <v>-75</v>
      </c>
      <c r="J5" s="29"/>
      <c r="K5" s="130">
        <v>0</v>
      </c>
      <c r="L5" s="130">
        <v>-1.4763777</v>
      </c>
      <c r="M5" s="130">
        <v>-1.03346439</v>
      </c>
      <c r="N5" s="130">
        <v>-0.29527554</v>
      </c>
      <c r="O5" s="130">
        <v>0.68897626</v>
      </c>
      <c r="P5" s="130">
        <v>1.4763777</v>
      </c>
      <c r="Q5" s="130">
        <v>2.31299173</v>
      </c>
      <c r="R5" s="130">
        <v>2.26377914</v>
      </c>
      <c r="S5" s="130">
        <v>2.55905468</v>
      </c>
      <c r="T5" s="130">
        <v>2.41141691</v>
      </c>
      <c r="U5" s="130">
        <v>2.31299173</v>
      </c>
      <c r="V5" s="130">
        <v>2.26377914</v>
      </c>
      <c r="W5" s="130">
        <v>2.16535396</v>
      </c>
      <c r="X5" s="130">
        <v>1.91929101</v>
      </c>
      <c r="Y5" s="130">
        <v>1.18110216</v>
      </c>
      <c r="Z5" s="130">
        <v>0.04921259</v>
      </c>
      <c r="AA5" s="130">
        <v>-1.23031475</v>
      </c>
      <c r="AB5" s="130">
        <v>-2.31299173</v>
      </c>
      <c r="AC5" s="130">
        <v>-2.50984209</v>
      </c>
      <c r="AD5" s="130">
        <v>-2.26377914</v>
      </c>
      <c r="AE5" s="130">
        <v>-1.87007842</v>
      </c>
      <c r="AF5" s="130">
        <v>-2.11614137</v>
      </c>
      <c r="AG5" s="130">
        <v>-2.36220432</v>
      </c>
      <c r="AH5" s="130">
        <v>-2.9527554</v>
      </c>
      <c r="AI5" s="130">
        <v>-3.19881835</v>
      </c>
      <c r="AJ5" s="130">
        <v>-3.29724353</v>
      </c>
      <c r="AK5" s="130">
        <v>-3.54330648</v>
      </c>
      <c r="AL5" s="130">
        <v>-3.88779461</v>
      </c>
      <c r="AM5" s="130">
        <v>-4.62598346</v>
      </c>
      <c r="AN5" s="130">
        <v>-5.51181008</v>
      </c>
      <c r="AO5" s="130">
        <v>-6.05314857</v>
      </c>
      <c r="AP5" s="130">
        <v>-6.59448706</v>
      </c>
      <c r="AQ5" s="130">
        <v>-6.59448706</v>
      </c>
      <c r="AR5" s="130">
        <v>-6.20078634</v>
      </c>
      <c r="AS5" s="130">
        <v>-5.80708562</v>
      </c>
      <c r="AT5" s="130">
        <v>-5.56102267</v>
      </c>
      <c r="AU5" s="130">
        <v>-5.36417231</v>
      </c>
      <c r="AV5" s="130">
        <v>-5.26574713</v>
      </c>
      <c r="AW5" s="130">
        <v>-4.87204641</v>
      </c>
      <c r="AX5" s="130">
        <v>-4.47834569</v>
      </c>
      <c r="AY5" s="130">
        <v>-3.4448813</v>
      </c>
      <c r="AZ5" s="130">
        <v>-2.60826727</v>
      </c>
      <c r="BA5" s="130">
        <v>-2.65747986</v>
      </c>
      <c r="BB5" s="130">
        <v>-2.50984209</v>
      </c>
      <c r="BC5" s="130">
        <v>-2.80511763</v>
      </c>
      <c r="BD5" s="130">
        <v>-2.80511763</v>
      </c>
      <c r="BE5" s="130">
        <v>-2.16535396</v>
      </c>
      <c r="BF5" s="130">
        <v>-1.52559029</v>
      </c>
      <c r="BG5" s="130">
        <v>-1.77165324</v>
      </c>
      <c r="BH5" s="130">
        <v>-1.82086583</v>
      </c>
      <c r="BI5" s="130">
        <v>-1.9685036</v>
      </c>
      <c r="BJ5" s="130">
        <v>-1.72244065</v>
      </c>
      <c r="BK5" s="130">
        <v>-2.06692878</v>
      </c>
      <c r="BL5" s="130">
        <v>-1.9685036</v>
      </c>
      <c r="BM5" s="130">
        <v>-1.77165324</v>
      </c>
      <c r="BN5" s="130">
        <v>-1.23031475</v>
      </c>
      <c r="BO5" s="130">
        <v>-0.78740144</v>
      </c>
      <c r="BP5" s="130">
        <v>-0.34448813</v>
      </c>
      <c r="BQ5" s="130">
        <v>-0.04921259</v>
      </c>
      <c r="BR5" s="130">
        <v>0.73818885</v>
      </c>
      <c r="BS5" s="130">
        <v>2.21456655</v>
      </c>
      <c r="BT5" s="130">
        <v>3.14960576</v>
      </c>
      <c r="BU5" s="130">
        <v>4.47834569</v>
      </c>
      <c r="BV5" s="130">
        <v>5.16732195</v>
      </c>
      <c r="BW5" s="130">
        <v>5.65944785</v>
      </c>
      <c r="BX5" s="130">
        <v>5.65944785</v>
      </c>
      <c r="BY5" s="130">
        <v>5.9055108</v>
      </c>
      <c r="BZ5" s="130">
        <v>6.24999893</v>
      </c>
      <c r="CA5" s="130">
        <v>6.84055001</v>
      </c>
      <c r="CB5" s="130">
        <v>6.74212483</v>
      </c>
      <c r="CC5" s="130">
        <v>5.51181008</v>
      </c>
      <c r="CD5" s="130">
        <v>4.57677087</v>
      </c>
      <c r="CE5" s="130">
        <v>3.34645612</v>
      </c>
      <c r="CF5" s="130">
        <v>1.87007842</v>
      </c>
      <c r="CG5" s="130">
        <v>1.27952734</v>
      </c>
      <c r="CH5" s="130">
        <v>0</v>
      </c>
      <c r="CI5" s="131">
        <v>0</v>
      </c>
      <c r="CJ5" s="29"/>
      <c r="CK5" s="87"/>
      <c r="CL5" s="87"/>
      <c r="CM5" s="87"/>
      <c r="CN5" s="87"/>
      <c r="CO5" s="71">
        <f ca="1">PRODUCT(ABS(CH5)+ABS(CG5)+ABS(CF5)+ABS(CE5)+ABS(CD5)+ABS(CC5)+ABS(CB5)+ABS(CA5)+ABS(BZ5)+ABS(BY5)+ABS(BX5)+ABS(BW5)+ABS(BV5)+ABS(BU5)+ABS(BT5)+ABS(BS5)+ABS(BR5)+ABS(BQ5)+ABS(BP5)+ABS(BO5)+ABS(BN5)+ABS(BM5)+ABS(BL5)+ABS(BK5)+ABS(BJ5)+ABS(BI5)+ABS(BH5)+ABS(BG5)+ABS(BF5)+ABS(BE5)+ABS(BD5)+ABS(BC5)+ABS(BB5)+ABS(BA5)+ABS(AZ5)+ABS(AY5)+ABS(AX5)+ABS(AW5)+ABS(AV5)+ABS(AU5)+ABS(AT5)+ABS(AS5)+ABS(AR5)+ABS(AQ5)+ABS(AP5)+ABS(AO5)+ABS(AN5)+ABS(AM5)+ABS(AL5)+ABS(AK5)+ABS(AJ5)+ABS(AI5)+ABS(AH5)+ABS(AG5)+ABS(AF5)+ABS(AE5)+ABS(AD5)+ABS(AC5)+ABS(AB5)+ABS(AA5)+ABS(Z5)+ABS(Y5)+ABS(X5)+ABS(W5)+ABS(V5)+ABS(U5)+ABS(T5)+ABS(S5)+ABS(R5)+ABS(Q5)+ABS(P5)+ABS(O5)+ABS(N5)+ABS(M5)+ABS(L5),1/75)</f>
        <v>17.333333333333336</v>
      </c>
      <c r="CQ5"/>
      <c r="CV5" s="27"/>
    </row>
    <row r="6" spans="1:100" ht="15" customHeight="1">
      <c r="A6">
        <v>26</v>
      </c>
      <c r="B6" t="s">
        <v>215</v>
      </c>
      <c r="C6">
        <v>22</v>
      </c>
      <c r="D6" s="28">
        <v>51</v>
      </c>
      <c r="E6">
        <v>26</v>
      </c>
      <c r="F6" s="129">
        <v>43009</v>
      </c>
      <c r="G6" t="s">
        <v>216</v>
      </c>
      <c r="H6" s="70">
        <v>32</v>
      </c>
      <c r="I6" s="70">
        <v>-49</v>
      </c>
      <c r="J6" s="29"/>
      <c r="K6" s="130">
        <v>0</v>
      </c>
      <c r="L6" s="130">
        <v>0.44291331</v>
      </c>
      <c r="M6" s="130">
        <v>1.23031475</v>
      </c>
      <c r="N6" s="130">
        <v>1.18110216</v>
      </c>
      <c r="O6" s="130">
        <v>1.4763777</v>
      </c>
      <c r="P6" s="130">
        <v>1.9685036</v>
      </c>
      <c r="Q6" s="130">
        <v>2.36220432</v>
      </c>
      <c r="R6" s="130">
        <v>2.65747986</v>
      </c>
      <c r="S6" s="130">
        <v>3.05118058</v>
      </c>
      <c r="T6" s="130">
        <v>3.64173166</v>
      </c>
      <c r="U6" s="130">
        <v>3.39566871</v>
      </c>
      <c r="V6" s="130">
        <v>3.54330648</v>
      </c>
      <c r="W6" s="130">
        <v>3.64173166</v>
      </c>
      <c r="X6" s="130">
        <v>4.28149533</v>
      </c>
      <c r="Y6" s="130">
        <v>4.4291331</v>
      </c>
      <c r="Z6" s="130">
        <v>4.23228274</v>
      </c>
      <c r="AA6" s="130">
        <v>4.77362123</v>
      </c>
      <c r="AB6" s="130">
        <v>4.62598346</v>
      </c>
      <c r="AC6" s="130">
        <v>5.11810936</v>
      </c>
      <c r="AD6" s="130">
        <v>5.16732195</v>
      </c>
      <c r="AE6" s="130">
        <v>6.34842411</v>
      </c>
      <c r="AF6" s="130">
        <v>6.74212483</v>
      </c>
      <c r="AG6" s="130">
        <v>6.69291224</v>
      </c>
      <c r="AH6" s="130">
        <v>6.93897519</v>
      </c>
      <c r="AI6" s="130">
        <v>6.98818778</v>
      </c>
      <c r="AJ6" s="130">
        <v>6.69291224</v>
      </c>
      <c r="AK6" s="130">
        <v>6.05314857</v>
      </c>
      <c r="AL6" s="130">
        <v>5.70866044</v>
      </c>
      <c r="AM6" s="130">
        <v>4.67519605</v>
      </c>
      <c r="AN6" s="130">
        <v>3.64173166</v>
      </c>
      <c r="AO6" s="130">
        <v>2.70669245</v>
      </c>
      <c r="AP6" s="130">
        <v>1.67322806</v>
      </c>
      <c r="AQ6" s="130">
        <v>0.73818885</v>
      </c>
      <c r="AR6" s="130">
        <v>0.14763777</v>
      </c>
      <c r="AS6" s="130">
        <v>0</v>
      </c>
      <c r="AT6" s="130">
        <v>-0.63976367</v>
      </c>
      <c r="AU6" s="130">
        <v>-1.23031475</v>
      </c>
      <c r="AV6" s="130">
        <v>-1.72244065</v>
      </c>
      <c r="AW6" s="130">
        <v>-2.31299173</v>
      </c>
      <c r="AX6" s="130">
        <v>-2.55905468</v>
      </c>
      <c r="AY6" s="130">
        <v>-2.50984209</v>
      </c>
      <c r="AZ6" s="130">
        <v>-2.55905468</v>
      </c>
      <c r="BA6" s="130">
        <v>-3.14960576</v>
      </c>
      <c r="BB6" s="130">
        <v>-3.98621979</v>
      </c>
      <c r="BC6" s="130">
        <v>-4.67519605</v>
      </c>
      <c r="BD6" s="130">
        <v>-5.61023526</v>
      </c>
      <c r="BE6" s="130">
        <v>-5.75787303</v>
      </c>
      <c r="BF6" s="130">
        <v>-5.65944785</v>
      </c>
      <c r="BG6" s="130">
        <v>-6.10236116</v>
      </c>
      <c r="BH6" s="130">
        <v>-6.49606188</v>
      </c>
      <c r="BI6" s="130">
        <v>-7.03740037</v>
      </c>
      <c r="BJ6" s="130">
        <v>-7.23425073</v>
      </c>
      <c r="BK6" s="130">
        <v>-7.57873886</v>
      </c>
      <c r="BL6" s="130">
        <v>-7.72637663</v>
      </c>
      <c r="BM6" s="130">
        <v>-7.92322699</v>
      </c>
      <c r="BN6" s="130">
        <v>-7.77558922</v>
      </c>
      <c r="BO6" s="130">
        <v>-7.57873886</v>
      </c>
      <c r="BP6" s="130">
        <v>-7.43110109</v>
      </c>
      <c r="BQ6" s="130">
        <v>-7.18503814</v>
      </c>
      <c r="BR6" s="130">
        <v>-6.64369965</v>
      </c>
      <c r="BS6" s="130">
        <v>-5.95472339</v>
      </c>
      <c r="BT6" s="130">
        <v>-5.51181008</v>
      </c>
      <c r="BU6" s="130">
        <v>-4.87204641</v>
      </c>
      <c r="BV6" s="130">
        <v>-5.01968418</v>
      </c>
      <c r="BW6" s="130">
        <v>-4.28149533</v>
      </c>
      <c r="BX6" s="130">
        <v>-3.98621979</v>
      </c>
      <c r="BY6" s="130">
        <v>-3.54330648</v>
      </c>
      <c r="BZ6" s="130">
        <v>-3.34645612</v>
      </c>
      <c r="CA6" s="130">
        <v>-2.41141691</v>
      </c>
      <c r="CB6" s="130">
        <v>-1.37795252</v>
      </c>
      <c r="CC6" s="130">
        <v>-1.42716511</v>
      </c>
      <c r="CD6" s="130">
        <v>-1.08267698</v>
      </c>
      <c r="CE6" s="130">
        <v>-1.23031475</v>
      </c>
      <c r="CF6" s="130">
        <v>-1.08267698</v>
      </c>
      <c r="CG6" s="130">
        <v>-0.63976367</v>
      </c>
      <c r="CH6" s="130">
        <v>0</v>
      </c>
      <c r="CI6" s="131">
        <v>0</v>
      </c>
      <c r="CJ6" s="29"/>
      <c r="CK6" s="87"/>
      <c r="CL6" s="87"/>
      <c r="CM6" s="87"/>
      <c r="CN6" s="87"/>
      <c r="CO6" s="71">
        <f ca="1">PRODUCT(ABS(CH6)+ABS(CG6)+ABS(CF6)+ABS(CE6)+ABS(CD6)+ABS(CC6)+ABS(CB6)+ABS(CA6)+ABS(BZ6)+ABS(BY6)+ABS(BX6)+ABS(BW6)+ABS(BV6)+ABS(BU6)+ABS(BT6)+ABS(BS6)+ABS(BR6)+ABS(BQ6)+ABS(BP6)+ABS(BO6)+ABS(BN6)+ABS(BM6)+ABS(BL6)+ABS(BK6)+ABS(BJ6)+ABS(BI6)+ABS(BH6)+ABS(BG6)+ABS(BF6)+ABS(BE6)+ABS(BD6)+ABS(BC6)+ABS(BB6)+ABS(BA6)+ABS(AZ6)+ABS(AY6)+ABS(AX6)+ABS(AW6)+ABS(AV6)+ABS(AU6)+ABS(AT6)+ABS(AS6)+ABS(AR6)+ABS(AQ6)+ABS(AP6)+ABS(AO6)+ABS(AN6)+ABS(AM6)+ABS(AL6)+ABS(AK6)+ABS(AJ6)+ABS(AI6)+ABS(AH6)+ABS(AG6)+ABS(AF6)+ABS(AE6)+ABS(AD6)+ABS(AC6)+ABS(AB6)+ABS(AA6)+ABS(Z6)+ABS(Y6)+ABS(X6)+ABS(W6)+ABS(V6)+ABS(U6)+ABS(T6)+ABS(S6)+ABS(R6)+ABS(Q6)+ABS(P6)+ABS(O6)+ABS(N6)+ABS(M6)+ABS(L6),1/75)</f>
        <v>38.64</v>
      </c>
      <c r="CQ6"/>
      <c r="CV6" s="27"/>
    </row>
    <row r="7" spans="1:100" ht="15" customHeight="1">
      <c r="A7">
        <v>25</v>
      </c>
      <c r="B7" t="s">
        <v>215</v>
      </c>
      <c r="C7">
        <v>22</v>
      </c>
      <c r="D7" s="28">
        <v>49</v>
      </c>
      <c r="E7">
        <v>25</v>
      </c>
      <c r="F7" s="129">
        <v>43009</v>
      </c>
      <c r="G7" t="s">
        <v>216</v>
      </c>
      <c r="H7" s="70">
        <v>34</v>
      </c>
      <c r="I7" s="70">
        <v>-77</v>
      </c>
      <c r="J7" s="29"/>
      <c r="K7" s="130">
        <v>0</v>
      </c>
      <c r="L7" s="130">
        <v>-1.82086583</v>
      </c>
      <c r="M7" s="130">
        <v>-1.27952734</v>
      </c>
      <c r="N7" s="130">
        <v>-1.57480288</v>
      </c>
      <c r="O7" s="130">
        <v>-1.23031475</v>
      </c>
      <c r="P7" s="130">
        <v>-0.83661403</v>
      </c>
      <c r="Q7" s="130">
        <v>-0.78740144</v>
      </c>
      <c r="R7" s="130">
        <v>-0.29527554</v>
      </c>
      <c r="S7" s="130">
        <v>0.19685036</v>
      </c>
      <c r="T7" s="130">
        <v>1.03346439</v>
      </c>
      <c r="U7" s="130">
        <v>1.27952734</v>
      </c>
      <c r="V7" s="130">
        <v>1.37795252</v>
      </c>
      <c r="W7" s="130">
        <v>1.42716511</v>
      </c>
      <c r="X7" s="130">
        <v>1.67322806</v>
      </c>
      <c r="Y7" s="130">
        <v>2.21456655</v>
      </c>
      <c r="Z7" s="130">
        <v>2.41141691</v>
      </c>
      <c r="AA7" s="130">
        <v>3.00196799</v>
      </c>
      <c r="AB7" s="130">
        <v>3.83858202</v>
      </c>
      <c r="AC7" s="130">
        <v>4.87204641</v>
      </c>
      <c r="AD7" s="130">
        <v>6.05314857</v>
      </c>
      <c r="AE7" s="130">
        <v>7.3818885</v>
      </c>
      <c r="AF7" s="130">
        <v>8.41535289</v>
      </c>
      <c r="AG7" s="130">
        <v>8.56299066</v>
      </c>
      <c r="AH7" s="130">
        <v>9.00590397</v>
      </c>
      <c r="AI7" s="130">
        <v>9.49802987</v>
      </c>
      <c r="AJ7" s="130">
        <v>9.44881728</v>
      </c>
      <c r="AK7" s="130">
        <v>9.30117951</v>
      </c>
      <c r="AL7" s="130">
        <v>9.39960469</v>
      </c>
      <c r="AM7" s="130">
        <v>8.95669138</v>
      </c>
      <c r="AN7" s="130">
        <v>8.07086476</v>
      </c>
      <c r="AO7" s="130">
        <v>7.77558922</v>
      </c>
      <c r="AP7" s="130">
        <v>7.33267591</v>
      </c>
      <c r="AQ7" s="130">
        <v>6.8897626</v>
      </c>
      <c r="AR7" s="130">
        <v>7.18503814</v>
      </c>
      <c r="AS7" s="130">
        <v>7.28346332</v>
      </c>
      <c r="AT7" s="130">
        <v>7.43110109</v>
      </c>
      <c r="AU7" s="130">
        <v>7.43110109</v>
      </c>
      <c r="AV7" s="130">
        <v>7.57873886</v>
      </c>
      <c r="AW7" s="130">
        <v>7.48031368</v>
      </c>
      <c r="AX7" s="130">
        <v>7.82480181</v>
      </c>
      <c r="AY7" s="130">
        <v>7.8740144</v>
      </c>
      <c r="AZ7" s="130">
        <v>8.26771512</v>
      </c>
      <c r="BA7" s="130">
        <v>7.97243958</v>
      </c>
      <c r="BB7" s="130">
        <v>7.77558922</v>
      </c>
      <c r="BC7" s="130">
        <v>7.57873886</v>
      </c>
      <c r="BD7" s="130">
        <v>7.18503814</v>
      </c>
      <c r="BE7" s="130">
        <v>7.08661296</v>
      </c>
      <c r="BF7" s="130">
        <v>7.3818885</v>
      </c>
      <c r="BG7" s="130">
        <v>7.18503814</v>
      </c>
      <c r="BH7" s="130">
        <v>7.03740037</v>
      </c>
      <c r="BI7" s="130">
        <v>6.74212483</v>
      </c>
      <c r="BJ7" s="130">
        <v>6.29921152</v>
      </c>
      <c r="BK7" s="130">
        <v>5.80708562</v>
      </c>
      <c r="BL7" s="130">
        <v>5.56102267</v>
      </c>
      <c r="BM7" s="130">
        <v>5.11810936</v>
      </c>
      <c r="BN7" s="130">
        <v>4.67519605</v>
      </c>
      <c r="BO7" s="130">
        <v>4.4291331</v>
      </c>
      <c r="BP7" s="130">
        <v>4.28149533</v>
      </c>
      <c r="BQ7" s="130">
        <v>3.98621979</v>
      </c>
      <c r="BR7" s="130">
        <v>4.33070792</v>
      </c>
      <c r="BS7" s="130">
        <v>4.37992051</v>
      </c>
      <c r="BT7" s="130">
        <v>3.98621979</v>
      </c>
      <c r="BU7" s="130">
        <v>3.88779461</v>
      </c>
      <c r="BV7" s="130">
        <v>3.78936943</v>
      </c>
      <c r="BW7" s="130">
        <v>3.24803094</v>
      </c>
      <c r="BX7" s="130">
        <v>3.10039317</v>
      </c>
      <c r="BY7" s="130">
        <v>3.19881835</v>
      </c>
      <c r="BZ7" s="130">
        <v>3.14960576</v>
      </c>
      <c r="CA7" s="130">
        <v>2.60826727</v>
      </c>
      <c r="CB7" s="130">
        <v>2.50984209</v>
      </c>
      <c r="CC7" s="130">
        <v>1.9685036</v>
      </c>
      <c r="CD7" s="130">
        <v>1.67322806</v>
      </c>
      <c r="CE7" s="130">
        <v>1.08267698</v>
      </c>
      <c r="CF7" s="130">
        <v>0.63976367</v>
      </c>
      <c r="CG7" s="130">
        <v>0.34448813</v>
      </c>
      <c r="CH7" s="130">
        <v>0</v>
      </c>
      <c r="CI7" s="131">
        <v>0</v>
      </c>
      <c r="CJ7" s="29"/>
      <c r="CK7" s="87"/>
      <c r="CL7" s="87"/>
      <c r="CM7" s="87"/>
      <c r="CN7" s="87"/>
      <c r="CO7" s="71">
        <f ca="1">PRODUCT(ABS(CH7)+ABS(CG7)+ABS(CF7)+ABS(CE7)+ABS(CD7)+ABS(CC7)+ABS(CB7)+ABS(CA7)+ABS(BZ7)+ABS(BY7)+ABS(BX7)+ABS(BW7)+ABS(BV7)+ABS(BU7)+ABS(BT7)+ABS(BS7)+ABS(BR7)+ABS(BQ7)+ABS(BP7)+ABS(BO7)+ABS(BN7)+ABS(BM7)+ABS(BL7)+ABS(BK7)+ABS(BJ7)+ABS(BI7)+ABS(BH7)+ABS(BG7)+ABS(BF7)+ABS(BE7)+ABS(BD7)+ABS(BC7)+ABS(BB7)+ABS(BA7)+ABS(AZ7)+ABS(AY7)+ABS(AX7)+ABS(AW7)+ABS(AV7)+ABS(AU7)+ABS(AT7)+ABS(AS7)+ABS(AR7)+ABS(AQ7)+ABS(AP7)+ABS(AO7)+ABS(AN7)+ABS(AM7)+ABS(AL7)+ABS(AK7)+ABS(AJ7)+ABS(AI7)+ABS(AH7)+ABS(AG7)+ABS(AF7)+ABS(AE7)+ABS(AD7)+ABS(AC7)+ABS(AB7)+ABS(AA7)+ABS(Z7)+ABS(Y7)+ABS(X7)+ABS(W7)+ABS(V7)+ABS(U7)+ABS(T7)+ABS(S7)+ABS(R7)+ABS(Q7)+ABS(P7)+ABS(O7)+ABS(N7)+ABS(M7)+ABS(L7),1/75)</f>
        <v>5.7200000000000006</v>
      </c>
      <c r="CQ7"/>
      <c r="CV7" s="27"/>
    </row>
    <row r="8" spans="1:100" ht="15" customHeight="1">
      <c r="A8">
        <v>24</v>
      </c>
      <c r="B8" t="s">
        <v>215</v>
      </c>
      <c r="C8">
        <v>22</v>
      </c>
      <c r="D8" s="28">
        <v>47</v>
      </c>
      <c r="E8">
        <v>24</v>
      </c>
      <c r="F8" s="129">
        <v>43009</v>
      </c>
      <c r="G8" t="s">
        <v>216</v>
      </c>
      <c r="H8" s="70">
        <v>18</v>
      </c>
      <c r="I8" s="70">
        <v>-66</v>
      </c>
      <c r="J8" s="29"/>
      <c r="K8" s="130">
        <v>0</v>
      </c>
      <c r="L8" s="130">
        <v>-0.29527554</v>
      </c>
      <c r="M8" s="130">
        <v>3.59251907</v>
      </c>
      <c r="N8" s="130">
        <v>6.29921152</v>
      </c>
      <c r="O8" s="130">
        <v>9.00590397</v>
      </c>
      <c r="P8" s="132">
        <v>11.12204534</v>
      </c>
      <c r="Q8" s="132">
        <v>12.64763563</v>
      </c>
      <c r="R8" s="132">
        <v>13.58267484</v>
      </c>
      <c r="S8" s="132">
        <v>14.22243851</v>
      </c>
      <c r="T8" s="132">
        <v>15.20669031</v>
      </c>
      <c r="U8" s="132">
        <v>16.19094211</v>
      </c>
      <c r="V8" s="132">
        <v>17.2244065</v>
      </c>
      <c r="W8" s="132">
        <v>17.56889463</v>
      </c>
      <c r="X8" s="132">
        <v>17.76574499</v>
      </c>
      <c r="Y8" s="132">
        <v>17.81495758</v>
      </c>
      <c r="Z8" s="132">
        <v>17.81495758</v>
      </c>
      <c r="AA8" s="132">
        <v>18.25787089</v>
      </c>
      <c r="AB8" s="132">
        <v>18.25787089</v>
      </c>
      <c r="AC8" s="132">
        <v>18.55314643</v>
      </c>
      <c r="AD8" s="132">
        <v>18.40550866</v>
      </c>
      <c r="AE8" s="132">
        <v>18.35629607</v>
      </c>
      <c r="AF8" s="132">
        <v>18.30708348</v>
      </c>
      <c r="AG8" s="132">
        <v>18.60235902</v>
      </c>
      <c r="AH8" s="132">
        <v>19.24212269</v>
      </c>
      <c r="AI8" s="132">
        <v>20.47243744</v>
      </c>
      <c r="AJ8" s="132">
        <v>21.35826406</v>
      </c>
      <c r="AK8" s="132">
        <v>21.85038996</v>
      </c>
      <c r="AL8" s="132">
        <v>22.24409068</v>
      </c>
      <c r="AM8" s="132">
        <v>22.83464176</v>
      </c>
      <c r="AN8" s="132">
        <v>23.17912989</v>
      </c>
      <c r="AO8" s="132">
        <v>23.67125579</v>
      </c>
      <c r="AP8" s="132">
        <v>24.45865723</v>
      </c>
      <c r="AQ8" s="132">
        <v>25.04920831</v>
      </c>
      <c r="AR8" s="132">
        <v>25.83660975</v>
      </c>
      <c r="AS8" s="132">
        <v>26.42716083</v>
      </c>
      <c r="AT8" s="132">
        <v>26.62401119</v>
      </c>
      <c r="AU8" s="132">
        <v>26.91928673</v>
      </c>
      <c r="AV8" s="132">
        <v>26.67322378</v>
      </c>
      <c r="AW8" s="132">
        <v>26.5747986</v>
      </c>
      <c r="AX8" s="132">
        <v>27.16534968</v>
      </c>
      <c r="AY8" s="132">
        <v>27.26377486</v>
      </c>
      <c r="AZ8" s="132">
        <v>26.67322378</v>
      </c>
      <c r="BA8" s="132">
        <v>26.23031047</v>
      </c>
      <c r="BB8" s="132">
        <v>26.37794824</v>
      </c>
      <c r="BC8" s="132">
        <v>26.37794824</v>
      </c>
      <c r="BD8" s="132">
        <v>26.13188529</v>
      </c>
      <c r="BE8" s="132">
        <v>26.47637342</v>
      </c>
      <c r="BF8" s="132">
        <v>26.67322378</v>
      </c>
      <c r="BG8" s="132">
        <v>26.47637342</v>
      </c>
      <c r="BH8" s="132">
        <v>26.13188529</v>
      </c>
      <c r="BI8" s="132">
        <v>25.98424752</v>
      </c>
      <c r="BJ8" s="132">
        <v>26.32873565</v>
      </c>
      <c r="BK8" s="132">
        <v>26.18109788</v>
      </c>
      <c r="BL8" s="132">
        <v>26.03346011</v>
      </c>
      <c r="BM8" s="132">
        <v>25.29527126</v>
      </c>
      <c r="BN8" s="132">
        <v>24.40944464</v>
      </c>
      <c r="BO8" s="132">
        <v>23.22834248</v>
      </c>
      <c r="BP8" s="132">
        <v>22.34251586</v>
      </c>
      <c r="BQ8" s="132">
        <v>21.40747665</v>
      </c>
      <c r="BR8" s="132">
        <v>20.71850039</v>
      </c>
      <c r="BS8" s="132">
        <v>19.93109895</v>
      </c>
      <c r="BT8" s="132">
        <v>18.50393384</v>
      </c>
      <c r="BU8" s="132">
        <v>17.27361909</v>
      </c>
      <c r="BV8" s="132">
        <v>15.64960362</v>
      </c>
      <c r="BW8" s="132">
        <v>14.37007628</v>
      </c>
      <c r="BX8" s="132">
        <v>12.99212376</v>
      </c>
      <c r="BY8" s="132">
        <v>11.56495865</v>
      </c>
      <c r="BZ8" s="130">
        <v>9.94094318</v>
      </c>
      <c r="CA8" s="130">
        <v>8.75984102</v>
      </c>
      <c r="CB8" s="130">
        <v>7.57873886</v>
      </c>
      <c r="CC8" s="130">
        <v>5.80708562</v>
      </c>
      <c r="CD8" s="130">
        <v>4.47834569</v>
      </c>
      <c r="CE8" s="130">
        <v>3.49409389</v>
      </c>
      <c r="CF8" s="130">
        <v>2.55905468</v>
      </c>
      <c r="CG8" s="130">
        <v>1.52559029</v>
      </c>
      <c r="CH8" s="130">
        <v>0</v>
      </c>
      <c r="CI8" s="131">
        <v>0</v>
      </c>
      <c r="CJ8" s="29"/>
      <c r="CK8" s="87"/>
      <c r="CL8" s="87"/>
      <c r="CM8" s="87"/>
      <c r="CN8" s="87"/>
      <c r="CO8" s="71">
        <f ca="1">PRODUCT(ABS(CH8)+ABS(CG8)+ABS(CF8)+ABS(CE8)+ABS(CD8)+ABS(CC8)+ABS(CB8)+ABS(CA8)+ABS(BZ8)+ABS(BY8)+ABS(BX8)+ABS(BW8)+ABS(BV8)+ABS(BU8)+ABS(BT8)+ABS(BS8)+ABS(BR8)+ABS(BQ8)+ABS(BP8)+ABS(BO8)+ABS(BN8)+ABS(BM8)+ABS(BL8)+ABS(BK8)+ABS(BJ8)+ABS(BI8)+ABS(BH8)+ABS(BG8)+ABS(BF8)+ABS(BE8)+ABS(BD8)+ABS(BC8)+ABS(BB8)+ABS(BA8)+ABS(AZ8)+ABS(AY8)+ABS(AX8)+ABS(AW8)+ABS(AV8)+ABS(AU8)+ABS(AT8)+ABS(AS8)+ABS(AR8)+ABS(AQ8)+ABS(AP8)+ABS(AO8)+ABS(AN8)+ABS(AM8)+ABS(AL8)+ABS(AK8)+ABS(AJ8)+ABS(AI8)+ABS(AH8)+ABS(AG8)+ABS(AF8)+ABS(AE8)+ABS(AD8)+ABS(AC8)+ABS(AB8)+ABS(AA8)+ABS(Z8)+ABS(Y8)+ABS(X8)+ABS(W8)+ABS(V8)+ABS(U8)+ABS(T8)+ABS(S8)+ABS(R8)+ABS(Q8)+ABS(P8)+ABS(O8)+ABS(N8)+ABS(M8)+ABS(L8),1/75)</f>
        <v>3.9200000000000004</v>
      </c>
      <c r="CQ8"/>
      <c r="CV8" s="27"/>
    </row>
    <row r="9" spans="1:100" ht="15" customHeight="1">
      <c r="A9">
        <v>23</v>
      </c>
      <c r="B9" t="s">
        <v>215</v>
      </c>
      <c r="C9">
        <v>22</v>
      </c>
      <c r="D9" s="28">
        <v>44</v>
      </c>
      <c r="E9">
        <v>23</v>
      </c>
      <c r="F9" s="129">
        <v>43009</v>
      </c>
      <c r="G9" t="s">
        <v>216</v>
      </c>
      <c r="H9" s="70">
        <v>10</v>
      </c>
      <c r="I9" s="70">
        <v>-34</v>
      </c>
      <c r="J9" s="29"/>
      <c r="K9" s="130">
        <v>0</v>
      </c>
      <c r="L9" s="130">
        <v>0.44291331</v>
      </c>
      <c r="M9" s="130">
        <v>4.87204641</v>
      </c>
      <c r="N9" s="130">
        <v>8.12007735</v>
      </c>
      <c r="O9" s="132">
        <v>10.92519498</v>
      </c>
      <c r="P9" s="132">
        <v>13.43503707</v>
      </c>
      <c r="Q9" s="132">
        <v>15.7480288</v>
      </c>
      <c r="R9" s="132">
        <v>16.87991837</v>
      </c>
      <c r="S9" s="132">
        <v>18.01180794</v>
      </c>
      <c r="T9" s="132">
        <v>19.29133528</v>
      </c>
      <c r="U9" s="132">
        <v>20.47243744</v>
      </c>
      <c r="V9" s="132">
        <v>22.24409068</v>
      </c>
      <c r="W9" s="132">
        <v>23.22834248</v>
      </c>
      <c r="X9" s="132">
        <v>23.72046838</v>
      </c>
      <c r="Y9" s="132">
        <v>23.67125579</v>
      </c>
      <c r="Z9" s="132">
        <v>23.72046838</v>
      </c>
      <c r="AA9" s="132">
        <v>23.47440543</v>
      </c>
      <c r="AB9" s="132">
        <v>23.42519284</v>
      </c>
      <c r="AC9" s="132">
        <v>23.86810615</v>
      </c>
      <c r="AD9" s="132">
        <v>23.76968097</v>
      </c>
      <c r="AE9" s="132">
        <v>23.1299173</v>
      </c>
      <c r="AF9" s="132">
        <v>22.34251586</v>
      </c>
      <c r="AG9" s="132">
        <v>21.85038996</v>
      </c>
      <c r="AH9" s="132">
        <v>21.55511442</v>
      </c>
      <c r="AI9" s="132">
        <v>22.24409068</v>
      </c>
      <c r="AJ9" s="132">
        <v>22.68700399</v>
      </c>
      <c r="AK9" s="132">
        <v>23.17912989</v>
      </c>
      <c r="AL9" s="132">
        <v>23.57283061</v>
      </c>
      <c r="AM9" s="132">
        <v>23.47440543</v>
      </c>
      <c r="AN9" s="132">
        <v>23.42519284</v>
      </c>
      <c r="AO9" s="132">
        <v>23.76968097</v>
      </c>
      <c r="AP9" s="132">
        <v>23.96653133</v>
      </c>
      <c r="AQ9" s="132">
        <v>23.96653133</v>
      </c>
      <c r="AR9" s="132">
        <v>24.80314536</v>
      </c>
      <c r="AS9" s="132">
        <v>24.85235795</v>
      </c>
      <c r="AT9" s="132">
        <v>24.90157054</v>
      </c>
      <c r="AU9" s="132">
        <v>24.50786982</v>
      </c>
      <c r="AV9" s="132">
        <v>24.36023205</v>
      </c>
      <c r="AW9" s="132">
        <v>24.26180687</v>
      </c>
      <c r="AX9" s="132">
        <v>23.96653133</v>
      </c>
      <c r="AY9" s="132">
        <v>23.91731874</v>
      </c>
      <c r="AZ9" s="132">
        <v>23.6220432</v>
      </c>
      <c r="BA9" s="132">
        <v>22.44094104</v>
      </c>
      <c r="BB9" s="132">
        <v>21.99802773</v>
      </c>
      <c r="BC9" s="132">
        <v>21.70275219</v>
      </c>
      <c r="BD9" s="132">
        <v>21.94881514</v>
      </c>
      <c r="BE9" s="132">
        <v>22.1456655</v>
      </c>
      <c r="BF9" s="132">
        <v>22.44094104</v>
      </c>
      <c r="BG9" s="132">
        <v>22.19487809</v>
      </c>
      <c r="BH9" s="132">
        <v>21.80117737</v>
      </c>
      <c r="BI9" s="132">
        <v>21.60432701</v>
      </c>
      <c r="BJ9" s="132">
        <v>21.89960255</v>
      </c>
      <c r="BK9" s="132">
        <v>22.73621658</v>
      </c>
      <c r="BL9" s="132">
        <v>23.27755507</v>
      </c>
      <c r="BM9" s="132">
        <v>23.08070471</v>
      </c>
      <c r="BN9" s="132">
        <v>22.39172845</v>
      </c>
      <c r="BO9" s="132">
        <v>21.99802773</v>
      </c>
      <c r="BP9" s="132">
        <v>21.50590183</v>
      </c>
      <c r="BQ9" s="132">
        <v>20.52165003</v>
      </c>
      <c r="BR9" s="132">
        <v>20.12794931</v>
      </c>
      <c r="BS9" s="132">
        <v>19.83267377</v>
      </c>
      <c r="BT9" s="132">
        <v>19.1929101</v>
      </c>
      <c r="BU9" s="132">
        <v>17.56889463</v>
      </c>
      <c r="BV9" s="132">
        <v>15.89566657</v>
      </c>
      <c r="BW9" s="132">
        <v>14.32086369</v>
      </c>
      <c r="BX9" s="132">
        <v>13.13976153</v>
      </c>
      <c r="BY9" s="132">
        <v>12.49999786</v>
      </c>
      <c r="BZ9" s="132">
        <v>11.22047052</v>
      </c>
      <c r="CA9" s="132">
        <v>10.28543131</v>
      </c>
      <c r="CB9" s="130">
        <v>8.66141584</v>
      </c>
      <c r="CC9" s="130">
        <v>6.49606188</v>
      </c>
      <c r="CD9" s="130">
        <v>4.72440864</v>
      </c>
      <c r="CE9" s="130">
        <v>3.39566871</v>
      </c>
      <c r="CF9" s="130">
        <v>2.4606295</v>
      </c>
      <c r="CG9" s="130">
        <v>1.32873993</v>
      </c>
      <c r="CH9" s="130">
        <v>0</v>
      </c>
      <c r="CI9" s="131">
        <v>0</v>
      </c>
      <c r="CJ9" s="29"/>
      <c r="CK9" s="87"/>
      <c r="CL9" s="87"/>
      <c r="CM9" s="87"/>
      <c r="CN9" s="87"/>
      <c r="CO9" s="71">
        <f ca="1">PRODUCT(ABS(CH9)+ABS(CG9)+ABS(CF9)+ABS(CE9)+ABS(CD9)+ABS(CC9)+ABS(CB9)+ABS(CA9)+ABS(BZ9)+ABS(BY9)+ABS(BX9)+ABS(BW9)+ABS(BV9)+ABS(BU9)+ABS(BT9)+ABS(BS9)+ABS(BR9)+ABS(BQ9)+ABS(BP9)+ABS(BO9)+ABS(BN9)+ABS(BM9)+ABS(BL9)+ABS(BK9)+ABS(BJ9)+ABS(BI9)+ABS(BH9)+ABS(BG9)+ABS(BF9)+ABS(BE9)+ABS(BD9)+ABS(BC9)+ABS(BB9)+ABS(BA9)+ABS(AZ9)+ABS(AY9)+ABS(AX9)+ABS(AW9)+ABS(AV9)+ABS(AU9)+ABS(AT9)+ABS(AS9)+ABS(AR9)+ABS(AQ9)+ABS(AP9)+ABS(AO9)+ABS(AN9)+ABS(AM9)+ABS(AL9)+ABS(AK9)+ABS(AJ9)+ABS(AI9)+ABS(AH9)+ABS(AG9)+ABS(AF9)+ABS(AE9)+ABS(AD9)+ABS(AC9)+ABS(AB9)+ABS(AA9)+ABS(Z9)+ABS(Y9)+ABS(X9)+ABS(W9)+ABS(V9)+ABS(U9)+ABS(T9)+ABS(S9)+ABS(R9)+ABS(Q9)+ABS(P9)+ABS(O9)+ABS(N9)+ABS(M9)+ABS(L9),1/75)</f>
        <v>5.1733333333333338</v>
      </c>
      <c r="CQ9"/>
      <c r="CV9" s="27"/>
    </row>
    <row r="10" spans="1:100" ht="15" customHeight="1">
      <c r="A10">
        <v>22</v>
      </c>
      <c r="B10" t="s">
        <v>215</v>
      </c>
      <c r="C10">
        <v>22</v>
      </c>
      <c r="D10" s="28">
        <v>42</v>
      </c>
      <c r="E10">
        <v>22</v>
      </c>
      <c r="F10" s="129">
        <v>43009</v>
      </c>
      <c r="G10" t="s">
        <v>216</v>
      </c>
      <c r="H10" s="70">
        <v>-3</v>
      </c>
      <c r="I10" s="70">
        <v>-98</v>
      </c>
      <c r="J10" s="29"/>
      <c r="K10" s="130">
        <v>0</v>
      </c>
      <c r="L10" s="130">
        <v>1.9685036</v>
      </c>
      <c r="M10" s="130">
        <v>7.08661296</v>
      </c>
      <c r="N10" s="132">
        <v>11.56495865</v>
      </c>
      <c r="O10" s="132">
        <v>15.69881621</v>
      </c>
      <c r="P10" s="132">
        <v>19.63582341</v>
      </c>
      <c r="Q10" s="132">
        <v>23.27755507</v>
      </c>
      <c r="R10" s="132">
        <v>26.18109788</v>
      </c>
      <c r="S10" s="132">
        <v>28.00196371</v>
      </c>
      <c r="T10" s="132">
        <v>29.82282954</v>
      </c>
      <c r="U10" s="133">
        <v>31.59448278</v>
      </c>
      <c r="V10" s="133">
        <v>33.90747451</v>
      </c>
      <c r="W10" s="133">
        <v>35.13778926</v>
      </c>
      <c r="X10" s="133">
        <v>35.97440329</v>
      </c>
      <c r="Y10" s="133">
        <v>36.46652919</v>
      </c>
      <c r="Z10" s="133">
        <v>36.56495437</v>
      </c>
      <c r="AA10" s="133">
        <v>36.51574178</v>
      </c>
      <c r="AB10" s="133">
        <v>36.46652919</v>
      </c>
      <c r="AC10" s="133">
        <v>37.15550545</v>
      </c>
      <c r="AD10" s="133">
        <v>37.54920617</v>
      </c>
      <c r="AE10" s="133">
        <v>37.64763135</v>
      </c>
      <c r="AF10" s="133">
        <v>37.35235581</v>
      </c>
      <c r="AG10" s="133">
        <v>37.20471804</v>
      </c>
      <c r="AH10" s="133">
        <v>37.10629286</v>
      </c>
      <c r="AI10" s="133">
        <v>37.79526912</v>
      </c>
      <c r="AJ10" s="133">
        <v>38.73030833</v>
      </c>
      <c r="AK10" s="133">
        <v>39.51770977</v>
      </c>
      <c r="AL10" s="133">
        <v>39.76377272</v>
      </c>
      <c r="AM10" s="133">
        <v>39.81298531</v>
      </c>
      <c r="AN10" s="133">
        <v>39.81298531</v>
      </c>
      <c r="AO10" s="133">
        <v>39.76377272</v>
      </c>
      <c r="AP10" s="131">
        <v>40.20668603</v>
      </c>
      <c r="AQ10" s="131">
        <v>40.25589862</v>
      </c>
      <c r="AR10" s="131">
        <v>41.14172524</v>
      </c>
      <c r="AS10" s="131">
        <v>41.04330006</v>
      </c>
      <c r="AT10" s="131">
        <v>41.09251265</v>
      </c>
      <c r="AU10" s="131">
        <v>40.79723711</v>
      </c>
      <c r="AV10" s="131">
        <v>40.20668603</v>
      </c>
      <c r="AW10" s="133">
        <v>39.46849718</v>
      </c>
      <c r="AX10" s="133">
        <v>39.66534754</v>
      </c>
      <c r="AY10" s="131">
        <v>40.05904826</v>
      </c>
      <c r="AZ10" s="131">
        <v>40.10826085</v>
      </c>
      <c r="BA10" s="133">
        <v>39.51770977</v>
      </c>
      <c r="BB10" s="133">
        <v>39.07479646</v>
      </c>
      <c r="BC10" s="133">
        <v>38.73030833</v>
      </c>
      <c r="BD10" s="133">
        <v>38.53345797</v>
      </c>
      <c r="BE10" s="133">
        <v>38.92715869</v>
      </c>
      <c r="BF10" s="133">
        <v>39.32085941</v>
      </c>
      <c r="BG10" s="133">
        <v>39.32085941</v>
      </c>
      <c r="BH10" s="133">
        <v>39.32085941</v>
      </c>
      <c r="BI10" s="133">
        <v>39.22243423</v>
      </c>
      <c r="BJ10" s="133">
        <v>38.82873351</v>
      </c>
      <c r="BK10" s="133">
        <v>39.32085941</v>
      </c>
      <c r="BL10" s="133">
        <v>39.51770977</v>
      </c>
      <c r="BM10" s="133">
        <v>38.68109574</v>
      </c>
      <c r="BN10" s="133">
        <v>37.84448171</v>
      </c>
      <c r="BO10" s="133">
        <v>36.9094425</v>
      </c>
      <c r="BP10" s="133">
        <v>35.28542703</v>
      </c>
      <c r="BQ10" s="133">
        <v>33.26771084</v>
      </c>
      <c r="BR10" s="133">
        <v>31.74212055</v>
      </c>
      <c r="BS10" s="133">
        <v>30.31495544</v>
      </c>
      <c r="BT10" s="132">
        <v>28.5433022</v>
      </c>
      <c r="BU10" s="132">
        <v>26.67322378</v>
      </c>
      <c r="BV10" s="132">
        <v>24.65550759</v>
      </c>
      <c r="BW10" s="132">
        <v>22.58857881</v>
      </c>
      <c r="BX10" s="132">
        <v>20.52165003</v>
      </c>
      <c r="BY10" s="132">
        <v>18.99605974</v>
      </c>
      <c r="BZ10" s="132">
        <v>17.86417017</v>
      </c>
      <c r="CA10" s="132">
        <v>16.38779247</v>
      </c>
      <c r="CB10" s="132">
        <v>13.87795038</v>
      </c>
      <c r="CC10" s="132">
        <v>11.26968311</v>
      </c>
      <c r="CD10" s="130">
        <v>8.8582662</v>
      </c>
      <c r="CE10" s="130">
        <v>6.3976367</v>
      </c>
      <c r="CF10" s="130">
        <v>3.88779461</v>
      </c>
      <c r="CG10" s="130">
        <v>1.77165324</v>
      </c>
      <c r="CH10" s="130">
        <v>0</v>
      </c>
      <c r="CI10" s="131">
        <v>0</v>
      </c>
      <c r="CJ10" s="29"/>
      <c r="CK10" s="87"/>
      <c r="CL10" s="87"/>
      <c r="CM10" s="87"/>
      <c r="CN10" s="87"/>
      <c r="CO10" s="71">
        <f ca="1">PRODUCT(ABS(CH10)+ABS(CG10)+ABS(CF10)+ABS(CE10)+ABS(CD10)+ABS(CC10)+ABS(CB10)+ABS(CA10)+ABS(BZ10)+ABS(BY10)+ABS(BX10)+ABS(BW10)+ABS(BV10)+ABS(BU10)+ABS(BT10)+ABS(BS10)+ABS(BR10)+ABS(BQ10)+ABS(BP10)+ABS(BO10)+ABS(BN10)+ABS(BM10)+ABS(BL10)+ABS(BK10)+ABS(BJ10)+ABS(BI10)+ABS(BH10)+ABS(BG10)+ABS(BF10)+ABS(BE10)+ABS(BD10)+ABS(BC10)+ABS(BB10)+ABS(BA10)+ABS(AZ10)+ABS(AY10)+ABS(AX10)+ABS(AW10)+ABS(AV10)+ABS(AU10)+ABS(AT10)+ABS(AS10)+ABS(AR10)+ABS(AQ10)+ABS(AP10)+ABS(AO10)+ABS(AN10)+ABS(AM10)+ABS(AL10)+ABS(AK10)+ABS(AJ10)+ABS(AI10)+ABS(AH10)+ABS(AG10)+ABS(AF10)+ABS(AE10)+ABS(AD10)+ABS(AC10)+ABS(AB10)+ABS(AA10)+ABS(Z10)+ABS(Y10)+ABS(X10)+ABS(W10)+ABS(V10)+ABS(U10)+ABS(T10)+ABS(S10)+ABS(R10)+ABS(Q10)+ABS(P10)+ABS(O10)+ABS(N10)+ABS(M10)+ABS(L10),1/75)</f>
        <v>62.186666666666667</v>
      </c>
      <c r="CQ10"/>
      <c r="CV10" s="27"/>
    </row>
    <row r="11" spans="1:100" ht="15" customHeight="1">
      <c r="A11">
        <v>21</v>
      </c>
      <c r="B11" t="s">
        <v>215</v>
      </c>
      <c r="C11">
        <v>22</v>
      </c>
      <c r="D11" s="28">
        <v>41</v>
      </c>
      <c r="E11">
        <v>21</v>
      </c>
      <c r="F11" s="129">
        <v>43009</v>
      </c>
      <c r="G11" t="s">
        <v>216</v>
      </c>
      <c r="H11" s="70">
        <v>18</v>
      </c>
      <c r="I11" s="70">
        <v>-88</v>
      </c>
      <c r="J11" s="29"/>
      <c r="K11" s="130">
        <v>0</v>
      </c>
      <c r="L11" s="130">
        <v>4.57677087</v>
      </c>
      <c r="M11" s="130">
        <v>8.02165217</v>
      </c>
      <c r="N11" s="132">
        <v>10.18700613</v>
      </c>
      <c r="O11" s="132">
        <v>12.3031475</v>
      </c>
      <c r="P11" s="132">
        <v>14.56692664</v>
      </c>
      <c r="Q11" s="132">
        <v>16.7322806</v>
      </c>
      <c r="R11" s="132">
        <v>18.25787089</v>
      </c>
      <c r="S11" s="132">
        <v>19.53739823</v>
      </c>
      <c r="T11" s="132">
        <v>20.62007521</v>
      </c>
      <c r="U11" s="132">
        <v>21.06298852</v>
      </c>
      <c r="V11" s="132">
        <v>22.73621658</v>
      </c>
      <c r="W11" s="132">
        <v>24.06495651</v>
      </c>
      <c r="X11" s="132">
        <v>25.04920831</v>
      </c>
      <c r="Y11" s="132">
        <v>25.29527126</v>
      </c>
      <c r="Z11" s="132">
        <v>25.68897198</v>
      </c>
      <c r="AA11" s="132">
        <v>25.49212162</v>
      </c>
      <c r="AB11" s="132">
        <v>25.29527126</v>
      </c>
      <c r="AC11" s="132">
        <v>25.44290903</v>
      </c>
      <c r="AD11" s="132">
        <v>25.83660975</v>
      </c>
      <c r="AE11" s="132">
        <v>25.93503493</v>
      </c>
      <c r="AF11" s="132">
        <v>25.93503493</v>
      </c>
      <c r="AG11" s="132">
        <v>26.13188529</v>
      </c>
      <c r="AH11" s="132">
        <v>25.83660975</v>
      </c>
      <c r="AI11" s="132">
        <v>25.68897198</v>
      </c>
      <c r="AJ11" s="132">
        <v>26.18109788</v>
      </c>
      <c r="AK11" s="132">
        <v>26.96849932</v>
      </c>
      <c r="AL11" s="132">
        <v>27.60826299</v>
      </c>
      <c r="AM11" s="132">
        <v>27.80511335</v>
      </c>
      <c r="AN11" s="132">
        <v>28.0511763</v>
      </c>
      <c r="AO11" s="132">
        <v>28.00196371</v>
      </c>
      <c r="AP11" s="132">
        <v>28.00196371</v>
      </c>
      <c r="AQ11" s="132">
        <v>28.00196371</v>
      </c>
      <c r="AR11" s="132">
        <v>28.59251479</v>
      </c>
      <c r="AS11" s="132">
        <v>29.18306587</v>
      </c>
      <c r="AT11" s="132">
        <v>29.527554</v>
      </c>
      <c r="AU11" s="132">
        <v>29.42912882</v>
      </c>
      <c r="AV11" s="132">
        <v>28.88779033</v>
      </c>
      <c r="AW11" s="132">
        <v>28.78936515</v>
      </c>
      <c r="AX11" s="132">
        <v>29.0354281</v>
      </c>
      <c r="AY11" s="132">
        <v>29.57676659</v>
      </c>
      <c r="AZ11" s="132">
        <v>29.87204213</v>
      </c>
      <c r="BA11" s="132">
        <v>28.83857774</v>
      </c>
      <c r="BB11" s="132">
        <v>28.83857774</v>
      </c>
      <c r="BC11" s="132">
        <v>28.49408961</v>
      </c>
      <c r="BD11" s="132">
        <v>28.29723925</v>
      </c>
      <c r="BE11" s="132">
        <v>28.39566443</v>
      </c>
      <c r="BF11" s="132">
        <v>29.08464069</v>
      </c>
      <c r="BG11" s="132">
        <v>29.28149105</v>
      </c>
      <c r="BH11" s="132">
        <v>29.13385328</v>
      </c>
      <c r="BI11" s="132">
        <v>29.0354281</v>
      </c>
      <c r="BJ11" s="132">
        <v>28.69093997</v>
      </c>
      <c r="BK11" s="132">
        <v>28.5433022</v>
      </c>
      <c r="BL11" s="132">
        <v>28.5433022</v>
      </c>
      <c r="BM11" s="132">
        <v>28.34645184</v>
      </c>
      <c r="BN11" s="132">
        <v>28.00196371</v>
      </c>
      <c r="BO11" s="132">
        <v>27.11613709</v>
      </c>
      <c r="BP11" s="132">
        <v>26.27952306</v>
      </c>
      <c r="BQ11" s="132">
        <v>25.19684608</v>
      </c>
      <c r="BR11" s="132">
        <v>24.01574392</v>
      </c>
      <c r="BS11" s="132">
        <v>23.08070471</v>
      </c>
      <c r="BT11" s="132">
        <v>22.09645291</v>
      </c>
      <c r="BU11" s="132">
        <v>21.01377593</v>
      </c>
      <c r="BV11" s="132">
        <v>19.53739823</v>
      </c>
      <c r="BW11" s="132">
        <v>18.06102053</v>
      </c>
      <c r="BX11" s="132">
        <v>16.7322806</v>
      </c>
      <c r="BY11" s="132">
        <v>15.35432808</v>
      </c>
      <c r="BZ11" s="132">
        <v>14.22243851</v>
      </c>
      <c r="CA11" s="132">
        <v>12.99212376</v>
      </c>
      <c r="CB11" s="132">
        <v>12.05708455</v>
      </c>
      <c r="CC11" s="132">
        <v>10.53149426</v>
      </c>
      <c r="CD11" s="130">
        <v>8.66141584</v>
      </c>
      <c r="CE11" s="130">
        <v>6.79133742</v>
      </c>
      <c r="CF11" s="130">
        <v>4.57677087</v>
      </c>
      <c r="CG11" s="130">
        <v>2.26377914</v>
      </c>
      <c r="CH11" s="130">
        <v>0</v>
      </c>
      <c r="CI11" s="131">
        <v>0</v>
      </c>
      <c r="CJ11" s="29"/>
      <c r="CK11" s="87"/>
      <c r="CL11" s="87"/>
      <c r="CM11" s="87"/>
      <c r="CN11" s="87"/>
      <c r="CO11" s="71">
        <f ca="1">PRODUCT(ABS(CH11)+ABS(CG11)+ABS(CF11)+ABS(CE11)+ABS(CD11)+ABS(CC11)+ABS(CB11)+ABS(CA11)+ABS(BZ11)+ABS(BY11)+ABS(BX11)+ABS(BW11)+ABS(BV11)+ABS(BU11)+ABS(BT11)+ABS(BS11)+ABS(BR11)+ABS(BQ11)+ABS(BP11)+ABS(BO11)+ABS(BN11)+ABS(BM11)+ABS(BL11)+ABS(BK11)+ABS(BJ11)+ABS(BI11)+ABS(BH11)+ABS(BG11)+ABS(BF11)+ABS(BE11)+ABS(BD11)+ABS(BC11)+ABS(BB11)+ABS(BA11)+ABS(AZ11)+ABS(AY11)+ABS(AX11)+ABS(AW11)+ABS(AV11)+ABS(AU11)+ABS(AT11)+ABS(AS11)+ABS(AR11)+ABS(AQ11)+ABS(AP11)+ABS(AO11)+ABS(AN11)+ABS(AM11)+ABS(AL11)+ABS(AK11)+ABS(AJ11)+ABS(AI11)+ABS(AH11)+ABS(AG11)+ABS(AF11)+ABS(AE11)+ABS(AD11)+ABS(AC11)+ABS(AB11)+ABS(AA11)+ABS(Z11)+ABS(Y11)+ABS(X11)+ABS(W11)+ABS(V11)+ABS(U11)+ABS(T11)+ABS(S11)+ABS(R11)+ABS(Q11)+ABS(P11)+ABS(O11)+ABS(N11)+ABS(M11)+ABS(L11),1/75)</f>
        <v>2.7866666666666666</v>
      </c>
      <c r="CQ11"/>
      <c r="CV11" s="27"/>
    </row>
    <row r="12" spans="1:100" ht="15" customHeight="1">
      <c r="A12">
        <v>20</v>
      </c>
      <c r="B12" t="s">
        <v>215</v>
      </c>
      <c r="C12">
        <v>22</v>
      </c>
      <c r="D12" s="28">
        <v>39</v>
      </c>
      <c r="E12">
        <v>20</v>
      </c>
      <c r="F12" s="129">
        <v>43009</v>
      </c>
      <c r="G12" t="s">
        <v>216</v>
      </c>
      <c r="H12" s="70">
        <v>16</v>
      </c>
      <c r="I12" s="70">
        <v>8</v>
      </c>
      <c r="J12" s="29"/>
      <c r="K12" s="130">
        <v>0</v>
      </c>
      <c r="L12" s="130">
        <v>0.14763777</v>
      </c>
      <c r="M12" s="130">
        <v>4.97047159</v>
      </c>
      <c r="N12" s="130">
        <v>7.62795145</v>
      </c>
      <c r="O12" s="132">
        <v>10.28543131</v>
      </c>
      <c r="P12" s="132">
        <v>12.69684822</v>
      </c>
      <c r="Q12" s="132">
        <v>14.86220218</v>
      </c>
      <c r="R12" s="132">
        <v>16.68306801</v>
      </c>
      <c r="S12" s="132">
        <v>17.76574499</v>
      </c>
      <c r="T12" s="132">
        <v>18.50393384</v>
      </c>
      <c r="U12" s="132">
        <v>18.94684715</v>
      </c>
      <c r="V12" s="132">
        <v>20.07873672</v>
      </c>
      <c r="W12" s="132">
        <v>20.27558708</v>
      </c>
      <c r="X12" s="132">
        <v>20.37401226</v>
      </c>
      <c r="Y12" s="132">
        <v>20.47243744</v>
      </c>
      <c r="Z12" s="132">
        <v>19.88188636</v>
      </c>
      <c r="AA12" s="132">
        <v>19.53739823</v>
      </c>
      <c r="AB12" s="132">
        <v>18.40550866</v>
      </c>
      <c r="AC12" s="132">
        <v>17.81495758</v>
      </c>
      <c r="AD12" s="132">
        <v>17.07676873</v>
      </c>
      <c r="AE12" s="132">
        <v>16.33857988</v>
      </c>
      <c r="AF12" s="132">
        <v>15.30511549</v>
      </c>
      <c r="AG12" s="132">
        <v>14.763777</v>
      </c>
      <c r="AH12" s="132">
        <v>14.17322592</v>
      </c>
      <c r="AI12" s="132">
        <v>13.38582448</v>
      </c>
      <c r="AJ12" s="132">
        <v>12.74606081</v>
      </c>
      <c r="AK12" s="132">
        <v>12.84448599</v>
      </c>
      <c r="AL12" s="132">
        <v>12.49999786</v>
      </c>
      <c r="AM12" s="132">
        <v>12.40157268</v>
      </c>
      <c r="AN12" s="132">
        <v>12.40157268</v>
      </c>
      <c r="AO12" s="132">
        <v>12.49999786</v>
      </c>
      <c r="AP12" s="132">
        <v>12.15550973</v>
      </c>
      <c r="AQ12" s="132">
        <v>11.8110216</v>
      </c>
      <c r="AR12" s="132">
        <v>12.10629714</v>
      </c>
      <c r="AS12" s="132">
        <v>12.89369858</v>
      </c>
      <c r="AT12" s="132">
        <v>12.99212376</v>
      </c>
      <c r="AU12" s="132">
        <v>12.99212376</v>
      </c>
      <c r="AV12" s="132">
        <v>12.35236009</v>
      </c>
      <c r="AW12" s="132">
        <v>11.86023419</v>
      </c>
      <c r="AX12" s="132">
        <v>11.36810829</v>
      </c>
      <c r="AY12" s="132">
        <v>11.36810829</v>
      </c>
      <c r="AZ12" s="132">
        <v>11.71259642</v>
      </c>
      <c r="BA12" s="132">
        <v>11.02362016</v>
      </c>
      <c r="BB12" s="132">
        <v>10.58070685</v>
      </c>
      <c r="BC12" s="132">
        <v>10.28543131</v>
      </c>
      <c r="BD12" s="132">
        <v>10.08858095</v>
      </c>
      <c r="BE12" s="132">
        <v>10.77755721</v>
      </c>
      <c r="BF12" s="132">
        <v>11.3188957</v>
      </c>
      <c r="BG12" s="132">
        <v>11.66338383</v>
      </c>
      <c r="BH12" s="132">
        <v>12.15550973</v>
      </c>
      <c r="BI12" s="132">
        <v>12.59842304</v>
      </c>
      <c r="BJ12" s="132">
        <v>13.18897412</v>
      </c>
      <c r="BK12" s="132">
        <v>13.87795038</v>
      </c>
      <c r="BL12" s="132">
        <v>14.66535182</v>
      </c>
      <c r="BM12" s="132">
        <v>14.763777</v>
      </c>
      <c r="BN12" s="132">
        <v>15.20669031</v>
      </c>
      <c r="BO12" s="132">
        <v>15.45275326</v>
      </c>
      <c r="BP12" s="132">
        <v>15.30511549</v>
      </c>
      <c r="BQ12" s="132">
        <v>15.20669031</v>
      </c>
      <c r="BR12" s="132">
        <v>14.61613923</v>
      </c>
      <c r="BS12" s="132">
        <v>14.41928887</v>
      </c>
      <c r="BT12" s="132">
        <v>13.73031261</v>
      </c>
      <c r="BU12" s="132">
        <v>13.2873993</v>
      </c>
      <c r="BV12" s="132">
        <v>12.59842304</v>
      </c>
      <c r="BW12" s="132">
        <v>11.76180901</v>
      </c>
      <c r="BX12" s="132">
        <v>11.17125793</v>
      </c>
      <c r="BY12" s="132">
        <v>10.28543131</v>
      </c>
      <c r="BZ12" s="130">
        <v>9.3503921</v>
      </c>
      <c r="CA12" s="130">
        <v>8.56299066</v>
      </c>
      <c r="CB12" s="130">
        <v>7.82480181</v>
      </c>
      <c r="CC12" s="130">
        <v>6.64369965</v>
      </c>
      <c r="CD12" s="130">
        <v>5.31495972</v>
      </c>
      <c r="CE12" s="130">
        <v>4.23228274</v>
      </c>
      <c r="CF12" s="130">
        <v>2.90354281</v>
      </c>
      <c r="CG12" s="130">
        <v>1.27952734</v>
      </c>
      <c r="CH12" s="130">
        <v>0</v>
      </c>
      <c r="CI12" s="131">
        <v>0</v>
      </c>
      <c r="CJ12" s="29"/>
      <c r="CK12" s="87"/>
      <c r="CL12" s="87"/>
      <c r="CM12" s="87"/>
      <c r="CN12" s="87"/>
      <c r="CO12" s="71">
        <f ca="1">PRODUCT(ABS(CH12)+ABS(CG12)+ABS(CF12)+ABS(CE12)+ABS(CD12)+ABS(CC12)+ABS(CB12)+ABS(CA12)+ABS(BZ12)+ABS(BY12)+ABS(BX12)+ABS(BW12)+ABS(BV12)+ABS(BU12)+ABS(BT12)+ABS(BS12)+ABS(BR12)+ABS(BQ12)+ABS(BP12)+ABS(BO12)+ABS(BN12)+ABS(BM12)+ABS(BL12)+ABS(BK12)+ABS(BJ12)+ABS(BI12)+ABS(BH12)+ABS(BG12)+ABS(BF12)+ABS(BE12)+ABS(BD12)+ABS(BC12)+ABS(BB12)+ABS(BA12)+ABS(AZ12)+ABS(AY12)+ABS(AX12)+ABS(AW12)+ABS(AV12)+ABS(AU12)+ABS(AT12)+ABS(AS12)+ABS(AR12)+ABS(AQ12)+ABS(AP12)+ABS(AO12)+ABS(AN12)+ABS(AM12)+ABS(AL12)+ABS(AK12)+ABS(AJ12)+ABS(AI12)+ABS(AH12)+ABS(AG12)+ABS(AF12)+ABS(AE12)+ABS(AD12)+ABS(AC12)+ABS(AB12)+ABS(AA12)+ABS(Z12)+ABS(Y12)+ABS(X12)+ABS(W12)+ABS(V12)+ABS(U12)+ABS(T12)+ABS(S12)+ABS(R12)+ABS(Q12)+ABS(P12)+ABS(O12)+ABS(N12)+ABS(M12)+ABS(L12),1/75)</f>
        <v>3.4666666666666668</v>
      </c>
      <c r="CQ12"/>
      <c r="CV12" s="27"/>
    </row>
    <row r="13" spans="1:100" ht="15" customHeight="1">
      <c r="A13">
        <v>19</v>
      </c>
      <c r="B13" t="s">
        <v>215</v>
      </c>
      <c r="C13">
        <v>22</v>
      </c>
      <c r="D13" s="28">
        <v>37</v>
      </c>
      <c r="E13">
        <v>19</v>
      </c>
      <c r="F13" s="129">
        <v>43009</v>
      </c>
      <c r="G13" t="s">
        <v>216</v>
      </c>
      <c r="H13" s="70">
        <v>18</v>
      </c>
      <c r="I13" s="70">
        <v>-20</v>
      </c>
      <c r="J13" s="29"/>
      <c r="K13" s="130">
        <v>0</v>
      </c>
      <c r="L13" s="130">
        <v>-0.88582662</v>
      </c>
      <c r="M13" s="130">
        <v>4.03543238</v>
      </c>
      <c r="N13" s="130">
        <v>7.82480181</v>
      </c>
      <c r="O13" s="132">
        <v>10.87598239</v>
      </c>
      <c r="P13" s="132">
        <v>13.58267484</v>
      </c>
      <c r="Q13" s="132">
        <v>16.2401547</v>
      </c>
      <c r="R13" s="132">
        <v>18.06102053</v>
      </c>
      <c r="S13" s="132">
        <v>19.73424859</v>
      </c>
      <c r="T13" s="132">
        <v>21.21062629</v>
      </c>
      <c r="U13" s="132">
        <v>22.1456655</v>
      </c>
      <c r="V13" s="132">
        <v>23.57283061</v>
      </c>
      <c r="W13" s="132">
        <v>24.16338169</v>
      </c>
      <c r="X13" s="132">
        <v>24.55708241</v>
      </c>
      <c r="Y13" s="132">
        <v>25.04920831</v>
      </c>
      <c r="Z13" s="132">
        <v>25.49212162</v>
      </c>
      <c r="AA13" s="132">
        <v>25.73818457</v>
      </c>
      <c r="AB13" s="132">
        <v>25.78739716</v>
      </c>
      <c r="AC13" s="132">
        <v>26.13188529</v>
      </c>
      <c r="AD13" s="132">
        <v>25.88582234</v>
      </c>
      <c r="AE13" s="132">
        <v>25.68897198</v>
      </c>
      <c r="AF13" s="132">
        <v>25.49212162</v>
      </c>
      <c r="AG13" s="132">
        <v>25.88582234</v>
      </c>
      <c r="AH13" s="132">
        <v>25.54133421</v>
      </c>
      <c r="AI13" s="132">
        <v>26.37794824</v>
      </c>
      <c r="AJ13" s="132">
        <v>26.77164896</v>
      </c>
      <c r="AK13" s="132">
        <v>27.11613709</v>
      </c>
      <c r="AL13" s="132">
        <v>27.26377486</v>
      </c>
      <c r="AM13" s="132">
        <v>27.50983781</v>
      </c>
      <c r="AN13" s="132">
        <v>28.00196371</v>
      </c>
      <c r="AO13" s="132">
        <v>28.14960148</v>
      </c>
      <c r="AP13" s="132">
        <v>28.29723925</v>
      </c>
      <c r="AQ13" s="132">
        <v>27.70668817</v>
      </c>
      <c r="AR13" s="132">
        <v>27.75590076</v>
      </c>
      <c r="AS13" s="132">
        <v>28.34645184</v>
      </c>
      <c r="AT13" s="132">
        <v>28.64172738</v>
      </c>
      <c r="AU13" s="132">
        <v>28.59251479</v>
      </c>
      <c r="AV13" s="132">
        <v>28.19881407</v>
      </c>
      <c r="AW13" s="132">
        <v>27.75590076</v>
      </c>
      <c r="AX13" s="132">
        <v>27.0669245</v>
      </c>
      <c r="AY13" s="132">
        <v>26.5747986</v>
      </c>
      <c r="AZ13" s="132">
        <v>26.23031047</v>
      </c>
      <c r="BA13" s="132">
        <v>24.85235795</v>
      </c>
      <c r="BB13" s="132">
        <v>24.55708241</v>
      </c>
      <c r="BC13" s="132">
        <v>24.1141691</v>
      </c>
      <c r="BD13" s="132">
        <v>23.72046838</v>
      </c>
      <c r="BE13" s="132">
        <v>23.72046838</v>
      </c>
      <c r="BF13" s="132">
        <v>23.52361802</v>
      </c>
      <c r="BG13" s="132">
        <v>23.37598025</v>
      </c>
      <c r="BH13" s="132">
        <v>23.08070471</v>
      </c>
      <c r="BI13" s="132">
        <v>23.32676766</v>
      </c>
      <c r="BJ13" s="132">
        <v>23.32676766</v>
      </c>
      <c r="BK13" s="132">
        <v>23.67125579</v>
      </c>
      <c r="BL13" s="132">
        <v>23.52361802</v>
      </c>
      <c r="BM13" s="132">
        <v>22.6377914</v>
      </c>
      <c r="BN13" s="132">
        <v>22.44094104</v>
      </c>
      <c r="BO13" s="132">
        <v>22.1456655</v>
      </c>
      <c r="BP13" s="132">
        <v>21.99802773</v>
      </c>
      <c r="BQ13" s="132">
        <v>21.30905147</v>
      </c>
      <c r="BR13" s="132">
        <v>20.6692878</v>
      </c>
      <c r="BS13" s="132">
        <v>20.32479967</v>
      </c>
      <c r="BT13" s="132">
        <v>18.89763456</v>
      </c>
      <c r="BU13" s="132">
        <v>17.96259535</v>
      </c>
      <c r="BV13" s="132">
        <v>17.02755614</v>
      </c>
      <c r="BW13" s="132">
        <v>16.09251693</v>
      </c>
      <c r="BX13" s="132">
        <v>14.763777</v>
      </c>
      <c r="BY13" s="132">
        <v>14.17322592</v>
      </c>
      <c r="BZ13" s="132">
        <v>12.89369858</v>
      </c>
      <c r="CA13" s="132">
        <v>11.86023419</v>
      </c>
      <c r="CB13" s="132">
        <v>10.77755721</v>
      </c>
      <c r="CC13" s="130">
        <v>9.25196692</v>
      </c>
      <c r="CD13" s="130">
        <v>7.77558922</v>
      </c>
      <c r="CE13" s="130">
        <v>6.10236116</v>
      </c>
      <c r="CF13" s="130">
        <v>4.62598346</v>
      </c>
      <c r="CG13" s="130">
        <v>2.36220432</v>
      </c>
      <c r="CH13" s="130">
        <v>0</v>
      </c>
      <c r="CI13" s="131">
        <v>0</v>
      </c>
      <c r="CJ13" s="29"/>
      <c r="CK13" s="87"/>
      <c r="CL13" s="87"/>
      <c r="CM13" s="87"/>
      <c r="CN13" s="87"/>
      <c r="CO13" s="71">
        <f ca="1">PRODUCT(ABS(CH13)+ABS(CG13)+ABS(CF13)+ABS(CE13)+ABS(CD13)+ABS(CC13)+ABS(CB13)+ABS(CA13)+ABS(BZ13)+ABS(BY13)+ABS(BX13)+ABS(BW13)+ABS(BV13)+ABS(BU13)+ABS(BT13)+ABS(BS13)+ABS(BR13)+ABS(BQ13)+ABS(BP13)+ABS(BO13)+ABS(BN13)+ABS(BM13)+ABS(BL13)+ABS(BK13)+ABS(BJ13)+ABS(BI13)+ABS(BH13)+ABS(BG13)+ABS(BF13)+ABS(BE13)+ABS(BD13)+ABS(BC13)+ABS(BB13)+ABS(BA13)+ABS(AZ13)+ABS(AY13)+ABS(AX13)+ABS(AW13)+ABS(AV13)+ABS(AU13)+ABS(AT13)+ABS(AS13)+ABS(AR13)+ABS(AQ13)+ABS(AP13)+ABS(AO13)+ABS(AN13)+ABS(AM13)+ABS(AL13)+ABS(AK13)+ABS(AJ13)+ABS(AI13)+ABS(AH13)+ABS(AG13)+ABS(AF13)+ABS(AE13)+ABS(AD13)+ABS(AC13)+ABS(AB13)+ABS(AA13)+ABS(Z13)+ABS(Y13)+ABS(X13)+ABS(W13)+ABS(V13)+ABS(U13)+ABS(T13)+ABS(S13)+ABS(R13)+ABS(Q13)+ABS(P13)+ABS(O13)+ABS(N13)+ABS(M13)+ABS(L13),1/75)</f>
        <v>3.9200000000000004</v>
      </c>
      <c r="CQ13"/>
      <c r="CV13" s="27"/>
    </row>
    <row r="14" spans="1:100" ht="15" customHeight="1">
      <c r="A14">
        <v>18</v>
      </c>
      <c r="B14" t="s">
        <v>215</v>
      </c>
      <c r="C14">
        <v>22</v>
      </c>
      <c r="D14" s="28">
        <v>35</v>
      </c>
      <c r="E14">
        <v>18</v>
      </c>
      <c r="F14" s="129">
        <v>43009</v>
      </c>
      <c r="G14" t="s">
        <v>216</v>
      </c>
      <c r="H14" s="70">
        <v>31</v>
      </c>
      <c r="I14" s="70">
        <v>-96</v>
      </c>
      <c r="J14" s="29"/>
      <c r="K14" s="130">
        <v>0</v>
      </c>
      <c r="L14" s="130">
        <v>2.9527554</v>
      </c>
      <c r="M14" s="130">
        <v>6.69291224</v>
      </c>
      <c r="N14" s="130">
        <v>9.64566764</v>
      </c>
      <c r="O14" s="132">
        <v>12.7952734</v>
      </c>
      <c r="P14" s="132">
        <v>14.763777</v>
      </c>
      <c r="Q14" s="132">
        <v>16.63385542</v>
      </c>
      <c r="R14" s="132">
        <v>18.55314643</v>
      </c>
      <c r="S14" s="132">
        <v>20.07873672</v>
      </c>
      <c r="T14" s="132">
        <v>21.30905147</v>
      </c>
      <c r="U14" s="132">
        <v>22.58857881</v>
      </c>
      <c r="V14" s="132">
        <v>24.36023205</v>
      </c>
      <c r="W14" s="132">
        <v>25.44290903</v>
      </c>
      <c r="X14" s="132">
        <v>26.77164896</v>
      </c>
      <c r="Y14" s="132">
        <v>27.50983781</v>
      </c>
      <c r="Z14" s="132">
        <v>28.34645184</v>
      </c>
      <c r="AA14" s="132">
        <v>29.37991623</v>
      </c>
      <c r="AB14" s="133">
        <v>30.36416803</v>
      </c>
      <c r="AC14" s="133">
        <v>31.34841983</v>
      </c>
      <c r="AD14" s="133">
        <v>31.79133314</v>
      </c>
      <c r="AE14" s="133">
        <v>31.93897091</v>
      </c>
      <c r="AF14" s="133">
        <v>32.13582127</v>
      </c>
      <c r="AG14" s="133">
        <v>32.28345904</v>
      </c>
      <c r="AH14" s="133">
        <v>32.9724353</v>
      </c>
      <c r="AI14" s="133">
        <v>33.80904933</v>
      </c>
      <c r="AJ14" s="133">
        <v>34.448813</v>
      </c>
      <c r="AK14" s="133">
        <v>34.9409389</v>
      </c>
      <c r="AL14" s="133">
        <v>35.13778926</v>
      </c>
      <c r="AM14" s="133">
        <v>35.23621444</v>
      </c>
      <c r="AN14" s="133">
        <v>35.08857667</v>
      </c>
      <c r="AO14" s="133">
        <v>35.58070257</v>
      </c>
      <c r="AP14" s="133">
        <v>35.77755293</v>
      </c>
      <c r="AQ14" s="133">
        <v>36.36810401</v>
      </c>
      <c r="AR14" s="133">
        <v>36.66337955</v>
      </c>
      <c r="AS14" s="133">
        <v>36.76180473</v>
      </c>
      <c r="AT14" s="133">
        <v>36.07282847</v>
      </c>
      <c r="AU14" s="133">
        <v>35.67912775</v>
      </c>
      <c r="AV14" s="133">
        <v>35.48227739</v>
      </c>
      <c r="AW14" s="133">
        <v>34.69487595</v>
      </c>
      <c r="AX14" s="133">
        <v>35.03936408</v>
      </c>
      <c r="AY14" s="133">
        <v>34.54723818</v>
      </c>
      <c r="AZ14" s="133">
        <v>33.36613602</v>
      </c>
      <c r="BA14" s="133">
        <v>32.82479753</v>
      </c>
      <c r="BB14" s="133">
        <v>32.62794717</v>
      </c>
      <c r="BC14" s="133">
        <v>31.54527019</v>
      </c>
      <c r="BD14" s="133">
        <v>30.75786875</v>
      </c>
      <c r="BE14" s="133">
        <v>30.75786875</v>
      </c>
      <c r="BF14" s="132">
        <v>29.97046731</v>
      </c>
      <c r="BG14" s="132">
        <v>28.74015256</v>
      </c>
      <c r="BH14" s="132">
        <v>27.80511335</v>
      </c>
      <c r="BI14" s="132">
        <v>27.11613709</v>
      </c>
      <c r="BJ14" s="132">
        <v>26.96849932</v>
      </c>
      <c r="BK14" s="132">
        <v>26.52558601</v>
      </c>
      <c r="BL14" s="132">
        <v>25.73818457</v>
      </c>
      <c r="BM14" s="132">
        <v>24.40944464</v>
      </c>
      <c r="BN14" s="132">
        <v>23.42519284</v>
      </c>
      <c r="BO14" s="132">
        <v>22.44094104</v>
      </c>
      <c r="BP14" s="132">
        <v>21.06298852</v>
      </c>
      <c r="BQ14" s="132">
        <v>20.1771619</v>
      </c>
      <c r="BR14" s="132">
        <v>19.34054787</v>
      </c>
      <c r="BS14" s="132">
        <v>18.40550866</v>
      </c>
      <c r="BT14" s="132">
        <v>16.97834355</v>
      </c>
      <c r="BU14" s="132">
        <v>15.20669031</v>
      </c>
      <c r="BV14" s="132">
        <v>13.87795038</v>
      </c>
      <c r="BW14" s="132">
        <v>12.54921045</v>
      </c>
      <c r="BX14" s="132">
        <v>10.8267698</v>
      </c>
      <c r="BY14" s="130">
        <v>9.79330541</v>
      </c>
      <c r="BZ14" s="130">
        <v>8.46456548</v>
      </c>
      <c r="CA14" s="130">
        <v>6.98818778</v>
      </c>
      <c r="CB14" s="130">
        <v>5.31495972</v>
      </c>
      <c r="CC14" s="130">
        <v>3.34645612</v>
      </c>
      <c r="CD14" s="130">
        <v>2.36220432</v>
      </c>
      <c r="CE14" s="130">
        <v>1.37795252</v>
      </c>
      <c r="CF14" s="130">
        <v>0.68897626</v>
      </c>
      <c r="CG14" s="130">
        <v>0.59055108</v>
      </c>
      <c r="CH14" s="130">
        <v>0</v>
      </c>
      <c r="CI14" s="131">
        <v>0</v>
      </c>
      <c r="CJ14" s="29"/>
      <c r="CK14" s="87"/>
      <c r="CL14" s="87"/>
      <c r="CM14" s="87"/>
      <c r="CN14" s="87"/>
      <c r="CO14" s="71">
        <f ca="1">PRODUCT(ABS(CH14)+ABS(CG14)+ABS(CF14)+ABS(CE14)+ABS(CD14)+ABS(CC14)+ABS(CB14)+ABS(CA14)+ABS(BZ14)+ABS(BY14)+ABS(BX14)+ABS(BW14)+ABS(BV14)+ABS(BU14)+ABS(BT14)+ABS(BS14)+ABS(BR14)+ABS(BQ14)+ABS(BP14)+ABS(BO14)+ABS(BN14)+ABS(BM14)+ABS(BL14)+ABS(BK14)+ABS(BJ14)+ABS(BI14)+ABS(BH14)+ABS(BG14)+ABS(BF14)+ABS(BE14)+ABS(BD14)+ABS(BC14)+ABS(BB14)+ABS(BA14)+ABS(AZ14)+ABS(AY14)+ABS(AX14)+ABS(AW14)+ABS(AV14)+ABS(AU14)+ABS(AT14)+ABS(AS14)+ABS(AR14)+ABS(AQ14)+ABS(AP14)+ABS(AO14)+ABS(AN14)+ABS(AM14)+ABS(AL14)+ABS(AK14)+ABS(AJ14)+ABS(AI14)+ABS(AH14)+ABS(AG14)+ABS(AF14)+ABS(AE14)+ABS(AD14)+ABS(AC14)+ABS(AB14)+ABS(AA14)+ABS(Z14)+ABS(Y14)+ABS(X14)+ABS(W14)+ABS(V14)+ABS(U14)+ABS(T14)+ABS(S14)+ABS(R14)+ABS(Q14)+ABS(P14)+ABS(O14)+ABS(N14)+ABS(M14)+ABS(L14),1/75)</f>
        <v>1.4800000000000002</v>
      </c>
      <c r="CQ14"/>
      <c r="CV14" s="27"/>
    </row>
    <row r="15" spans="1:100" ht="15" customHeight="1">
      <c r="A15">
        <v>17</v>
      </c>
      <c r="B15" t="s">
        <v>215</v>
      </c>
      <c r="C15">
        <v>22</v>
      </c>
      <c r="D15" s="28">
        <v>33</v>
      </c>
      <c r="E15">
        <v>17</v>
      </c>
      <c r="F15" s="129">
        <v>43009</v>
      </c>
      <c r="G15" t="s">
        <v>216</v>
      </c>
      <c r="H15" s="70">
        <v>28</v>
      </c>
      <c r="I15" s="70">
        <v>-79</v>
      </c>
      <c r="J15" s="29"/>
      <c r="K15" s="130">
        <v>0</v>
      </c>
      <c r="L15" s="130">
        <v>-1.08267698</v>
      </c>
      <c r="M15" s="130">
        <v>1.4763777</v>
      </c>
      <c r="N15" s="130">
        <v>3.19881835</v>
      </c>
      <c r="O15" s="130">
        <v>5.4133849</v>
      </c>
      <c r="P15" s="130">
        <v>6.98818778</v>
      </c>
      <c r="Q15" s="130">
        <v>8.07086476</v>
      </c>
      <c r="R15" s="130">
        <v>8.8582662</v>
      </c>
      <c r="S15" s="130">
        <v>9.64566764</v>
      </c>
      <c r="T15" s="132">
        <v>10.8267698</v>
      </c>
      <c r="U15" s="132">
        <v>12.10629714</v>
      </c>
      <c r="V15" s="132">
        <v>13.92716297</v>
      </c>
      <c r="W15" s="132">
        <v>14.81298959</v>
      </c>
      <c r="X15" s="132">
        <v>15.89566657</v>
      </c>
      <c r="Y15" s="132">
        <v>16.63385542</v>
      </c>
      <c r="Z15" s="132">
        <v>17.12598132</v>
      </c>
      <c r="AA15" s="132">
        <v>17.91338276</v>
      </c>
      <c r="AB15" s="132">
        <v>18.50393384</v>
      </c>
      <c r="AC15" s="132">
        <v>19.24212269</v>
      </c>
      <c r="AD15" s="132">
        <v>19.53739823</v>
      </c>
      <c r="AE15" s="132">
        <v>19.38976046</v>
      </c>
      <c r="AF15" s="132">
        <v>19.14369751</v>
      </c>
      <c r="AG15" s="132">
        <v>18.99605974</v>
      </c>
      <c r="AH15" s="132">
        <v>19.29133528</v>
      </c>
      <c r="AI15" s="132">
        <v>19.98031154</v>
      </c>
      <c r="AJ15" s="132">
        <v>19.93109895</v>
      </c>
      <c r="AK15" s="132">
        <v>20.37401226</v>
      </c>
      <c r="AL15" s="132">
        <v>20.57086262</v>
      </c>
      <c r="AM15" s="132">
        <v>20.07873672</v>
      </c>
      <c r="AN15" s="132">
        <v>20.07873672</v>
      </c>
      <c r="AO15" s="132">
        <v>20.27558708</v>
      </c>
      <c r="AP15" s="132">
        <v>19.53739823</v>
      </c>
      <c r="AQ15" s="132">
        <v>19.43897305</v>
      </c>
      <c r="AR15" s="132">
        <v>19.24212269</v>
      </c>
      <c r="AS15" s="132">
        <v>18.89763456</v>
      </c>
      <c r="AT15" s="132">
        <v>18.06102053</v>
      </c>
      <c r="AU15" s="132">
        <v>17.51968204</v>
      </c>
      <c r="AV15" s="132">
        <v>17.2244065</v>
      </c>
      <c r="AW15" s="132">
        <v>16.53543024</v>
      </c>
      <c r="AX15" s="132">
        <v>16.53543024</v>
      </c>
      <c r="AY15" s="132">
        <v>15.99409175</v>
      </c>
      <c r="AZ15" s="132">
        <v>15.20669031</v>
      </c>
      <c r="BA15" s="132">
        <v>14.41928887</v>
      </c>
      <c r="BB15" s="132">
        <v>14.17322592</v>
      </c>
      <c r="BC15" s="132">
        <v>13.48424966</v>
      </c>
      <c r="BD15" s="132">
        <v>13.18897412</v>
      </c>
      <c r="BE15" s="132">
        <v>13.53346225</v>
      </c>
      <c r="BF15" s="132">
        <v>13.73031261</v>
      </c>
      <c r="BG15" s="132">
        <v>12.94291117</v>
      </c>
      <c r="BH15" s="132">
        <v>12.64763563</v>
      </c>
      <c r="BI15" s="132">
        <v>12.7952734</v>
      </c>
      <c r="BJ15" s="132">
        <v>13.09054894</v>
      </c>
      <c r="BK15" s="132">
        <v>13.33661189</v>
      </c>
      <c r="BL15" s="132">
        <v>13.38582448</v>
      </c>
      <c r="BM15" s="132">
        <v>12.59842304</v>
      </c>
      <c r="BN15" s="132">
        <v>12.20472232</v>
      </c>
      <c r="BO15" s="132">
        <v>12.15550973</v>
      </c>
      <c r="BP15" s="132">
        <v>11.56495865</v>
      </c>
      <c r="BQ15" s="132">
        <v>11.22047052</v>
      </c>
      <c r="BR15" s="132">
        <v>10.97440757</v>
      </c>
      <c r="BS15" s="132">
        <v>10.62991944</v>
      </c>
      <c r="BT15" s="130">
        <v>9.59645505</v>
      </c>
      <c r="BU15" s="130">
        <v>8.66141584</v>
      </c>
      <c r="BV15" s="130">
        <v>7.92322699</v>
      </c>
      <c r="BW15" s="130">
        <v>7.28346332</v>
      </c>
      <c r="BX15" s="130">
        <v>6.74212483</v>
      </c>
      <c r="BY15" s="130">
        <v>6.29921152</v>
      </c>
      <c r="BZ15" s="130">
        <v>5.61023526</v>
      </c>
      <c r="CA15" s="130">
        <v>4.67519605</v>
      </c>
      <c r="CB15" s="130">
        <v>3.54330648</v>
      </c>
      <c r="CC15" s="130">
        <v>1.82086583</v>
      </c>
      <c r="CD15" s="130">
        <v>1.32873993</v>
      </c>
      <c r="CE15" s="130">
        <v>0.68897626</v>
      </c>
      <c r="CF15" s="130">
        <v>-0.14763777</v>
      </c>
      <c r="CG15" s="130">
        <v>0.14763777</v>
      </c>
      <c r="CH15" s="130">
        <v>0</v>
      </c>
      <c r="CI15" s="131">
        <v>0</v>
      </c>
      <c r="CJ15" s="29"/>
      <c r="CK15" s="87"/>
      <c r="CL15" s="87"/>
      <c r="CM15" s="87"/>
      <c r="CN15" s="87"/>
      <c r="CO15" s="71">
        <f ca="1">PRODUCT(ABS(CH15)+ABS(CG15)+ABS(CF15)+ABS(CE15)+ABS(CD15)+ABS(CC15)+ABS(CB15)+ABS(CA15)+ABS(BZ15)+ABS(BY15)+ABS(BX15)+ABS(BW15)+ABS(BV15)+ABS(BU15)+ABS(BT15)+ABS(BS15)+ABS(BR15)+ABS(BQ15)+ABS(BP15)+ABS(BO15)+ABS(BN15)+ABS(BM15)+ABS(BL15)+ABS(BK15)+ABS(BJ15)+ABS(BI15)+ABS(BH15)+ABS(BG15)+ABS(BF15)+ABS(BE15)+ABS(BD15)+ABS(BC15)+ABS(BB15)+ABS(BA15)+ABS(AZ15)+ABS(AY15)+ABS(AX15)+ABS(AW15)+ABS(AV15)+ABS(AU15)+ABS(AT15)+ABS(AS15)+ABS(AR15)+ABS(AQ15)+ABS(AP15)+ABS(AO15)+ABS(AN15)+ABS(AM15)+ABS(AL15)+ABS(AK15)+ABS(AJ15)+ABS(AI15)+ABS(AH15)+ABS(AG15)+ABS(AF15)+ABS(AE15)+ABS(AD15)+ABS(AC15)+ABS(AB15)+ABS(AA15)+ABS(Z15)+ABS(Y15)+ABS(X15)+ABS(W15)+ABS(V15)+ABS(U15)+ABS(T15)+ABS(S15)+ABS(R15)+ABS(Q15)+ABS(P15)+ABS(O15)+ABS(N15)+ABS(M15)+ABS(L15),1/75)</f>
        <v>62.186666666666667</v>
      </c>
      <c r="CQ15"/>
      <c r="CV15" s="27"/>
    </row>
    <row r="16" spans="1:100" ht="15" customHeight="1">
      <c r="A16">
        <v>16</v>
      </c>
      <c r="B16" t="s">
        <v>215</v>
      </c>
      <c r="C16">
        <v>22</v>
      </c>
      <c r="D16" s="28">
        <v>30</v>
      </c>
      <c r="E16">
        <v>16</v>
      </c>
      <c r="F16" s="129">
        <v>43009</v>
      </c>
      <c r="G16" t="s">
        <v>216</v>
      </c>
      <c r="H16" s="70">
        <v>30</v>
      </c>
      <c r="I16" s="70">
        <v>-101</v>
      </c>
      <c r="J16" s="29"/>
      <c r="K16" s="130">
        <v>0</v>
      </c>
      <c r="L16" s="130">
        <v>-0.73818885</v>
      </c>
      <c r="M16" s="130">
        <v>1.77165324</v>
      </c>
      <c r="N16" s="130">
        <v>3.29724353</v>
      </c>
      <c r="O16" s="130">
        <v>4.77362123</v>
      </c>
      <c r="P16" s="130">
        <v>6.29921152</v>
      </c>
      <c r="Q16" s="130">
        <v>7.48031368</v>
      </c>
      <c r="R16" s="130">
        <v>7.72637663</v>
      </c>
      <c r="S16" s="130">
        <v>8.3661403</v>
      </c>
      <c r="T16" s="130">
        <v>8.8582662</v>
      </c>
      <c r="U16" s="130">
        <v>9.74409282</v>
      </c>
      <c r="V16" s="132">
        <v>11.3188957</v>
      </c>
      <c r="W16" s="132">
        <v>12.49999786</v>
      </c>
      <c r="X16" s="132">
        <v>12.64763563</v>
      </c>
      <c r="Y16" s="132">
        <v>12.3031475</v>
      </c>
      <c r="Z16" s="132">
        <v>11.90944678</v>
      </c>
      <c r="AA16" s="132">
        <v>12.00787196</v>
      </c>
      <c r="AB16" s="132">
        <v>11.86023419</v>
      </c>
      <c r="AC16" s="132">
        <v>12.20472232</v>
      </c>
      <c r="AD16" s="132">
        <v>11.61417124</v>
      </c>
      <c r="AE16" s="132">
        <v>10.53149426</v>
      </c>
      <c r="AF16" s="130">
        <v>9.30117951</v>
      </c>
      <c r="AG16" s="130">
        <v>8.80905361</v>
      </c>
      <c r="AH16" s="130">
        <v>8.46456548</v>
      </c>
      <c r="AI16" s="130">
        <v>8.95669138</v>
      </c>
      <c r="AJ16" s="130">
        <v>8.95669138</v>
      </c>
      <c r="AK16" s="130">
        <v>9.20275433</v>
      </c>
      <c r="AL16" s="130">
        <v>9.20275433</v>
      </c>
      <c r="AM16" s="130">
        <v>8.46456548</v>
      </c>
      <c r="AN16" s="130">
        <v>7.97243958</v>
      </c>
      <c r="AO16" s="130">
        <v>7.97243958</v>
      </c>
      <c r="AP16" s="130">
        <v>7.82480181</v>
      </c>
      <c r="AQ16" s="130">
        <v>7.3818885</v>
      </c>
      <c r="AR16" s="130">
        <v>7.33267591</v>
      </c>
      <c r="AS16" s="130">
        <v>7.57873886</v>
      </c>
      <c r="AT16" s="130">
        <v>7.03740037</v>
      </c>
      <c r="AU16" s="130">
        <v>6.29921152</v>
      </c>
      <c r="AV16" s="130">
        <v>6.00393598</v>
      </c>
      <c r="AW16" s="130">
        <v>5.9055108</v>
      </c>
      <c r="AX16" s="130">
        <v>5.95472339</v>
      </c>
      <c r="AY16" s="130">
        <v>5.85629821</v>
      </c>
      <c r="AZ16" s="130">
        <v>5.51181008</v>
      </c>
      <c r="BA16" s="130">
        <v>4.72440864</v>
      </c>
      <c r="BB16" s="130">
        <v>4.47834569</v>
      </c>
      <c r="BC16" s="130">
        <v>4.47834569</v>
      </c>
      <c r="BD16" s="130">
        <v>4.47834569</v>
      </c>
      <c r="BE16" s="130">
        <v>5.11810936</v>
      </c>
      <c r="BF16" s="130">
        <v>5.85629821</v>
      </c>
      <c r="BG16" s="130">
        <v>5.46259749</v>
      </c>
      <c r="BH16" s="130">
        <v>5.21653454</v>
      </c>
      <c r="BI16" s="130">
        <v>5.61023526</v>
      </c>
      <c r="BJ16" s="130">
        <v>6.15157375</v>
      </c>
      <c r="BK16" s="130">
        <v>7.18503814</v>
      </c>
      <c r="BL16" s="130">
        <v>7.18503814</v>
      </c>
      <c r="BM16" s="130">
        <v>6.93897519</v>
      </c>
      <c r="BN16" s="130">
        <v>6.34842411</v>
      </c>
      <c r="BO16" s="130">
        <v>6.34842411</v>
      </c>
      <c r="BP16" s="130">
        <v>6.15157375</v>
      </c>
      <c r="BQ16" s="130">
        <v>5.95472339</v>
      </c>
      <c r="BR16" s="130">
        <v>5.95472339</v>
      </c>
      <c r="BS16" s="130">
        <v>6.20078634</v>
      </c>
      <c r="BT16" s="130">
        <v>5.85629821</v>
      </c>
      <c r="BU16" s="130">
        <v>4.77362123</v>
      </c>
      <c r="BV16" s="130">
        <v>3.83858202</v>
      </c>
      <c r="BW16" s="130">
        <v>3.54330648</v>
      </c>
      <c r="BX16" s="130">
        <v>3.24803094</v>
      </c>
      <c r="BY16" s="130">
        <v>3.05118058</v>
      </c>
      <c r="BZ16" s="130">
        <v>2.75590504</v>
      </c>
      <c r="CA16" s="130">
        <v>2.41141691</v>
      </c>
      <c r="CB16" s="130">
        <v>1.42716511</v>
      </c>
      <c r="CC16" s="130">
        <v>0.24606295</v>
      </c>
      <c r="CD16" s="130">
        <v>-0.59055108</v>
      </c>
      <c r="CE16" s="130">
        <v>-0.44291331</v>
      </c>
      <c r="CF16" s="130">
        <v>-0.39370072</v>
      </c>
      <c r="CG16" s="130">
        <v>-0.04921259</v>
      </c>
      <c r="CH16" s="130">
        <v>0</v>
      </c>
      <c r="CI16" s="131">
        <v>0</v>
      </c>
      <c r="CJ16" s="29"/>
      <c r="CK16" s="87"/>
      <c r="CL16" s="87"/>
      <c r="CM16" s="87"/>
      <c r="CN16" s="87"/>
      <c r="CO16" s="71">
        <f ca="1">PRODUCT(ABS(CH16)+ABS(CG16)+ABS(CF16)+ABS(CE16)+ABS(CD16)+ABS(CC16)+ABS(CB16)+ABS(CA16)+ABS(BZ16)+ABS(BY16)+ABS(BX16)+ABS(BW16)+ABS(BV16)+ABS(BU16)+ABS(BT16)+ABS(BS16)+ABS(BR16)+ABS(BQ16)+ABS(BP16)+ABS(BO16)+ABS(BN16)+ABS(BM16)+ABS(BL16)+ABS(BK16)+ABS(BJ16)+ABS(BI16)+ABS(BH16)+ABS(BG16)+ABS(BF16)+ABS(BE16)+ABS(BD16)+ABS(BC16)+ABS(BB16)+ABS(BA16)+ABS(AZ16)+ABS(AY16)+ABS(AX16)+ABS(AW16)+ABS(AV16)+ABS(AU16)+ABS(AT16)+ABS(AS16)+ABS(AR16)+ABS(AQ16)+ABS(AP16)+ABS(AO16)+ABS(AN16)+ABS(AM16)+ABS(AL16)+ABS(AK16)+ABS(AJ16)+ABS(AI16)+ABS(AH16)+ABS(AG16)+ABS(AF16)+ABS(AE16)+ABS(AD16)+ABS(AC16)+ABS(AB16)+ABS(AA16)+ABS(Z16)+ABS(Y16)+ABS(X16)+ABS(W16)+ABS(V16)+ABS(U16)+ABS(T16)+ABS(S16)+ABS(R16)+ABS(Q16)+ABS(P16)+ABS(O16)+ABS(N16)+ABS(M16)+ABS(L16),1/75)</f>
        <v>3.3600000000000003</v>
      </c>
      <c r="CQ16"/>
      <c r="CV16" s="27"/>
    </row>
    <row r="17" spans="1:100" ht="15" customHeight="1">
      <c r="A17">
        <v>15</v>
      </c>
      <c r="B17" t="s">
        <v>215</v>
      </c>
      <c r="C17">
        <v>22</v>
      </c>
      <c r="D17" s="28">
        <v>29</v>
      </c>
      <c r="E17">
        <v>15</v>
      </c>
      <c r="F17" s="129">
        <v>43009</v>
      </c>
      <c r="G17" t="s">
        <v>216</v>
      </c>
      <c r="H17" s="70">
        <v>25</v>
      </c>
      <c r="I17" s="70">
        <v>-56</v>
      </c>
      <c r="J17" s="29"/>
      <c r="K17" s="130">
        <v>0</v>
      </c>
      <c r="L17" s="130">
        <v>0.63976367</v>
      </c>
      <c r="M17" s="130">
        <v>2.11614137</v>
      </c>
      <c r="N17" s="130">
        <v>3.29724353</v>
      </c>
      <c r="O17" s="130">
        <v>3.98621979</v>
      </c>
      <c r="P17" s="130">
        <v>4.52755828</v>
      </c>
      <c r="Q17" s="130">
        <v>5.01968418</v>
      </c>
      <c r="R17" s="130">
        <v>5.11810936</v>
      </c>
      <c r="S17" s="130">
        <v>5.80708562</v>
      </c>
      <c r="T17" s="130">
        <v>6.44684929</v>
      </c>
      <c r="U17" s="130">
        <v>7.3818885</v>
      </c>
      <c r="V17" s="130">
        <v>9.25196692</v>
      </c>
      <c r="W17" s="132">
        <v>10.43306908</v>
      </c>
      <c r="X17" s="132">
        <v>11.90944678</v>
      </c>
      <c r="Y17" s="132">
        <v>12.7952734</v>
      </c>
      <c r="Z17" s="132">
        <v>12.84448599</v>
      </c>
      <c r="AA17" s="132">
        <v>13.38582448</v>
      </c>
      <c r="AB17" s="132">
        <v>13.87795038</v>
      </c>
      <c r="AC17" s="132">
        <v>14.51771405</v>
      </c>
      <c r="AD17" s="132">
        <v>15.10826513</v>
      </c>
      <c r="AE17" s="132">
        <v>15.15747772</v>
      </c>
      <c r="AF17" s="132">
        <v>14.37007628</v>
      </c>
      <c r="AG17" s="132">
        <v>14.17322592</v>
      </c>
      <c r="AH17" s="132">
        <v>14.32086369</v>
      </c>
      <c r="AI17" s="132">
        <v>15.05905254</v>
      </c>
      <c r="AJ17" s="132">
        <v>15.84645398</v>
      </c>
      <c r="AK17" s="132">
        <v>16.53543024</v>
      </c>
      <c r="AL17" s="132">
        <v>17.17519391</v>
      </c>
      <c r="AM17" s="132">
        <v>17.32283168</v>
      </c>
      <c r="AN17" s="132">
        <v>17.02755614</v>
      </c>
      <c r="AO17" s="132">
        <v>17.27361909</v>
      </c>
      <c r="AP17" s="132">
        <v>17.91338276</v>
      </c>
      <c r="AQ17" s="132">
        <v>17.66731981</v>
      </c>
      <c r="AR17" s="132">
        <v>17.86417017</v>
      </c>
      <c r="AS17" s="132">
        <v>17.7165324</v>
      </c>
      <c r="AT17" s="132">
        <v>17.32283168</v>
      </c>
      <c r="AU17" s="132">
        <v>16.63385542</v>
      </c>
      <c r="AV17" s="132">
        <v>15.7480288</v>
      </c>
      <c r="AW17" s="132">
        <v>15.50196585</v>
      </c>
      <c r="AX17" s="132">
        <v>15.94487916</v>
      </c>
      <c r="AY17" s="132">
        <v>15.99409175</v>
      </c>
      <c r="AZ17" s="132">
        <v>15.20669031</v>
      </c>
      <c r="BA17" s="132">
        <v>14.51771405</v>
      </c>
      <c r="BB17" s="132">
        <v>14.07480074</v>
      </c>
      <c r="BC17" s="132">
        <v>13.68110002</v>
      </c>
      <c r="BD17" s="132">
        <v>13.87795038</v>
      </c>
      <c r="BE17" s="132">
        <v>14.61613923</v>
      </c>
      <c r="BF17" s="132">
        <v>15.2559029</v>
      </c>
      <c r="BG17" s="132">
        <v>15.35432808</v>
      </c>
      <c r="BH17" s="132">
        <v>15.15747772</v>
      </c>
      <c r="BI17" s="132">
        <v>15.35432808</v>
      </c>
      <c r="BJ17" s="132">
        <v>15.55117844</v>
      </c>
      <c r="BK17" s="132">
        <v>16.43700506</v>
      </c>
      <c r="BL17" s="132">
        <v>17.27361909</v>
      </c>
      <c r="BM17" s="132">
        <v>17.12598132</v>
      </c>
      <c r="BN17" s="132">
        <v>16.83070578</v>
      </c>
      <c r="BO17" s="132">
        <v>16.58464283</v>
      </c>
      <c r="BP17" s="132">
        <v>16.53543024</v>
      </c>
      <c r="BQ17" s="132">
        <v>16.38779247</v>
      </c>
      <c r="BR17" s="132">
        <v>16.78149319</v>
      </c>
      <c r="BS17" s="132">
        <v>17.02755614</v>
      </c>
      <c r="BT17" s="132">
        <v>16.33857988</v>
      </c>
      <c r="BU17" s="132">
        <v>15.30511549</v>
      </c>
      <c r="BV17" s="132">
        <v>13.87795038</v>
      </c>
      <c r="BW17" s="132">
        <v>12.7952734</v>
      </c>
      <c r="BX17" s="132">
        <v>12.00787196</v>
      </c>
      <c r="BY17" s="132">
        <v>11.61417124</v>
      </c>
      <c r="BZ17" s="132">
        <v>11.07283275</v>
      </c>
      <c r="CA17" s="132">
        <v>10.43306908</v>
      </c>
      <c r="CB17" s="130">
        <v>8.80905361</v>
      </c>
      <c r="CC17" s="130">
        <v>6.34842411</v>
      </c>
      <c r="CD17" s="130">
        <v>4.33070792</v>
      </c>
      <c r="CE17" s="130">
        <v>3.05118058</v>
      </c>
      <c r="CF17" s="130">
        <v>1.77165324</v>
      </c>
      <c r="CG17" s="130">
        <v>0.68897626</v>
      </c>
      <c r="CH17" s="130">
        <v>0</v>
      </c>
      <c r="CI17" s="131">
        <v>0</v>
      </c>
      <c r="CJ17" s="29"/>
      <c r="CK17" s="87"/>
      <c r="CL17" s="87"/>
      <c r="CM17" s="87"/>
      <c r="CN17" s="87"/>
      <c r="CO17" s="71">
        <f ca="1">PRODUCT(ABS(CH17)+ABS(CG17)+ABS(CF17)+ABS(CE17)+ABS(CD17)+ABS(CC17)+ABS(CB17)+ABS(CA17)+ABS(BZ17)+ABS(BY17)+ABS(BX17)+ABS(BW17)+ABS(BV17)+ABS(BU17)+ABS(BT17)+ABS(BS17)+ABS(BR17)+ABS(BQ17)+ABS(BP17)+ABS(BO17)+ABS(BN17)+ABS(BM17)+ABS(BL17)+ABS(BK17)+ABS(BJ17)+ABS(BI17)+ABS(BH17)+ABS(BG17)+ABS(BF17)+ABS(BE17)+ABS(BD17)+ABS(BC17)+ABS(BB17)+ABS(BA17)+ABS(AZ17)+ABS(AY17)+ABS(AX17)+ABS(AW17)+ABS(AV17)+ABS(AU17)+ABS(AT17)+ABS(AS17)+ABS(AR17)+ABS(AQ17)+ABS(AP17)+ABS(AO17)+ABS(AN17)+ABS(AM17)+ABS(AL17)+ABS(AK17)+ABS(AJ17)+ABS(AI17)+ABS(AH17)+ABS(AG17)+ABS(AF17)+ABS(AE17)+ABS(AD17)+ABS(AC17)+ABS(AB17)+ABS(AA17)+ABS(Z17)+ABS(Y17)+ABS(X17)+ABS(W17)+ABS(V17)+ABS(U17)+ABS(T17)+ABS(S17)+ABS(R17)+ABS(Q17)+ABS(P17)+ABS(O17)+ABS(N17)+ABS(M17)+ABS(L17),1/75)</f>
        <v>10.386666666666667</v>
      </c>
      <c r="CQ17"/>
      <c r="CV17" s="27"/>
    </row>
    <row r="18" spans="1:100" ht="15" customHeight="1">
      <c r="A18">
        <v>14</v>
      </c>
      <c r="B18" t="s">
        <v>215</v>
      </c>
      <c r="C18">
        <v>22</v>
      </c>
      <c r="D18" s="28">
        <v>27</v>
      </c>
      <c r="E18">
        <v>14</v>
      </c>
      <c r="F18" s="129">
        <v>43009</v>
      </c>
      <c r="G18" t="s">
        <v>216</v>
      </c>
      <c r="H18" s="70">
        <v>16</v>
      </c>
      <c r="I18" s="70">
        <v>-32</v>
      </c>
      <c r="J18" s="29"/>
      <c r="K18" s="130">
        <v>0</v>
      </c>
      <c r="L18" s="130">
        <v>-1.32873993</v>
      </c>
      <c r="M18" s="130">
        <v>2.4606295</v>
      </c>
      <c r="N18" s="130">
        <v>5.26574713</v>
      </c>
      <c r="O18" s="130">
        <v>8.26771512</v>
      </c>
      <c r="P18" s="132">
        <v>11.12204534</v>
      </c>
      <c r="Q18" s="132">
        <v>13.18897412</v>
      </c>
      <c r="R18" s="132">
        <v>13.92716297</v>
      </c>
      <c r="S18" s="132">
        <v>14.91141477</v>
      </c>
      <c r="T18" s="132">
        <v>15.99409175</v>
      </c>
      <c r="U18" s="132">
        <v>16.58464283</v>
      </c>
      <c r="V18" s="132">
        <v>18.55314643</v>
      </c>
      <c r="W18" s="132">
        <v>19.93109895</v>
      </c>
      <c r="X18" s="132">
        <v>20.81692557</v>
      </c>
      <c r="Y18" s="132">
        <v>21.35826406</v>
      </c>
      <c r="Z18" s="132">
        <v>21.25983888</v>
      </c>
      <c r="AA18" s="132">
        <v>21.06298852</v>
      </c>
      <c r="AB18" s="132">
        <v>20.96456334</v>
      </c>
      <c r="AC18" s="132">
        <v>21.6535396</v>
      </c>
      <c r="AD18" s="132">
        <v>21.6535396</v>
      </c>
      <c r="AE18" s="132">
        <v>21.25983888</v>
      </c>
      <c r="AF18" s="132">
        <v>20.02952413</v>
      </c>
      <c r="AG18" s="132">
        <v>19.09448492</v>
      </c>
      <c r="AH18" s="132">
        <v>18.30708348</v>
      </c>
      <c r="AI18" s="132">
        <v>18.2086583</v>
      </c>
      <c r="AJ18" s="132">
        <v>18.30708348</v>
      </c>
      <c r="AK18" s="132">
        <v>18.25787089</v>
      </c>
      <c r="AL18" s="132">
        <v>17.81495758</v>
      </c>
      <c r="AM18" s="132">
        <v>17.32283168</v>
      </c>
      <c r="AN18" s="132">
        <v>16.48621765</v>
      </c>
      <c r="AO18" s="132">
        <v>15.60039103</v>
      </c>
      <c r="AP18" s="132">
        <v>15.2559029</v>
      </c>
      <c r="AQ18" s="132">
        <v>14.86220218</v>
      </c>
      <c r="AR18" s="132">
        <v>14.32086369</v>
      </c>
      <c r="AS18" s="132">
        <v>14.12401333</v>
      </c>
      <c r="AT18" s="132">
        <v>13.53346225</v>
      </c>
      <c r="AU18" s="132">
        <v>12.89369858</v>
      </c>
      <c r="AV18" s="132">
        <v>11.66338383</v>
      </c>
      <c r="AW18" s="132">
        <v>11.56495865</v>
      </c>
      <c r="AX18" s="132">
        <v>11.86023419</v>
      </c>
      <c r="AY18" s="132">
        <v>12.00787196</v>
      </c>
      <c r="AZ18" s="132">
        <v>11.71259642</v>
      </c>
      <c r="BA18" s="132">
        <v>10.58070685</v>
      </c>
      <c r="BB18" s="132">
        <v>10.03936836</v>
      </c>
      <c r="BC18" s="130">
        <v>9.25196692</v>
      </c>
      <c r="BD18" s="130">
        <v>8.80905361</v>
      </c>
      <c r="BE18" s="130">
        <v>9.59645505</v>
      </c>
      <c r="BF18" s="132">
        <v>10.43306908</v>
      </c>
      <c r="BG18" s="132">
        <v>10.38385649</v>
      </c>
      <c r="BH18" s="132">
        <v>10.28543131</v>
      </c>
      <c r="BI18" s="132">
        <v>10.67913203</v>
      </c>
      <c r="BJ18" s="132">
        <v>10.77755721</v>
      </c>
      <c r="BK18" s="132">
        <v>11.61417124</v>
      </c>
      <c r="BL18" s="132">
        <v>12.69684822</v>
      </c>
      <c r="BM18" s="132">
        <v>12.7952734</v>
      </c>
      <c r="BN18" s="132">
        <v>12.89369858</v>
      </c>
      <c r="BO18" s="132">
        <v>12.99212376</v>
      </c>
      <c r="BP18" s="132">
        <v>12.74606081</v>
      </c>
      <c r="BQ18" s="132">
        <v>12.35236009</v>
      </c>
      <c r="BR18" s="132">
        <v>12.40157268</v>
      </c>
      <c r="BS18" s="132">
        <v>12.59842304</v>
      </c>
      <c r="BT18" s="132">
        <v>12.20472232</v>
      </c>
      <c r="BU18" s="132">
        <v>11.56495865</v>
      </c>
      <c r="BV18" s="132">
        <v>10.23621872</v>
      </c>
      <c r="BW18" s="130">
        <v>8.80905361</v>
      </c>
      <c r="BX18" s="130">
        <v>7.82480181</v>
      </c>
      <c r="BY18" s="130">
        <v>7.52952627</v>
      </c>
      <c r="BZ18" s="130">
        <v>6.93897519</v>
      </c>
      <c r="CA18" s="130">
        <v>6.10236116</v>
      </c>
      <c r="CB18" s="130">
        <v>5.4133849</v>
      </c>
      <c r="CC18" s="130">
        <v>3.78936943</v>
      </c>
      <c r="CD18" s="130">
        <v>2.31299173</v>
      </c>
      <c r="CE18" s="130">
        <v>1.23031475</v>
      </c>
      <c r="CF18" s="130">
        <v>0.44291331</v>
      </c>
      <c r="CG18" s="130">
        <v>0.44291331</v>
      </c>
      <c r="CH18" s="130">
        <v>0</v>
      </c>
      <c r="CI18" s="131">
        <v>0</v>
      </c>
      <c r="CJ18" s="29"/>
      <c r="CK18" s="87"/>
      <c r="CL18" s="87"/>
      <c r="CM18" s="87"/>
      <c r="CN18" s="87"/>
      <c r="CO18" s="71">
        <f ca="1">PRODUCT(ABS(CH18)+ABS(CG18)+ABS(CF18)+ABS(CE18)+ABS(CD18)+ABS(CC18)+ABS(CB18)+ABS(CA18)+ABS(BZ18)+ABS(BY18)+ABS(BX18)+ABS(BW18)+ABS(BV18)+ABS(BU18)+ABS(BT18)+ABS(BS18)+ABS(BR18)+ABS(BQ18)+ABS(BP18)+ABS(BO18)+ABS(BN18)+ABS(BM18)+ABS(BL18)+ABS(BK18)+ABS(BJ18)+ABS(BI18)+ABS(BH18)+ABS(BG18)+ABS(BF18)+ABS(BE18)+ABS(BD18)+ABS(BC18)+ABS(BB18)+ABS(BA18)+ABS(AZ18)+ABS(AY18)+ABS(AX18)+ABS(AW18)+ABS(AV18)+ABS(AU18)+ABS(AT18)+ABS(AS18)+ABS(AR18)+ABS(AQ18)+ABS(AP18)+ABS(AO18)+ABS(AN18)+ABS(AM18)+ABS(AL18)+ABS(AK18)+ABS(AJ18)+ABS(AI18)+ABS(AH18)+ABS(AG18)+ABS(AF18)+ABS(AE18)+ABS(AD18)+ABS(AC18)+ABS(AB18)+ABS(AA18)+ABS(Z18)+ABS(Y18)+ABS(X18)+ABS(W18)+ABS(V18)+ABS(U18)+ABS(T18)+ABS(S18)+ABS(R18)+ABS(Q18)+ABS(P18)+ABS(O18)+ABS(N18)+ABS(M18)+ABS(L18),1/75)</f>
        <v>3.9200000000000004</v>
      </c>
      <c r="CQ18"/>
      <c r="CV18" s="27"/>
    </row>
    <row r="19" spans="1:100" ht="15" customHeight="1">
      <c r="A19">
        <v>13</v>
      </c>
      <c r="B19" t="s">
        <v>215</v>
      </c>
      <c r="C19">
        <v>22</v>
      </c>
      <c r="D19" s="28">
        <v>25</v>
      </c>
      <c r="E19">
        <v>13</v>
      </c>
      <c r="F19" s="129">
        <v>43009</v>
      </c>
      <c r="G19" t="s">
        <v>216</v>
      </c>
      <c r="H19" s="70">
        <v>-7</v>
      </c>
      <c r="I19" s="70">
        <v>-51</v>
      </c>
      <c r="J19" s="29"/>
      <c r="K19" s="130">
        <v>0</v>
      </c>
      <c r="L19" s="130">
        <v>0</v>
      </c>
      <c r="M19" s="130">
        <v>3.14960576</v>
      </c>
      <c r="N19" s="130">
        <v>5.31495972</v>
      </c>
      <c r="O19" s="130">
        <v>7.57873886</v>
      </c>
      <c r="P19" s="130">
        <v>9.842518</v>
      </c>
      <c r="Q19" s="132">
        <v>11.51574606</v>
      </c>
      <c r="R19" s="132">
        <v>12.99212376</v>
      </c>
      <c r="S19" s="132">
        <v>14.02558815</v>
      </c>
      <c r="T19" s="132">
        <v>15.20669031</v>
      </c>
      <c r="U19" s="132">
        <v>16.33857988</v>
      </c>
      <c r="V19" s="132">
        <v>18.06102053</v>
      </c>
      <c r="W19" s="132">
        <v>20.1771619</v>
      </c>
      <c r="X19" s="132">
        <v>21.35826406</v>
      </c>
      <c r="Y19" s="132">
        <v>22.44094104</v>
      </c>
      <c r="Z19" s="132">
        <v>23.1299173</v>
      </c>
      <c r="AA19" s="132">
        <v>23.72046838</v>
      </c>
      <c r="AB19" s="132">
        <v>23.81889356</v>
      </c>
      <c r="AC19" s="132">
        <v>24.65550759</v>
      </c>
      <c r="AD19" s="132">
        <v>25.49212162</v>
      </c>
      <c r="AE19" s="132">
        <v>25.98424752</v>
      </c>
      <c r="AF19" s="132">
        <v>25.83660975</v>
      </c>
      <c r="AG19" s="132">
        <v>25.83660975</v>
      </c>
      <c r="AH19" s="132">
        <v>25.54133421</v>
      </c>
      <c r="AI19" s="132">
        <v>25.83660975</v>
      </c>
      <c r="AJ19" s="132">
        <v>26.37794824</v>
      </c>
      <c r="AK19" s="132">
        <v>27.41141263</v>
      </c>
      <c r="AL19" s="132">
        <v>27.50983781</v>
      </c>
      <c r="AM19" s="132">
        <v>27.36220004</v>
      </c>
      <c r="AN19" s="132">
        <v>27.46062522</v>
      </c>
      <c r="AO19" s="132">
        <v>26.87007414</v>
      </c>
      <c r="AP19" s="132">
        <v>26.5747986</v>
      </c>
      <c r="AQ19" s="132">
        <v>26.18109788</v>
      </c>
      <c r="AR19" s="132">
        <v>26.37794824</v>
      </c>
      <c r="AS19" s="132">
        <v>26.47637342</v>
      </c>
      <c r="AT19" s="132">
        <v>26.18109788</v>
      </c>
      <c r="AU19" s="132">
        <v>25.44290903</v>
      </c>
      <c r="AV19" s="132">
        <v>24.36023205</v>
      </c>
      <c r="AW19" s="132">
        <v>24.06495651</v>
      </c>
      <c r="AX19" s="132">
        <v>23.67125579</v>
      </c>
      <c r="AY19" s="132">
        <v>23.37598025</v>
      </c>
      <c r="AZ19" s="132">
        <v>23.17912989</v>
      </c>
      <c r="BA19" s="132">
        <v>22.39172845</v>
      </c>
      <c r="BB19" s="132">
        <v>21.70275219</v>
      </c>
      <c r="BC19" s="132">
        <v>21.06298852</v>
      </c>
      <c r="BD19" s="132">
        <v>20.47243744</v>
      </c>
      <c r="BE19" s="132">
        <v>20.71850039</v>
      </c>
      <c r="BF19" s="132">
        <v>21.1614137</v>
      </c>
      <c r="BG19" s="132">
        <v>20.81692557</v>
      </c>
      <c r="BH19" s="132">
        <v>20.42322485</v>
      </c>
      <c r="BI19" s="132">
        <v>20.02952413</v>
      </c>
      <c r="BJ19" s="132">
        <v>19.38976046</v>
      </c>
      <c r="BK19" s="132">
        <v>19.09448492</v>
      </c>
      <c r="BL19" s="132">
        <v>19.09448492</v>
      </c>
      <c r="BM19" s="132">
        <v>18.40550866</v>
      </c>
      <c r="BN19" s="132">
        <v>17.86417017</v>
      </c>
      <c r="BO19" s="132">
        <v>16.87991837</v>
      </c>
      <c r="BP19" s="132">
        <v>16.19094211</v>
      </c>
      <c r="BQ19" s="132">
        <v>15.40354067</v>
      </c>
      <c r="BR19" s="132">
        <v>14.2716511</v>
      </c>
      <c r="BS19" s="132">
        <v>14.02558815</v>
      </c>
      <c r="BT19" s="132">
        <v>13.09054894</v>
      </c>
      <c r="BU19" s="132">
        <v>11.95865937</v>
      </c>
      <c r="BV19" s="132">
        <v>10.48228167</v>
      </c>
      <c r="BW19" s="130">
        <v>8.71062843</v>
      </c>
      <c r="BX19" s="130">
        <v>7.57873886</v>
      </c>
      <c r="BY19" s="130">
        <v>7.08661296</v>
      </c>
      <c r="BZ19" s="130">
        <v>6.49606188</v>
      </c>
      <c r="CA19" s="130">
        <v>6.34842411</v>
      </c>
      <c r="CB19" s="130">
        <v>5.51181008</v>
      </c>
      <c r="CC19" s="130">
        <v>4.62598346</v>
      </c>
      <c r="CD19" s="130">
        <v>3.14960576</v>
      </c>
      <c r="CE19" s="130">
        <v>1.77165324</v>
      </c>
      <c r="CF19" s="130">
        <v>0.88582662</v>
      </c>
      <c r="CG19" s="130">
        <v>0.4921259</v>
      </c>
      <c r="CH19" s="130">
        <v>0</v>
      </c>
      <c r="CI19" s="131">
        <v>0</v>
      </c>
      <c r="CJ19" s="29"/>
      <c r="CK19" s="87"/>
      <c r="CL19" s="87"/>
      <c r="CM19" s="87"/>
      <c r="CN19" s="87"/>
      <c r="CO19" s="71">
        <f ca="1">PRODUCT(ABS(CH19)+ABS(CG19)+ABS(CF19)+ABS(CE19)+ABS(CD19)+ABS(CC19)+ABS(CB19)+ABS(CA19)+ABS(BZ19)+ABS(BY19)+ABS(BX19)+ABS(BW19)+ABS(BV19)+ABS(BU19)+ABS(BT19)+ABS(BS19)+ABS(BR19)+ABS(BQ19)+ABS(BP19)+ABS(BO19)+ABS(BN19)+ABS(BM19)+ABS(BL19)+ABS(BK19)+ABS(BJ19)+ABS(BI19)+ABS(BH19)+ABS(BG19)+ABS(BF19)+ABS(BE19)+ABS(BD19)+ABS(BC19)+ABS(BB19)+ABS(BA19)+ABS(AZ19)+ABS(AY19)+ABS(AX19)+ABS(AW19)+ABS(AV19)+ABS(AU19)+ABS(AT19)+ABS(AS19)+ABS(AR19)+ABS(AQ19)+ABS(AP19)+ABS(AO19)+ABS(AN19)+ABS(AM19)+ABS(AL19)+ABS(AK19)+ABS(AJ19)+ABS(AI19)+ABS(AH19)+ABS(AG19)+ABS(AF19)+ABS(AE19)+ABS(AD19)+ABS(AC19)+ABS(AB19)+ABS(AA19)+ABS(Z19)+ABS(Y19)+ABS(X19)+ABS(W19)+ABS(V19)+ABS(U19)+ABS(T19)+ABS(S19)+ABS(R19)+ABS(Q19)+ABS(P19)+ABS(O19)+ABS(N19)+ABS(M19)+ABS(L19),1/75)</f>
        <v>10.386666666666667</v>
      </c>
      <c r="CQ19"/>
      <c r="CV19" s="27"/>
    </row>
    <row r="20" spans="1:100" ht="15" customHeight="1">
      <c r="A20">
        <v>12</v>
      </c>
      <c r="B20" t="s">
        <v>215</v>
      </c>
      <c r="C20">
        <v>22</v>
      </c>
      <c r="D20" s="28">
        <v>23</v>
      </c>
      <c r="E20">
        <v>12</v>
      </c>
      <c r="F20" s="129">
        <v>43009</v>
      </c>
      <c r="G20" t="s">
        <v>216</v>
      </c>
      <c r="H20" s="70">
        <v>0</v>
      </c>
      <c r="I20" s="70">
        <v>-75</v>
      </c>
      <c r="J20" s="29"/>
      <c r="K20" s="130">
        <v>0</v>
      </c>
      <c r="L20" s="130">
        <v>-2.4606295</v>
      </c>
      <c r="M20" s="130">
        <v>0.4921259</v>
      </c>
      <c r="N20" s="130">
        <v>3.00196799</v>
      </c>
      <c r="O20" s="130">
        <v>4.57677087</v>
      </c>
      <c r="P20" s="130">
        <v>5.75787303</v>
      </c>
      <c r="Q20" s="130">
        <v>7.28346332</v>
      </c>
      <c r="R20" s="130">
        <v>8.56299066</v>
      </c>
      <c r="S20" s="130">
        <v>9.49802987</v>
      </c>
      <c r="T20" s="132">
        <v>10.18700613</v>
      </c>
      <c r="U20" s="132">
        <v>10.38385649</v>
      </c>
      <c r="V20" s="132">
        <v>11.36810829</v>
      </c>
      <c r="W20" s="132">
        <v>12.15550973</v>
      </c>
      <c r="X20" s="132">
        <v>13.04133635</v>
      </c>
      <c r="Y20" s="132">
        <v>13.53346225</v>
      </c>
      <c r="Z20" s="132">
        <v>13.43503707</v>
      </c>
      <c r="AA20" s="132">
        <v>13.23818671</v>
      </c>
      <c r="AB20" s="132">
        <v>13.04133635</v>
      </c>
      <c r="AC20" s="132">
        <v>13.2873993</v>
      </c>
      <c r="AD20" s="132">
        <v>13.43503707</v>
      </c>
      <c r="AE20" s="132">
        <v>13.38582448</v>
      </c>
      <c r="AF20" s="132">
        <v>12.64763563</v>
      </c>
      <c r="AG20" s="132">
        <v>12.35236009</v>
      </c>
      <c r="AH20" s="132">
        <v>11.76180901</v>
      </c>
      <c r="AI20" s="132">
        <v>11.07283275</v>
      </c>
      <c r="AJ20" s="132">
        <v>10.3346439</v>
      </c>
      <c r="AK20" s="132">
        <v>10.72834462</v>
      </c>
      <c r="AL20" s="132">
        <v>11.02362016</v>
      </c>
      <c r="AM20" s="132">
        <v>10.23621872</v>
      </c>
      <c r="AN20" s="130">
        <v>9.79330541</v>
      </c>
      <c r="AO20" s="130">
        <v>9.54724246</v>
      </c>
      <c r="AP20" s="130">
        <v>9.39960469</v>
      </c>
      <c r="AQ20" s="130">
        <v>9.54724246</v>
      </c>
      <c r="AR20" s="132">
        <v>10.03936836</v>
      </c>
      <c r="AS20" s="132">
        <v>10.43306908</v>
      </c>
      <c r="AT20" s="132">
        <v>10.08858095</v>
      </c>
      <c r="AU20" s="130">
        <v>9.79330541</v>
      </c>
      <c r="AV20" s="130">
        <v>9.49802987</v>
      </c>
      <c r="AW20" s="130">
        <v>9.15354174</v>
      </c>
      <c r="AX20" s="130">
        <v>9.69488023</v>
      </c>
      <c r="AY20" s="132">
        <v>10.23621872</v>
      </c>
      <c r="AZ20" s="132">
        <v>10.67913203</v>
      </c>
      <c r="BA20" s="132">
        <v>10.28543131</v>
      </c>
      <c r="BB20" s="130">
        <v>9.842518</v>
      </c>
      <c r="BC20" s="130">
        <v>9.44881728</v>
      </c>
      <c r="BD20" s="130">
        <v>9.20275433</v>
      </c>
      <c r="BE20" s="130">
        <v>9.3503921</v>
      </c>
      <c r="BF20" s="130">
        <v>9.842518</v>
      </c>
      <c r="BG20" s="132">
        <v>10.03936836</v>
      </c>
      <c r="BH20" s="132">
        <v>10.28543131</v>
      </c>
      <c r="BI20" s="132">
        <v>10.43306908</v>
      </c>
      <c r="BJ20" s="132">
        <v>10.13779354</v>
      </c>
      <c r="BK20" s="132">
        <v>10.28543131</v>
      </c>
      <c r="BL20" s="132">
        <v>10.53149426</v>
      </c>
      <c r="BM20" s="132">
        <v>10.87598239</v>
      </c>
      <c r="BN20" s="132">
        <v>10.72834462</v>
      </c>
      <c r="BO20" s="132">
        <v>10.48228167</v>
      </c>
      <c r="BP20" s="130">
        <v>9.89173059</v>
      </c>
      <c r="BQ20" s="130">
        <v>9.25196692</v>
      </c>
      <c r="BR20" s="130">
        <v>8.61220325</v>
      </c>
      <c r="BS20" s="130">
        <v>8.61220325</v>
      </c>
      <c r="BT20" s="130">
        <v>8.80905361</v>
      </c>
      <c r="BU20" s="130">
        <v>8.66141584</v>
      </c>
      <c r="BV20" s="130">
        <v>8.41535289</v>
      </c>
      <c r="BW20" s="130">
        <v>7.92322699</v>
      </c>
      <c r="BX20" s="130">
        <v>7.67716404</v>
      </c>
      <c r="BY20" s="130">
        <v>7.23425073</v>
      </c>
      <c r="BZ20" s="130">
        <v>7.08661296</v>
      </c>
      <c r="CA20" s="130">
        <v>6.74212483</v>
      </c>
      <c r="CB20" s="130">
        <v>6.44684929</v>
      </c>
      <c r="CC20" s="130">
        <v>5.26574713</v>
      </c>
      <c r="CD20" s="130">
        <v>4.23228274</v>
      </c>
      <c r="CE20" s="130">
        <v>3.14960576</v>
      </c>
      <c r="CF20" s="130">
        <v>2.01771619</v>
      </c>
      <c r="CG20" s="130">
        <v>1.08267698</v>
      </c>
      <c r="CH20" s="130">
        <v>0</v>
      </c>
      <c r="CI20" s="131">
        <v>0</v>
      </c>
      <c r="CJ20" s="29"/>
      <c r="CK20" s="87"/>
      <c r="CL20" s="87"/>
      <c r="CM20" s="87"/>
      <c r="CN20" s="87"/>
      <c r="CO20" s="71">
        <f ca="1">PRODUCT(ABS(CH20)+ABS(CG20)+ABS(CF20)+ABS(CE20)+ABS(CD20)+ABS(CC20)+ABS(CB20)+ABS(CA20)+ABS(BZ20)+ABS(BY20)+ABS(BX20)+ABS(BW20)+ABS(BV20)+ABS(BU20)+ABS(BT20)+ABS(BS20)+ABS(BR20)+ABS(BQ20)+ABS(BP20)+ABS(BO20)+ABS(BN20)+ABS(BM20)+ABS(BL20)+ABS(BK20)+ABS(BJ20)+ABS(BI20)+ABS(BH20)+ABS(BG20)+ABS(BF20)+ABS(BE20)+ABS(BD20)+ABS(BC20)+ABS(BB20)+ABS(BA20)+ABS(AZ20)+ABS(AY20)+ABS(AX20)+ABS(AW20)+ABS(AV20)+ABS(AU20)+ABS(AT20)+ABS(AS20)+ABS(AR20)+ABS(AQ20)+ABS(AP20)+ABS(AO20)+ABS(AN20)+ABS(AM20)+ABS(AL20)+ABS(AK20)+ABS(AJ20)+ABS(AI20)+ABS(AH20)+ABS(AG20)+ABS(AF20)+ABS(AE20)+ABS(AD20)+ABS(AC20)+ABS(AB20)+ABS(AA20)+ABS(Z20)+ABS(Y20)+ABS(X20)+ABS(W20)+ABS(V20)+ABS(U20)+ABS(T20)+ABS(S20)+ABS(R20)+ABS(Q20)+ABS(P20)+ABS(O20)+ABS(N20)+ABS(M20)+ABS(L20),1/75)</f>
        <v>3.9200000000000004</v>
      </c>
      <c r="CQ20"/>
      <c r="CV20" s="27"/>
    </row>
    <row r="21" spans="1:100" ht="15" customHeight="1">
      <c r="A21">
        <v>11</v>
      </c>
      <c r="B21" t="s">
        <v>215</v>
      </c>
      <c r="C21">
        <v>22</v>
      </c>
      <c r="D21" s="28">
        <v>20</v>
      </c>
      <c r="E21">
        <v>11</v>
      </c>
      <c r="F21" s="129">
        <v>43009</v>
      </c>
      <c r="G21" t="s">
        <v>216</v>
      </c>
      <c r="H21" s="70">
        <v>-1</v>
      </c>
      <c r="I21" s="70">
        <v>-30</v>
      </c>
      <c r="J21" s="29"/>
      <c r="K21" s="130">
        <v>0</v>
      </c>
      <c r="L21" s="130">
        <v>-1.42716511</v>
      </c>
      <c r="M21" s="130">
        <v>1.87007842</v>
      </c>
      <c r="N21" s="130">
        <v>5.11810936</v>
      </c>
      <c r="O21" s="130">
        <v>7.48031368</v>
      </c>
      <c r="P21" s="130">
        <v>8.80905361</v>
      </c>
      <c r="Q21" s="132">
        <v>10.67913203</v>
      </c>
      <c r="R21" s="132">
        <v>11.71259642</v>
      </c>
      <c r="S21" s="132">
        <v>12.59842304</v>
      </c>
      <c r="T21" s="132">
        <v>13.38582448</v>
      </c>
      <c r="U21" s="132">
        <v>13.58267484</v>
      </c>
      <c r="V21" s="132">
        <v>14.12401333</v>
      </c>
      <c r="W21" s="132">
        <v>14.46850146</v>
      </c>
      <c r="X21" s="132">
        <v>15.00983995</v>
      </c>
      <c r="Y21" s="132">
        <v>14.91141477</v>
      </c>
      <c r="Z21" s="132">
        <v>14.2716511</v>
      </c>
      <c r="AA21" s="132">
        <v>14.07480074</v>
      </c>
      <c r="AB21" s="132">
        <v>13.09054894</v>
      </c>
      <c r="AC21" s="132">
        <v>12.7952734</v>
      </c>
      <c r="AD21" s="132">
        <v>12.20472232</v>
      </c>
      <c r="AE21" s="132">
        <v>11.8110216</v>
      </c>
      <c r="AF21" s="132">
        <v>11.26968311</v>
      </c>
      <c r="AG21" s="132">
        <v>10.77755721</v>
      </c>
      <c r="AH21" s="132">
        <v>10.03936836</v>
      </c>
      <c r="AI21" s="130">
        <v>9.25196692</v>
      </c>
      <c r="AJ21" s="130">
        <v>8.8582662</v>
      </c>
      <c r="AK21" s="130">
        <v>9.10432915</v>
      </c>
      <c r="AL21" s="130">
        <v>9.99015577</v>
      </c>
      <c r="AM21" s="132">
        <v>10.43306908</v>
      </c>
      <c r="AN21" s="132">
        <v>10.67913203</v>
      </c>
      <c r="AO21" s="132">
        <v>11.02362016</v>
      </c>
      <c r="AP21" s="132">
        <v>11.02362016</v>
      </c>
      <c r="AQ21" s="132">
        <v>11.3188957</v>
      </c>
      <c r="AR21" s="132">
        <v>11.86023419</v>
      </c>
      <c r="AS21" s="132">
        <v>12.64763563</v>
      </c>
      <c r="AT21" s="132">
        <v>12.7952734</v>
      </c>
      <c r="AU21" s="132">
        <v>12.64763563</v>
      </c>
      <c r="AV21" s="132">
        <v>12.54921045</v>
      </c>
      <c r="AW21" s="132">
        <v>12.15550973</v>
      </c>
      <c r="AX21" s="132">
        <v>12.35236009</v>
      </c>
      <c r="AY21" s="132">
        <v>12.64763563</v>
      </c>
      <c r="AZ21" s="132">
        <v>12.94291117</v>
      </c>
      <c r="BA21" s="132">
        <v>12.64763563</v>
      </c>
      <c r="BB21" s="132">
        <v>12.54921045</v>
      </c>
      <c r="BC21" s="132">
        <v>12.20472232</v>
      </c>
      <c r="BD21" s="132">
        <v>11.90944678</v>
      </c>
      <c r="BE21" s="132">
        <v>12.25393491</v>
      </c>
      <c r="BF21" s="132">
        <v>12.54921045</v>
      </c>
      <c r="BG21" s="132">
        <v>12.74606081</v>
      </c>
      <c r="BH21" s="132">
        <v>12.64763563</v>
      </c>
      <c r="BI21" s="132">
        <v>13.18897412</v>
      </c>
      <c r="BJ21" s="132">
        <v>13.63188743</v>
      </c>
      <c r="BK21" s="132">
        <v>14.07480074</v>
      </c>
      <c r="BL21" s="132">
        <v>14.61613923</v>
      </c>
      <c r="BM21" s="132">
        <v>15.20669031</v>
      </c>
      <c r="BN21" s="132">
        <v>15.79724139</v>
      </c>
      <c r="BO21" s="132">
        <v>16.28936729</v>
      </c>
      <c r="BP21" s="132">
        <v>16.63385542</v>
      </c>
      <c r="BQ21" s="132">
        <v>16.63385542</v>
      </c>
      <c r="BR21" s="132">
        <v>16.63385542</v>
      </c>
      <c r="BS21" s="132">
        <v>17.07676873</v>
      </c>
      <c r="BT21" s="132">
        <v>17.2244065</v>
      </c>
      <c r="BU21" s="132">
        <v>17.37204427</v>
      </c>
      <c r="BV21" s="132">
        <v>16.92913096</v>
      </c>
      <c r="BW21" s="132">
        <v>16.48621765</v>
      </c>
      <c r="BX21" s="132">
        <v>16.04330434</v>
      </c>
      <c r="BY21" s="132">
        <v>15.64960362</v>
      </c>
      <c r="BZ21" s="132">
        <v>15.10826513</v>
      </c>
      <c r="CA21" s="132">
        <v>14.02558815</v>
      </c>
      <c r="CB21" s="132">
        <v>12.89369858</v>
      </c>
      <c r="CC21" s="132">
        <v>11.07283275</v>
      </c>
      <c r="CD21" s="130">
        <v>8.95669138</v>
      </c>
      <c r="CE21" s="130">
        <v>6.79133742</v>
      </c>
      <c r="CF21" s="130">
        <v>4.03543238</v>
      </c>
      <c r="CG21" s="130">
        <v>1.32873993</v>
      </c>
      <c r="CH21" s="130">
        <v>0</v>
      </c>
      <c r="CI21" s="131">
        <v>0</v>
      </c>
      <c r="CJ21" s="29"/>
      <c r="CK21" s="87"/>
      <c r="CL21" s="87"/>
      <c r="CM21" s="87"/>
      <c r="CN21" s="87"/>
      <c r="CO21" s="71">
        <f ca="1">PRODUCT(ABS(CH21)+ABS(CG21)+ABS(CF21)+ABS(CE21)+ABS(CD21)+ABS(CC21)+ABS(CB21)+ABS(CA21)+ABS(BZ21)+ABS(BY21)+ABS(BX21)+ABS(BW21)+ABS(BV21)+ABS(BU21)+ABS(BT21)+ABS(BS21)+ABS(BR21)+ABS(BQ21)+ABS(BP21)+ABS(BO21)+ABS(BN21)+ABS(BM21)+ABS(BL21)+ABS(BK21)+ABS(BJ21)+ABS(BI21)+ABS(BH21)+ABS(BG21)+ABS(BF21)+ABS(BE21)+ABS(BD21)+ABS(BC21)+ABS(BB21)+ABS(BA21)+ABS(AZ21)+ABS(AY21)+ABS(AX21)+ABS(AW21)+ABS(AV21)+ABS(AU21)+ABS(AT21)+ABS(AS21)+ABS(AR21)+ABS(AQ21)+ABS(AP21)+ABS(AO21)+ABS(AN21)+ABS(AM21)+ABS(AL21)+ABS(AK21)+ABS(AJ21)+ABS(AI21)+ABS(AH21)+ABS(AG21)+ABS(AF21)+ABS(AE21)+ABS(AD21)+ABS(AC21)+ABS(AB21)+ABS(AA21)+ABS(Z21)+ABS(Y21)+ABS(X21)+ABS(W21)+ABS(V21)+ABS(U21)+ABS(T21)+ABS(S21)+ABS(R21)+ABS(Q21)+ABS(P21)+ABS(O21)+ABS(N21)+ABS(M21)+ABS(L21),1/75)</f>
        <v>10.386666666666667</v>
      </c>
      <c r="CQ21"/>
      <c r="CV21" s="27"/>
    </row>
    <row r="22" spans="1:100" ht="15" customHeight="1">
      <c r="A22">
        <v>10</v>
      </c>
      <c r="B22" t="s">
        <v>215</v>
      </c>
      <c r="C22">
        <v>22</v>
      </c>
      <c r="D22" s="28">
        <v>18</v>
      </c>
      <c r="E22">
        <v>10</v>
      </c>
      <c r="F22" s="129">
        <v>43009</v>
      </c>
      <c r="G22" t="s">
        <v>216</v>
      </c>
      <c r="H22" s="70">
        <v>14</v>
      </c>
      <c r="I22" s="70">
        <v>-28</v>
      </c>
      <c r="J22" s="29"/>
      <c r="K22" s="130">
        <v>0</v>
      </c>
      <c r="L22" s="130">
        <v>0.24606295</v>
      </c>
      <c r="M22" s="130">
        <v>-3.4448813</v>
      </c>
      <c r="N22" s="130">
        <v>3.4448813</v>
      </c>
      <c r="O22" s="130">
        <v>5.26574713</v>
      </c>
      <c r="P22" s="130">
        <v>6.84055001</v>
      </c>
      <c r="Q22" s="130">
        <v>8.71062843</v>
      </c>
      <c r="R22" s="130">
        <v>9.89173059</v>
      </c>
      <c r="S22" s="132">
        <v>10.87598239</v>
      </c>
      <c r="T22" s="132">
        <v>11.90944678</v>
      </c>
      <c r="U22" s="132">
        <v>12.45078527</v>
      </c>
      <c r="V22" s="132">
        <v>13.23818671</v>
      </c>
      <c r="W22" s="132">
        <v>13.53346225</v>
      </c>
      <c r="X22" s="132">
        <v>13.97637556</v>
      </c>
      <c r="Y22" s="132">
        <v>14.2716511</v>
      </c>
      <c r="Z22" s="132">
        <v>14.07480074</v>
      </c>
      <c r="AA22" s="132">
        <v>13.87795038</v>
      </c>
      <c r="AB22" s="132">
        <v>13.33661189</v>
      </c>
      <c r="AC22" s="132">
        <v>12.74606081</v>
      </c>
      <c r="AD22" s="132">
        <v>12.05708455</v>
      </c>
      <c r="AE22" s="132">
        <v>11.51574606</v>
      </c>
      <c r="AF22" s="132">
        <v>10.67913203</v>
      </c>
      <c r="AG22" s="130">
        <v>9.99015577</v>
      </c>
      <c r="AH22" s="130">
        <v>8.90747879</v>
      </c>
      <c r="AI22" s="130">
        <v>7.8740144</v>
      </c>
      <c r="AJ22" s="130">
        <v>6.93897519</v>
      </c>
      <c r="AK22" s="130">
        <v>6.98818778</v>
      </c>
      <c r="AL22" s="130">
        <v>7.08661296</v>
      </c>
      <c r="AM22" s="130">
        <v>6.84055001</v>
      </c>
      <c r="AN22" s="130">
        <v>6.84055001</v>
      </c>
      <c r="AO22" s="130">
        <v>6.74212483</v>
      </c>
      <c r="AP22" s="130">
        <v>6.3976367</v>
      </c>
      <c r="AQ22" s="130">
        <v>6.15157375</v>
      </c>
      <c r="AR22" s="130">
        <v>6.59448706</v>
      </c>
      <c r="AS22" s="130">
        <v>6.98818778</v>
      </c>
      <c r="AT22" s="130">
        <v>7.18503814</v>
      </c>
      <c r="AU22" s="130">
        <v>6.93897519</v>
      </c>
      <c r="AV22" s="130">
        <v>6.74212483</v>
      </c>
      <c r="AW22" s="130">
        <v>6.34842411</v>
      </c>
      <c r="AX22" s="130">
        <v>6.34842411</v>
      </c>
      <c r="AY22" s="130">
        <v>6.15157375</v>
      </c>
      <c r="AZ22" s="130">
        <v>5.95472339</v>
      </c>
      <c r="BA22" s="130">
        <v>5.56102267</v>
      </c>
      <c r="BB22" s="130">
        <v>5.21653454</v>
      </c>
      <c r="BC22" s="130">
        <v>5.11810936</v>
      </c>
      <c r="BD22" s="130">
        <v>4.921259</v>
      </c>
      <c r="BE22" s="130">
        <v>4.57677087</v>
      </c>
      <c r="BF22" s="130">
        <v>4.77362123</v>
      </c>
      <c r="BG22" s="130">
        <v>5.16732195</v>
      </c>
      <c r="BH22" s="130">
        <v>5.4133849</v>
      </c>
      <c r="BI22" s="130">
        <v>5.70866044</v>
      </c>
      <c r="BJ22" s="130">
        <v>6.3976367</v>
      </c>
      <c r="BK22" s="130">
        <v>6.79133742</v>
      </c>
      <c r="BL22" s="130">
        <v>7.28346332</v>
      </c>
      <c r="BM22" s="130">
        <v>8.07086476</v>
      </c>
      <c r="BN22" s="130">
        <v>8.3661403</v>
      </c>
      <c r="BO22" s="130">
        <v>8.41535289</v>
      </c>
      <c r="BP22" s="130">
        <v>8.26771512</v>
      </c>
      <c r="BQ22" s="130">
        <v>8.16928994</v>
      </c>
      <c r="BR22" s="130">
        <v>7.77558922</v>
      </c>
      <c r="BS22" s="130">
        <v>7.72637663</v>
      </c>
      <c r="BT22" s="130">
        <v>7.48031368</v>
      </c>
      <c r="BU22" s="130">
        <v>7.23425073</v>
      </c>
      <c r="BV22" s="130">
        <v>6.64369965</v>
      </c>
      <c r="BW22" s="130">
        <v>6.24999893</v>
      </c>
      <c r="BX22" s="130">
        <v>6.15157375</v>
      </c>
      <c r="BY22" s="130">
        <v>5.80708562</v>
      </c>
      <c r="BZ22" s="130">
        <v>5.75787303</v>
      </c>
      <c r="CA22" s="130">
        <v>5.61023526</v>
      </c>
      <c r="CB22" s="130">
        <v>5.4133849</v>
      </c>
      <c r="CC22" s="130">
        <v>4.52755828</v>
      </c>
      <c r="CD22" s="130">
        <v>3.59251907</v>
      </c>
      <c r="CE22" s="130">
        <v>2.60826727</v>
      </c>
      <c r="CF22" s="130">
        <v>1.13188957</v>
      </c>
      <c r="CG22" s="130">
        <v>-5.80708562</v>
      </c>
      <c r="CH22" s="130">
        <v>0</v>
      </c>
      <c r="CI22" s="131">
        <v>0</v>
      </c>
      <c r="CJ22" s="29"/>
      <c r="CK22" s="87"/>
      <c r="CL22" s="87"/>
      <c r="CM22" s="87"/>
      <c r="CN22" s="87"/>
      <c r="CO22" s="71">
        <f ca="1">PRODUCT(ABS(CH22)+ABS(CG22)+ABS(CF22)+ABS(CE22)+ABS(CD22)+ABS(CC22)+ABS(CB22)+ABS(CA22)+ABS(BZ22)+ABS(BY22)+ABS(BX22)+ABS(BW22)+ABS(BV22)+ABS(BU22)+ABS(BT22)+ABS(BS22)+ABS(BR22)+ABS(BQ22)+ABS(BP22)+ABS(BO22)+ABS(BN22)+ABS(BM22)+ABS(BL22)+ABS(BK22)+ABS(BJ22)+ABS(BI22)+ABS(BH22)+ABS(BG22)+ABS(BF22)+ABS(BE22)+ABS(BD22)+ABS(BC22)+ABS(BB22)+ABS(BA22)+ABS(AZ22)+ABS(AY22)+ABS(AX22)+ABS(AW22)+ABS(AV22)+ABS(AU22)+ABS(AT22)+ABS(AS22)+ABS(AR22)+ABS(AQ22)+ABS(AP22)+ABS(AO22)+ABS(AN22)+ABS(AM22)+ABS(AL22)+ABS(AK22)+ABS(AJ22)+ABS(AI22)+ABS(AH22)+ABS(AG22)+ABS(AF22)+ABS(AE22)+ABS(AD22)+ABS(AC22)+ABS(AB22)+ABS(AA22)+ABS(Z22)+ABS(Y22)+ABS(X22)+ABS(W22)+ABS(V22)+ABS(U22)+ABS(T22)+ABS(S22)+ABS(R22)+ABS(Q22)+ABS(P22)+ABS(O22)+ABS(N22)+ABS(M22)+ABS(L22),1/75)</f>
        <v>3.9200000000000004</v>
      </c>
      <c r="CQ22"/>
      <c r="CV22" s="27"/>
    </row>
    <row r="23" spans="1:100" ht="15" customHeight="1">
      <c r="A23">
        <v>9</v>
      </c>
      <c r="B23" t="s">
        <v>215</v>
      </c>
      <c r="C23">
        <v>22</v>
      </c>
      <c r="D23" s="28">
        <v>16</v>
      </c>
      <c r="E23">
        <v>9</v>
      </c>
      <c r="F23" s="129">
        <v>43009</v>
      </c>
      <c r="G23" t="s">
        <v>216</v>
      </c>
      <c r="H23" s="70">
        <v>46</v>
      </c>
      <c r="I23" s="70">
        <v>-83</v>
      </c>
      <c r="J23" s="29"/>
      <c r="K23" s="130">
        <v>0</v>
      </c>
      <c r="L23" s="130">
        <v>1.4763777</v>
      </c>
      <c r="M23" s="130">
        <v>5.95472339</v>
      </c>
      <c r="N23" s="130">
        <v>9.20275433</v>
      </c>
      <c r="O23" s="132">
        <v>11.36810829</v>
      </c>
      <c r="P23" s="132">
        <v>12.64763563</v>
      </c>
      <c r="Q23" s="132">
        <v>13.92716297</v>
      </c>
      <c r="R23" s="132">
        <v>14.763777</v>
      </c>
      <c r="S23" s="132">
        <v>15.40354067</v>
      </c>
      <c r="T23" s="132">
        <v>15.94487916</v>
      </c>
      <c r="U23" s="132">
        <v>16.2401547</v>
      </c>
      <c r="V23" s="132">
        <v>16.87991837</v>
      </c>
      <c r="W23" s="132">
        <v>16.38779247</v>
      </c>
      <c r="X23" s="132">
        <v>16.33857988</v>
      </c>
      <c r="Y23" s="132">
        <v>16.28936729</v>
      </c>
      <c r="Z23" s="132">
        <v>16.14172952</v>
      </c>
      <c r="AA23" s="132">
        <v>15.94487916</v>
      </c>
      <c r="AB23" s="132">
        <v>15.64960362</v>
      </c>
      <c r="AC23" s="132">
        <v>15.30511549</v>
      </c>
      <c r="AD23" s="132">
        <v>14.22243851</v>
      </c>
      <c r="AE23" s="132">
        <v>13.43503707</v>
      </c>
      <c r="AF23" s="132">
        <v>12.59842304</v>
      </c>
      <c r="AG23" s="132">
        <v>12.15550973</v>
      </c>
      <c r="AH23" s="132">
        <v>11.41732088</v>
      </c>
      <c r="AI23" s="132">
        <v>10.97440757</v>
      </c>
      <c r="AJ23" s="132">
        <v>10.43306908</v>
      </c>
      <c r="AK23" s="132">
        <v>10.67913203</v>
      </c>
      <c r="AL23" s="132">
        <v>10.8267698</v>
      </c>
      <c r="AM23" s="132">
        <v>10.72834462</v>
      </c>
      <c r="AN23" s="132">
        <v>10.77755721</v>
      </c>
      <c r="AO23" s="132">
        <v>11.12204534</v>
      </c>
      <c r="AP23" s="132">
        <v>11.36810829</v>
      </c>
      <c r="AQ23" s="132">
        <v>11.51574606</v>
      </c>
      <c r="AR23" s="132">
        <v>11.95865937</v>
      </c>
      <c r="AS23" s="132">
        <v>12.49999786</v>
      </c>
      <c r="AT23" s="132">
        <v>12.59842304</v>
      </c>
      <c r="AU23" s="132">
        <v>12.99212376</v>
      </c>
      <c r="AV23" s="132">
        <v>13.48424966</v>
      </c>
      <c r="AW23" s="132">
        <v>13.7795252</v>
      </c>
      <c r="AX23" s="132">
        <v>14.37007628</v>
      </c>
      <c r="AY23" s="132">
        <v>14.86220218</v>
      </c>
      <c r="AZ23" s="132">
        <v>15.05905254</v>
      </c>
      <c r="BA23" s="132">
        <v>15.00983995</v>
      </c>
      <c r="BB23" s="132">
        <v>15.2559029</v>
      </c>
      <c r="BC23" s="132">
        <v>15.10826513</v>
      </c>
      <c r="BD23" s="132">
        <v>15.15747772</v>
      </c>
      <c r="BE23" s="132">
        <v>15.60039103</v>
      </c>
      <c r="BF23" s="132">
        <v>15.60039103</v>
      </c>
      <c r="BG23" s="132">
        <v>15.10826513</v>
      </c>
      <c r="BH23" s="132">
        <v>15.00983995</v>
      </c>
      <c r="BI23" s="132">
        <v>15.10826513</v>
      </c>
      <c r="BJ23" s="132">
        <v>15.2559029</v>
      </c>
      <c r="BK23" s="132">
        <v>15.99409175</v>
      </c>
      <c r="BL23" s="132">
        <v>16.38779247</v>
      </c>
      <c r="BM23" s="132">
        <v>16.53543024</v>
      </c>
      <c r="BN23" s="132">
        <v>16.43700506</v>
      </c>
      <c r="BO23" s="132">
        <v>16.43700506</v>
      </c>
      <c r="BP23" s="132">
        <v>16.38779247</v>
      </c>
      <c r="BQ23" s="132">
        <v>16.19094211</v>
      </c>
      <c r="BR23" s="132">
        <v>16.19094211</v>
      </c>
      <c r="BS23" s="132">
        <v>16.2401547</v>
      </c>
      <c r="BT23" s="132">
        <v>15.69881621</v>
      </c>
      <c r="BU23" s="132">
        <v>15.15747772</v>
      </c>
      <c r="BV23" s="132">
        <v>14.763777</v>
      </c>
      <c r="BW23" s="132">
        <v>14.56692664</v>
      </c>
      <c r="BX23" s="132">
        <v>14.51771405</v>
      </c>
      <c r="BY23" s="132">
        <v>13.87795038</v>
      </c>
      <c r="BZ23" s="132">
        <v>12.7952734</v>
      </c>
      <c r="CA23" s="132">
        <v>11.46653347</v>
      </c>
      <c r="CB23" s="132">
        <v>10.23621872</v>
      </c>
      <c r="CC23" s="130">
        <v>8.75984102</v>
      </c>
      <c r="CD23" s="130">
        <v>7.23425073</v>
      </c>
      <c r="CE23" s="130">
        <v>5.65944785</v>
      </c>
      <c r="CF23" s="130">
        <v>3.69094425</v>
      </c>
      <c r="CG23" s="130">
        <v>1.72244065</v>
      </c>
      <c r="CH23" s="130">
        <v>0</v>
      </c>
      <c r="CI23" s="131">
        <v>0</v>
      </c>
      <c r="CJ23" s="29"/>
      <c r="CK23" s="87"/>
      <c r="CL23" s="87"/>
      <c r="CM23" s="87"/>
      <c r="CN23" s="87"/>
      <c r="CO23" s="71">
        <f ca="1">PRODUCT(ABS(CH23)+ABS(CG23)+ABS(CF23)+ABS(CE23)+ABS(CD23)+ABS(CC23)+ABS(CB23)+ABS(CA23)+ABS(BZ23)+ABS(BY23)+ABS(BX23)+ABS(BW23)+ABS(BV23)+ABS(BU23)+ABS(BT23)+ABS(BS23)+ABS(BR23)+ABS(BQ23)+ABS(BP23)+ABS(BO23)+ABS(BN23)+ABS(BM23)+ABS(BL23)+ABS(BK23)+ABS(BJ23)+ABS(BI23)+ABS(BH23)+ABS(BG23)+ABS(BF23)+ABS(BE23)+ABS(BD23)+ABS(BC23)+ABS(BB23)+ABS(BA23)+ABS(AZ23)+ABS(AY23)+ABS(AX23)+ABS(AW23)+ABS(AV23)+ABS(AU23)+ABS(AT23)+ABS(AS23)+ABS(AR23)+ABS(AQ23)+ABS(AP23)+ABS(AO23)+ABS(AN23)+ABS(AM23)+ABS(AL23)+ABS(AK23)+ABS(AJ23)+ABS(AI23)+ABS(AH23)+ABS(AG23)+ABS(AF23)+ABS(AE23)+ABS(AD23)+ABS(AC23)+ABS(AB23)+ABS(AA23)+ABS(Z23)+ABS(Y23)+ABS(X23)+ABS(W23)+ABS(V23)+ABS(U23)+ABS(T23)+ABS(S23)+ABS(R23)+ABS(Q23)+ABS(P23)+ABS(O23)+ABS(N23)+ABS(M23)+ABS(L23),1/75)</f>
        <v>47.040000000000006</v>
      </c>
      <c r="CQ23"/>
      <c r="CV23" s="27"/>
    </row>
    <row r="24" spans="1:100" ht="15" customHeight="1">
      <c r="A24">
        <v>8</v>
      </c>
      <c r="B24" t="s">
        <v>215</v>
      </c>
      <c r="C24">
        <v>22</v>
      </c>
      <c r="D24" s="28">
        <v>15</v>
      </c>
      <c r="E24">
        <v>8</v>
      </c>
      <c r="F24" s="129">
        <v>43009</v>
      </c>
      <c r="G24" t="s">
        <v>216</v>
      </c>
      <c r="H24" s="70">
        <v>43</v>
      </c>
      <c r="I24" s="70">
        <v>-89</v>
      </c>
      <c r="J24" s="29"/>
      <c r="K24" s="130">
        <v>0</v>
      </c>
      <c r="L24" s="130">
        <v>0.34448813</v>
      </c>
      <c r="M24" s="130">
        <v>2.85433022</v>
      </c>
      <c r="N24" s="130">
        <v>4.52755828</v>
      </c>
      <c r="O24" s="130">
        <v>5.56102267</v>
      </c>
      <c r="P24" s="130">
        <v>6.44684929</v>
      </c>
      <c r="Q24" s="130">
        <v>7.52952627</v>
      </c>
      <c r="R24" s="130">
        <v>8.46456548</v>
      </c>
      <c r="S24" s="130">
        <v>9.25196692</v>
      </c>
      <c r="T24" s="130">
        <v>9.94094318</v>
      </c>
      <c r="U24" s="132">
        <v>10.18700613</v>
      </c>
      <c r="V24" s="132">
        <v>10.48228167</v>
      </c>
      <c r="W24" s="130">
        <v>9.94094318</v>
      </c>
      <c r="X24" s="130">
        <v>9.64566764</v>
      </c>
      <c r="Y24" s="130">
        <v>9.59645505</v>
      </c>
      <c r="Z24" s="130">
        <v>9.30117951</v>
      </c>
      <c r="AA24" s="130">
        <v>8.90747879</v>
      </c>
      <c r="AB24" s="130">
        <v>8.26771512</v>
      </c>
      <c r="AC24" s="130">
        <v>8.02165217</v>
      </c>
      <c r="AD24" s="130">
        <v>7.28346332</v>
      </c>
      <c r="AE24" s="130">
        <v>6.3976367</v>
      </c>
      <c r="AF24" s="130">
        <v>5.65944785</v>
      </c>
      <c r="AG24" s="130">
        <v>5.46259749</v>
      </c>
      <c r="AH24" s="130">
        <v>4.87204641</v>
      </c>
      <c r="AI24" s="130">
        <v>4.72440864</v>
      </c>
      <c r="AJ24" s="130">
        <v>4.47834569</v>
      </c>
      <c r="AK24" s="130">
        <v>4.97047159</v>
      </c>
      <c r="AL24" s="130">
        <v>4.87204641</v>
      </c>
      <c r="AM24" s="130">
        <v>4.72440864</v>
      </c>
      <c r="AN24" s="130">
        <v>4.87204641</v>
      </c>
      <c r="AO24" s="130">
        <v>4.97047159</v>
      </c>
      <c r="AP24" s="130">
        <v>5.31495972</v>
      </c>
      <c r="AQ24" s="130">
        <v>5.21653454</v>
      </c>
      <c r="AR24" s="130">
        <v>5.70866044</v>
      </c>
      <c r="AS24" s="130">
        <v>5.80708562</v>
      </c>
      <c r="AT24" s="130">
        <v>5.65944785</v>
      </c>
      <c r="AU24" s="130">
        <v>5.56102267</v>
      </c>
      <c r="AV24" s="130">
        <v>5.80708562</v>
      </c>
      <c r="AW24" s="130">
        <v>5.65944785</v>
      </c>
      <c r="AX24" s="130">
        <v>5.31495972</v>
      </c>
      <c r="AY24" s="130">
        <v>5.36417231</v>
      </c>
      <c r="AZ24" s="130">
        <v>5.4133849</v>
      </c>
      <c r="BA24" s="130">
        <v>4.97047159</v>
      </c>
      <c r="BB24" s="130">
        <v>4.67519605</v>
      </c>
      <c r="BC24" s="130">
        <v>4.03543238</v>
      </c>
      <c r="BD24" s="130">
        <v>3.24803094</v>
      </c>
      <c r="BE24" s="130">
        <v>3.14960576</v>
      </c>
      <c r="BF24" s="130">
        <v>3.00196799</v>
      </c>
      <c r="BG24" s="130">
        <v>2.60826727</v>
      </c>
      <c r="BH24" s="130">
        <v>2.4606295</v>
      </c>
      <c r="BI24" s="130">
        <v>2.65747986</v>
      </c>
      <c r="BJ24" s="130">
        <v>3.05118058</v>
      </c>
      <c r="BK24" s="130">
        <v>3.64173166</v>
      </c>
      <c r="BL24" s="130">
        <v>4.23228274</v>
      </c>
      <c r="BM24" s="130">
        <v>4.52755828</v>
      </c>
      <c r="BN24" s="130">
        <v>4.57677087</v>
      </c>
      <c r="BO24" s="130">
        <v>4.921259</v>
      </c>
      <c r="BP24" s="130">
        <v>5.26574713</v>
      </c>
      <c r="BQ24" s="130">
        <v>5.21653454</v>
      </c>
      <c r="BR24" s="130">
        <v>5.65944785</v>
      </c>
      <c r="BS24" s="130">
        <v>5.95472339</v>
      </c>
      <c r="BT24" s="130">
        <v>5.51181008</v>
      </c>
      <c r="BU24" s="130">
        <v>5.46259749</v>
      </c>
      <c r="BV24" s="130">
        <v>5.51181008</v>
      </c>
      <c r="BW24" s="130">
        <v>5.4133849</v>
      </c>
      <c r="BX24" s="130">
        <v>5.36417231</v>
      </c>
      <c r="BY24" s="130">
        <v>5.06889677</v>
      </c>
      <c r="BZ24" s="130">
        <v>4.72440864</v>
      </c>
      <c r="CA24" s="130">
        <v>4.47834569</v>
      </c>
      <c r="CB24" s="130">
        <v>4.03543238</v>
      </c>
      <c r="CC24" s="130">
        <v>3.19881835</v>
      </c>
      <c r="CD24" s="130">
        <v>3.00196799</v>
      </c>
      <c r="CE24" s="130">
        <v>2.31299173</v>
      </c>
      <c r="CF24" s="130">
        <v>1.57480288</v>
      </c>
      <c r="CG24" s="130">
        <v>0.68897626</v>
      </c>
      <c r="CH24" s="130">
        <v>0</v>
      </c>
      <c r="CI24" s="131">
        <v>0</v>
      </c>
      <c r="CJ24" s="29"/>
      <c r="CK24" s="87"/>
      <c r="CL24" s="87"/>
      <c r="CM24" s="87"/>
      <c r="CN24" s="87"/>
      <c r="CO24" s="71">
        <f ca="1">PRODUCT(ABS(CH24)+ABS(CG24)+ABS(CF24)+ABS(CE24)+ABS(CD24)+ABS(CC24)+ABS(CB24)+ABS(CA24)+ABS(BZ24)+ABS(BY24)+ABS(BX24)+ABS(BW24)+ABS(BV24)+ABS(BU24)+ABS(BT24)+ABS(BS24)+ABS(BR24)+ABS(BQ24)+ABS(BP24)+ABS(BO24)+ABS(BN24)+ABS(BM24)+ABS(BL24)+ABS(BK24)+ABS(BJ24)+ABS(BI24)+ABS(BH24)+ABS(BG24)+ABS(BF24)+ABS(BE24)+ABS(BD24)+ABS(BC24)+ABS(BB24)+ABS(BA24)+ABS(AZ24)+ABS(AY24)+ABS(AX24)+ABS(AW24)+ABS(AV24)+ABS(AU24)+ABS(AT24)+ABS(AS24)+ABS(AR24)+ABS(AQ24)+ABS(AP24)+ABS(AO24)+ABS(AN24)+ABS(AM24)+ABS(AL24)+ABS(AK24)+ABS(AJ24)+ABS(AI24)+ABS(AH24)+ABS(AG24)+ABS(AF24)+ABS(AE24)+ABS(AD24)+ABS(AC24)+ABS(AB24)+ABS(AA24)+ABS(Z24)+ABS(Y24)+ABS(X24)+ABS(W24)+ABS(V24)+ABS(U24)+ABS(T24)+ABS(S24)+ABS(R24)+ABS(Q24)+ABS(P24)+ABS(O24)+ABS(N24)+ABS(M24)+ABS(L24),1/75)</f>
        <v>17.240000000000002</v>
      </c>
      <c r="CQ24"/>
      <c r="CV24" s="27"/>
    </row>
    <row r="25" spans="1:100" ht="15" customHeight="1">
      <c r="A25">
        <v>7</v>
      </c>
      <c r="B25" t="s">
        <v>215</v>
      </c>
      <c r="C25">
        <v>22</v>
      </c>
      <c r="D25" s="28">
        <v>13</v>
      </c>
      <c r="E25">
        <v>7</v>
      </c>
      <c r="F25" s="129">
        <v>43009</v>
      </c>
      <c r="G25" t="s">
        <v>216</v>
      </c>
      <c r="H25" s="70">
        <v>39</v>
      </c>
      <c r="I25" s="70">
        <v>-93</v>
      </c>
      <c r="J25" s="29"/>
      <c r="K25" s="130">
        <v>0</v>
      </c>
      <c r="L25" s="130">
        <v>-0.68897626</v>
      </c>
      <c r="M25" s="130">
        <v>1.42716511</v>
      </c>
      <c r="N25" s="130">
        <v>3.74015684</v>
      </c>
      <c r="O25" s="130">
        <v>5.4133849</v>
      </c>
      <c r="P25" s="130">
        <v>6.24999893</v>
      </c>
      <c r="Q25" s="130">
        <v>7.52952627</v>
      </c>
      <c r="R25" s="130">
        <v>8.75984102</v>
      </c>
      <c r="S25" s="130">
        <v>9.94094318</v>
      </c>
      <c r="T25" s="132">
        <v>11.3188957</v>
      </c>
      <c r="U25" s="132">
        <v>11.95865937</v>
      </c>
      <c r="V25" s="132">
        <v>13.09054894</v>
      </c>
      <c r="W25" s="132">
        <v>13.7795252</v>
      </c>
      <c r="X25" s="132">
        <v>14.51771405</v>
      </c>
      <c r="Y25" s="132">
        <v>15.00983995</v>
      </c>
      <c r="Z25" s="132">
        <v>15.50196585</v>
      </c>
      <c r="AA25" s="132">
        <v>16.43700506</v>
      </c>
      <c r="AB25" s="132">
        <v>16.83070578</v>
      </c>
      <c r="AC25" s="132">
        <v>17.7165324</v>
      </c>
      <c r="AD25" s="132">
        <v>18.06102053</v>
      </c>
      <c r="AE25" s="132">
        <v>17.91338276</v>
      </c>
      <c r="AF25" s="132">
        <v>17.91338276</v>
      </c>
      <c r="AG25" s="132">
        <v>18.35629607</v>
      </c>
      <c r="AH25" s="132">
        <v>18.84842197</v>
      </c>
      <c r="AI25" s="132">
        <v>19.58661082</v>
      </c>
      <c r="AJ25" s="132">
        <v>20.12794931</v>
      </c>
      <c r="AK25" s="132">
        <v>20.76771298</v>
      </c>
      <c r="AL25" s="132">
        <v>21.1614137</v>
      </c>
      <c r="AM25" s="132">
        <v>21.1614137</v>
      </c>
      <c r="AN25" s="132">
        <v>21.75196478</v>
      </c>
      <c r="AO25" s="132">
        <v>22.49015363</v>
      </c>
      <c r="AP25" s="132">
        <v>22.78542917</v>
      </c>
      <c r="AQ25" s="132">
        <v>23.1299173</v>
      </c>
      <c r="AR25" s="132">
        <v>23.52361802</v>
      </c>
      <c r="AS25" s="132">
        <v>23.72046838</v>
      </c>
      <c r="AT25" s="132">
        <v>23.52361802</v>
      </c>
      <c r="AU25" s="132">
        <v>23.42519284</v>
      </c>
      <c r="AV25" s="132">
        <v>23.37598025</v>
      </c>
      <c r="AW25" s="132">
        <v>22.93306694</v>
      </c>
      <c r="AX25" s="132">
        <v>22.93306694</v>
      </c>
      <c r="AY25" s="132">
        <v>22.49015363</v>
      </c>
      <c r="AZ25" s="132">
        <v>21.99802773</v>
      </c>
      <c r="BA25" s="132">
        <v>21.01377593</v>
      </c>
      <c r="BB25" s="132">
        <v>20.42322485</v>
      </c>
      <c r="BC25" s="132">
        <v>19.73424859</v>
      </c>
      <c r="BD25" s="132">
        <v>19.14369751</v>
      </c>
      <c r="BE25" s="132">
        <v>18.89763456</v>
      </c>
      <c r="BF25" s="132">
        <v>18.35629607</v>
      </c>
      <c r="BG25" s="132">
        <v>17.56889463</v>
      </c>
      <c r="BH25" s="132">
        <v>16.78149319</v>
      </c>
      <c r="BI25" s="132">
        <v>16.48621765</v>
      </c>
      <c r="BJ25" s="132">
        <v>16.19094211</v>
      </c>
      <c r="BK25" s="132">
        <v>15.99409175</v>
      </c>
      <c r="BL25" s="132">
        <v>15.60039103</v>
      </c>
      <c r="BM25" s="132">
        <v>15.05905254</v>
      </c>
      <c r="BN25" s="132">
        <v>14.02558815</v>
      </c>
      <c r="BO25" s="132">
        <v>12.7952734</v>
      </c>
      <c r="BP25" s="132">
        <v>12.05708455</v>
      </c>
      <c r="BQ25" s="132">
        <v>11.46653347</v>
      </c>
      <c r="BR25" s="132">
        <v>10.8267698</v>
      </c>
      <c r="BS25" s="132">
        <v>10.58070685</v>
      </c>
      <c r="BT25" s="130">
        <v>9.89173059</v>
      </c>
      <c r="BU25" s="130">
        <v>8.90747879</v>
      </c>
      <c r="BV25" s="130">
        <v>8.02165217</v>
      </c>
      <c r="BW25" s="130">
        <v>7.57873886</v>
      </c>
      <c r="BX25" s="130">
        <v>7.18503814</v>
      </c>
      <c r="BY25" s="130">
        <v>6.74212483</v>
      </c>
      <c r="BZ25" s="130">
        <v>6.20078634</v>
      </c>
      <c r="CA25" s="130">
        <v>5.16732195</v>
      </c>
      <c r="CB25" s="130">
        <v>3.83858202</v>
      </c>
      <c r="CC25" s="130">
        <v>2.36220432</v>
      </c>
      <c r="CD25" s="130">
        <v>1.4763777</v>
      </c>
      <c r="CE25" s="130">
        <v>0.9842518</v>
      </c>
      <c r="CF25" s="130">
        <v>0.4921259</v>
      </c>
      <c r="CG25" s="130">
        <v>0.39370072</v>
      </c>
      <c r="CH25" s="130">
        <v>0</v>
      </c>
      <c r="CI25" s="131">
        <v>0</v>
      </c>
      <c r="CJ25" s="29"/>
      <c r="CK25" s="87"/>
      <c r="CL25" s="87"/>
      <c r="CM25" s="87"/>
      <c r="CN25" s="87"/>
      <c r="CO25" s="71">
        <f ca="1">PRODUCT(ABS(CH25)+ABS(CG25)+ABS(CF25)+ABS(CE25)+ABS(CD25)+ABS(CC25)+ABS(CB25)+ABS(CA25)+ABS(BZ25)+ABS(BY25)+ABS(BX25)+ABS(BW25)+ABS(BV25)+ABS(BU25)+ABS(BT25)+ABS(BS25)+ABS(BR25)+ABS(BQ25)+ABS(BP25)+ABS(BO25)+ABS(BN25)+ABS(BM25)+ABS(BL25)+ABS(BK25)+ABS(BJ25)+ABS(BI25)+ABS(BH25)+ABS(BG25)+ABS(BF25)+ABS(BE25)+ABS(BD25)+ABS(BC25)+ABS(BB25)+ABS(BA25)+ABS(AZ25)+ABS(AY25)+ABS(AX25)+ABS(AW25)+ABS(AV25)+ABS(AU25)+ABS(AT25)+ABS(AS25)+ABS(AR25)+ABS(AQ25)+ABS(AP25)+ABS(AO25)+ABS(AN25)+ABS(AM25)+ABS(AL25)+ABS(AK25)+ABS(AJ25)+ABS(AI25)+ABS(AH25)+ABS(AG25)+ABS(AF25)+ABS(AE25)+ABS(AD25)+ABS(AC25)+ABS(AB25)+ABS(AA25)+ABS(Z25)+ABS(Y25)+ABS(X25)+ABS(W25)+ABS(V25)+ABS(U25)+ABS(T25)+ABS(S25)+ABS(R25)+ABS(Q25)+ABS(P25)+ABS(O25)+ABS(N25)+ABS(M25)+ABS(L25),1/75)</f>
        <v>3.9200000000000004</v>
      </c>
      <c r="CQ25"/>
      <c r="CV25" s="27"/>
    </row>
    <row r="26" spans="1:100" ht="15" customHeight="1">
      <c r="A26">
        <v>6</v>
      </c>
      <c r="B26" t="s">
        <v>215</v>
      </c>
      <c r="C26">
        <v>22</v>
      </c>
      <c r="D26" s="28">
        <v>11</v>
      </c>
      <c r="E26">
        <v>6</v>
      </c>
      <c r="F26" s="129">
        <v>43009</v>
      </c>
      <c r="G26" t="s">
        <v>216</v>
      </c>
      <c r="H26" s="70">
        <v>19</v>
      </c>
      <c r="I26" s="70">
        <v>-85</v>
      </c>
      <c r="J26" s="29"/>
      <c r="K26" s="130">
        <v>0</v>
      </c>
      <c r="L26" s="130">
        <v>-3.64173166</v>
      </c>
      <c r="M26" s="130">
        <v>-5.65944785</v>
      </c>
      <c r="N26" s="130">
        <v>-7.23425073</v>
      </c>
      <c r="O26" s="130">
        <v>-7.92322699</v>
      </c>
      <c r="P26" s="130">
        <v>-8.66141584</v>
      </c>
      <c r="Q26" s="130">
        <v>-9.49802987</v>
      </c>
      <c r="R26" s="130">
        <v>-10.08858095</v>
      </c>
      <c r="S26" s="130">
        <v>-10.48228167</v>
      </c>
      <c r="T26" s="130">
        <v>-9.94094318</v>
      </c>
      <c r="U26" s="130">
        <v>-9.20275433</v>
      </c>
      <c r="V26" s="130">
        <v>-8.02165217</v>
      </c>
      <c r="W26" s="130">
        <v>-7.03740037</v>
      </c>
      <c r="X26" s="130">
        <v>-6.59448706</v>
      </c>
      <c r="Y26" s="130">
        <v>-6.44684929</v>
      </c>
      <c r="Z26" s="130">
        <v>-6.34842411</v>
      </c>
      <c r="AA26" s="130">
        <v>-6.05314857</v>
      </c>
      <c r="AB26" s="130">
        <v>-6.20078634</v>
      </c>
      <c r="AC26" s="130">
        <v>-6.24999893</v>
      </c>
      <c r="AD26" s="130">
        <v>-6.64369965</v>
      </c>
      <c r="AE26" s="130">
        <v>-7.57873886</v>
      </c>
      <c r="AF26" s="130">
        <v>-9.49802987</v>
      </c>
      <c r="AG26" s="130">
        <v>-10.43306908</v>
      </c>
      <c r="AH26" s="130">
        <v>-10.28543131</v>
      </c>
      <c r="AI26" s="130">
        <v>-9.44881728</v>
      </c>
      <c r="AJ26" s="130">
        <v>-9.20275433</v>
      </c>
      <c r="AK26" s="130">
        <v>-9.25196692</v>
      </c>
      <c r="AL26" s="130">
        <v>-9.3503921</v>
      </c>
      <c r="AM26" s="130">
        <v>-9.54724246</v>
      </c>
      <c r="AN26" s="130">
        <v>-9.69488023</v>
      </c>
      <c r="AO26" s="130">
        <v>-9.39960469</v>
      </c>
      <c r="AP26" s="130">
        <v>-9.30117951</v>
      </c>
      <c r="AQ26" s="130">
        <v>-8.90747879</v>
      </c>
      <c r="AR26" s="130">
        <v>-7.77558922</v>
      </c>
      <c r="AS26" s="130">
        <v>-6.98818778</v>
      </c>
      <c r="AT26" s="130">
        <v>-7.28346332</v>
      </c>
      <c r="AU26" s="130">
        <v>-7.52952627</v>
      </c>
      <c r="AV26" s="130">
        <v>-7.13582555</v>
      </c>
      <c r="AW26" s="130">
        <v>-6.79133742</v>
      </c>
      <c r="AX26" s="130">
        <v>-6.69291224</v>
      </c>
      <c r="AY26" s="130">
        <v>-6.74212483</v>
      </c>
      <c r="AZ26" s="130">
        <v>-7.13582555</v>
      </c>
      <c r="BA26" s="130">
        <v>-7.62795145</v>
      </c>
      <c r="BB26" s="130">
        <v>-7.48031368</v>
      </c>
      <c r="BC26" s="130">
        <v>-7.33267591</v>
      </c>
      <c r="BD26" s="130">
        <v>-7.08661296</v>
      </c>
      <c r="BE26" s="130">
        <v>-6.69291224</v>
      </c>
      <c r="BF26" s="130">
        <v>-6.05314857</v>
      </c>
      <c r="BG26" s="130">
        <v>-6.10236116</v>
      </c>
      <c r="BH26" s="130">
        <v>-6.29921152</v>
      </c>
      <c r="BI26" s="130">
        <v>-5.75787303</v>
      </c>
      <c r="BJ26" s="130">
        <v>-4.87204641</v>
      </c>
      <c r="BK26" s="130">
        <v>-4.08464497</v>
      </c>
      <c r="BL26" s="130">
        <v>-3.49409389</v>
      </c>
      <c r="BM26" s="130">
        <v>-3.00196799</v>
      </c>
      <c r="BN26" s="130">
        <v>-2.75590504</v>
      </c>
      <c r="BO26" s="130">
        <v>-2.9527554</v>
      </c>
      <c r="BP26" s="130">
        <v>-2.90354281</v>
      </c>
      <c r="BQ26" s="130">
        <v>-2.55905468</v>
      </c>
      <c r="BR26" s="130">
        <v>-2.31299173</v>
      </c>
      <c r="BS26" s="130">
        <v>-2.4606295</v>
      </c>
      <c r="BT26" s="130">
        <v>-2.80511763</v>
      </c>
      <c r="BU26" s="130">
        <v>-3.39566871</v>
      </c>
      <c r="BV26" s="130">
        <v>-4.47834569</v>
      </c>
      <c r="BW26" s="130">
        <v>-4.72440864</v>
      </c>
      <c r="BX26" s="130">
        <v>-4.03543238</v>
      </c>
      <c r="BY26" s="130">
        <v>-3.10039317</v>
      </c>
      <c r="BZ26" s="130">
        <v>-2.50984209</v>
      </c>
      <c r="CA26" s="130">
        <v>-1.9685036</v>
      </c>
      <c r="CB26" s="130">
        <v>-1.91929101</v>
      </c>
      <c r="CC26" s="130">
        <v>-2.60826727</v>
      </c>
      <c r="CD26" s="130">
        <v>-3.05118058</v>
      </c>
      <c r="CE26" s="130">
        <v>-2.55905468</v>
      </c>
      <c r="CF26" s="130">
        <v>-1.72244065</v>
      </c>
      <c r="CG26" s="130">
        <v>-0.68897626</v>
      </c>
      <c r="CH26" s="130">
        <v>0</v>
      </c>
      <c r="CI26" s="131">
        <v>0</v>
      </c>
      <c r="CJ26" s="29"/>
      <c r="CK26" s="87"/>
      <c r="CL26" s="87"/>
      <c r="CM26" s="87"/>
      <c r="CN26" s="87"/>
      <c r="CO26" s="71">
        <f ca="1">PRODUCT(ABS(CH26)+ABS(CG26)+ABS(CF26)+ABS(CE26)+ABS(CD26)+ABS(CC26)+ABS(CB26)+ABS(CA26)+ABS(BZ26)+ABS(BY26)+ABS(BX26)+ABS(BW26)+ABS(BV26)+ABS(BU26)+ABS(BT26)+ABS(BS26)+ABS(BR26)+ABS(BQ26)+ABS(BP26)+ABS(BO26)+ABS(BN26)+ABS(BM26)+ABS(BL26)+ABS(BK26)+ABS(BJ26)+ABS(BI26)+ABS(BH26)+ABS(BG26)+ABS(BF26)+ABS(BE26)+ABS(BD26)+ABS(BC26)+ABS(BB26)+ABS(BA26)+ABS(AZ26)+ABS(AY26)+ABS(AX26)+ABS(AW26)+ABS(AV26)+ABS(AU26)+ABS(AT26)+ABS(AS26)+ABS(AR26)+ABS(AQ26)+ABS(AP26)+ABS(AO26)+ABS(AN26)+ABS(AM26)+ABS(AL26)+ABS(AK26)+ABS(AJ26)+ABS(AI26)+ABS(AH26)+ABS(AG26)+ABS(AF26)+ABS(AE26)+ABS(AD26)+ABS(AC26)+ABS(AB26)+ABS(AA26)+ABS(Z26)+ABS(Y26)+ABS(X26)+ABS(W26)+ABS(V26)+ABS(U26)+ABS(T26)+ABS(S26)+ABS(R26)+ABS(Q26)+ABS(P26)+ABS(O26)+ABS(N26)+ABS(M26)+ABS(L26),1/75)</f>
        <v>27.866666666666667</v>
      </c>
      <c r="CQ26"/>
      <c r="CV26" s="27"/>
    </row>
    <row r="27" spans="1:100" ht="15" customHeight="1">
      <c r="A27">
        <v>5</v>
      </c>
      <c r="B27" t="s">
        <v>215</v>
      </c>
      <c r="C27">
        <v>22</v>
      </c>
      <c r="D27" s="28">
        <v>8</v>
      </c>
      <c r="E27">
        <v>5</v>
      </c>
      <c r="F27" s="129">
        <v>43009</v>
      </c>
      <c r="G27" t="s">
        <v>216</v>
      </c>
      <c r="H27" s="70">
        <v>27</v>
      </c>
      <c r="I27" s="70">
        <v>-36</v>
      </c>
      <c r="J27" s="29"/>
      <c r="K27" s="130">
        <v>0</v>
      </c>
      <c r="L27" s="130">
        <v>0.39370072</v>
      </c>
      <c r="M27" s="130">
        <v>2.11614137</v>
      </c>
      <c r="N27" s="130">
        <v>3.49409389</v>
      </c>
      <c r="O27" s="130">
        <v>5.26574713</v>
      </c>
      <c r="P27" s="130">
        <v>6.8897626</v>
      </c>
      <c r="Q27" s="130">
        <v>8.12007735</v>
      </c>
      <c r="R27" s="130">
        <v>9.00590397</v>
      </c>
      <c r="S27" s="130">
        <v>9.94094318</v>
      </c>
      <c r="T27" s="132">
        <v>11.66338383</v>
      </c>
      <c r="U27" s="132">
        <v>13.73031261</v>
      </c>
      <c r="V27" s="132">
        <v>15.89566657</v>
      </c>
      <c r="W27" s="132">
        <v>18.11023312</v>
      </c>
      <c r="X27" s="132">
        <v>19.53739823</v>
      </c>
      <c r="Y27" s="132">
        <v>20.32479967</v>
      </c>
      <c r="Z27" s="132">
        <v>20.27558708</v>
      </c>
      <c r="AA27" s="132">
        <v>20.57086262</v>
      </c>
      <c r="AB27" s="132">
        <v>20.81692557</v>
      </c>
      <c r="AC27" s="132">
        <v>20.96456334</v>
      </c>
      <c r="AD27" s="132">
        <v>20.81692557</v>
      </c>
      <c r="AE27" s="132">
        <v>19.93109895</v>
      </c>
      <c r="AF27" s="132">
        <v>18.94684715</v>
      </c>
      <c r="AG27" s="132">
        <v>18.40550866</v>
      </c>
      <c r="AH27" s="132">
        <v>17.86417017</v>
      </c>
      <c r="AI27" s="132">
        <v>17.42125686</v>
      </c>
      <c r="AJ27" s="132">
        <v>16.7322806</v>
      </c>
      <c r="AK27" s="132">
        <v>16.38779247</v>
      </c>
      <c r="AL27" s="132">
        <v>15.55117844</v>
      </c>
      <c r="AM27" s="132">
        <v>14.32086369</v>
      </c>
      <c r="AN27" s="132">
        <v>12.64763563</v>
      </c>
      <c r="AO27" s="132">
        <v>11.41732088</v>
      </c>
      <c r="AP27" s="132">
        <v>10.53149426</v>
      </c>
      <c r="AQ27" s="132">
        <v>10.03936836</v>
      </c>
      <c r="AR27" s="132">
        <v>10.48228167</v>
      </c>
      <c r="AS27" s="132">
        <v>10.53149426</v>
      </c>
      <c r="AT27" s="130">
        <v>9.99015577</v>
      </c>
      <c r="AU27" s="130">
        <v>9.20275433</v>
      </c>
      <c r="AV27" s="130">
        <v>8.56299066</v>
      </c>
      <c r="AW27" s="130">
        <v>8.51377807</v>
      </c>
      <c r="AX27" s="130">
        <v>8.51377807</v>
      </c>
      <c r="AY27" s="130">
        <v>8.8582662</v>
      </c>
      <c r="AZ27" s="130">
        <v>8.56299066</v>
      </c>
      <c r="BA27" s="130">
        <v>7.48031368</v>
      </c>
      <c r="BB27" s="130">
        <v>6.24999893</v>
      </c>
      <c r="BC27" s="130">
        <v>5.11810936</v>
      </c>
      <c r="BD27" s="130">
        <v>4.33070792</v>
      </c>
      <c r="BE27" s="130">
        <v>4.13385756</v>
      </c>
      <c r="BF27" s="130">
        <v>3.64173166</v>
      </c>
      <c r="BG27" s="130">
        <v>2.55905468</v>
      </c>
      <c r="BH27" s="130">
        <v>1.82086583</v>
      </c>
      <c r="BI27" s="130">
        <v>1.57480288</v>
      </c>
      <c r="BJ27" s="130">
        <v>1.52559029</v>
      </c>
      <c r="BK27" s="130">
        <v>1.52559029</v>
      </c>
      <c r="BL27" s="130">
        <v>1.77165324</v>
      </c>
      <c r="BM27" s="130">
        <v>2.16535396</v>
      </c>
      <c r="BN27" s="130">
        <v>2.50984209</v>
      </c>
      <c r="BO27" s="130">
        <v>2.9527554</v>
      </c>
      <c r="BP27" s="130">
        <v>3.10039317</v>
      </c>
      <c r="BQ27" s="130">
        <v>3.59251907</v>
      </c>
      <c r="BR27" s="130">
        <v>4.13385756</v>
      </c>
      <c r="BS27" s="130">
        <v>4.87204641</v>
      </c>
      <c r="BT27" s="130">
        <v>5.46259749</v>
      </c>
      <c r="BU27" s="130">
        <v>5.51181008</v>
      </c>
      <c r="BV27" s="130">
        <v>5.4133849</v>
      </c>
      <c r="BW27" s="130">
        <v>5.65944785</v>
      </c>
      <c r="BX27" s="130">
        <v>6.34842411</v>
      </c>
      <c r="BY27" s="130">
        <v>7.48031368</v>
      </c>
      <c r="BZ27" s="130">
        <v>7.67716404</v>
      </c>
      <c r="CA27" s="130">
        <v>7.48031368</v>
      </c>
      <c r="CB27" s="130">
        <v>6.3976367</v>
      </c>
      <c r="CC27" s="130">
        <v>4.97047159</v>
      </c>
      <c r="CD27" s="130">
        <v>3.59251907</v>
      </c>
      <c r="CE27" s="130">
        <v>2.06692878</v>
      </c>
      <c r="CF27" s="130">
        <v>0.93503921</v>
      </c>
      <c r="CG27" s="130">
        <v>0.34448813</v>
      </c>
      <c r="CH27" s="130">
        <v>0</v>
      </c>
      <c r="CI27" s="131">
        <v>0</v>
      </c>
      <c r="CJ27" s="29"/>
      <c r="CK27" s="87"/>
      <c r="CL27" s="87"/>
      <c r="CM27" s="87"/>
      <c r="CN27" s="87"/>
      <c r="CO27" s="71">
        <f ca="1">PRODUCT(ABS(CH27)+ABS(CG27)+ABS(CF27)+ABS(CE27)+ABS(CD27)+ABS(CC27)+ABS(CB27)+ABS(CA27)+ABS(BZ27)+ABS(BY27)+ABS(BX27)+ABS(BW27)+ABS(BV27)+ABS(BU27)+ABS(BT27)+ABS(BS27)+ABS(BR27)+ABS(BQ27)+ABS(BP27)+ABS(BO27)+ABS(BN27)+ABS(BM27)+ABS(BL27)+ABS(BK27)+ABS(BJ27)+ABS(BI27)+ABS(BH27)+ABS(BG27)+ABS(BF27)+ABS(BE27)+ABS(BD27)+ABS(BC27)+ABS(BB27)+ABS(BA27)+ABS(AZ27)+ABS(AY27)+ABS(AX27)+ABS(AW27)+ABS(AV27)+ABS(AU27)+ABS(AT27)+ABS(AS27)+ABS(AR27)+ABS(AQ27)+ABS(AP27)+ABS(AO27)+ABS(AN27)+ABS(AM27)+ABS(AL27)+ABS(AK27)+ABS(AJ27)+ABS(AI27)+ABS(AH27)+ABS(AG27)+ABS(AF27)+ABS(AE27)+ABS(AD27)+ABS(AC27)+ABS(AB27)+ABS(AA27)+ABS(Z27)+ABS(Y27)+ABS(X27)+ABS(W27)+ABS(V27)+ABS(U27)+ABS(T27)+ABS(S27)+ABS(R27)+ABS(Q27)+ABS(P27)+ABS(O27)+ABS(N27)+ABS(M27)+ABS(L27),1/75)</f>
        <v>3.9200000000000004</v>
      </c>
      <c r="CQ27"/>
      <c r="CV27" s="27"/>
    </row>
    <row r="28" spans="1:100" ht="15" customHeight="1">
      <c r="A28">
        <v>4</v>
      </c>
      <c r="B28" t="s">
        <v>215</v>
      </c>
      <c r="C28">
        <v>22</v>
      </c>
      <c r="D28" s="28">
        <v>7</v>
      </c>
      <c r="E28">
        <v>4</v>
      </c>
      <c r="F28" s="129">
        <v>43009</v>
      </c>
      <c r="G28" t="s">
        <v>216</v>
      </c>
      <c r="H28" s="70">
        <v>38</v>
      </c>
      <c r="I28" s="70">
        <v>-78</v>
      </c>
      <c r="J28" s="29"/>
      <c r="K28" s="130">
        <v>0</v>
      </c>
      <c r="L28" s="130">
        <v>-1.27952734</v>
      </c>
      <c r="M28" s="130">
        <v>-0.78740144</v>
      </c>
      <c r="N28" s="130">
        <v>-0.34448813</v>
      </c>
      <c r="O28" s="130">
        <v>0.29527554</v>
      </c>
      <c r="P28" s="130">
        <v>0.68897626</v>
      </c>
      <c r="Q28" s="130">
        <v>0.09842518</v>
      </c>
      <c r="R28" s="130">
        <v>-0.68897626</v>
      </c>
      <c r="S28" s="130">
        <v>-1.42716511</v>
      </c>
      <c r="T28" s="130">
        <v>-1.57480288</v>
      </c>
      <c r="U28" s="130">
        <v>-1.72244065</v>
      </c>
      <c r="V28" s="130">
        <v>-1.77165324</v>
      </c>
      <c r="W28" s="130">
        <v>-2.01771619</v>
      </c>
      <c r="X28" s="130">
        <v>-2.9527554</v>
      </c>
      <c r="Y28" s="130">
        <v>-3.88779461</v>
      </c>
      <c r="Z28" s="130">
        <v>-5.36417231</v>
      </c>
      <c r="AA28" s="130">
        <v>-6.00393598</v>
      </c>
      <c r="AB28" s="130">
        <v>-6.49606188</v>
      </c>
      <c r="AC28" s="130">
        <v>-6.74212483</v>
      </c>
      <c r="AD28" s="130">
        <v>-7.3818885</v>
      </c>
      <c r="AE28" s="130">
        <v>-8.02165217</v>
      </c>
      <c r="AF28" s="130">
        <v>-8.66141584</v>
      </c>
      <c r="AG28" s="130">
        <v>-8.95669138</v>
      </c>
      <c r="AH28" s="130">
        <v>-9.00590397</v>
      </c>
      <c r="AI28" s="130">
        <v>-8.80905361</v>
      </c>
      <c r="AJ28" s="130">
        <v>-8.61220325</v>
      </c>
      <c r="AK28" s="130">
        <v>-8.31692771</v>
      </c>
      <c r="AL28" s="130">
        <v>-7.97243958</v>
      </c>
      <c r="AM28" s="130">
        <v>-8.3661403</v>
      </c>
      <c r="AN28" s="130">
        <v>-8.46456548</v>
      </c>
      <c r="AO28" s="130">
        <v>-7.97243958</v>
      </c>
      <c r="AP28" s="130">
        <v>-7.43110109</v>
      </c>
      <c r="AQ28" s="130">
        <v>-6.84055001</v>
      </c>
      <c r="AR28" s="130">
        <v>-6.34842411</v>
      </c>
      <c r="AS28" s="130">
        <v>-6.44684929</v>
      </c>
      <c r="AT28" s="130">
        <v>-6.93897519</v>
      </c>
      <c r="AU28" s="130">
        <v>-7.23425073</v>
      </c>
      <c r="AV28" s="130">
        <v>-6.93897519</v>
      </c>
      <c r="AW28" s="130">
        <v>-7.08661296</v>
      </c>
      <c r="AX28" s="130">
        <v>-7.23425073</v>
      </c>
      <c r="AY28" s="130">
        <v>-6.98818778</v>
      </c>
      <c r="AZ28" s="130">
        <v>-7.13582555</v>
      </c>
      <c r="BA28" s="130">
        <v>-8.51377807</v>
      </c>
      <c r="BB28" s="130">
        <v>-8.90747879</v>
      </c>
      <c r="BC28" s="130">
        <v>-9.20275433</v>
      </c>
      <c r="BD28" s="130">
        <v>-9.54724246</v>
      </c>
      <c r="BE28" s="130">
        <v>-9.20275433</v>
      </c>
      <c r="BF28" s="130">
        <v>-9.00590397</v>
      </c>
      <c r="BG28" s="130">
        <v>-9.20275433</v>
      </c>
      <c r="BH28" s="130">
        <v>-9.20275433</v>
      </c>
      <c r="BI28" s="130">
        <v>-8.51377807</v>
      </c>
      <c r="BJ28" s="130">
        <v>-7.77558922</v>
      </c>
      <c r="BK28" s="130">
        <v>-7.03740037</v>
      </c>
      <c r="BL28" s="130">
        <v>-6.59448706</v>
      </c>
      <c r="BM28" s="130">
        <v>-6.34842411</v>
      </c>
      <c r="BN28" s="130">
        <v>-5.9055108</v>
      </c>
      <c r="BO28" s="130">
        <v>-5.70866044</v>
      </c>
      <c r="BP28" s="130">
        <v>-5.4133849</v>
      </c>
      <c r="BQ28" s="130">
        <v>-5.11810936</v>
      </c>
      <c r="BR28" s="130">
        <v>-3.98621979</v>
      </c>
      <c r="BS28" s="130">
        <v>-2.70669245</v>
      </c>
      <c r="BT28" s="130">
        <v>-1.72244065</v>
      </c>
      <c r="BU28" s="130">
        <v>-0.93503921</v>
      </c>
      <c r="BV28" s="130">
        <v>0</v>
      </c>
      <c r="BW28" s="130">
        <v>1.42716511</v>
      </c>
      <c r="BX28" s="130">
        <v>3.05118058</v>
      </c>
      <c r="BY28" s="130">
        <v>4.62598346</v>
      </c>
      <c r="BZ28" s="130">
        <v>5.4133849</v>
      </c>
      <c r="CA28" s="130">
        <v>5.61023526</v>
      </c>
      <c r="CB28" s="130">
        <v>5.21653454</v>
      </c>
      <c r="CC28" s="130">
        <v>4.03543238</v>
      </c>
      <c r="CD28" s="130">
        <v>3.10039317</v>
      </c>
      <c r="CE28" s="130">
        <v>2.55905468</v>
      </c>
      <c r="CF28" s="130">
        <v>1.57480288</v>
      </c>
      <c r="CG28" s="130">
        <v>0.78740144</v>
      </c>
      <c r="CH28" s="130">
        <v>0</v>
      </c>
      <c r="CI28" s="131">
        <v>0</v>
      </c>
      <c r="CJ28" s="29"/>
      <c r="CK28" s="87"/>
      <c r="CL28" s="87"/>
      <c r="CM28" s="87"/>
      <c r="CN28" s="87"/>
      <c r="CO28" s="71">
        <f ca="1">PRODUCT(ABS(CH28)+ABS(CG28)+ABS(CF28)+ABS(CE28)+ABS(CD28)+ABS(CC28)+ABS(CB28)+ABS(CA28)+ABS(BZ28)+ABS(BY28)+ABS(BX28)+ABS(BW28)+ABS(BV28)+ABS(BU28)+ABS(BT28)+ABS(BS28)+ABS(BR28)+ABS(BQ28)+ABS(BP28)+ABS(BO28)+ABS(BN28)+ABS(BM28)+ABS(BL28)+ABS(BK28)+ABS(BJ28)+ABS(BI28)+ABS(BH28)+ABS(BG28)+ABS(BF28)+ABS(BE28)+ABS(BD28)+ABS(BC28)+ABS(BB28)+ABS(BA28)+ABS(AZ28)+ABS(AY28)+ABS(AX28)+ABS(AW28)+ABS(AV28)+ABS(AU28)+ABS(AT28)+ABS(AS28)+ABS(AR28)+ABS(AQ28)+ABS(AP28)+ABS(AO28)+ABS(AN28)+ABS(AM28)+ABS(AL28)+ABS(AK28)+ABS(AJ28)+ABS(AI28)+ABS(AH28)+ABS(AG28)+ABS(AF28)+ABS(AE28)+ABS(AD28)+ABS(AC28)+ABS(AB28)+ABS(AA28)+ABS(Z28)+ABS(Y28)+ABS(X28)+ABS(W28)+ABS(V28)+ABS(U28)+ABS(T28)+ABS(S28)+ABS(R28)+ABS(Q28)+ABS(P28)+ABS(O28)+ABS(N28)+ABS(M28)+ABS(L28),1/75)</f>
        <v>41.28</v>
      </c>
      <c r="CQ28"/>
      <c r="CV28" s="27"/>
    </row>
    <row r="29" spans="1:100" ht="15" customHeight="1">
      <c r="A29">
        <v>3</v>
      </c>
      <c r="B29" t="s">
        <v>215</v>
      </c>
      <c r="C29">
        <v>22</v>
      </c>
      <c r="D29" s="28">
        <v>5</v>
      </c>
      <c r="E29">
        <v>3</v>
      </c>
      <c r="F29" s="129">
        <v>43009</v>
      </c>
      <c r="G29" t="s">
        <v>216</v>
      </c>
      <c r="H29" s="70">
        <v>39</v>
      </c>
      <c r="I29" s="70">
        <v>-112</v>
      </c>
      <c r="J29" s="29"/>
      <c r="K29" s="130">
        <v>0</v>
      </c>
      <c r="L29" s="130">
        <v>0.39370072</v>
      </c>
      <c r="M29" s="130">
        <v>0.4921259</v>
      </c>
      <c r="N29" s="130">
        <v>0.29527554</v>
      </c>
      <c r="O29" s="130">
        <v>0.24606295</v>
      </c>
      <c r="P29" s="130">
        <v>-0.59055108</v>
      </c>
      <c r="Q29" s="130">
        <v>-2.01771619</v>
      </c>
      <c r="R29" s="130">
        <v>-3.24803094</v>
      </c>
      <c r="S29" s="130">
        <v>-4.08464497</v>
      </c>
      <c r="T29" s="130">
        <v>-4.47834569</v>
      </c>
      <c r="U29" s="130">
        <v>-5.01968418</v>
      </c>
      <c r="V29" s="130">
        <v>-5.46259749</v>
      </c>
      <c r="W29" s="130">
        <v>-6.20078634</v>
      </c>
      <c r="X29" s="130">
        <v>-7.13582555</v>
      </c>
      <c r="Y29" s="130">
        <v>-8.41535289</v>
      </c>
      <c r="Z29" s="130">
        <v>-9.69488023</v>
      </c>
      <c r="AA29" s="130">
        <v>-10.08858095</v>
      </c>
      <c r="AB29" s="130">
        <v>-10.87598239</v>
      </c>
      <c r="AC29" s="130">
        <v>-11.3188957</v>
      </c>
      <c r="AD29" s="130">
        <v>-12.05708455</v>
      </c>
      <c r="AE29" s="130">
        <v>-12.74606081</v>
      </c>
      <c r="AF29" s="130">
        <v>-13.58267484</v>
      </c>
      <c r="AG29" s="130">
        <v>-13.7795252</v>
      </c>
      <c r="AH29" s="130">
        <v>-13.73031261</v>
      </c>
      <c r="AI29" s="130">
        <v>-13.48424966</v>
      </c>
      <c r="AJ29" s="130">
        <v>-13.53346225</v>
      </c>
      <c r="AK29" s="130">
        <v>-13.68110002</v>
      </c>
      <c r="AL29" s="130">
        <v>-14.07480074</v>
      </c>
      <c r="AM29" s="130">
        <v>-14.2716511</v>
      </c>
      <c r="AN29" s="130">
        <v>-14.46850146</v>
      </c>
      <c r="AO29" s="130">
        <v>-14.46850146</v>
      </c>
      <c r="AP29" s="130">
        <v>-14.17322592</v>
      </c>
      <c r="AQ29" s="130">
        <v>-13.58267484</v>
      </c>
      <c r="AR29" s="130">
        <v>-12.94291117</v>
      </c>
      <c r="AS29" s="130">
        <v>-13.04133635</v>
      </c>
      <c r="AT29" s="130">
        <v>-13.18897412</v>
      </c>
      <c r="AU29" s="130">
        <v>-13.18897412</v>
      </c>
      <c r="AV29" s="130">
        <v>-13.23818671</v>
      </c>
      <c r="AW29" s="130">
        <v>-13.43503707</v>
      </c>
      <c r="AX29" s="130">
        <v>-13.23818671</v>
      </c>
      <c r="AY29" s="130">
        <v>-13.38582448</v>
      </c>
      <c r="AZ29" s="130">
        <v>-13.38582448</v>
      </c>
      <c r="BA29" s="130">
        <v>-14.02558815</v>
      </c>
      <c r="BB29" s="130">
        <v>-14.32086369</v>
      </c>
      <c r="BC29" s="130">
        <v>-14.37007628</v>
      </c>
      <c r="BD29" s="130">
        <v>-14.61613923</v>
      </c>
      <c r="BE29" s="130">
        <v>-14.12401333</v>
      </c>
      <c r="BF29" s="130">
        <v>-13.82873779</v>
      </c>
      <c r="BG29" s="130">
        <v>-13.97637556</v>
      </c>
      <c r="BH29" s="130">
        <v>-13.97637556</v>
      </c>
      <c r="BI29" s="130">
        <v>-13.48424966</v>
      </c>
      <c r="BJ29" s="130">
        <v>-12.7952734</v>
      </c>
      <c r="BK29" s="130">
        <v>-12.49999786</v>
      </c>
      <c r="BL29" s="130">
        <v>-11.76180901</v>
      </c>
      <c r="BM29" s="130">
        <v>-11.46653347</v>
      </c>
      <c r="BN29" s="130">
        <v>-10.48228167</v>
      </c>
      <c r="BO29" s="130">
        <v>-8.8582662</v>
      </c>
      <c r="BP29" s="130">
        <v>-6.44684929</v>
      </c>
      <c r="BQ29" s="130">
        <v>-3.9370072</v>
      </c>
      <c r="BR29" s="130">
        <v>-0.93503921</v>
      </c>
      <c r="BS29" s="130">
        <v>2.4606295</v>
      </c>
      <c r="BT29" s="130">
        <v>4.72440864</v>
      </c>
      <c r="BU29" s="130">
        <v>5.95472339</v>
      </c>
      <c r="BV29" s="130">
        <v>6.84055001</v>
      </c>
      <c r="BW29" s="130">
        <v>7.3818885</v>
      </c>
      <c r="BX29" s="130">
        <v>7.52952627</v>
      </c>
      <c r="BY29" s="130">
        <v>7.77558922</v>
      </c>
      <c r="BZ29" s="130">
        <v>8.07086476</v>
      </c>
      <c r="CA29" s="130">
        <v>7.92322699</v>
      </c>
      <c r="CB29" s="130">
        <v>6.34842411</v>
      </c>
      <c r="CC29" s="130">
        <v>4.87204641</v>
      </c>
      <c r="CD29" s="130">
        <v>3.9370072</v>
      </c>
      <c r="CE29" s="130">
        <v>2.80511763</v>
      </c>
      <c r="CF29" s="130">
        <v>1.62401547</v>
      </c>
      <c r="CG29" s="130">
        <v>0.68897626</v>
      </c>
      <c r="CH29" s="130">
        <v>0</v>
      </c>
      <c r="CI29" s="131">
        <v>0</v>
      </c>
      <c r="CJ29" s="29"/>
      <c r="CK29" s="87"/>
      <c r="CL29" s="87"/>
      <c r="CM29" s="87"/>
      <c r="CN29" s="87"/>
      <c r="CO29" s="71">
        <f ca="1">PRODUCT(ABS(CH29)+ABS(CG29)+ABS(CF29)+ABS(CE29)+ABS(CD29)+ABS(CC29)+ABS(CB29)+ABS(CA29)+ABS(BZ29)+ABS(BY29)+ABS(BX29)+ABS(BW29)+ABS(BV29)+ABS(BU29)+ABS(BT29)+ABS(BS29)+ABS(BR29)+ABS(BQ29)+ABS(BP29)+ABS(BO29)+ABS(BN29)+ABS(BM29)+ABS(BL29)+ABS(BK29)+ABS(BJ29)+ABS(BI29)+ABS(BH29)+ABS(BG29)+ABS(BF29)+ABS(BE29)+ABS(BD29)+ABS(BC29)+ABS(BB29)+ABS(BA29)+ABS(AZ29)+ABS(AY29)+ABS(AX29)+ABS(AW29)+ABS(AV29)+ABS(AU29)+ABS(AT29)+ABS(AS29)+ABS(AR29)+ABS(AQ29)+ABS(AP29)+ABS(AO29)+ABS(AN29)+ABS(AM29)+ABS(AL29)+ABS(AK29)+ABS(AJ29)+ABS(AI29)+ABS(AH29)+ABS(AG29)+ABS(AF29)+ABS(AE29)+ABS(AD29)+ABS(AC29)+ABS(AB29)+ABS(AA29)+ABS(Z29)+ABS(Y29)+ABS(X29)+ABS(W29)+ABS(V29)+ABS(U29)+ABS(T29)+ABS(S29)+ABS(R29)+ABS(Q29)+ABS(P29)+ABS(O29)+ABS(N29)+ABS(M29)+ABS(L29),1/75)</f>
        <v>3.9200000000000004</v>
      </c>
      <c r="CQ29"/>
      <c r="CV29" s="27"/>
    </row>
    <row r="30" spans="1:100" ht="15" customHeight="1">
      <c r="A30">
        <v>2</v>
      </c>
      <c r="B30" t="s">
        <v>215</v>
      </c>
      <c r="C30">
        <v>22</v>
      </c>
      <c r="D30" s="28">
        <v>3</v>
      </c>
      <c r="E30">
        <v>2</v>
      </c>
      <c r="F30" s="129">
        <v>43009</v>
      </c>
      <c r="G30" t="s">
        <v>216</v>
      </c>
      <c r="H30" s="70">
        <v>58</v>
      </c>
      <c r="I30" s="70">
        <v>-114</v>
      </c>
      <c r="J30" s="29"/>
      <c r="K30" s="130">
        <v>0</v>
      </c>
      <c r="L30" s="130">
        <v>0.24606295</v>
      </c>
      <c r="M30" s="130">
        <v>0.93503921</v>
      </c>
      <c r="N30" s="130">
        <v>1.13188957</v>
      </c>
      <c r="O30" s="130">
        <v>1.52559029</v>
      </c>
      <c r="P30" s="130">
        <v>1.57480288</v>
      </c>
      <c r="Q30" s="130">
        <v>1.13188957</v>
      </c>
      <c r="R30" s="130">
        <v>0.93503921</v>
      </c>
      <c r="S30" s="130">
        <v>0.83661403</v>
      </c>
      <c r="T30" s="130">
        <v>1.57480288</v>
      </c>
      <c r="U30" s="130">
        <v>2.31299173</v>
      </c>
      <c r="V30" s="130">
        <v>3.34645612</v>
      </c>
      <c r="W30" s="130">
        <v>3.64173166</v>
      </c>
      <c r="X30" s="130">
        <v>3.34645612</v>
      </c>
      <c r="Y30" s="130">
        <v>3.00196799</v>
      </c>
      <c r="Z30" s="130">
        <v>2.50984209</v>
      </c>
      <c r="AA30" s="130">
        <v>1.9685036</v>
      </c>
      <c r="AB30" s="130">
        <v>1.18110216</v>
      </c>
      <c r="AC30" s="130">
        <v>1.08267698</v>
      </c>
      <c r="AD30" s="130">
        <v>0.24606295</v>
      </c>
      <c r="AE30" s="130">
        <v>-1.03346439</v>
      </c>
      <c r="AF30" s="130">
        <v>-2.4606295</v>
      </c>
      <c r="AG30" s="130">
        <v>-3.10039317</v>
      </c>
      <c r="AH30" s="130">
        <v>-3.64173166</v>
      </c>
      <c r="AI30" s="130">
        <v>-3.69094425</v>
      </c>
      <c r="AJ30" s="130">
        <v>-3.64173166</v>
      </c>
      <c r="AK30" s="130">
        <v>-3.69094425</v>
      </c>
      <c r="AL30" s="130">
        <v>-3.74015684</v>
      </c>
      <c r="AM30" s="130">
        <v>-3.98621979</v>
      </c>
      <c r="AN30" s="130">
        <v>-4.13385756</v>
      </c>
      <c r="AO30" s="130">
        <v>-3.83858202</v>
      </c>
      <c r="AP30" s="130">
        <v>-3.54330648</v>
      </c>
      <c r="AQ30" s="130">
        <v>-3.00196799</v>
      </c>
      <c r="AR30" s="130">
        <v>-2.41141691</v>
      </c>
      <c r="AS30" s="130">
        <v>-2.55905468</v>
      </c>
      <c r="AT30" s="130">
        <v>-3.19881835</v>
      </c>
      <c r="AU30" s="130">
        <v>-3.54330648</v>
      </c>
      <c r="AV30" s="130">
        <v>-3.4448813</v>
      </c>
      <c r="AW30" s="130">
        <v>-3.78936943</v>
      </c>
      <c r="AX30" s="130">
        <v>-4.08464497</v>
      </c>
      <c r="AY30" s="130">
        <v>-4.37992051</v>
      </c>
      <c r="AZ30" s="130">
        <v>-5.01968418</v>
      </c>
      <c r="BA30" s="130">
        <v>-6.05314857</v>
      </c>
      <c r="BB30" s="130">
        <v>-6.79133742</v>
      </c>
      <c r="BC30" s="130">
        <v>-7.18503814</v>
      </c>
      <c r="BD30" s="130">
        <v>-7.52952627</v>
      </c>
      <c r="BE30" s="130">
        <v>-6.93897519</v>
      </c>
      <c r="BF30" s="130">
        <v>-5.80708562</v>
      </c>
      <c r="BG30" s="130">
        <v>-6.98818778</v>
      </c>
      <c r="BH30" s="130">
        <v>-7.3818885</v>
      </c>
      <c r="BI30" s="130">
        <v>-6.74212483</v>
      </c>
      <c r="BJ30" s="130">
        <v>-6.10236116</v>
      </c>
      <c r="BK30" s="130">
        <v>-5.56102267</v>
      </c>
      <c r="BL30" s="130">
        <v>-5.06889677</v>
      </c>
      <c r="BM30" s="130">
        <v>-3.88779461</v>
      </c>
      <c r="BN30" s="130">
        <v>-3.83858202</v>
      </c>
      <c r="BO30" s="130">
        <v>-2.80511763</v>
      </c>
      <c r="BP30" s="130">
        <v>-1.03346439</v>
      </c>
      <c r="BQ30" s="130">
        <v>1.08267698</v>
      </c>
      <c r="BR30" s="130">
        <v>3.24803094</v>
      </c>
      <c r="BS30" s="130">
        <v>5.46259749</v>
      </c>
      <c r="BT30" s="130">
        <v>7.18503814</v>
      </c>
      <c r="BU30" s="130">
        <v>8.02165217</v>
      </c>
      <c r="BV30" s="130">
        <v>9.15354174</v>
      </c>
      <c r="BW30" s="130">
        <v>9.842518</v>
      </c>
      <c r="BX30" s="132">
        <v>10.58070685</v>
      </c>
      <c r="BY30" s="132">
        <v>11.02362016</v>
      </c>
      <c r="BZ30" s="132">
        <v>11.07283275</v>
      </c>
      <c r="CA30" s="132">
        <v>10.48228167</v>
      </c>
      <c r="CB30" s="130">
        <v>9.05511656</v>
      </c>
      <c r="CC30" s="130">
        <v>7.72637663</v>
      </c>
      <c r="CD30" s="130">
        <v>6.44684929</v>
      </c>
      <c r="CE30" s="130">
        <v>4.97047159</v>
      </c>
      <c r="CF30" s="130">
        <v>3.4448813</v>
      </c>
      <c r="CG30" s="130">
        <v>1.72244065</v>
      </c>
      <c r="CH30" s="130">
        <v>0</v>
      </c>
      <c r="CI30" s="131">
        <v>0</v>
      </c>
      <c r="CJ30" s="29"/>
      <c r="CK30" s="87"/>
      <c r="CL30" s="87"/>
      <c r="CM30" s="87"/>
      <c r="CN30" s="87"/>
      <c r="CO30" s="71">
        <f ca="1">PRODUCT(ABS(CH30)+ABS(CG30)+ABS(CF30)+ABS(CE30)+ABS(CD30)+ABS(CC30)+ABS(CB30)+ABS(CA30)+ABS(BZ30)+ABS(BY30)+ABS(BX30)+ABS(BW30)+ABS(BV30)+ABS(BU30)+ABS(BT30)+ABS(BS30)+ABS(BR30)+ABS(BQ30)+ABS(BP30)+ABS(BO30)+ABS(BN30)+ABS(BM30)+ABS(BL30)+ABS(BK30)+ABS(BJ30)+ABS(BI30)+ABS(BH30)+ABS(BG30)+ABS(BF30)+ABS(BE30)+ABS(BD30)+ABS(BC30)+ABS(BB30)+ABS(BA30)+ABS(AZ30)+ABS(AY30)+ABS(AX30)+ABS(AW30)+ABS(AV30)+ABS(AU30)+ABS(AT30)+ABS(AS30)+ABS(AR30)+ABS(AQ30)+ABS(AP30)+ABS(AO30)+ABS(AN30)+ABS(AM30)+ABS(AL30)+ABS(AK30)+ABS(AJ30)+ABS(AI30)+ABS(AH30)+ABS(AG30)+ABS(AF30)+ABS(AE30)+ABS(AD30)+ABS(AC30)+ABS(AB30)+ABS(AA30)+ABS(Z30)+ABS(Y30)+ABS(X30)+ABS(W30)+ABS(V30)+ABS(U30)+ABS(T30)+ABS(S30)+ABS(R30)+ABS(Q30)+ABS(P30)+ABS(O30)+ABS(N30)+ABS(M30)+ABS(L30),1/75)</f>
        <v>20.666666666666668</v>
      </c>
      <c r="CQ30"/>
      <c r="CV30" s="27"/>
    </row>
    <row r="31" spans="1:100" ht="15" customHeight="1">
      <c r="A31">
        <v>1</v>
      </c>
      <c r="B31" t="s">
        <v>215</v>
      </c>
      <c r="C31">
        <v>22</v>
      </c>
      <c r="D31" s="28">
        <v>1</v>
      </c>
      <c r="E31">
        <v>1</v>
      </c>
      <c r="F31" s="129">
        <v>43009</v>
      </c>
      <c r="G31" t="s">
        <v>216</v>
      </c>
      <c r="H31" s="70">
        <v>8</v>
      </c>
      <c r="I31" s="70">
        <v>-193</v>
      </c>
      <c r="J31" s="29"/>
      <c r="K31" s="130">
        <v>0</v>
      </c>
      <c r="L31" s="130">
        <v>-4.47834569</v>
      </c>
      <c r="M31" s="130">
        <v>-4.37992051</v>
      </c>
      <c r="N31" s="130">
        <v>-4.33070792</v>
      </c>
      <c r="O31" s="130">
        <v>-4.18307015</v>
      </c>
      <c r="P31" s="130">
        <v>-4.72440864</v>
      </c>
      <c r="Q31" s="130">
        <v>-5.56102267</v>
      </c>
      <c r="R31" s="130">
        <v>-6.3976367</v>
      </c>
      <c r="S31" s="130">
        <v>-6.93897519</v>
      </c>
      <c r="T31" s="130">
        <v>-7.03740037</v>
      </c>
      <c r="U31" s="130">
        <v>-7.3818885</v>
      </c>
      <c r="V31" s="130">
        <v>-7.28346332</v>
      </c>
      <c r="W31" s="130">
        <v>-7.23425073</v>
      </c>
      <c r="X31" s="130">
        <v>-7.33267591</v>
      </c>
      <c r="Y31" s="130">
        <v>-8.12007735</v>
      </c>
      <c r="Z31" s="130">
        <v>-8.51377807</v>
      </c>
      <c r="AA31" s="130">
        <v>-8.41535289</v>
      </c>
      <c r="AB31" s="130">
        <v>-8.66141584</v>
      </c>
      <c r="AC31" s="130">
        <v>-8.3661403</v>
      </c>
      <c r="AD31" s="130">
        <v>-8.75984102</v>
      </c>
      <c r="AE31" s="130">
        <v>-9.05511656</v>
      </c>
      <c r="AF31" s="130">
        <v>-9.54724246</v>
      </c>
      <c r="AG31" s="130">
        <v>-9.89173059</v>
      </c>
      <c r="AH31" s="130">
        <v>-10.28543131</v>
      </c>
      <c r="AI31" s="130">
        <v>-10.03936836</v>
      </c>
      <c r="AJ31" s="130">
        <v>-9.64566764</v>
      </c>
      <c r="AK31" s="130">
        <v>-9.30117951</v>
      </c>
      <c r="AL31" s="130">
        <v>-9.30117951</v>
      </c>
      <c r="AM31" s="130">
        <v>-9.10432915</v>
      </c>
      <c r="AN31" s="130">
        <v>-8.8582662</v>
      </c>
      <c r="AO31" s="130">
        <v>-8.3661403</v>
      </c>
      <c r="AP31" s="130">
        <v>-7.62795145</v>
      </c>
      <c r="AQ31" s="130">
        <v>-6.59448706</v>
      </c>
      <c r="AR31" s="130">
        <v>-5.56102267</v>
      </c>
      <c r="AS31" s="130">
        <v>-5.21653454</v>
      </c>
      <c r="AT31" s="130">
        <v>-5.46259749</v>
      </c>
      <c r="AU31" s="130">
        <v>-5.51181008</v>
      </c>
      <c r="AV31" s="130">
        <v>-5.01968418</v>
      </c>
      <c r="AW31" s="130">
        <v>-4.67519605</v>
      </c>
      <c r="AX31" s="130">
        <v>-4.33070792</v>
      </c>
      <c r="AY31" s="130">
        <v>-4.13385756</v>
      </c>
      <c r="AZ31" s="130">
        <v>-4.23228274</v>
      </c>
      <c r="BA31" s="130">
        <v>-4.47834569</v>
      </c>
      <c r="BB31" s="130">
        <v>-5.16732195</v>
      </c>
      <c r="BC31" s="130">
        <v>-5.21653454</v>
      </c>
      <c r="BD31" s="130">
        <v>-5.01968418</v>
      </c>
      <c r="BE31" s="130">
        <v>-4.57677087</v>
      </c>
      <c r="BF31" s="130">
        <v>-4.33070792</v>
      </c>
      <c r="BG31" s="130">
        <v>-4.72440864</v>
      </c>
      <c r="BH31" s="130">
        <v>-5.21653454</v>
      </c>
      <c r="BI31" s="130">
        <v>-4.82283382</v>
      </c>
      <c r="BJ31" s="130">
        <v>-4.23228274</v>
      </c>
      <c r="BK31" s="130">
        <v>-4.13385756</v>
      </c>
      <c r="BL31" s="130">
        <v>-3.59251907</v>
      </c>
      <c r="BM31" s="130">
        <v>-2.75590504</v>
      </c>
      <c r="BN31" s="130">
        <v>-1.72244065</v>
      </c>
      <c r="BO31" s="130">
        <v>-1.27952734</v>
      </c>
      <c r="BP31" s="130">
        <v>0.29527554</v>
      </c>
      <c r="BQ31" s="130">
        <v>2.16535396</v>
      </c>
      <c r="BR31" s="130">
        <v>4.47834569</v>
      </c>
      <c r="BS31" s="130">
        <v>7.08661296</v>
      </c>
      <c r="BT31" s="130">
        <v>8.90747879</v>
      </c>
      <c r="BU31" s="130">
        <v>9.30117951</v>
      </c>
      <c r="BV31" s="130">
        <v>9.39960469</v>
      </c>
      <c r="BW31" s="130">
        <v>9.59645505</v>
      </c>
      <c r="BX31" s="130">
        <v>9.89173059</v>
      </c>
      <c r="BY31" s="130">
        <v>9.99015577</v>
      </c>
      <c r="BZ31" s="130">
        <v>9.69488023</v>
      </c>
      <c r="CA31" s="130">
        <v>8.8582662</v>
      </c>
      <c r="CB31" s="130">
        <v>7.23425073</v>
      </c>
      <c r="CC31" s="130">
        <v>5.4133849</v>
      </c>
      <c r="CD31" s="130">
        <v>3.83858202</v>
      </c>
      <c r="CE31" s="130">
        <v>2.41141691</v>
      </c>
      <c r="CF31" s="130">
        <v>1.18110216</v>
      </c>
      <c r="CG31" s="130">
        <v>0.04921259</v>
      </c>
      <c r="CH31" s="130">
        <v>0</v>
      </c>
      <c r="CI31" s="131">
        <v>0</v>
      </c>
      <c r="CJ31" s="29"/>
      <c r="CK31" s="87"/>
      <c r="CL31" s="87"/>
      <c r="CM31" s="87"/>
      <c r="CN31" s="87"/>
      <c r="CO31" s="71">
        <f ca="1">PRODUCT(ABS(CH31)+ABS(CG31)+ABS(CF31)+ABS(CE31)+ABS(CD31)+ABS(CC31)+ABS(CB31)+ABS(CA31)+ABS(BZ31)+ABS(BY31)+ABS(BX31)+ABS(BW31)+ABS(BV31)+ABS(BU31)+ABS(BT31)+ABS(BS31)+ABS(BR31)+ABS(BQ31)+ABS(BP31)+ABS(BO31)+ABS(BN31)+ABS(BM31)+ABS(BL31)+ABS(BK31)+ABS(BJ31)+ABS(BI31)+ABS(BH31)+ABS(BG31)+ABS(BF31)+ABS(BE31)+ABS(BD31)+ABS(BC31)+ABS(BB31)+ABS(BA31)+ABS(AZ31)+ABS(AY31)+ABS(AX31)+ABS(AW31)+ABS(AV31)+ABS(AU31)+ABS(AT31)+ABS(AS31)+ABS(AR31)+ABS(AQ31)+ABS(AP31)+ABS(AO31)+ABS(AN31)+ABS(AM31)+ABS(AL31)+ABS(AK31)+ABS(AJ31)+ABS(AI31)+ABS(AH31)+ABS(AG31)+ABS(AF31)+ABS(AE31)+ABS(AD31)+ABS(AC31)+ABS(AB31)+ABS(AA31)+ABS(Z31)+ABS(Y31)+ABS(X31)+ABS(W31)+ABS(V31)+ABS(U31)+ABS(T31)+ABS(S31)+ABS(R31)+ABS(Q31)+ABS(P31)+ABS(O31)+ABS(N31)+ABS(M31)+ABS(L31),1/75)</f>
        <v>18.986666666666668</v>
      </c>
      <c r="CQ31"/>
      <c r="CV31" s="27"/>
    </row>
    <row r="32" spans="4:100" ht="15" customHeight="1">
      <c r="D32" s="28"/>
      <c r="H32" s="70"/>
      <c r="I32" s="70"/>
      <c r="J32" s="88"/>
      <c r="K32" s="88"/>
      <c r="L32" s="88"/>
      <c r="M32" s="88"/>
      <c r="N32" s="88"/>
      <c r="O32" s="88"/>
      <c r="P32" s="88"/>
      <c r="Q32" s="88"/>
      <c r="R32" s="88"/>
      <c r="S32" s="88"/>
      <c r="T32" s="88"/>
      <c r="U32" s="88"/>
      <c r="V32" s="88"/>
      <c r="W32" s="88"/>
      <c r="X32" s="88"/>
      <c r="Y32" s="88"/>
      <c r="Z32" s="88"/>
      <c r="AA32" s="88"/>
      <c r="AB32" s="88"/>
      <c r="AC32" s="88"/>
      <c r="AD32" s="88"/>
      <c r="AE32" s="88"/>
      <c r="AF32" s="88"/>
      <c r="AG32" s="88"/>
      <c r="AH32" s="88"/>
      <c r="AI32" s="88"/>
      <c r="AJ32" s="88"/>
      <c r="AK32" s="88"/>
      <c r="AL32" s="88"/>
      <c r="AM32" s="88"/>
      <c r="AN32" s="88"/>
      <c r="AO32" s="88"/>
      <c r="AP32" s="88"/>
      <c r="AQ32" s="88"/>
      <c r="AR32" s="88"/>
      <c r="AS32" s="88"/>
      <c r="AT32" s="88"/>
      <c r="AU32" s="88"/>
      <c r="AV32" s="88"/>
      <c r="AW32" s="88"/>
      <c r="AX32" s="88"/>
      <c r="AY32" s="88"/>
      <c r="AZ32" s="88"/>
      <c r="BA32" s="88"/>
      <c r="BB32" s="88"/>
      <c r="BC32" s="88"/>
      <c r="BD32" s="88"/>
      <c r="BE32" s="88"/>
      <c r="BF32" s="88"/>
      <c r="BG32" s="88"/>
      <c r="BH32" s="88"/>
      <c r="BI32" s="88"/>
      <c r="BJ32" s="88"/>
      <c r="BK32" s="88"/>
      <c r="BL32" s="88"/>
      <c r="BM32" s="88"/>
      <c r="BN32" s="88"/>
      <c r="BO32" s="88"/>
      <c r="BP32" s="88"/>
      <c r="BQ32" s="88"/>
      <c r="BR32" s="88"/>
      <c r="BS32" s="88"/>
      <c r="BT32" s="88"/>
      <c r="BU32" s="88"/>
      <c r="BV32" s="88"/>
      <c r="BW32" s="88"/>
      <c r="BX32" s="88"/>
      <c r="BY32" s="88"/>
      <c r="BZ32" s="88"/>
      <c r="CA32" s="88"/>
      <c r="CB32" s="88"/>
      <c r="CC32" s="88"/>
      <c r="CD32" s="88"/>
      <c r="CE32" s="88"/>
      <c r="CF32" s="88"/>
      <c r="CG32" s="88"/>
      <c r="CH32" s="88"/>
      <c r="CI32" s="88"/>
      <c r="CJ32" s="88"/>
      <c r="CK32" s="87"/>
      <c r="CL32" s="87"/>
      <c r="CM32" s="87"/>
      <c r="CN32" s="87"/>
      <c r="CO32" s="71"/>
      <c r="CQ32"/>
      <c r="CV32" s="27"/>
    </row>
    <row r="33" spans="4:100" ht="15" customHeight="1">
      <c r="D33" s="28"/>
      <c r="H33" s="70"/>
      <c r="I33" s="70"/>
      <c r="J33" s="88"/>
      <c r="K33" s="88"/>
      <c r="L33" s="88"/>
      <c r="M33" s="88"/>
      <c r="N33" s="88"/>
      <c r="O33" s="88"/>
      <c r="P33" s="88"/>
      <c r="Q33" s="88"/>
      <c r="R33" s="88"/>
      <c r="S33" s="88"/>
      <c r="T33" s="88"/>
      <c r="U33" s="88"/>
      <c r="V33" s="88"/>
      <c r="W33" s="88"/>
      <c r="X33" s="88"/>
      <c r="Y33" s="88"/>
      <c r="Z33" s="88"/>
      <c r="AA33" s="88"/>
      <c r="AB33" s="88"/>
      <c r="AC33" s="88"/>
      <c r="AD33" s="88"/>
      <c r="AE33" s="88"/>
      <c r="AF33" s="88"/>
      <c r="AG33" s="88"/>
      <c r="AH33" s="88"/>
      <c r="AI33" s="88"/>
      <c r="AJ33" s="88"/>
      <c r="AK33" s="88"/>
      <c r="AL33" s="88"/>
      <c r="AM33" s="88"/>
      <c r="AN33" s="88"/>
      <c r="AO33" s="88"/>
      <c r="AP33" s="88"/>
      <c r="AQ33" s="88"/>
      <c r="AR33" s="88"/>
      <c r="AS33" s="88"/>
      <c r="AT33" s="88"/>
      <c r="AU33" s="88"/>
      <c r="AV33" s="88"/>
      <c r="AW33" s="88"/>
      <c r="AX33" s="88"/>
      <c r="AY33" s="88"/>
      <c r="AZ33" s="88"/>
      <c r="BA33" s="88"/>
      <c r="BB33" s="88"/>
      <c r="BC33" s="88"/>
      <c r="BD33" s="88"/>
      <c r="BE33" s="88"/>
      <c r="BF33" s="88"/>
      <c r="BG33" s="88"/>
      <c r="BH33" s="88"/>
      <c r="BI33" s="88"/>
      <c r="BJ33" s="88"/>
      <c r="BK33" s="88"/>
      <c r="BL33" s="88"/>
      <c r="BM33" s="88"/>
      <c r="BN33" s="88"/>
      <c r="BO33" s="88"/>
      <c r="BP33" s="88"/>
      <c r="BQ33" s="88"/>
      <c r="BR33" s="88"/>
      <c r="BS33" s="88"/>
      <c r="BT33" s="88"/>
      <c r="BU33" s="88"/>
      <c r="BV33" s="88"/>
      <c r="BW33" s="88"/>
      <c r="BX33" s="88"/>
      <c r="BY33" s="88"/>
      <c r="BZ33" s="88"/>
      <c r="CA33" s="88"/>
      <c r="CB33" s="88"/>
      <c r="CC33" s="88"/>
      <c r="CD33" s="88"/>
      <c r="CE33" s="88"/>
      <c r="CF33" s="88"/>
      <c r="CG33" s="88"/>
      <c r="CH33" s="88"/>
      <c r="CI33" s="88"/>
      <c r="CJ33" s="88"/>
      <c r="CK33" s="87"/>
      <c r="CL33" s="87"/>
      <c r="CM33" s="87"/>
      <c r="CN33" s="87"/>
      <c r="CO33" s="71"/>
      <c r="CQ33"/>
      <c r="CV33" s="27"/>
    </row>
    <row r="34" spans="4:95" ht="15" customHeight="1">
      <c r="D34" s="30"/>
      <c r="H34" s="4"/>
      <c r="I34" s="4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P34" s="27"/>
      <c r="CQ34"/>
    </row>
    <row r="35" spans="4:95" ht="15" customHeight="1">
      <c r="D35" s="30"/>
      <c r="H35" s="4"/>
      <c r="I35" s="4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P35" s="27"/>
      <c r="CQ35"/>
    </row>
    <row r="36" spans="4:95" ht="15" customHeight="1">
      <c r="D36" s="30"/>
      <c r="H36" s="4"/>
      <c r="I36" s="4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P36" s="27"/>
      <c r="CQ36"/>
    </row>
    <row r="37" spans="4:95" ht="15" customHeight="1">
      <c r="D37" s="30" t="s">
        <v>48</v>
      </c>
      <c r="H37" s="78">
        <f ca="1">SUM(H2:H31)</f>
        <v>161</v>
      </c>
      <c r="I37" s="78">
        <f ca="1">SUM(I2:I31)</f>
        <v>282.97900000000004</v>
      </c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P37" s="27"/>
      <c r="CQ37"/>
    </row>
    <row r="38" spans="4:87" ht="24.95" customHeight="1">
      <c r="D38" s="30" t="s">
        <v>49</v>
      </c>
      <c r="H38" s="78">
        <f ca="1">PRODUCT(H37,1/30)</f>
        <v>5.3666666666666663</v>
      </c>
      <c r="I38" s="78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31" t="s">
        <v>53</v>
      </c>
      <c r="AX38" s="31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</row>
    <row r="39" spans="4:95" s="1" customFormat="1" ht="20.25">
      <c r="D39" s="32"/>
      <c r="H39" s="33"/>
      <c r="I39" s="34" t="str">
        <f ca="1">IF(DA79&lt;1.1,"A+",IF(DA79&lt;2.1,"A",IF(DA79&lt;3.1,"A-",IF(DA79&lt;4.1,"B+",IF(DA79&lt;5.1,"B",IF(DA79&lt;6.1,"B-",IF(DA79&lt;7.1,"C+",IF(DA79&lt;8.1,"C",IF(DA79&lt;9.1,"C-",IF(DA79&lt;10.1,"D+",IF(DA79&lt;11.1,"D",IF(DA79&lt;12.1,"D-",IF(DA79&lt;13.1,"F")))))))))))))</f>
        <v>B-</v>
      </c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Q39" s="27"/>
    </row>
    <row r="40" spans="4:95" s="1" customFormat="1" ht="12.75">
      <c r="D40" s="9"/>
      <c r="H40" s="35"/>
      <c r="I40" s="36" t="s">
        <v>63</v>
      </c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Q40" s="27"/>
    </row>
    <row r="41" spans="4:96" s="1" customFormat="1" ht="69.95" customHeight="1">
      <c r="D41" t="s">
        <v>3</v>
      </c>
      <c r="H41" s="4"/>
      <c r="I41" s="2"/>
      <c r="J41" s="2" t="s">
        <v>47</v>
      </c>
      <c r="K41" s="26" t="s">
        <v>9</v>
      </c>
      <c r="L41" s="26" t="s">
        <v>71</v>
      </c>
      <c r="M41" s="26" t="s">
        <v>10</v>
      </c>
      <c r="N41" s="26" t="s">
        <v>72</v>
      </c>
      <c r="O41" s="26" t="s">
        <v>11</v>
      </c>
      <c r="P41" s="26" t="s">
        <v>73</v>
      </c>
      <c r="Q41" s="26" t="s">
        <v>12</v>
      </c>
      <c r="R41" s="26" t="s">
        <v>74</v>
      </c>
      <c r="S41" s="26" t="s">
        <v>13</v>
      </c>
      <c r="T41" s="26" t="s">
        <v>75</v>
      </c>
      <c r="U41" s="26" t="s">
        <v>14</v>
      </c>
      <c r="V41" s="26" t="s">
        <v>76</v>
      </c>
      <c r="W41" s="26" t="s">
        <v>15</v>
      </c>
      <c r="X41" s="26" t="s">
        <v>77</v>
      </c>
      <c r="Y41" s="26" t="s">
        <v>16</v>
      </c>
      <c r="Z41" s="26" t="s">
        <v>78</v>
      </c>
      <c r="AA41" s="26" t="s">
        <v>17</v>
      </c>
      <c r="AB41" s="26" t="s">
        <v>79</v>
      </c>
      <c r="AC41" s="26" t="s">
        <v>18</v>
      </c>
      <c r="AD41" s="26" t="s">
        <v>80</v>
      </c>
      <c r="AE41" s="26" t="s">
        <v>19</v>
      </c>
      <c r="AF41" s="26" t="s">
        <v>81</v>
      </c>
      <c r="AG41" s="26" t="s">
        <v>20</v>
      </c>
      <c r="AH41" s="26" t="s">
        <v>82</v>
      </c>
      <c r="AI41" s="26" t="s">
        <v>21</v>
      </c>
      <c r="AJ41" s="26" t="s">
        <v>83</v>
      </c>
      <c r="AK41" s="26" t="s">
        <v>22</v>
      </c>
      <c r="AL41" s="26" t="s">
        <v>84</v>
      </c>
      <c r="AM41" s="26" t="s">
        <v>23</v>
      </c>
      <c r="AN41" s="26" t="s">
        <v>85</v>
      </c>
      <c r="AO41" s="26" t="s">
        <v>24</v>
      </c>
      <c r="AP41" s="26" t="s">
        <v>86</v>
      </c>
      <c r="AQ41" s="26" t="s">
        <v>25</v>
      </c>
      <c r="AR41" s="26" t="s">
        <v>87</v>
      </c>
      <c r="AS41" s="26" t="s">
        <v>26</v>
      </c>
      <c r="AT41" s="26" t="s">
        <v>88</v>
      </c>
      <c r="AU41" s="26" t="s">
        <v>27</v>
      </c>
      <c r="AV41" s="5" t="s">
        <v>89</v>
      </c>
      <c r="AW41" s="101">
        <v>20</v>
      </c>
      <c r="AX41" s="102" t="s">
        <v>90</v>
      </c>
      <c r="AY41" s="26" t="s">
        <v>28</v>
      </c>
      <c r="AZ41" s="26" t="s">
        <v>91</v>
      </c>
      <c r="BA41" s="26" t="s">
        <v>29</v>
      </c>
      <c r="BB41" s="26" t="s">
        <v>92</v>
      </c>
      <c r="BC41" s="26" t="s">
        <v>30</v>
      </c>
      <c r="BD41" s="26" t="s">
        <v>93</v>
      </c>
      <c r="BE41" s="26" t="s">
        <v>31</v>
      </c>
      <c r="BF41" s="26" t="s">
        <v>94</v>
      </c>
      <c r="BG41" s="26" t="s">
        <v>32</v>
      </c>
      <c r="BH41" s="26" t="s">
        <v>95</v>
      </c>
      <c r="BI41" s="26" t="s">
        <v>33</v>
      </c>
      <c r="BJ41" s="26" t="s">
        <v>96</v>
      </c>
      <c r="BK41" s="26" t="s">
        <v>34</v>
      </c>
      <c r="BL41" s="26" t="s">
        <v>97</v>
      </c>
      <c r="BM41" s="26" t="s">
        <v>35</v>
      </c>
      <c r="BN41" s="26" t="s">
        <v>98</v>
      </c>
      <c r="BO41" s="26" t="s">
        <v>36</v>
      </c>
      <c r="BP41" s="26" t="s">
        <v>99</v>
      </c>
      <c r="BQ41" s="26" t="s">
        <v>37</v>
      </c>
      <c r="BR41" s="26" t="s">
        <v>100</v>
      </c>
      <c r="BS41" s="26" t="s">
        <v>38</v>
      </c>
      <c r="BT41" s="26" t="s">
        <v>101</v>
      </c>
      <c r="BU41" s="26" t="s">
        <v>39</v>
      </c>
      <c r="BV41" s="26" t="s">
        <v>102</v>
      </c>
      <c r="BW41" s="26" t="s">
        <v>40</v>
      </c>
      <c r="BX41" s="26" t="s">
        <v>103</v>
      </c>
      <c r="BY41" s="26" t="s">
        <v>41</v>
      </c>
      <c r="BZ41" s="26" t="s">
        <v>104</v>
      </c>
      <c r="CA41" s="26" t="s">
        <v>42</v>
      </c>
      <c r="CB41" s="26" t="s">
        <v>105</v>
      </c>
      <c r="CC41" s="26" t="s">
        <v>43</v>
      </c>
      <c r="CD41" s="26" t="s">
        <v>106</v>
      </c>
      <c r="CE41" s="26" t="s">
        <v>44</v>
      </c>
      <c r="CF41" s="26" t="s">
        <v>107</v>
      </c>
      <c r="CG41" s="26" t="s">
        <v>45</v>
      </c>
      <c r="CH41" s="26" t="s">
        <v>108</v>
      </c>
      <c r="CI41" s="26" t="s">
        <v>46</v>
      </c>
      <c r="CJ41" s="26" t="s">
        <v>54</v>
      </c>
      <c r="CL41" s="7" t="s">
        <v>50</v>
      </c>
      <c r="CR41" s="27"/>
    </row>
    <row r="42" spans="4:96" s="1" customFormat="1" ht="69.95" customHeight="1">
      <c r="D42" s="28">
        <v>59</v>
      </c>
      <c r="H42" s="4"/>
      <c r="I42" s="2"/>
      <c r="J42" s="78">
        <f ca="1">PRODUCT(-H2,1/39)</f>
        <v>0.076923076923076927</v>
      </c>
      <c r="K42" s="78">
        <f ca="1">SUM((0.5*$CJ42),0)</f>
        <v>0.038461538461538464</v>
      </c>
      <c r="L42" s="78">
        <f ca="1">SUM((0.5*$CJ42),K2,-L2)</f>
        <v>1.0384615384615386</v>
      </c>
      <c r="M42" s="78">
        <f ca="1">SUM((0.5*$CJ42),L2,-M2)</f>
        <v>-3.9615384615384617</v>
      </c>
      <c r="N42" s="78">
        <f ca="1">SUM((0.5*$CJ42),M2,-N2)</f>
        <v>0.038461538461538325</v>
      </c>
      <c r="O42" s="78">
        <f ca="1">SUM((0.5*$CJ42),N2,-O2)</f>
        <v>1.0384615384615383</v>
      </c>
      <c r="P42" s="78">
        <f ca="1">SUM((0.5*$CJ42),O2,-P2)</f>
        <v>0.038461538461538325</v>
      </c>
      <c r="Q42" s="78">
        <f ca="1">SUM((0.5*$CJ42),P2,-Q2)</f>
        <v>0.038461538461538325</v>
      </c>
      <c r="R42" s="78">
        <f ca="1">SUM((0.5*$CJ42),Q2,-R2)</f>
        <v>-0.96153846153846168</v>
      </c>
      <c r="S42" s="78">
        <f ca="1">SUM((0.5*$CJ42),R2,-S2)</f>
        <v>0.038461538461538325</v>
      </c>
      <c r="T42" s="78">
        <f ca="1">SUM((0.5*$CJ42),S2,-T2)</f>
        <v>-0.96153846153846168</v>
      </c>
      <c r="U42" s="78">
        <f ca="1">SUM((0.5*$CJ42),T2,-U2)</f>
        <v>0.038461538461538325</v>
      </c>
      <c r="V42" s="78">
        <f ca="1">SUM((0.5*$CJ42),U2,-V2)</f>
        <v>0.038461538461538325</v>
      </c>
      <c r="W42" s="78">
        <f ca="1">SUM((0.5*$CJ42),V2,-W2)</f>
        <v>0.038461538461538325</v>
      </c>
      <c r="X42" s="78">
        <f ca="1">SUM((0.5*$CJ42),W2,-X2)</f>
        <v>-0.96153846153846168</v>
      </c>
      <c r="Y42" s="78">
        <f ca="1">SUM((0.5*$CJ42),X2,-Y2)</f>
        <v>0.038461538461538325</v>
      </c>
      <c r="Z42" s="78">
        <f ca="1">SUM((0.5*$CJ42),Y2,-Z2)</f>
        <v>-0.96153846153846168</v>
      </c>
      <c r="AA42" s="78">
        <f ca="1">SUM((0.5*$CJ42),Z2,-AA2)</f>
        <v>0.038461538461538325</v>
      </c>
      <c r="AB42" s="78">
        <f ca="1">SUM((0.5*$CJ42),AA2,-AB2)</f>
        <v>1.0384615384615383</v>
      </c>
      <c r="AC42" s="78">
        <f ca="1">SUM((0.5*$CJ42),AB2,-AC2)</f>
        <v>1.0384615384615383</v>
      </c>
      <c r="AD42" s="78">
        <f ca="1">SUM((0.5*$CJ42),AC2,-AD2)</f>
        <v>0.038461538461538325</v>
      </c>
      <c r="AE42" s="78">
        <f ca="1">SUM((0.5*$CJ42),AD2,-AE2)</f>
        <v>0.038461538461538325</v>
      </c>
      <c r="AF42" s="78">
        <f ca="1">SUM((0.5*$CJ42),AE2,-AF2)</f>
        <v>0.038461538461538325</v>
      </c>
      <c r="AG42" s="78">
        <f ca="1">SUM((0.5*$CJ42),AF2,-AG2)</f>
        <v>1.0384615384615383</v>
      </c>
      <c r="AH42" s="78">
        <f ca="1">SUM((0.5*$CJ42),AG2,-AH2)</f>
        <v>1.0384615384615383</v>
      </c>
      <c r="AI42" s="78">
        <f ca="1">SUM((0.5*$CJ42),AH2,-AI2)</f>
        <v>1.0384615384615383</v>
      </c>
      <c r="AJ42" s="78">
        <f ca="1">SUM((0.5*$CJ42),AI2,-AJ2)</f>
        <v>0.038461538461538547</v>
      </c>
      <c r="AK42" s="78">
        <f ca="1">SUM((0.5*$CJ42),AJ2,-AK2)</f>
        <v>1.0384615384615386</v>
      </c>
      <c r="AL42" s="78">
        <f ca="1">SUM((0.5*$CJ42),AK2,-AL2)</f>
        <v>1.0384615384615386</v>
      </c>
      <c r="AM42" s="78">
        <f ca="1">SUM((0.5*$CJ42),AL2,-AM2)</f>
        <v>1.0384615384615383</v>
      </c>
      <c r="AN42" s="78">
        <f ca="1">SUM((0.5*$CJ42),AM2,-AN2)</f>
        <v>0.038461538461538547</v>
      </c>
      <c r="AO42" s="78">
        <f ca="1">SUM((0.5*$CJ42),AN2,-AO2)</f>
        <v>1.0384615384615386</v>
      </c>
      <c r="AP42" s="78">
        <f ca="1">SUM((0.5*$CJ42),AO2,-AP2)</f>
        <v>0.038461538461538325</v>
      </c>
      <c r="AQ42" s="78">
        <f ca="1">SUM((0.5*$CJ42),AP2,-AQ2)</f>
        <v>1.0384615384615383</v>
      </c>
      <c r="AR42" s="78">
        <f ca="1">SUM((0.5*$CJ42),AQ2,-AR2)</f>
        <v>0.038461538461538325</v>
      </c>
      <c r="AS42" s="78">
        <f ca="1">SUM((0.5*$CJ42),AR2,-AS2)</f>
        <v>0.038461538461538325</v>
      </c>
      <c r="AT42" s="78">
        <f ca="1">SUM((0.5*$CJ42),AS2,-AT2)</f>
        <v>1.0384615384615383</v>
      </c>
      <c r="AU42" s="78">
        <f ca="1">SUM((0.5*$CJ42),AT2,-AU2)</f>
        <v>1.0384615384615383</v>
      </c>
      <c r="AV42" s="78">
        <f ca="1">SUM((0.5*$CJ42),AU2,-AV2)</f>
        <v>0.038461538461538325</v>
      </c>
      <c r="AW42" s="78">
        <f ca="1">SUM((0.5*$CJ42),AV2,-AW2)</f>
        <v>0.038461538461538325</v>
      </c>
      <c r="AX42" s="78">
        <f ca="1">SUM((0.5*$CJ42),AW2,-AX2)</f>
        <v>0.038461538461538325</v>
      </c>
      <c r="AY42" s="78">
        <f ca="1">SUM((0.5*$CJ42),AX2,-AY2)</f>
        <v>0.038461538461538325</v>
      </c>
      <c r="AZ42" s="78">
        <f ca="1">SUM((0.5*$CJ42),AY2,-AZ2)</f>
        <v>1.0384615384615383</v>
      </c>
      <c r="BA42" s="78">
        <f ca="1">SUM((0.5*$CJ42),AZ2,-BA2)</f>
        <v>1.0384615384615383</v>
      </c>
      <c r="BB42" s="78">
        <f ca="1">SUM((0.5*$CJ42),BA2,-BB2)</f>
        <v>0.038461538461538325</v>
      </c>
      <c r="BC42" s="78">
        <f ca="1">SUM((0.5*$CJ42),BB2,-BC2)</f>
        <v>0.038461538461538325</v>
      </c>
      <c r="BD42" s="78">
        <f ca="1">SUM((0.5*$CJ42),BC2,-BD2)</f>
        <v>0.038461538461538325</v>
      </c>
      <c r="BE42" s="78">
        <f ca="1">SUM((0.5*$CJ42),BD2,-BE2)</f>
        <v>0.038461538461538325</v>
      </c>
      <c r="BF42" s="78">
        <f ca="1">SUM((0.5*$CJ42),BE2,-BF2)</f>
        <v>0.038461538461538325</v>
      </c>
      <c r="BG42" s="78">
        <f ca="1">SUM((0.5*$CJ42),BF2,-BG2)</f>
        <v>0.038461538461538325</v>
      </c>
      <c r="BH42" s="78">
        <f ca="1">SUM((0.5*$CJ42),BG2,-BH2)</f>
        <v>-0.96153846153846168</v>
      </c>
      <c r="BI42" s="78">
        <f ca="1">SUM((0.5*$CJ42),BH2,-BI2)</f>
        <v>0.038461538461538325</v>
      </c>
      <c r="BJ42" s="78">
        <f ca="1">SUM((0.5*$CJ42),BI2,-BJ2)</f>
        <v>0.038461538461538325</v>
      </c>
      <c r="BK42" s="78">
        <f ca="1">SUM((0.5*$CJ42),BJ2,-BK2)</f>
        <v>0.038461538461538325</v>
      </c>
      <c r="BL42" s="78">
        <f ca="1">SUM((0.5*$CJ42),BK2,-BL2)</f>
        <v>-0.96153846153846168</v>
      </c>
      <c r="BM42" s="78">
        <f ca="1">SUM((0.5*$CJ42),BL2,-BM2)</f>
        <v>0.038461538461538325</v>
      </c>
      <c r="BN42" s="78">
        <f ca="1">SUM((0.5*$CJ42),BM2,-BN2)</f>
        <v>0.038461538461538325</v>
      </c>
      <c r="BO42" s="78">
        <f ca="1">SUM((0.5*$CJ42),BN2,-BO2)</f>
        <v>0.038461538461538325</v>
      </c>
      <c r="BP42" s="78">
        <f ca="1">SUM((0.5*$CJ42),BO2,-BP2)</f>
        <v>-0.96153846153846168</v>
      </c>
      <c r="BQ42" s="78">
        <f ca="1">SUM((0.5*$CJ42),BP2,-BQ2)</f>
        <v>0.038461538461538325</v>
      </c>
      <c r="BR42" s="78">
        <f ca="1">SUM((0.5*$CJ42),BQ2,-BR2)</f>
        <v>-0.96153846153846168</v>
      </c>
      <c r="BS42" s="78">
        <f ca="1">SUM((0.5*$CJ42),BR2,-BS2)</f>
        <v>-0.96153846153846168</v>
      </c>
      <c r="BT42" s="78">
        <f ca="1">SUM((0.5*$CJ42),BS2,-BT2)</f>
        <v>0.038461538461538325</v>
      </c>
      <c r="BU42" s="78">
        <f ca="1">SUM((0.5*$CJ42),BT2,-BU2)</f>
        <v>-0.96153846153846168</v>
      </c>
      <c r="BV42" s="78">
        <f ca="1">SUM((0.5*$CJ42),BU2,-BV2)</f>
        <v>0.038461538461538547</v>
      </c>
      <c r="BW42" s="78">
        <f ca="1">SUM((0.5*$CJ42),BV2,-BW2)</f>
        <v>0.038461538461538547</v>
      </c>
      <c r="BX42" s="78">
        <f ca="1">SUM((0.5*$CJ42),BW2,-BX2)</f>
        <v>-0.96153846153846145</v>
      </c>
      <c r="BY42" s="78">
        <f ca="1">SUM((0.5*$CJ42),BX2,-BY2)</f>
        <v>0.038461538461538436</v>
      </c>
      <c r="BZ42" s="78">
        <f ca="1">SUM((0.5*$CJ42),BY2,-BZ2)</f>
        <v>0.038461538461538436</v>
      </c>
      <c r="CA42" s="78">
        <f ca="1">SUM((0.5*$CJ42),BZ2,-CA2)</f>
        <v>0.038461538461538436</v>
      </c>
      <c r="CB42" s="78">
        <f ca="1">SUM((0.5*$CJ42),CA2,-CB2)</f>
        <v>0.038461538461538436</v>
      </c>
      <c r="CC42" s="78">
        <f ca="1">SUM((0.5*$CJ42),CB2,-CC2)</f>
        <v>0.038461538461538436</v>
      </c>
      <c r="CD42" s="78">
        <f ca="1">SUM((0.5*$CJ42),CC2,-CD2)</f>
        <v>0.038461538461538436</v>
      </c>
      <c r="CE42" s="78">
        <f ca="1">SUM((0.5*$CJ42),CD2,-CE2)</f>
        <v>0.038461538461538436</v>
      </c>
      <c r="CF42" s="78">
        <f ca="1">SUM((0.5*$CJ42),CE2,-CF2)</f>
        <v>0.038461538461538436</v>
      </c>
      <c r="CG42" s="78">
        <f ca="1">SUM((0.5*$CJ42),CF2,-CG2)</f>
        <v>0.038461538461538436</v>
      </c>
      <c r="CH42" s="78">
        <f ca="1">SUM((0.5*$CJ42),CG2,-CH2)</f>
        <v>-0.96153846153846156</v>
      </c>
      <c r="CI42" s="78">
        <f ca="1">SUM((0.5*$CJ42),CH2,-CI2)</f>
        <v>0.038461538461538464</v>
      </c>
      <c r="CJ42" s="78">
        <f ca="1">PRODUCT(-H2,1/39)</f>
        <v>0.076923076923076927</v>
      </c>
      <c r="CL42" s="71">
        <f ca="1">CO2</f>
        <v>3.9200000000000004</v>
      </c>
      <c r="CR42" s="27"/>
    </row>
    <row r="43" spans="4:96" s="1" customFormat="1" ht="69.95" customHeight="1">
      <c r="D43" s="28">
        <v>57</v>
      </c>
      <c r="H43" s="4"/>
      <c r="I43" s="2"/>
      <c r="J43" s="78">
        <f ca="1">PRODUCT(-H3,1/39)</f>
        <v>-0.5641025641025641</v>
      </c>
      <c r="K43" s="78">
        <f ca="1">SUM((0.5*$CJ43),0)</f>
        <v>-0.28205128205128205</v>
      </c>
      <c r="L43" s="78">
        <f ca="1">SUM((0.5*$CJ43),K3,-L3)</f>
        <v>0.717948717948718</v>
      </c>
      <c r="M43" s="78">
        <f ca="1">SUM((0.5*$CJ43),L3,-M3)</f>
        <v>-2.2820512820512819</v>
      </c>
      <c r="N43" s="78">
        <f ca="1">SUM((0.5*$CJ43),M3,-N3)</f>
        <v>-0.28205128205128205</v>
      </c>
      <c r="O43" s="78">
        <f ca="1">SUM((0.5*$CJ43),N3,-O3)</f>
        <v>-0.28205128205128205</v>
      </c>
      <c r="P43" s="78">
        <f ca="1">SUM((0.5*$CJ43),O3,-P3)</f>
        <v>-0.28205128205128205</v>
      </c>
      <c r="Q43" s="78">
        <f ca="1">SUM((0.5*$CJ43),P3,-Q3)</f>
        <v>0.717948717948718</v>
      </c>
      <c r="R43" s="78">
        <f ca="1">SUM((0.5*$CJ43),Q3,-R3)</f>
        <v>-0.28205128205128205</v>
      </c>
      <c r="S43" s="78">
        <f ca="1">SUM((0.5*$CJ43),R3,-S3)</f>
        <v>0.717948717948718</v>
      </c>
      <c r="T43" s="78">
        <f ca="1">SUM((0.5*$CJ43),S3,-T3)</f>
        <v>0.71794871794871806</v>
      </c>
      <c r="U43" s="78">
        <f ca="1">SUM((0.5*$CJ43),T3,-U3)</f>
        <v>-0.28205128205128194</v>
      </c>
      <c r="V43" s="78">
        <f ca="1">SUM((0.5*$CJ43),U3,-V3)</f>
        <v>0.71794871794871806</v>
      </c>
      <c r="W43" s="78">
        <f ca="1">SUM((0.5*$CJ43),V3,-W3)</f>
        <v>0.71794871794871806</v>
      </c>
      <c r="X43" s="78">
        <f ca="1">SUM((0.5*$CJ43),W3,-X3)</f>
        <v>0.71794871794871806</v>
      </c>
      <c r="Y43" s="78">
        <f ca="1">SUM((0.5*$CJ43),X3,-Y3)</f>
        <v>-0.28205128205128194</v>
      </c>
      <c r="Z43" s="78">
        <f ca="1">SUM((0.5*$CJ43),Y3,-Z3)</f>
        <v>1.7179487179487181</v>
      </c>
      <c r="AA43" s="78">
        <f ca="1">SUM((0.5*$CJ43),Z3,-AA3)</f>
        <v>0.71794871794871806</v>
      </c>
      <c r="AB43" s="78">
        <f ca="1">SUM((0.5*$CJ43),AA3,-AB3)</f>
        <v>1.7179487179487172</v>
      </c>
      <c r="AC43" s="78">
        <f ca="1">SUM((0.5*$CJ43),AB3,-AC3)</f>
        <v>2.7179487179487172</v>
      </c>
      <c r="AD43" s="78">
        <f ca="1">SUM((0.5*$CJ43),AC3,-AD3)</f>
        <v>1.7179487179487172</v>
      </c>
      <c r="AE43" s="78">
        <f ca="1">SUM((0.5*$CJ43),AD3,-AE3)</f>
        <v>1.7179487179487172</v>
      </c>
      <c r="AF43" s="78">
        <f ca="1">SUM((0.5*$CJ43),AE3,-AF3)</f>
        <v>0.717948717948719</v>
      </c>
      <c r="AG43" s="78">
        <f ca="1">SUM((0.5*$CJ43),AF3,-AG3)</f>
        <v>0.717948717948719</v>
      </c>
      <c r="AH43" s="78">
        <f ca="1">SUM((0.5*$CJ43),AG3,-AH3)</f>
        <v>-0.28205128205128105</v>
      </c>
      <c r="AI43" s="78">
        <f ca="1">SUM((0.5*$CJ43),AH3,-AI3)</f>
        <v>0.717948717948719</v>
      </c>
      <c r="AJ43" s="78">
        <f ca="1">SUM((0.5*$CJ43),AI3,-AJ3)</f>
        <v>0.717948717948719</v>
      </c>
      <c r="AK43" s="78">
        <f ca="1">SUM((0.5*$CJ43),AJ3,-AK3)</f>
        <v>0.717948717948719</v>
      </c>
      <c r="AL43" s="78">
        <f ca="1">SUM((0.5*$CJ43),AK3,-AL3)</f>
        <v>-0.28205128205128105</v>
      </c>
      <c r="AM43" s="78">
        <f ca="1">SUM((0.5*$CJ43),AL3,-AM3)</f>
        <v>-1.2820512820512811</v>
      </c>
      <c r="AN43" s="78">
        <f ca="1">SUM((0.5*$CJ43),AM3,-AN3)</f>
        <v>-1.2820512820512811</v>
      </c>
      <c r="AO43" s="78">
        <f ca="1">SUM((0.5*$CJ43),AN3,-AO3)</f>
        <v>-0.28205128205128105</v>
      </c>
      <c r="AP43" s="78">
        <f ca="1">SUM((0.5*$CJ43),AO3,-AP3)</f>
        <v>-0.28205128205128105</v>
      </c>
      <c r="AQ43" s="78">
        <f ca="1">SUM((0.5*$CJ43),AP3,-AQ3)</f>
        <v>-1.2820512820512811</v>
      </c>
      <c r="AR43" s="78">
        <f ca="1">SUM((0.5*$CJ43),AQ3,-AR3)</f>
        <v>-0.28205128205128105</v>
      </c>
      <c r="AS43" s="78">
        <f ca="1">SUM((0.5*$CJ43),AR3,-AS3)</f>
        <v>-0.28205128205128105</v>
      </c>
      <c r="AT43" s="78">
        <f ca="1">SUM((0.5*$CJ43),AS3,-AT3)</f>
        <v>-1.2820512820512811</v>
      </c>
      <c r="AU43" s="78">
        <f ca="1">SUM((0.5*$CJ43),AT3,-AU3)</f>
        <v>-0.28205128205128105</v>
      </c>
      <c r="AV43" s="78">
        <f ca="1">SUM((0.5*$CJ43),AU3,-AV3)</f>
        <v>-1.2820512820512811</v>
      </c>
      <c r="AW43" s="78">
        <f ca="1">SUM((0.5*$CJ43),AV3,-AW3)</f>
        <v>-0.28205128205128105</v>
      </c>
      <c r="AX43" s="78">
        <f ca="1">SUM((0.5*$CJ43),AW3,-AX3)</f>
        <v>-0.28205128205128105</v>
      </c>
      <c r="AY43" s="78">
        <f ca="1">SUM((0.5*$CJ43),AX3,-AY3)</f>
        <v>-1.2820512820512811</v>
      </c>
      <c r="AZ43" s="78">
        <f ca="1">SUM((0.5*$CJ43),AY3,-AZ3)</f>
        <v>-0.28205128205128105</v>
      </c>
      <c r="BA43" s="78">
        <f ca="1">SUM((0.5*$CJ43),AZ3,-BA3)</f>
        <v>-0.28205128205128105</v>
      </c>
      <c r="BB43" s="78">
        <f ca="1">SUM((0.5*$CJ43),BA3,-BB3)</f>
        <v>-1.2820512820512811</v>
      </c>
      <c r="BC43" s="78">
        <f ca="1">SUM((0.5*$CJ43),BB3,-BC3)</f>
        <v>-0.28205128205128283</v>
      </c>
      <c r="BD43" s="78">
        <f ca="1">SUM((0.5*$CJ43),BC3,-BD3)</f>
        <v>-0.28205128205128283</v>
      </c>
      <c r="BE43" s="78">
        <f ca="1">SUM((0.5*$CJ43),BD3,-BE3)</f>
        <v>-0.28205128205128283</v>
      </c>
      <c r="BF43" s="78">
        <f ca="1">SUM((0.5*$CJ43),BE3,-BF3)</f>
        <v>-0.28205128205128283</v>
      </c>
      <c r="BG43" s="78">
        <f ca="1">SUM((0.5*$CJ43),BF3,-BG3)</f>
        <v>-0.28205128205128283</v>
      </c>
      <c r="BH43" s="78">
        <f ca="1">SUM((0.5*$CJ43),BG3,-BH3)</f>
        <v>0.71794871794871717</v>
      </c>
      <c r="BI43" s="78">
        <f ca="1">SUM((0.5*$CJ43),BH3,-BI3)</f>
        <v>-0.28205128205128105</v>
      </c>
      <c r="BJ43" s="78">
        <f ca="1">SUM((0.5*$CJ43),BI3,-BJ3)</f>
        <v>0.717948717948719</v>
      </c>
      <c r="BK43" s="78">
        <f ca="1">SUM((0.5*$CJ43),BJ3,-BK3)</f>
        <v>-0.28205128205128105</v>
      </c>
      <c r="BL43" s="78">
        <f ca="1">SUM((0.5*$CJ43),BK3,-BL3)</f>
        <v>-2.282051282051281</v>
      </c>
      <c r="BM43" s="78">
        <f ca="1">SUM((0.5*$CJ43),BL3,-BM3)</f>
        <v>-1.2820512820512828</v>
      </c>
      <c r="BN43" s="78">
        <f ca="1">SUM((0.5*$CJ43),BM3,-BN3)</f>
        <v>-1.2820512820512828</v>
      </c>
      <c r="BO43" s="78">
        <f ca="1">SUM((0.5*$CJ43),BN3,-BO3)</f>
        <v>-0.28205128205128283</v>
      </c>
      <c r="BP43" s="78">
        <f ca="1">SUM((0.5*$CJ43),BO3,-BP3)</f>
        <v>-1.2820512820512828</v>
      </c>
      <c r="BQ43" s="78">
        <f ca="1">SUM((0.5*$CJ43),BP3,-BQ3)</f>
        <v>-0.28205128205128283</v>
      </c>
      <c r="BR43" s="78">
        <f ca="1">SUM((0.5*$CJ43),BQ3,-BR3)</f>
        <v>-3.2820512820512828</v>
      </c>
      <c r="BS43" s="78">
        <f ca="1">SUM((0.5*$CJ43),BR3,-BS3)</f>
        <v>-1.2820512820512828</v>
      </c>
      <c r="BT43" s="78">
        <f ca="1">SUM((0.5*$CJ43),BS3,-BT3)</f>
        <v>-2.2820512820512828</v>
      </c>
      <c r="BU43" s="78">
        <f ca="1">SUM((0.5*$CJ43),BT3,-BU3)</f>
        <v>-2.2820512820512819</v>
      </c>
      <c r="BV43" s="78">
        <f ca="1">SUM((0.5*$CJ43),BU3,-BV3)</f>
        <v>-1.2820512820512819</v>
      </c>
      <c r="BW43" s="78">
        <f ca="1">SUM((0.5*$CJ43),BV3,-BW3)</f>
        <v>-1.2820512820512819</v>
      </c>
      <c r="BX43" s="78">
        <f ca="1">SUM((0.5*$CJ43),BW3,-BX3)</f>
        <v>-1.2820512820512819</v>
      </c>
      <c r="BY43" s="78">
        <f ca="1">SUM((0.5*$CJ43),BX3,-BY3)</f>
        <v>-1.2820512820512819</v>
      </c>
      <c r="BZ43" s="78">
        <f ca="1">SUM((0.5*$CJ43),BY3,-BZ3)</f>
        <v>-0.28205128205128205</v>
      </c>
      <c r="CA43" s="78">
        <f ca="1">SUM((0.5*$CJ43),BZ3,-CA3)</f>
        <v>-0.28205128205128205</v>
      </c>
      <c r="CB43" s="78">
        <f ca="1">SUM((0.5*$CJ43),CA3,-CB3)</f>
        <v>-0.28205128205128205</v>
      </c>
      <c r="CC43" s="78">
        <f ca="1">SUM((0.5*$CJ43),CB3,-CC3)</f>
        <v>-0.28205128205128205</v>
      </c>
      <c r="CD43" s="78">
        <f ca="1">SUM((0.5*$CJ43),CC3,-CD3)</f>
        <v>-0.28205128205128205</v>
      </c>
      <c r="CE43" s="78">
        <f ca="1">SUM((0.5*$CJ43),CD3,-CE3)</f>
        <v>-0.28205128205128205</v>
      </c>
      <c r="CF43" s="78">
        <f ca="1">SUM((0.5*$CJ43),CE3,-CF3)</f>
        <v>-0.28205128205128205</v>
      </c>
      <c r="CG43" s="78">
        <f ca="1">SUM((0.5*$CJ43),CF3,-CG3)</f>
        <v>-0.28205128205128205</v>
      </c>
      <c r="CH43" s="78">
        <f ca="1">SUM((0.5*$CJ43),CG3,-CH3)</f>
        <v>-0.28205128205128205</v>
      </c>
      <c r="CI43" s="78">
        <f ca="1">SUM((0.5*$CJ43),CH3,-CI3)</f>
        <v>-0.28205128205128205</v>
      </c>
      <c r="CJ43" s="78">
        <f ca="1">PRODUCT(-H3,1/39)</f>
        <v>-0.5641025641025641</v>
      </c>
      <c r="CL43" s="71">
        <f ca="1">CO3</f>
        <v>10.386666666666667</v>
      </c>
      <c r="CR43" s="27"/>
    </row>
    <row r="44" spans="4:96" s="1" customFormat="1" ht="69.95" customHeight="1">
      <c r="D44" s="28">
        <v>55</v>
      </c>
      <c r="H44" s="4"/>
      <c r="I44" s="2"/>
      <c r="J44" s="78">
        <f ca="1">PRODUCT(-H4,1/39)</f>
        <v>-0.58974358974358976</v>
      </c>
      <c r="K44" s="78">
        <f ca="1">SUM((0.5*$CJ44),0)</f>
        <v>-0.29487179487179488</v>
      </c>
      <c r="L44" s="78">
        <f ca="1">SUM((0.5*$CJ44),K4,-L4)</f>
        <v>-0.29487179487179488</v>
      </c>
      <c r="M44" s="78">
        <f ca="1">SUM((0.5*$CJ44),L4,-M4)</f>
        <v>-1.2948717948717949</v>
      </c>
      <c r="N44" s="78">
        <f ca="1">SUM((0.5*$CJ44),M4,-N4)</f>
        <v>-1.2948717948717949</v>
      </c>
      <c r="O44" s="78">
        <f ca="1">SUM((0.5*$CJ44),N4,-O4)</f>
        <v>-0.29487179487179493</v>
      </c>
      <c r="P44" s="78">
        <f ca="1">SUM((0.5*$CJ44),O4,-P4)</f>
        <v>-0.29487179487179493</v>
      </c>
      <c r="Q44" s="78">
        <f ca="1">SUM((0.5*$CJ44),P4,-Q4)</f>
        <v>-1.2948717948717949</v>
      </c>
      <c r="R44" s="78">
        <f ca="1">SUM((0.5*$CJ44),Q4,-R4)</f>
        <v>-1.2948717948717947</v>
      </c>
      <c r="S44" s="78">
        <f ca="1">SUM((0.5*$CJ44),R4,-S4)</f>
        <v>-1.2948717948717947</v>
      </c>
      <c r="T44" s="78">
        <f ca="1">SUM((0.5*$CJ44),S4,-T4)</f>
        <v>-1.2948717948717947</v>
      </c>
      <c r="U44" s="78">
        <f ca="1">SUM((0.5*$CJ44),T4,-U4)</f>
        <v>-1.2948717948717947</v>
      </c>
      <c r="V44" s="78">
        <f ca="1">SUM((0.5*$CJ44),U4,-V4)</f>
        <v>-0.29487179487179471</v>
      </c>
      <c r="W44" s="78">
        <f ca="1">SUM((0.5*$CJ44),V4,-W4)</f>
        <v>-0.29487179487179471</v>
      </c>
      <c r="X44" s="78">
        <f ca="1">SUM((0.5*$CJ44),W4,-X4)</f>
        <v>-1.2948717948717947</v>
      </c>
      <c r="Y44" s="78">
        <f ca="1">SUM((0.5*$CJ44),X4,-Y4)</f>
        <v>-1.2948717948717947</v>
      </c>
      <c r="Z44" s="78">
        <f ca="1">SUM((0.5*$CJ44),Y4,-Z4)</f>
        <v>-1.2948717948717956</v>
      </c>
      <c r="AA44" s="78">
        <f ca="1">SUM((0.5*$CJ44),Z4,-AA4)</f>
        <v>-0.2948717948717956</v>
      </c>
      <c r="AB44" s="78">
        <f ca="1">SUM((0.5*$CJ44),AA4,-AB4)</f>
        <v>-0.2948717948717956</v>
      </c>
      <c r="AC44" s="78">
        <f ca="1">SUM((0.5*$CJ44),AB4,-AC4)</f>
        <v>0.7051282051282044</v>
      </c>
      <c r="AD44" s="78">
        <f ca="1">SUM((0.5*$CJ44),AC4,-AD4)</f>
        <v>-0.2948717948717956</v>
      </c>
      <c r="AE44" s="78">
        <f ca="1">SUM((0.5*$CJ44),AD4,-AE4)</f>
        <v>-0.2948717948717956</v>
      </c>
      <c r="AF44" s="78">
        <f ca="1">SUM((0.5*$CJ44),AE4,-AF4)</f>
        <v>0.7051282051282044</v>
      </c>
      <c r="AG44" s="78">
        <f ca="1">SUM((0.5*$CJ44),AF4,-AG4)</f>
        <v>-0.29487179487179471</v>
      </c>
      <c r="AH44" s="78">
        <f ca="1">SUM((0.5*$CJ44),AG4,-AH4)</f>
        <v>0.70512820512820529</v>
      </c>
      <c r="AI44" s="78">
        <f ca="1">SUM((0.5*$CJ44),AH4,-AI4)</f>
        <v>-0.29487179487179471</v>
      </c>
      <c r="AJ44" s="78">
        <f ca="1">SUM((0.5*$CJ44),AI4,-AJ4)</f>
        <v>0.70512820512820529</v>
      </c>
      <c r="AK44" s="78">
        <f ca="1">SUM((0.5*$CJ44),AJ4,-AK4)</f>
        <v>-0.29487179487179471</v>
      </c>
      <c r="AL44" s="78">
        <f ca="1">SUM((0.5*$CJ44),AK4,-AL4)</f>
        <v>0.70512820512820529</v>
      </c>
      <c r="AM44" s="78">
        <f ca="1">SUM((0.5*$CJ44),AL4,-AM4)</f>
        <v>0.70512820512820529</v>
      </c>
      <c r="AN44" s="78">
        <f ca="1">SUM((0.5*$CJ44),AM4,-AN4)</f>
        <v>-0.29487179487179471</v>
      </c>
      <c r="AO44" s="78">
        <f ca="1">SUM((0.5*$CJ44),AN4,-AO4)</f>
        <v>0.70512820512820529</v>
      </c>
      <c r="AP44" s="78">
        <f ca="1">SUM((0.5*$CJ44),AO4,-AP4)</f>
        <v>-0.29487179487179471</v>
      </c>
      <c r="AQ44" s="78">
        <f ca="1">SUM((0.5*$CJ44),AP4,-AQ4)</f>
        <v>-0.29487179487179471</v>
      </c>
      <c r="AR44" s="78">
        <f ca="1">SUM((0.5*$CJ44),AQ4,-AR4)</f>
        <v>-0.29487179487179471</v>
      </c>
      <c r="AS44" s="78">
        <f ca="1">SUM((0.5*$CJ44),AR4,-AS4)</f>
        <v>-0.29487179487179471</v>
      </c>
      <c r="AT44" s="78">
        <f ca="1">SUM((0.5*$CJ44),AS4,-AT4)</f>
        <v>0.70512820512820529</v>
      </c>
      <c r="AU44" s="78">
        <f ca="1">SUM((0.5*$CJ44),AT4,-AU4)</f>
        <v>-0.29487179487179493</v>
      </c>
      <c r="AV44" s="78">
        <f ca="1">SUM((0.5*$CJ44),AU4,-AV4)</f>
        <v>-0.29487179487179493</v>
      </c>
      <c r="AW44" s="78">
        <f ca="1">SUM((0.5*$CJ44),AV4,-AW4)</f>
        <v>-0.29487179487179493</v>
      </c>
      <c r="AX44" s="78">
        <f ca="1">SUM((0.5*$CJ44),AW4,-AX4)</f>
        <v>-0.29487179487179493</v>
      </c>
      <c r="AY44" s="78">
        <f ca="1">SUM((0.5*$CJ44),AX4,-AY4)</f>
        <v>-0.29487179487179493</v>
      </c>
      <c r="AZ44" s="78">
        <f ca="1">SUM((0.5*$CJ44),AY4,-AZ4)</f>
        <v>0.70512820512820507</v>
      </c>
      <c r="BA44" s="78">
        <f ca="1">SUM((0.5*$CJ44),AZ4,-BA4)</f>
        <v>-0.29487179487179493</v>
      </c>
      <c r="BB44" s="78">
        <f ca="1">SUM((0.5*$CJ44),BA4,-BB4)</f>
        <v>-0.29487179487179493</v>
      </c>
      <c r="BC44" s="78">
        <f ca="1">SUM((0.5*$CJ44),BB4,-BC4)</f>
        <v>-0.29487179487179493</v>
      </c>
      <c r="BD44" s="78">
        <f ca="1">SUM((0.5*$CJ44),BC4,-BD4)</f>
        <v>-0.29487179487179493</v>
      </c>
      <c r="BE44" s="78">
        <f ca="1">SUM((0.5*$CJ44),BD4,-BE4)</f>
        <v>-0.29487179487179493</v>
      </c>
      <c r="BF44" s="78">
        <f ca="1">SUM((0.5*$CJ44),BE4,-BF4)</f>
        <v>-1.2948717948717949</v>
      </c>
      <c r="BG44" s="78">
        <f ca="1">SUM((0.5*$CJ44),BF4,-BG4)</f>
        <v>-0.29487179487179493</v>
      </c>
      <c r="BH44" s="78">
        <f ca="1">SUM((0.5*$CJ44),BG4,-BH4)</f>
        <v>-0.29487179487179493</v>
      </c>
      <c r="BI44" s="78">
        <f ca="1">SUM((0.5*$CJ44),BH4,-BI4)</f>
        <v>-0.29487179487179493</v>
      </c>
      <c r="BJ44" s="78">
        <f ca="1">SUM((0.5*$CJ44),BI4,-BJ4)</f>
        <v>-0.29487179487179493</v>
      </c>
      <c r="BK44" s="78">
        <f ca="1">SUM((0.5*$CJ44),BJ4,-BK4)</f>
        <v>-0.29487179487179493</v>
      </c>
      <c r="BL44" s="78">
        <f ca="1">SUM((0.5*$CJ44),BK4,-BL4)</f>
        <v>-1.2948717948717949</v>
      </c>
      <c r="BM44" s="78">
        <f ca="1">SUM((0.5*$CJ44),BL4,-BM4)</f>
        <v>-0.29487179487179471</v>
      </c>
      <c r="BN44" s="78">
        <f ca="1">SUM((0.5*$CJ44),BM4,-BN4)</f>
        <v>-0.29487179487179471</v>
      </c>
      <c r="BO44" s="78">
        <f ca="1">SUM((0.5*$CJ44),BN4,-BO4)</f>
        <v>-0.29487179487179471</v>
      </c>
      <c r="BP44" s="78">
        <f ca="1">SUM((0.5*$CJ44),BO4,-BP4)</f>
        <v>-0.29487179487179471</v>
      </c>
      <c r="BQ44" s="78">
        <f ca="1">SUM((0.5*$CJ44),BP4,-BQ4)</f>
        <v>0.70512820512820529</v>
      </c>
      <c r="BR44" s="78">
        <f ca="1">SUM((0.5*$CJ44),BQ4,-BR4)</f>
        <v>-0.29487179487179493</v>
      </c>
      <c r="BS44" s="78">
        <f ca="1">SUM((0.5*$CJ44),BR4,-BS4)</f>
        <v>-1.2948717948717949</v>
      </c>
      <c r="BT44" s="78">
        <f ca="1">SUM((0.5*$CJ44),BS4,-BT4)</f>
        <v>-0.29487179487179471</v>
      </c>
      <c r="BU44" s="78">
        <f ca="1">SUM((0.5*$CJ44),BT4,-BU4)</f>
        <v>-1.2948717948717947</v>
      </c>
      <c r="BV44" s="78">
        <f ca="1">SUM((0.5*$CJ44),BU4,-BV4)</f>
        <v>0.70512820512820529</v>
      </c>
      <c r="BW44" s="78">
        <f ca="1">SUM((0.5*$CJ44),BV4,-BW4)</f>
        <v>-0.29487179487179471</v>
      </c>
      <c r="BX44" s="78">
        <f ca="1">SUM((0.5*$CJ44),BW4,-BX4)</f>
        <v>0.70512820512820529</v>
      </c>
      <c r="BY44" s="78">
        <f ca="1">SUM((0.5*$CJ44),BX4,-BY4)</f>
        <v>-0.29487179487179493</v>
      </c>
      <c r="BZ44" s="78">
        <f ca="1">SUM((0.5*$CJ44),BY4,-BZ4)</f>
        <v>-0.29487179487179493</v>
      </c>
      <c r="CA44" s="78">
        <f ca="1">SUM((0.5*$CJ44),BZ4,-CA4)</f>
        <v>-0.29487179487179493</v>
      </c>
      <c r="CB44" s="78">
        <f ca="1">SUM((0.5*$CJ44),CA4,-CB4)</f>
        <v>0.70512820512820507</v>
      </c>
      <c r="CC44" s="78">
        <f ca="1">SUM((0.5*$CJ44),CB4,-CC4)</f>
        <v>0.70512820512820507</v>
      </c>
      <c r="CD44" s="78">
        <f ca="1">SUM((0.5*$CJ44),CC4,-CD4)</f>
        <v>-0.29487179487179488</v>
      </c>
      <c r="CE44" s="78">
        <f ca="1">SUM((0.5*$CJ44),CD4,-CE4)</f>
        <v>-0.29487179487179488</v>
      </c>
      <c r="CF44" s="78">
        <f ca="1">SUM((0.5*$CJ44),CE4,-CF4)</f>
        <v>-0.29487179487179488</v>
      </c>
      <c r="CG44" s="78">
        <f ca="1">SUM((0.5*$CJ44),CF4,-CG4)</f>
        <v>0.70512820512820507</v>
      </c>
      <c r="CH44" s="78">
        <f ca="1">SUM((0.5*$CJ44),CG4,-CH4)</f>
        <v>-1.2948717948717949</v>
      </c>
      <c r="CI44" s="78">
        <f ca="1">SUM((0.5*$CJ44),CH4,-CI4)</f>
        <v>-0.29487179487179488</v>
      </c>
      <c r="CJ44" s="78">
        <f ca="1">PRODUCT(-H4,1/39)</f>
        <v>-0.58974358974358976</v>
      </c>
      <c r="CL44" s="71">
        <f ca="1">CO4</f>
        <v>3.5333333333333337</v>
      </c>
      <c r="CR44" s="27"/>
    </row>
    <row r="45" spans="4:96" s="1" customFormat="1" ht="69.95" customHeight="1">
      <c r="D45" s="28">
        <v>53</v>
      </c>
      <c r="H45" s="4"/>
      <c r="I45" s="2"/>
      <c r="J45" s="78">
        <f ca="1">PRODUCT(-H5,1/39)</f>
        <v>0.76923076923076916</v>
      </c>
      <c r="K45" s="78">
        <f ca="1">SUM((0.5*$CJ45),0)</f>
        <v>0.38461538461538458</v>
      </c>
      <c r="L45" s="78">
        <f ca="1">SUM((0.5*$CJ45),K5,-L5)</f>
        <v>1.3846153846153846</v>
      </c>
      <c r="M45" s="78">
        <f ca="1">SUM((0.5*$CJ45),L5,-M5)</f>
        <v>-2.6153846153846154</v>
      </c>
      <c r="N45" s="78">
        <f ca="1">SUM((0.5*$CJ45),M5,-N5)</f>
        <v>-0.61538461538461542</v>
      </c>
      <c r="O45" s="78">
        <f ca="1">SUM((0.5*$CJ45),N5,-O5)</f>
        <v>0.38461538461538458</v>
      </c>
      <c r="P45" s="78">
        <f ca="1">SUM((0.5*$CJ45),O5,-P5)</f>
        <v>-0.61538461538461542</v>
      </c>
      <c r="Q45" s="78">
        <f ca="1">SUM((0.5*$CJ45),P5,-Q5)</f>
        <v>-0.615384615384615</v>
      </c>
      <c r="R45" s="78">
        <f ca="1">SUM((0.5*$CJ45),Q5,-R5)</f>
        <v>-0.615384615384615</v>
      </c>
      <c r="S45" s="78">
        <f ca="1">SUM((0.5*$CJ45),R5,-S5)</f>
        <v>-0.615384615384615</v>
      </c>
      <c r="T45" s="78">
        <f ca="1">SUM((0.5*$CJ45),S5,-T5)</f>
        <v>-0.615384615384615</v>
      </c>
      <c r="U45" s="78">
        <f ca="1">SUM((0.5*$CJ45),T5,-U5)</f>
        <v>-1.615384615384615</v>
      </c>
      <c r="V45" s="78">
        <f ca="1">SUM((0.5*$CJ45),U5,-V5)</f>
        <v>0.384615384615385</v>
      </c>
      <c r="W45" s="78">
        <f ca="1">SUM((0.5*$CJ45),V5,-W5)</f>
        <v>-0.615384615384615</v>
      </c>
      <c r="X45" s="78">
        <f ca="1">SUM((0.5*$CJ45),W5,-X5)</f>
        <v>-0.615384615384615</v>
      </c>
      <c r="Y45" s="78">
        <f ca="1">SUM((0.5*$CJ45),X5,-Y5)</f>
        <v>-0.615384615384615</v>
      </c>
      <c r="Z45" s="78">
        <f ca="1">SUM((0.5*$CJ45),Y5,-Z5)</f>
        <v>-0.615384615384615</v>
      </c>
      <c r="AA45" s="78">
        <f ca="1">SUM((0.5*$CJ45),Z5,-AA5)</f>
        <v>-0.615384615384615</v>
      </c>
      <c r="AB45" s="78">
        <f ca="1">SUM((0.5*$CJ45),AA5,-AB5)</f>
        <v>0.384615384615385</v>
      </c>
      <c r="AC45" s="78">
        <f ca="1">SUM((0.5*$CJ45),AB5,-AC5)</f>
        <v>0.384615384615385</v>
      </c>
      <c r="AD45" s="78">
        <f ca="1">SUM((0.5*$CJ45),AC5,-AD5)</f>
        <v>-1.615384615384615</v>
      </c>
      <c r="AE45" s="78">
        <f ca="1">SUM((0.5*$CJ45),AD5,-AE5)</f>
        <v>-0.61538461538461675</v>
      </c>
      <c r="AF45" s="78">
        <f ca="1">SUM((0.5*$CJ45),AE5,-AF5)</f>
        <v>-0.61538461538461675</v>
      </c>
      <c r="AG45" s="78">
        <f ca="1">SUM((0.5*$CJ45),AF5,-AG5)</f>
        <v>-0.61538461538461675</v>
      </c>
      <c r="AH45" s="78">
        <f ca="1">SUM((0.5*$CJ45),AG5,-AH5)</f>
        <v>-0.61538461538461675</v>
      </c>
      <c r="AI45" s="78">
        <f ca="1">SUM((0.5*$CJ45),AH5,-AI5)</f>
        <v>-0.61538461538461675</v>
      </c>
      <c r="AJ45" s="78">
        <f ca="1">SUM((0.5*$CJ45),AI5,-AJ5)</f>
        <v>-0.61538461538461675</v>
      </c>
      <c r="AK45" s="78">
        <f ca="1">SUM((0.5*$CJ45),AJ5,-AK5)</f>
        <v>-0.61538461538461675</v>
      </c>
      <c r="AL45" s="78">
        <f ca="1">SUM((0.5*$CJ45),AK5,-AL5)</f>
        <v>-0.61538461538461675</v>
      </c>
      <c r="AM45" s="78">
        <f ca="1">SUM((0.5*$CJ45),AL5,-AM5)</f>
        <v>-0.61538461538461675</v>
      </c>
      <c r="AN45" s="78">
        <f ca="1">SUM((0.5*$CJ45),AM5,-AN5)</f>
        <v>-0.61538461538461675</v>
      </c>
      <c r="AO45" s="78">
        <f ca="1">SUM((0.5*$CJ45),AN5,-AO5)</f>
        <v>-0.61538461538461675</v>
      </c>
      <c r="AP45" s="78">
        <f ca="1">SUM((0.5*$CJ45),AO5,-AP5)</f>
        <v>-0.61538461538461675</v>
      </c>
      <c r="AQ45" s="78">
        <f ca="1">SUM((0.5*$CJ45),AP5,-AQ5)</f>
        <v>-0.61538461538461675</v>
      </c>
      <c r="AR45" s="78">
        <f ca="1">SUM((0.5*$CJ45),AQ5,-AR5)</f>
        <v>-1.6153846153846168</v>
      </c>
      <c r="AS45" s="78">
        <f ca="1">SUM((0.5*$CJ45),AR5,-AS5)</f>
        <v>-1.6153846153846132</v>
      </c>
      <c r="AT45" s="78">
        <f ca="1">SUM((0.5*$CJ45),AS5,-AT5)</f>
        <v>-1.6153846153846132</v>
      </c>
      <c r="AU45" s="78">
        <f ca="1">SUM((0.5*$CJ45),AT5,-AU5)</f>
        <v>-1.6153846153846132</v>
      </c>
      <c r="AV45" s="78">
        <f ca="1">SUM((0.5*$CJ45),AU5,-AV5)</f>
        <v>-1.6153846153846132</v>
      </c>
      <c r="AW45" s="78">
        <f ca="1">SUM((0.5*$CJ45),AV5,-AW5)</f>
        <v>-1.6153846153846132</v>
      </c>
      <c r="AX45" s="78">
        <f ca="1">SUM((0.5*$CJ45),AW5,-AX5)</f>
        <v>2.3846153846153868</v>
      </c>
      <c r="AY45" s="78">
        <f ca="1">SUM((0.5*$CJ45),AX5,-AY5)</f>
        <v>2.3846153846153868</v>
      </c>
      <c r="AZ45" s="78">
        <f ca="1">SUM((0.5*$CJ45),AY5,-AZ5)</f>
        <v>2.3846153846153868</v>
      </c>
      <c r="BA45" s="78">
        <f ca="1">SUM((0.5*$CJ45),AZ5,-BA5)</f>
        <v>1.3846153846153868</v>
      </c>
      <c r="BB45" s="78">
        <f ca="1">SUM((0.5*$CJ45),BA5,-BB5)</f>
        <v>1.3846153846153868</v>
      </c>
      <c r="BC45" s="78">
        <f ca="1">SUM((0.5*$CJ45),BB5,-BC5)</f>
        <v>2.3846153846153868</v>
      </c>
      <c r="BD45" s="78">
        <f ca="1">SUM((0.5*$CJ45),BC5,-BD5)</f>
        <v>2.3846153846153868</v>
      </c>
      <c r="BE45" s="78">
        <f ca="1">SUM((0.5*$CJ45),BD5,-BE5)</f>
        <v>1.3846153846153833</v>
      </c>
      <c r="BF45" s="78">
        <f ca="1">SUM((0.5*$CJ45),BE5,-BF5)</f>
        <v>2.3846153846153832</v>
      </c>
      <c r="BG45" s="78">
        <f ca="1">SUM((0.5*$CJ45),BF5,-BG5)</f>
        <v>2.3846153846153832</v>
      </c>
      <c r="BH45" s="78">
        <f ca="1">SUM((0.5*$CJ45),BG5,-BH5)</f>
        <v>3.3846153846153832</v>
      </c>
      <c r="BI45" s="78">
        <f ca="1">SUM((0.5*$CJ45),BH5,-BI5)</f>
        <v>1.3846153846153833</v>
      </c>
      <c r="BJ45" s="78">
        <f ca="1">SUM((0.5*$CJ45),BI5,-BJ5)</f>
        <v>1.3846153846153833</v>
      </c>
      <c r="BK45" s="78">
        <f ca="1">SUM((0.5*$CJ45),BJ5,-BK5)</f>
        <v>1.3846153846153833</v>
      </c>
      <c r="BL45" s="78">
        <f ca="1">SUM((0.5*$CJ45),BK5,-BL5)</f>
        <v>2.3846153846153832</v>
      </c>
      <c r="BM45" s="78">
        <f ca="1">SUM((0.5*$CJ45),BL5,-BM5)</f>
        <v>2.3846153846153832</v>
      </c>
      <c r="BN45" s="78">
        <f ca="1">SUM((0.5*$CJ45),BM5,-BN5)</f>
        <v>1.384615384615385</v>
      </c>
      <c r="BO45" s="78">
        <f ca="1">SUM((0.5*$CJ45),BN5,-BO5)</f>
        <v>2.384615384615385</v>
      </c>
      <c r="BP45" s="78">
        <f ca="1">SUM((0.5*$CJ45),BO5,-BP5)</f>
        <v>1.384615384615385</v>
      </c>
      <c r="BQ45" s="78">
        <f ca="1">SUM((0.5*$CJ45),BP5,-BQ5)</f>
        <v>0.384615384615385</v>
      </c>
      <c r="BR45" s="78">
        <f ca="1">SUM((0.5*$CJ45),BQ5,-BR5)</f>
        <v>0.384615384615385</v>
      </c>
      <c r="BS45" s="78">
        <f ca="1">SUM((0.5*$CJ45),BR5,-BS5)</f>
        <v>0.384615384615385</v>
      </c>
      <c r="BT45" s="78">
        <f ca="1">SUM((0.5*$CJ45),BS5,-BT5)</f>
        <v>0.384615384615385</v>
      </c>
      <c r="BU45" s="78">
        <f ca="1">SUM((0.5*$CJ45),BT5,-BU5)</f>
        <v>0.384615384615385</v>
      </c>
      <c r="BV45" s="78">
        <f ca="1">SUM((0.5*$CJ45),BU5,-BV5)</f>
        <v>1.384615384615385</v>
      </c>
      <c r="BW45" s="78">
        <f ca="1">SUM((0.5*$CJ45),BV5,-BW5)</f>
        <v>1.384615384615385</v>
      </c>
      <c r="BX45" s="78">
        <f ca="1">SUM((0.5*$CJ45),BW5,-BX5)</f>
        <v>0.384615384615385</v>
      </c>
      <c r="BY45" s="78">
        <f ca="1">SUM((0.5*$CJ45),BX5,-BY5)</f>
        <v>0.384615384615385</v>
      </c>
      <c r="BZ45" s="78">
        <f ca="1">SUM((0.5*$CJ45),BY5,-BZ5)</f>
        <v>1.384615384615385</v>
      </c>
      <c r="CA45" s="78">
        <f ca="1">SUM((0.5*$CJ45),BZ5,-CA5)</f>
        <v>2.384615384615385</v>
      </c>
      <c r="CB45" s="78">
        <f ca="1">SUM((0.5*$CJ45),CA5,-CB5)</f>
        <v>1.384615384615385</v>
      </c>
      <c r="CC45" s="78">
        <f ca="1">SUM((0.5*$CJ45),CB5,-CC5)</f>
        <v>1.384615384615385</v>
      </c>
      <c r="CD45" s="78">
        <f ca="1">SUM((0.5*$CJ45),CC5,-CD5)</f>
        <v>2.384615384615385</v>
      </c>
      <c r="CE45" s="78">
        <f ca="1">SUM((0.5*$CJ45),CD5,-CE5)</f>
        <v>1.3846153846153846</v>
      </c>
      <c r="CF45" s="78">
        <f ca="1">SUM((0.5*$CJ45),CE5,-CF5)</f>
        <v>1.3846153846153846</v>
      </c>
      <c r="CG45" s="78">
        <f ca="1">SUM((0.5*$CJ45),CF5,-CG5)</f>
        <v>0.38461538461538458</v>
      </c>
      <c r="CH45" s="78">
        <f ca="1">SUM((0.5*$CJ45),CG5,-CH5)</f>
        <v>0.38461538461538458</v>
      </c>
      <c r="CI45" s="78">
        <f ca="1">SUM((0.5*$CJ45),CH5,-CI5)</f>
        <v>0.38461538461538458</v>
      </c>
      <c r="CJ45" s="78">
        <f ca="1">PRODUCT(-H5,1/39)</f>
        <v>0.76923076923076916</v>
      </c>
      <c r="CL45" s="71">
        <f ca="1">CO5</f>
        <v>17.333333333333336</v>
      </c>
      <c r="CR45" s="27"/>
    </row>
    <row r="46" spans="4:96" s="1" customFormat="1" ht="69.95" customHeight="1">
      <c r="D46" s="28">
        <v>51</v>
      </c>
      <c r="H46" s="4"/>
      <c r="I46" s="2"/>
      <c r="J46" s="78">
        <f ca="1">PRODUCT(-H6,1/39)</f>
        <v>-0.5641025641025641</v>
      </c>
      <c r="K46" s="78">
        <f ca="1">SUM((0.5*$CJ46),0)</f>
        <v>-0.28205128205128205</v>
      </c>
      <c r="L46" s="78">
        <f ca="1">SUM((0.5*$CJ46),K6,-L6)</f>
        <v>0.717948717948718</v>
      </c>
      <c r="M46" s="78">
        <f ca="1">SUM((0.5*$CJ46),L6,-M6)</f>
        <v>-2.2820512820512819</v>
      </c>
      <c r="N46" s="78">
        <f ca="1">SUM((0.5*$CJ46),M6,-N6)</f>
        <v>0.717948717948718</v>
      </c>
      <c r="O46" s="78">
        <f ca="1">SUM((0.5*$CJ46),N6,-O6)</f>
        <v>2.7179487179487181</v>
      </c>
      <c r="P46" s="78">
        <f ca="1">SUM((0.5*$CJ46),O6,-P6)</f>
        <v>2.7179487179487181</v>
      </c>
      <c r="Q46" s="78">
        <f ca="1">SUM((0.5*$CJ46),P6,-Q6)</f>
        <v>2.7179487179487181</v>
      </c>
      <c r="R46" s="78">
        <f ca="1">SUM((0.5*$CJ46),Q6,-R6)</f>
        <v>2.7179487179487172</v>
      </c>
      <c r="S46" s="78">
        <f ca="1">SUM((0.5*$CJ46),R6,-S6)</f>
        <v>4.7179487179487172</v>
      </c>
      <c r="T46" s="78">
        <f ca="1">SUM((0.5*$CJ46),S6,-T6)</f>
        <v>2.717948717948719</v>
      </c>
      <c r="U46" s="78">
        <f ca="1">SUM((0.5*$CJ46),T6,-U6)</f>
        <v>4.717948717948719</v>
      </c>
      <c r="V46" s="78">
        <f ca="1">SUM((0.5*$CJ46),U6,-V6)</f>
        <v>1.717948717948719</v>
      </c>
      <c r="W46" s="78">
        <f ca="1">SUM((0.5*$CJ46),V6,-W6)</f>
        <v>2.717948717948719</v>
      </c>
      <c r="X46" s="78">
        <f ca="1">SUM((0.5*$CJ46),W6,-X6)</f>
        <v>1.717948717948719</v>
      </c>
      <c r="Y46" s="78">
        <f ca="1">SUM((0.5*$CJ46),X6,-Y6)</f>
        <v>1.7179487179487154</v>
      </c>
      <c r="Z46" s="78">
        <f ca="1">SUM((0.5*$CJ46),Y6,-Z6)</f>
        <v>0.7179487179487154</v>
      </c>
      <c r="AA46" s="78">
        <f ca="1">SUM((0.5*$CJ46),Z6,-AA6)</f>
        <v>1.7179487179487154</v>
      </c>
      <c r="AB46" s="78">
        <f ca="1">SUM((0.5*$CJ46),AA6,-AB6)</f>
        <v>0.7179487179487154</v>
      </c>
      <c r="AC46" s="78">
        <f ca="1">SUM((0.5*$CJ46),AB6,-AC6)</f>
        <v>0.7179487179487154</v>
      </c>
      <c r="AD46" s="78">
        <f ca="1">SUM((0.5*$CJ46),AC6,-AD6)</f>
        <v>0.7179487179487154</v>
      </c>
      <c r="AE46" s="78">
        <f ca="1">SUM((0.5*$CJ46),AD6,-AE6)</f>
        <v>1.7179487179487154</v>
      </c>
      <c r="AF46" s="78">
        <f ca="1">SUM((0.5*$CJ46),AE6,-AF6)</f>
        <v>0.7179487179487154</v>
      </c>
      <c r="AG46" s="78">
        <f ca="1">SUM((0.5*$CJ46),AF6,-AG6)</f>
        <v>0.7179487179487154</v>
      </c>
      <c r="AH46" s="78">
        <f ca="1">SUM((0.5*$CJ46),AG6,-AH6)</f>
        <v>1.7179487179487154</v>
      </c>
      <c r="AI46" s="78">
        <f ca="1">SUM((0.5*$CJ46),AH6,-AI6)</f>
        <v>2.7179487179487154</v>
      </c>
      <c r="AJ46" s="78">
        <f ca="1">SUM((0.5*$CJ46),AI6,-AJ6)</f>
        <v>1.7179487179487154</v>
      </c>
      <c r="AK46" s="78">
        <f ca="1">SUM((0.5*$CJ46),AJ6,-AK6)</f>
        <v>1.7179487179487154</v>
      </c>
      <c r="AL46" s="78">
        <f ca="1">SUM((0.5*$CJ46),AK6,-AL6)</f>
        <v>0.7179487179487154</v>
      </c>
      <c r="AM46" s="78">
        <f ca="1">SUM((0.5*$CJ46),AL6,-AM6)</f>
        <v>3.7179487179487154</v>
      </c>
      <c r="AN46" s="78">
        <f ca="1">SUM((0.5*$CJ46),AM6,-AN6)</f>
        <v>1.7179487179487154</v>
      </c>
      <c r="AO46" s="78">
        <f ca="1">SUM((0.5*$CJ46),AN6,-AO6)</f>
        <v>2.7179487179487154</v>
      </c>
      <c r="AP46" s="78">
        <f ca="1">SUM((0.5*$CJ46),AO6,-AP6)</f>
        <v>1.7179487179487154</v>
      </c>
      <c r="AQ46" s="78">
        <f ca="1">SUM((0.5*$CJ46),AP6,-AQ6)</f>
        <v>2.7179487179487154</v>
      </c>
      <c r="AR46" s="78">
        <f ca="1">SUM((0.5*$CJ46),AQ6,-AR6)</f>
        <v>0.7179487179487154</v>
      </c>
      <c r="AS46" s="78">
        <f ca="1">SUM((0.5*$CJ46),AR6,-AS6)</f>
        <v>0.7179487179487154</v>
      </c>
      <c r="AT46" s="78">
        <f ca="1">SUM((0.5*$CJ46),AS6,-AT6)</f>
        <v>0.7179487179487154</v>
      </c>
      <c r="AU46" s="78">
        <f ca="1">SUM((0.5*$CJ46),AT6,-AU6)</f>
        <v>0.7179487179487154</v>
      </c>
      <c r="AV46" s="78">
        <f ca="1">SUM((0.5*$CJ46),AU6,-AV6)</f>
        <v>1.7179487179487154</v>
      </c>
      <c r="AW46" s="78">
        <f ca="1">SUM((0.5*$CJ46),AV6,-AW6)</f>
        <v>0.7179487179487154</v>
      </c>
      <c r="AX46" s="78">
        <f ca="1">SUM((0.5*$CJ46),AW6,-AX6)</f>
        <v>-0.2820512820512846</v>
      </c>
      <c r="AY46" s="78">
        <f ca="1">SUM((0.5*$CJ46),AX6,-AY6)</f>
        <v>-0.2820512820512846</v>
      </c>
      <c r="AZ46" s="78">
        <f ca="1">SUM((0.5*$CJ46),AY6,-AZ6)</f>
        <v>-0.2820512820512846</v>
      </c>
      <c r="BA46" s="78">
        <f ca="1">SUM((0.5*$CJ46),AZ6,-BA6)</f>
        <v>-1.2820512820512846</v>
      </c>
      <c r="BB46" s="78">
        <f ca="1">SUM((0.5*$CJ46),BA6,-BB6)</f>
        <v>-1.2820512820512846</v>
      </c>
      <c r="BC46" s="78">
        <f ca="1">SUM((0.5*$CJ46),BB6,-BC6)</f>
        <v>-0.2820512820512846</v>
      </c>
      <c r="BD46" s="78">
        <f ca="1">SUM((0.5*$CJ46),BC6,-BD6)</f>
        <v>-2.2820512820512846</v>
      </c>
      <c r="BE46" s="78">
        <f ca="1">SUM((0.5*$CJ46),BD6,-BE6)</f>
        <v>-2.2820512820512846</v>
      </c>
      <c r="BF46" s="78">
        <f ca="1">SUM((0.5*$CJ46),BE6,-BF6)</f>
        <v>-1.2820512820512846</v>
      </c>
      <c r="BG46" s="78">
        <f ca="1">SUM((0.5*$CJ46),BF6,-BG6)</f>
        <v>-2.2820512820512846</v>
      </c>
      <c r="BH46" s="78">
        <f ca="1">SUM((0.5*$CJ46),BG6,-BH6)</f>
        <v>-2.2820512820512846</v>
      </c>
      <c r="BI46" s="78">
        <f ca="1">SUM((0.5*$CJ46),BH6,-BI6)</f>
        <v>-3.2820512820512846</v>
      </c>
      <c r="BJ46" s="78">
        <f ca="1">SUM((0.5*$CJ46),BI6,-BJ6)</f>
        <v>-3.2820512820512846</v>
      </c>
      <c r="BK46" s="78">
        <f ca="1">SUM((0.5*$CJ46),BJ6,-BK6)</f>
        <v>-2.2820512820512846</v>
      </c>
      <c r="BL46" s="78">
        <f ca="1">SUM((0.5*$CJ46),BK6,-BL6)</f>
        <v>-3.2820512820512846</v>
      </c>
      <c r="BM46" s="78">
        <f ca="1">SUM((0.5*$CJ46),BL6,-BM6)</f>
        <v>-2.2820512820512846</v>
      </c>
      <c r="BN46" s="78">
        <f ca="1">SUM((0.5*$CJ46),BM6,-BN6)</f>
        <v>-5.2820512820512846</v>
      </c>
      <c r="BO46" s="78">
        <f ca="1">SUM((0.5*$CJ46),BN6,-BO6)</f>
        <v>-5.2820512820512846</v>
      </c>
      <c r="BP46" s="78">
        <f ca="1">SUM((0.5*$CJ46),BO6,-BP6)</f>
        <v>-3.2820512820512846</v>
      </c>
      <c r="BQ46" s="78">
        <f ca="1">SUM((0.5*$CJ46),BP6,-BQ6)</f>
        <v>-3.2820512820512846</v>
      </c>
      <c r="BR46" s="78">
        <f ca="1">SUM((0.5*$CJ46),BQ6,-BR6)</f>
        <v>-5.2820512820512846</v>
      </c>
      <c r="BS46" s="78">
        <f ca="1">SUM((0.5*$CJ46),BR6,-BS6)</f>
        <v>-4.282051282051281</v>
      </c>
      <c r="BT46" s="78">
        <f ca="1">SUM((0.5*$CJ46),BS6,-BT6)</f>
        <v>-5.282051282051281</v>
      </c>
      <c r="BU46" s="78">
        <f ca="1">SUM((0.5*$CJ46),BT6,-BU6)</f>
        <v>-6.282051282051281</v>
      </c>
      <c r="BV46" s="78">
        <f ca="1">SUM((0.5*$CJ46),BU6,-BV6)</f>
        <v>-3.2820512820512828</v>
      </c>
      <c r="BW46" s="78">
        <f ca="1">SUM((0.5*$CJ46),BV6,-BW6)</f>
        <v>-2.2820512820512828</v>
      </c>
      <c r="BX46" s="78">
        <f ca="1">SUM((0.5*$CJ46),BW6,-BX6)</f>
        <v>-2.2820512820512828</v>
      </c>
      <c r="BY46" s="78">
        <f ca="1">SUM((0.5*$CJ46),BX6,-BY6)</f>
        <v>-3.2820512820512828</v>
      </c>
      <c r="BZ46" s="78">
        <f ca="1">SUM((0.5*$CJ46),BY6,-BZ6)</f>
        <v>-2.2820512820512819</v>
      </c>
      <c r="CA46" s="78">
        <f ca="1">SUM((0.5*$CJ46),BZ6,-CA6)</f>
        <v>-1.2820512820512819</v>
      </c>
      <c r="CB46" s="78">
        <f ca="1">SUM((0.5*$CJ46),CA6,-CB6)</f>
        <v>-2.2820512820512819</v>
      </c>
      <c r="CC46" s="78">
        <f ca="1">SUM((0.5*$CJ46),CB6,-CC6)</f>
        <v>-1.2820512820512819</v>
      </c>
      <c r="CD46" s="78">
        <f ca="1">SUM((0.5*$CJ46),CC6,-CD6)</f>
        <v>-0.28205128205128205</v>
      </c>
      <c r="CE46" s="78">
        <f ca="1">SUM((0.5*$CJ46),CD6,-CE6)</f>
        <v>-1.2820512820512819</v>
      </c>
      <c r="CF46" s="78">
        <f ca="1">SUM((0.5*$CJ46),CE6,-CF6)</f>
        <v>-1.2820512820512819</v>
      </c>
      <c r="CG46" s="78">
        <f ca="1">SUM((0.5*$CJ46),CF6,-CG6)</f>
        <v>-0.28205128205128194</v>
      </c>
      <c r="CH46" s="78">
        <f ca="1">SUM((0.5*$CJ46),CG6,-CH6)</f>
        <v>1.7179487179487181</v>
      </c>
      <c r="CI46" s="78">
        <f ca="1">SUM((0.5*$CJ46),CH6,-CI6)</f>
        <v>0.717948717948718</v>
      </c>
      <c r="CJ46" s="78">
        <f ca="1">PRODUCT(-H6,1/39)</f>
        <v>-0.5641025641025641</v>
      </c>
      <c r="CL46" s="71">
        <f ca="1">CO6</f>
        <v>38.64</v>
      </c>
      <c r="CR46" s="27"/>
    </row>
    <row r="47" spans="4:96" s="1" customFormat="1" ht="69.95" customHeight="1">
      <c r="D47" s="28">
        <v>49</v>
      </c>
      <c r="H47" s="4"/>
      <c r="I47" s="2"/>
      <c r="J47" s="78">
        <f ca="1">PRODUCT(-H7,1/39)</f>
        <v>-0.05128205128205128</v>
      </c>
      <c r="K47" s="78">
        <f ca="1">SUM((0.5*$CJ47),0)</f>
        <v>-0.02564102564102564</v>
      </c>
      <c r="L47" s="78">
        <f ca="1">SUM((0.5*$CJ47),K7,-L7)</f>
        <v>-0.02564102564102564</v>
      </c>
      <c r="M47" s="78">
        <f ca="1">SUM((0.5*$CJ47),L7,-M7)</f>
        <v>-2.0256410256410256</v>
      </c>
      <c r="N47" s="78">
        <f ca="1">SUM((0.5*$CJ47),M7,-N7)</f>
        <v>-0.02564102564102555</v>
      </c>
      <c r="O47" s="78">
        <f ca="1">SUM((0.5*$CJ47),N7,-O7)</f>
        <v>-0.02564102564102555</v>
      </c>
      <c r="P47" s="78">
        <f ca="1">SUM((0.5*$CJ47),O7,-P7)</f>
        <v>-1.0256410256410256</v>
      </c>
      <c r="Q47" s="78">
        <f ca="1">SUM((0.5*$CJ47),P7,-Q7)</f>
        <v>-1.0256410256410256</v>
      </c>
      <c r="R47" s="78">
        <f ca="1">SUM((0.5*$CJ47),Q7,-R7)</f>
        <v>-0.02564102564102555</v>
      </c>
      <c r="S47" s="78">
        <f ca="1">SUM((0.5*$CJ47),R7,-S7)</f>
        <v>-0.02564102564102555</v>
      </c>
      <c r="T47" s="78">
        <f ca="1">SUM((0.5*$CJ47),S7,-T7)</f>
        <v>-1.0256410256410256</v>
      </c>
      <c r="U47" s="78">
        <f ca="1">SUM((0.5*$CJ47),T7,-U7)</f>
        <v>-1.0256410256410256</v>
      </c>
      <c r="V47" s="78">
        <f ca="1">SUM((0.5*$CJ47),U7,-V7)</f>
        <v>-0.02564102564102555</v>
      </c>
      <c r="W47" s="78">
        <f ca="1">SUM((0.5*$CJ47),V7,-W7)</f>
        <v>-0.02564102564102555</v>
      </c>
      <c r="X47" s="78">
        <f ca="1">SUM((0.5*$CJ47),W7,-X7)</f>
        <v>-1.0256410256410256</v>
      </c>
      <c r="Y47" s="78">
        <f ca="1">SUM((0.5*$CJ47),X7,-Y7)</f>
        <v>-0.02564102564102555</v>
      </c>
      <c r="Z47" s="78">
        <f ca="1">SUM((0.5*$CJ47),Y7,-Z7)</f>
        <v>-1.0256410256410256</v>
      </c>
      <c r="AA47" s="78">
        <f ca="1">SUM((0.5*$CJ47),Z7,-AA7)</f>
        <v>-0.02564102564102555</v>
      </c>
      <c r="AB47" s="78">
        <f ca="1">SUM((0.5*$CJ47),AA7,-AB7)</f>
        <v>-0.02564102564102555</v>
      </c>
      <c r="AC47" s="78">
        <f ca="1">SUM((0.5*$CJ47),AB7,-AC7)</f>
        <v>0.97435897435897445</v>
      </c>
      <c r="AD47" s="78">
        <f ca="1">SUM((0.5*$CJ47),AC7,-AD7)</f>
        <v>-0.02564102564102555</v>
      </c>
      <c r="AE47" s="78">
        <f ca="1">SUM((0.5*$CJ47),AD7,-AE7)</f>
        <v>-1.0256410256410256</v>
      </c>
      <c r="AF47" s="78">
        <f ca="1">SUM((0.5*$CJ47),AE7,-AF7)</f>
        <v>-0.02564102564102555</v>
      </c>
      <c r="AG47" s="78">
        <f ca="1">SUM((0.5*$CJ47),AF7,-AG7)</f>
        <v>-0.02564102564102555</v>
      </c>
      <c r="AH47" s="78">
        <f ca="1">SUM((0.5*$CJ47),AG7,-AH7)</f>
        <v>-0.02564102564102555</v>
      </c>
      <c r="AI47" s="78">
        <f ca="1">SUM((0.5*$CJ47),AH7,-AI7)</f>
        <v>-0.02564102564102555</v>
      </c>
      <c r="AJ47" s="78">
        <f ca="1">SUM((0.5*$CJ47),AI7,-AJ7)</f>
        <v>-0.02564102564102555</v>
      </c>
      <c r="AK47" s="78">
        <f ca="1">SUM((0.5*$CJ47),AJ7,-AK7)</f>
        <v>-0.02564102564102555</v>
      </c>
      <c r="AL47" s="78">
        <f ca="1">SUM((0.5*$CJ47),AK7,-AL7)</f>
        <v>0.97435897435897445</v>
      </c>
      <c r="AM47" s="78">
        <f ca="1">SUM((0.5*$CJ47),AL7,-AM7)</f>
        <v>-0.02564102564102555</v>
      </c>
      <c r="AN47" s="78">
        <f ca="1">SUM((0.5*$CJ47),AM7,-AN7)</f>
        <v>-0.02564102564102555</v>
      </c>
      <c r="AO47" s="78">
        <f ca="1">SUM((0.5*$CJ47),AN7,-AO7)</f>
        <v>0.97435897435897445</v>
      </c>
      <c r="AP47" s="78">
        <f ca="1">SUM((0.5*$CJ47),AO7,-AP7)</f>
        <v>-1.0256410256410256</v>
      </c>
      <c r="AQ47" s="78">
        <f ca="1">SUM((0.5*$CJ47),AP7,-AQ7)</f>
        <v>-0.02564102564102555</v>
      </c>
      <c r="AR47" s="78">
        <f ca="1">SUM((0.5*$CJ47),AQ7,-AR7)</f>
        <v>0.97435897435897445</v>
      </c>
      <c r="AS47" s="78">
        <f ca="1">SUM((0.5*$CJ47),AR7,-AS7)</f>
        <v>-0.02564102564102555</v>
      </c>
      <c r="AT47" s="78">
        <f ca="1">SUM((0.5*$CJ47),AS7,-AT7)</f>
        <v>-0.02564102564102555</v>
      </c>
      <c r="AU47" s="78">
        <f ca="1">SUM((0.5*$CJ47),AT7,-AU7)</f>
        <v>0.97435897435897445</v>
      </c>
      <c r="AV47" s="78">
        <f ca="1">SUM((0.5*$CJ47),AU7,-AV7)</f>
        <v>-0.02564102564102555</v>
      </c>
      <c r="AW47" s="78">
        <f ca="1">SUM((0.5*$CJ47),AV7,-AW7)</f>
        <v>-1.0256410256410256</v>
      </c>
      <c r="AX47" s="78">
        <f ca="1">SUM((0.5*$CJ47),AW7,-AX7)</f>
        <v>-0.02564102564102555</v>
      </c>
      <c r="AY47" s="78">
        <f ca="1">SUM((0.5*$CJ47),AX7,-AY7)</f>
        <v>-0.02564102564102555</v>
      </c>
      <c r="AZ47" s="78">
        <f ca="1">SUM((0.5*$CJ47),AY7,-AZ7)</f>
        <v>0.97435897435897445</v>
      </c>
      <c r="BA47" s="78">
        <f ca="1">SUM((0.5*$CJ47),AZ7,-BA7)</f>
        <v>-0.02564102564102555</v>
      </c>
      <c r="BB47" s="78">
        <f ca="1">SUM((0.5*$CJ47),BA7,-BB7)</f>
        <v>-0.02564102564102555</v>
      </c>
      <c r="BC47" s="78">
        <f ca="1">SUM((0.5*$CJ47),BB7,-BC7)</f>
        <v>-1.0256410256410256</v>
      </c>
      <c r="BD47" s="78">
        <f ca="1">SUM((0.5*$CJ47),BC7,-BD7)</f>
        <v>-0.02564102564102555</v>
      </c>
      <c r="BE47" s="78">
        <f ca="1">SUM((0.5*$CJ47),BD7,-BE7)</f>
        <v>-0.02564102564102555</v>
      </c>
      <c r="BF47" s="78">
        <f ca="1">SUM((0.5*$CJ47),BE7,-BF7)</f>
        <v>-0.02564102564102555</v>
      </c>
      <c r="BG47" s="78">
        <f ca="1">SUM((0.5*$CJ47),BF7,-BG7)</f>
        <v>-0.02564102564102555</v>
      </c>
      <c r="BH47" s="78">
        <f ca="1">SUM((0.5*$CJ47),BG7,-BH7)</f>
        <v>-1.0256410256410256</v>
      </c>
      <c r="BI47" s="78">
        <f ca="1">SUM((0.5*$CJ47),BH7,-BI7)</f>
        <v>-0.02564102564102555</v>
      </c>
      <c r="BJ47" s="78">
        <f ca="1">SUM((0.5*$CJ47),BI7,-BJ7)</f>
        <v>-0.02564102564102555</v>
      </c>
      <c r="BK47" s="78">
        <f ca="1">SUM((0.5*$CJ47),BJ7,-BK7)</f>
        <v>-0.02564102564102555</v>
      </c>
      <c r="BL47" s="78">
        <f ca="1">SUM((0.5*$CJ47),BK7,-BL7)</f>
        <v>-1.0256410256410256</v>
      </c>
      <c r="BM47" s="78">
        <f ca="1">SUM((0.5*$CJ47),BL7,-BM7)</f>
        <v>-0.02564102564102555</v>
      </c>
      <c r="BN47" s="78">
        <f ca="1">SUM((0.5*$CJ47),BM7,-BN7)</f>
        <v>-0.02564102564102555</v>
      </c>
      <c r="BO47" s="78">
        <f ca="1">SUM((0.5*$CJ47),BN7,-BO7)</f>
        <v>-0.02564102564102555</v>
      </c>
      <c r="BP47" s="78">
        <f ca="1">SUM((0.5*$CJ47),BO7,-BP7)</f>
        <v>-0.02564102564102555</v>
      </c>
      <c r="BQ47" s="78">
        <f ca="1">SUM((0.5*$CJ47),BP7,-BQ7)</f>
        <v>0.97435897435897445</v>
      </c>
      <c r="BR47" s="78">
        <f ca="1">SUM((0.5*$CJ47),BQ7,-BR7)</f>
        <v>-0.02564102564102555</v>
      </c>
      <c r="BS47" s="78">
        <f ca="1">SUM((0.5*$CJ47),BR7,-BS7)</f>
        <v>-1.0256410256410256</v>
      </c>
      <c r="BT47" s="78">
        <f ca="1">SUM((0.5*$CJ47),BS7,-BT7)</f>
        <v>-0.02564102564102555</v>
      </c>
      <c r="BU47" s="78">
        <f ca="1">SUM((0.5*$CJ47),BT7,-BU7)</f>
        <v>0.97435897435897445</v>
      </c>
      <c r="BV47" s="78">
        <f ca="1">SUM((0.5*$CJ47),BU7,-BV7)</f>
        <v>0.97435897435897445</v>
      </c>
      <c r="BW47" s="78">
        <f ca="1">SUM((0.5*$CJ47),BV7,-BW7)</f>
        <v>-0.02564102564102555</v>
      </c>
      <c r="BX47" s="78">
        <f ca="1">SUM((0.5*$CJ47),BW7,-BX7)</f>
        <v>-0.02564102564102555</v>
      </c>
      <c r="BY47" s="78">
        <f ca="1">SUM((0.5*$CJ47),BX7,-BY7)</f>
        <v>-0.02564102564102555</v>
      </c>
      <c r="BZ47" s="78">
        <f ca="1">SUM((0.5*$CJ47),BY7,-BZ7)</f>
        <v>0.97435897435897445</v>
      </c>
      <c r="CA47" s="78">
        <f ca="1">SUM((0.5*$CJ47),BZ7,-CA7)</f>
        <v>0.97435897435897445</v>
      </c>
      <c r="CB47" s="78">
        <f ca="1">SUM((0.5*$CJ47),CA7,-CB7)</f>
        <v>0.97435897435897445</v>
      </c>
      <c r="CC47" s="78">
        <f ca="1">SUM((0.5*$CJ47),CB7,-CC7)</f>
        <v>0.97435897435897445</v>
      </c>
      <c r="CD47" s="78">
        <f ca="1">SUM((0.5*$CJ47),CC7,-CD7)</f>
        <v>0.97435897435897445</v>
      </c>
      <c r="CE47" s="78">
        <f ca="1">SUM((0.5*$CJ47),CD7,-CE7)</f>
        <v>-0.025641025641025661</v>
      </c>
      <c r="CF47" s="78">
        <f ca="1">SUM((0.5*$CJ47),CE7,-CF7)</f>
        <v>0.97435897435897434</v>
      </c>
      <c r="CG47" s="78">
        <f ca="1">SUM((0.5*$CJ47),CF7,-CG7)</f>
        <v>-0.02564102564102564</v>
      </c>
      <c r="CH47" s="78">
        <f ca="1">SUM((0.5*$CJ47),CG7,-CH7)</f>
        <v>-0.02564102564102564</v>
      </c>
      <c r="CI47" s="78">
        <f ca="1">SUM((0.5*$CJ47),CH7,-CI7)</f>
        <v>-0.02564102564102564</v>
      </c>
      <c r="CJ47" s="78">
        <f ca="1">PRODUCT(-H7,1/39)</f>
        <v>-0.05128205128205128</v>
      </c>
      <c r="CL47" s="71">
        <f ca="1">CO7</f>
        <v>5.7200000000000006</v>
      </c>
      <c r="CR47" s="27"/>
    </row>
    <row r="48" spans="4:96" s="1" customFormat="1" ht="69.95" customHeight="1">
      <c r="D48" s="28">
        <v>47</v>
      </c>
      <c r="H48" s="4"/>
      <c r="I48" s="2"/>
      <c r="J48" s="78">
        <f ca="1">PRODUCT(-H8,1/39)</f>
        <v>-0.5641025641025641</v>
      </c>
      <c r="K48" s="78">
        <f ca="1">SUM((0.5*$CJ48),0)</f>
        <v>-0.28205128205128205</v>
      </c>
      <c r="L48" s="78">
        <f ca="1">SUM((0.5*$CJ48),K8,-L8)</f>
        <v>0.717948717948718</v>
      </c>
      <c r="M48" s="78">
        <f ca="1">SUM((0.5*$CJ48),L8,-M8)</f>
        <v>-4.2820512820512819</v>
      </c>
      <c r="N48" s="78">
        <f ca="1">SUM((0.5*$CJ48),M8,-N8)</f>
        <v>-0.28205128205128194</v>
      </c>
      <c r="O48" s="78">
        <f ca="1">SUM((0.5*$CJ48),N8,-O8)</f>
        <v>0.71794871794871806</v>
      </c>
      <c r="P48" s="78">
        <f ca="1">SUM((0.5*$CJ48),O8,-P8)</f>
        <v>-0.28205128205128194</v>
      </c>
      <c r="Q48" s="78">
        <f ca="1">SUM((0.5*$CJ48),P8,-Q8)</f>
        <v>-0.28205128205128194</v>
      </c>
      <c r="R48" s="78">
        <f ca="1">SUM((0.5*$CJ48),Q8,-R8)</f>
        <v>-1.2820512820512819</v>
      </c>
      <c r="S48" s="78">
        <f ca="1">SUM((0.5*$CJ48),R8,-S8)</f>
        <v>-0.28205128205128194</v>
      </c>
      <c r="T48" s="78">
        <f ca="1">SUM((0.5*$CJ48),S8,-T8)</f>
        <v>-1.2820512820512819</v>
      </c>
      <c r="U48" s="78">
        <f ca="1">SUM((0.5*$CJ48),T8,-U8)</f>
        <v>-0.28205128205128194</v>
      </c>
      <c r="V48" s="78">
        <f ca="1">SUM((0.5*$CJ48),U8,-V8)</f>
        <v>-0.28205128205128194</v>
      </c>
      <c r="W48" s="78">
        <f ca="1">SUM((0.5*$CJ48),V8,-W8)</f>
        <v>-0.28205128205128194</v>
      </c>
      <c r="X48" s="78">
        <f ca="1">SUM((0.5*$CJ48),W8,-X8)</f>
        <v>-1.2820512820512819</v>
      </c>
      <c r="Y48" s="78">
        <f ca="1">SUM((0.5*$CJ48),X8,-Y8)</f>
        <v>-0.28205128205128194</v>
      </c>
      <c r="Z48" s="78">
        <f ca="1">SUM((0.5*$CJ48),Y8,-Z8)</f>
        <v>-1.2820512820512819</v>
      </c>
      <c r="AA48" s="78">
        <f ca="1">SUM((0.5*$CJ48),Z8,-AA8)</f>
        <v>-0.28205128205128194</v>
      </c>
      <c r="AB48" s="78">
        <f ca="1">SUM((0.5*$CJ48),AA8,-AB8)</f>
        <v>0.71794871794871806</v>
      </c>
      <c r="AC48" s="78">
        <f ca="1">SUM((0.5*$CJ48),AB8,-AC8)</f>
        <v>0.71794871794871806</v>
      </c>
      <c r="AD48" s="78">
        <f ca="1">SUM((0.5*$CJ48),AC8,-AD8)</f>
        <v>-0.28205128205128194</v>
      </c>
      <c r="AE48" s="78">
        <f ca="1">SUM((0.5*$CJ48),AD8,-AE8)</f>
        <v>-0.28205128205128194</v>
      </c>
      <c r="AF48" s="78">
        <f ca="1">SUM((0.5*$CJ48),AE8,-AF8)</f>
        <v>-0.28205128205128194</v>
      </c>
      <c r="AG48" s="78">
        <f ca="1">SUM((0.5*$CJ48),AF8,-AG8)</f>
        <v>0.71794871794871806</v>
      </c>
      <c r="AH48" s="78">
        <f ca="1">SUM((0.5*$CJ48),AG8,-AH8)</f>
        <v>0.71794871794871806</v>
      </c>
      <c r="AI48" s="78">
        <f ca="1">SUM((0.5*$CJ48),AH8,-AI8)</f>
        <v>0.71794871794871806</v>
      </c>
      <c r="AJ48" s="78">
        <f ca="1">SUM((0.5*$CJ48),AI8,-AJ8)</f>
        <v>-0.28205128205128205</v>
      </c>
      <c r="AK48" s="78">
        <f ca="1">SUM((0.5*$CJ48),AJ8,-AK8)</f>
        <v>0.717948717948718</v>
      </c>
      <c r="AL48" s="78">
        <f ca="1">SUM((0.5*$CJ48),AK8,-AL8)</f>
        <v>0.717948717948718</v>
      </c>
      <c r="AM48" s="78">
        <f ca="1">SUM((0.5*$CJ48),AL8,-AM8)</f>
        <v>0.71794871794871806</v>
      </c>
      <c r="AN48" s="78">
        <f ca="1">SUM((0.5*$CJ48),AM8,-AN8)</f>
        <v>-0.28205128205128194</v>
      </c>
      <c r="AO48" s="78">
        <f ca="1">SUM((0.5*$CJ48),AN8,-AO8)</f>
        <v>0.71794871794871806</v>
      </c>
      <c r="AP48" s="78">
        <f ca="1">SUM((0.5*$CJ48),AO8,-AP8)</f>
        <v>-0.28205128205128194</v>
      </c>
      <c r="AQ48" s="78">
        <f ca="1">SUM((0.5*$CJ48),AP8,-AQ8)</f>
        <v>0.71794871794871806</v>
      </c>
      <c r="AR48" s="78">
        <f ca="1">SUM((0.5*$CJ48),AQ8,-AR8)</f>
        <v>-0.28205128205128194</v>
      </c>
      <c r="AS48" s="78">
        <f ca="1">SUM((0.5*$CJ48),AR8,-AS8)</f>
        <v>-0.28205128205128194</v>
      </c>
      <c r="AT48" s="78">
        <f ca="1">SUM((0.5*$CJ48),AS8,-AT8)</f>
        <v>0.71794871794871806</v>
      </c>
      <c r="AU48" s="78">
        <f ca="1">SUM((0.5*$CJ48),AT8,-AU8)</f>
        <v>0.71794871794871806</v>
      </c>
      <c r="AV48" s="78">
        <f ca="1">SUM((0.5*$CJ48),AU8,-AV8)</f>
        <v>-0.28205128205128194</v>
      </c>
      <c r="AW48" s="78">
        <f ca="1">SUM((0.5*$CJ48),AV8,-AW8)</f>
        <v>-0.28205128205128194</v>
      </c>
      <c r="AX48" s="78">
        <f ca="1">SUM((0.5*$CJ48),AW8,-AX8)</f>
        <v>-0.28205128205128194</v>
      </c>
      <c r="AY48" s="78">
        <f ca="1">SUM((0.5*$CJ48),AX8,-AY8)</f>
        <v>-0.28205128205128194</v>
      </c>
      <c r="AZ48" s="78">
        <f ca="1">SUM((0.5*$CJ48),AY8,-AZ8)</f>
        <v>0.71794871794871806</v>
      </c>
      <c r="BA48" s="78">
        <f ca="1">SUM((0.5*$CJ48),AZ8,-BA8)</f>
        <v>0.71794871794871806</v>
      </c>
      <c r="BB48" s="78">
        <f ca="1">SUM((0.5*$CJ48),BA8,-BB8)</f>
        <v>-0.28205128205128283</v>
      </c>
      <c r="BC48" s="78">
        <f ca="1">SUM((0.5*$CJ48),BB8,-BC8)</f>
        <v>-0.28205128205128283</v>
      </c>
      <c r="BD48" s="78">
        <f ca="1">SUM((0.5*$CJ48),BC8,-BD8)</f>
        <v>-0.28205128205128283</v>
      </c>
      <c r="BE48" s="78">
        <f ca="1">SUM((0.5*$CJ48),BD8,-BE8)</f>
        <v>-0.28205128205128283</v>
      </c>
      <c r="BF48" s="78">
        <f ca="1">SUM((0.5*$CJ48),BE8,-BF8)</f>
        <v>-0.28205128205128283</v>
      </c>
      <c r="BG48" s="78">
        <f ca="1">SUM((0.5*$CJ48),BF8,-BG8)</f>
        <v>-0.28205128205128283</v>
      </c>
      <c r="BH48" s="78">
        <f ca="1">SUM((0.5*$CJ48),BG8,-BH8)</f>
        <v>-1.2820512820512828</v>
      </c>
      <c r="BI48" s="78">
        <f ca="1">SUM((0.5*$CJ48),BH8,-BI8)</f>
        <v>-0.28205128205128194</v>
      </c>
      <c r="BJ48" s="78">
        <f ca="1">SUM((0.5*$CJ48),BI8,-BJ8)</f>
        <v>-0.28205128205128194</v>
      </c>
      <c r="BK48" s="78">
        <f ca="1">SUM((0.5*$CJ48),BJ8,-BK8)</f>
        <v>-0.28205128205128194</v>
      </c>
      <c r="BL48" s="78">
        <f ca="1">SUM((0.5*$CJ48),BK8,-BL8)</f>
        <v>-1.2820512820512819</v>
      </c>
      <c r="BM48" s="78">
        <f ca="1">SUM((0.5*$CJ48),BL8,-BM8)</f>
        <v>-0.28205128205128194</v>
      </c>
      <c r="BN48" s="78">
        <f ca="1">SUM((0.5*$CJ48),BM8,-BN8)</f>
        <v>-0.28205128205128194</v>
      </c>
      <c r="BO48" s="78">
        <f ca="1">SUM((0.5*$CJ48),BN8,-BO8)</f>
        <v>-0.28205128205128194</v>
      </c>
      <c r="BP48" s="78">
        <f ca="1">SUM((0.5*$CJ48),BO8,-BP8)</f>
        <v>-1.2820512820512819</v>
      </c>
      <c r="BQ48" s="78">
        <f ca="1">SUM((0.5*$CJ48),BP8,-BQ8)</f>
        <v>-0.28205128205128194</v>
      </c>
      <c r="BR48" s="78">
        <f ca="1">SUM((0.5*$CJ48),BQ8,-BR8)</f>
        <v>-1.2820512820512819</v>
      </c>
      <c r="BS48" s="78">
        <f ca="1">SUM((0.5*$CJ48),BR8,-BS8)</f>
        <v>-1.2820512820512819</v>
      </c>
      <c r="BT48" s="78">
        <f ca="1">SUM((0.5*$CJ48),BS8,-BT8)</f>
        <v>-0.28205128205128194</v>
      </c>
      <c r="BU48" s="78">
        <f ca="1">SUM((0.5*$CJ48),BT8,-BU8)</f>
        <v>-1.2820512820512819</v>
      </c>
      <c r="BV48" s="78">
        <f ca="1">SUM((0.5*$CJ48),BU8,-BV8)</f>
        <v>-0.28205128205128194</v>
      </c>
      <c r="BW48" s="78">
        <f ca="1">SUM((0.5*$CJ48),BV8,-BW8)</f>
        <v>-0.28205128205128194</v>
      </c>
      <c r="BX48" s="78">
        <f ca="1">SUM((0.5*$CJ48),BW8,-BX8)</f>
        <v>-1.2820512820512819</v>
      </c>
      <c r="BY48" s="78">
        <f ca="1">SUM((0.5*$CJ48),BX8,-BY8)</f>
        <v>-0.28205128205128194</v>
      </c>
      <c r="BZ48" s="78">
        <f ca="1">SUM((0.5*$CJ48),BY8,-BZ8)</f>
        <v>-0.28205128205128194</v>
      </c>
      <c r="CA48" s="78">
        <f ca="1">SUM((0.5*$CJ48),BZ8,-CA8)</f>
        <v>-0.28205128205128194</v>
      </c>
      <c r="CB48" s="78">
        <f ca="1">SUM((0.5*$CJ48),CA8,-CB8)</f>
        <v>-0.28205128205128194</v>
      </c>
      <c r="CC48" s="78">
        <f ca="1">SUM((0.5*$CJ48),CB8,-CC8)</f>
        <v>-0.28205128205128194</v>
      </c>
      <c r="CD48" s="78">
        <f ca="1">SUM((0.5*$CJ48),CC8,-CD8)</f>
        <v>-0.28205128205128194</v>
      </c>
      <c r="CE48" s="78">
        <f ca="1">SUM((0.5*$CJ48),CD8,-CE8)</f>
        <v>-0.28205128205128194</v>
      </c>
      <c r="CF48" s="78">
        <f ca="1">SUM((0.5*$CJ48),CE8,-CF8)</f>
        <v>-0.28205128205128194</v>
      </c>
      <c r="CG48" s="78">
        <f ca="1">SUM((0.5*$CJ48),CF8,-CG8)</f>
        <v>-0.28205128205128194</v>
      </c>
      <c r="CH48" s="78">
        <f ca="1">SUM((0.5*$CJ48),CG8,-CH8)</f>
        <v>-1.2820512820512819</v>
      </c>
      <c r="CI48" s="78">
        <f ca="1">SUM((0.5*$CJ48),CH8,-CI8)</f>
        <v>-0.28205128205128205</v>
      </c>
      <c r="CJ48" s="78">
        <f ca="1">PRODUCT(-H8,1/39)</f>
        <v>-0.5641025641025641</v>
      </c>
      <c r="CL48" s="71">
        <f ca="1">CO8</f>
        <v>3.9200000000000004</v>
      </c>
      <c r="CR48" s="27"/>
    </row>
    <row r="49" spans="4:96" s="1" customFormat="1" ht="69.95" customHeight="1">
      <c r="D49" s="28">
        <v>45</v>
      </c>
      <c r="H49" s="4"/>
      <c r="I49" s="2"/>
      <c r="J49" s="78">
        <f ca="1">PRODUCT(-H9,1/39)</f>
        <v>0.15384615384615386</v>
      </c>
      <c r="K49" s="78">
        <f ca="1">SUM((0.5*$CJ49),0)</f>
        <v>0.076923076923076927</v>
      </c>
      <c r="L49" s="78">
        <f ca="1">SUM((0.5*$CJ49),K9,-L9)</f>
        <v>1.0769230769230769</v>
      </c>
      <c r="M49" s="78">
        <f ca="1">SUM((0.5*$CJ49),L9,-M9)</f>
        <v>-1.9230769230769231</v>
      </c>
      <c r="N49" s="78">
        <f ca="1">SUM((0.5*$CJ49),M9,-N9)</f>
        <v>0.076923076923076872</v>
      </c>
      <c r="O49" s="78">
        <f ca="1">SUM((0.5*$CJ49),N9,-O9)</f>
        <v>-0.92307692307692313</v>
      </c>
      <c r="P49" s="78">
        <f ca="1">SUM((0.5*$CJ49),O9,-P9)</f>
        <v>-0.92307692307692291</v>
      </c>
      <c r="Q49" s="78">
        <f ca="1">SUM((0.5*$CJ49),P9,-Q9)</f>
        <v>-0.92307692307692291</v>
      </c>
      <c r="R49" s="78">
        <f ca="1">SUM((0.5*$CJ49),Q9,-R9)</f>
        <v>-0.92307692307692335</v>
      </c>
      <c r="S49" s="78">
        <f ca="1">SUM((0.5*$CJ49),R9,-S9)</f>
        <v>-0.92307692307692335</v>
      </c>
      <c r="T49" s="78">
        <f ca="1">SUM((0.5*$CJ49),S9,-T9)</f>
        <v>-0.92307692307692335</v>
      </c>
      <c r="U49" s="78">
        <f ca="1">SUM((0.5*$CJ49),T9,-U9)</f>
        <v>-0.92307692307692335</v>
      </c>
      <c r="V49" s="78">
        <f ca="1">SUM((0.5*$CJ49),U9,-V9)</f>
        <v>0.07692307692307665</v>
      </c>
      <c r="W49" s="78">
        <f ca="1">SUM((0.5*$CJ49),V9,-W9)</f>
        <v>0.07692307692307665</v>
      </c>
      <c r="X49" s="78">
        <f ca="1">SUM((0.5*$CJ49),W9,-X9)</f>
        <v>0.07692307692307665</v>
      </c>
      <c r="Y49" s="78">
        <f ca="1">SUM((0.5*$CJ49),X9,-Y9)</f>
        <v>-0.92307692307692335</v>
      </c>
      <c r="Z49" s="78">
        <f ca="1">SUM((0.5*$CJ49),Y9,-Z9)</f>
        <v>-0.92307692307692335</v>
      </c>
      <c r="AA49" s="78">
        <f ca="1">SUM((0.5*$CJ49),Z9,-AA9)</f>
        <v>0.07692307692307665</v>
      </c>
      <c r="AB49" s="78">
        <f ca="1">SUM((0.5*$CJ49),AA9,-AB9)</f>
        <v>1.0769230769230767</v>
      </c>
      <c r="AC49" s="78">
        <f ca="1">SUM((0.5*$CJ49),AB9,-AC9)</f>
        <v>0.07692307692307665</v>
      </c>
      <c r="AD49" s="78">
        <f ca="1">SUM((0.5*$CJ49),AC9,-AD9)</f>
        <v>0.07692307692307665</v>
      </c>
      <c r="AE49" s="78">
        <f ca="1">SUM((0.5*$CJ49),AD9,-AE9)</f>
        <v>0.07692307692307665</v>
      </c>
      <c r="AF49" s="78">
        <f ca="1">SUM((0.5*$CJ49),AE9,-AF9)</f>
        <v>0.07692307692307665</v>
      </c>
      <c r="AG49" s="78">
        <f ca="1">SUM((0.5*$CJ49),AF9,-AG9)</f>
        <v>1.0769230769230767</v>
      </c>
      <c r="AH49" s="78">
        <f ca="1">SUM((0.5*$CJ49),AG9,-AH9)</f>
        <v>0.07692307692307665</v>
      </c>
      <c r="AI49" s="78">
        <f ca="1">SUM((0.5*$CJ49),AH9,-AI9)</f>
        <v>0.07692307692307665</v>
      </c>
      <c r="AJ49" s="78">
        <f ca="1">SUM((0.5*$CJ49),AI9,-AJ9)</f>
        <v>0.07692307692307665</v>
      </c>
      <c r="AK49" s="78">
        <f ca="1">SUM((0.5*$CJ49),AJ9,-AK9)</f>
        <v>1.0769230769230767</v>
      </c>
      <c r="AL49" s="78">
        <f ca="1">SUM((0.5*$CJ49),AK9,-AL9)</f>
        <v>0.07692307692307665</v>
      </c>
      <c r="AM49" s="78">
        <f ca="1">SUM((0.5*$CJ49),AL9,-AM9)</f>
        <v>0.07692307692307665</v>
      </c>
      <c r="AN49" s="78">
        <f ca="1">SUM((0.5*$CJ49),AM9,-AN9)</f>
        <v>1.0769230769230767</v>
      </c>
      <c r="AO49" s="78">
        <f ca="1">SUM((0.5*$CJ49),AN9,-AO9)</f>
        <v>0.07692307692307665</v>
      </c>
      <c r="AP49" s="78">
        <f ca="1">SUM((0.5*$CJ49),AO9,-AP9)</f>
        <v>0.07692307692307665</v>
      </c>
      <c r="AQ49" s="78">
        <f ca="1">SUM((0.5*$CJ49),AP9,-AQ9)</f>
        <v>0.07692307692307665</v>
      </c>
      <c r="AR49" s="78">
        <f ca="1">SUM((0.5*$CJ49),AQ9,-AR9)</f>
        <v>0.07692307692307665</v>
      </c>
      <c r="AS49" s="78">
        <f ca="1">SUM((0.5*$CJ49),AR9,-AS9)</f>
        <v>0.07692307692307665</v>
      </c>
      <c r="AT49" s="78">
        <f ca="1">SUM((0.5*$CJ49),AS9,-AT9)</f>
        <v>0.07692307692307665</v>
      </c>
      <c r="AU49" s="78">
        <f ca="1">SUM((0.5*$CJ49),AT9,-AU9)</f>
        <v>1.0769230769230767</v>
      </c>
      <c r="AV49" s="78">
        <f ca="1">SUM((0.5*$CJ49),AU9,-AV9)</f>
        <v>0.07692307692307665</v>
      </c>
      <c r="AW49" s="78">
        <f ca="1">SUM((0.5*$CJ49),AV9,-AW9)</f>
        <v>-0.92307692307692335</v>
      </c>
      <c r="AX49" s="78">
        <f ca="1">SUM((0.5*$CJ49),AW9,-AX9)</f>
        <v>1.0769230769230767</v>
      </c>
      <c r="AY49" s="78">
        <f ca="1">SUM((0.5*$CJ49),AX9,-AY9)</f>
        <v>0.07692307692307665</v>
      </c>
      <c r="AZ49" s="78">
        <f ca="1">SUM((0.5*$CJ49),AY9,-AZ9)</f>
        <v>0.07692307692307665</v>
      </c>
      <c r="BA49" s="78">
        <f ca="1">SUM((0.5*$CJ49),AZ9,-BA9)</f>
        <v>0.07692307692307665</v>
      </c>
      <c r="BB49" s="78">
        <f ca="1">SUM((0.5*$CJ49),BA9,-BB9)</f>
        <v>0.07692307692307665</v>
      </c>
      <c r="BC49" s="78">
        <f ca="1">SUM((0.5*$CJ49),BB9,-BC9)</f>
        <v>0.07692307692307665</v>
      </c>
      <c r="BD49" s="78">
        <f ca="1">SUM((0.5*$CJ49),BC9,-BD9)</f>
        <v>0.07692307692307665</v>
      </c>
      <c r="BE49" s="78">
        <f ca="1">SUM((0.5*$CJ49),BD9,-BE9)</f>
        <v>0.07692307692307665</v>
      </c>
      <c r="BF49" s="78">
        <f ca="1">SUM((0.5*$CJ49),BE9,-BF9)</f>
        <v>0.07692307692307665</v>
      </c>
      <c r="BG49" s="78">
        <f ca="1">SUM((0.5*$CJ49),BF9,-BG9)</f>
        <v>0.07692307692307665</v>
      </c>
      <c r="BH49" s="78">
        <f ca="1">SUM((0.5*$CJ49),BG9,-BH9)</f>
        <v>0.07692307692307665</v>
      </c>
      <c r="BI49" s="78">
        <f ca="1">SUM((0.5*$CJ49),BH9,-BI9)</f>
        <v>0.07692307692307665</v>
      </c>
      <c r="BJ49" s="78">
        <f ca="1">SUM((0.5*$CJ49),BI9,-BJ9)</f>
        <v>0.07692307692307665</v>
      </c>
      <c r="BK49" s="78">
        <f ca="1">SUM((0.5*$CJ49),BJ9,-BK9)</f>
        <v>0.07692307692307665</v>
      </c>
      <c r="BL49" s="78">
        <f ca="1">SUM((0.5*$CJ49),BK9,-BL9)</f>
        <v>0.07692307692307665</v>
      </c>
      <c r="BM49" s="78">
        <f ca="1">SUM((0.5*$CJ49),BL9,-BM9)</f>
        <v>0.07692307692307665</v>
      </c>
      <c r="BN49" s="78">
        <f ca="1">SUM((0.5*$CJ49),BM9,-BN9)</f>
        <v>0.07692307692307665</v>
      </c>
      <c r="BO49" s="78">
        <f ca="1">SUM((0.5*$CJ49),BN9,-BO9)</f>
        <v>0.07692307692307665</v>
      </c>
      <c r="BP49" s="78">
        <f ca="1">SUM((0.5*$CJ49),BO9,-BP9)</f>
        <v>0.07692307692307665</v>
      </c>
      <c r="BQ49" s="78">
        <f ca="1">SUM((0.5*$CJ49),BP9,-BQ9)</f>
        <v>1.0769230769230767</v>
      </c>
      <c r="BR49" s="78">
        <f ca="1">SUM((0.5*$CJ49),BQ9,-BR9)</f>
        <v>0.07692307692307665</v>
      </c>
      <c r="BS49" s="78">
        <f ca="1">SUM((0.5*$CJ49),BR9,-BS9)</f>
        <v>-0.92307692307692335</v>
      </c>
      <c r="BT49" s="78">
        <f ca="1">SUM((0.5*$CJ49),BS9,-BT9)</f>
        <v>0.07692307692307665</v>
      </c>
      <c r="BU49" s="78">
        <f ca="1">SUM((0.5*$CJ49),BT9,-BU9)</f>
        <v>0.07692307692307665</v>
      </c>
      <c r="BV49" s="78">
        <f ca="1">SUM((0.5*$CJ49),BU9,-BV9)</f>
        <v>1.0769230769230767</v>
      </c>
      <c r="BW49" s="78">
        <f ca="1">SUM((0.5*$CJ49),BV9,-BW9)</f>
        <v>1.0769230769230767</v>
      </c>
      <c r="BX49" s="78">
        <f ca="1">SUM((0.5*$CJ49),BW9,-BX9)</f>
        <v>0.0769230769230771</v>
      </c>
      <c r="BY49" s="78">
        <f ca="1">SUM((0.5*$CJ49),BX9,-BY9)</f>
        <v>0.0769230769230771</v>
      </c>
      <c r="BZ49" s="78">
        <f ca="1">SUM((0.5*$CJ49),BY9,-BZ9)</f>
        <v>1.0769230769230771</v>
      </c>
      <c r="CA49" s="78">
        <f ca="1">SUM((0.5*$CJ49),BZ9,-CA9)</f>
        <v>0.0769230769230771</v>
      </c>
      <c r="CB49" s="78">
        <f ca="1">SUM((0.5*$CJ49),CA9,-CB9)</f>
        <v>0.0769230769230771</v>
      </c>
      <c r="CC49" s="78">
        <f ca="1">SUM((0.5*$CJ49),CB9,-CC9)</f>
        <v>1.0769230769230771</v>
      </c>
      <c r="CD49" s="78">
        <f ca="1">SUM((0.5*$CJ49),CC9,-CD9)</f>
        <v>0.076923076923076872</v>
      </c>
      <c r="CE49" s="78">
        <f ca="1">SUM((0.5*$CJ49),CD9,-CE9)</f>
        <v>1.0769230769230769</v>
      </c>
      <c r="CF49" s="78">
        <f ca="1">SUM((0.5*$CJ49),CE9,-CF9)</f>
        <v>0.076923076923076927</v>
      </c>
      <c r="CG49" s="78">
        <f ca="1">SUM((0.5*$CJ49),CF9,-CG9)</f>
        <v>1.0769230769230769</v>
      </c>
      <c r="CH49" s="78">
        <f ca="1">SUM((0.5*$CJ49),CG9,-CH9)</f>
        <v>0.076923076923076872</v>
      </c>
      <c r="CI49" s="78">
        <f ca="1">SUM((0.5*$CJ49),CH9,-CI9)</f>
        <v>-0.92307692307692313</v>
      </c>
      <c r="CJ49" s="78">
        <f ca="1">PRODUCT(-H9,1/39)</f>
        <v>0.15384615384615386</v>
      </c>
      <c r="CL49" s="71">
        <f ca="1">CO9</f>
        <v>5.1733333333333338</v>
      </c>
      <c r="CR49" s="27"/>
    </row>
    <row r="50" spans="4:96" s="1" customFormat="1" ht="69.95" customHeight="1">
      <c r="D50" s="28">
        <v>43</v>
      </c>
      <c r="H50" s="4"/>
      <c r="I50" s="2"/>
      <c r="J50" s="78">
        <f ca="1">PRODUCT(-H10,1/39)</f>
        <v>-0.5641025641025641</v>
      </c>
      <c r="K50" s="78">
        <f ca="1">SUM((0.5*$CJ50),0)</f>
        <v>-0.28205128205128205</v>
      </c>
      <c r="L50" s="78">
        <f ca="1">SUM((0.5*$CJ50),K10,-L10)</f>
        <v>-0.28205128205128205</v>
      </c>
      <c r="M50" s="78">
        <f ca="1">SUM((0.5*$CJ50),L10,-M10)</f>
        <v>-0.28205128205128205</v>
      </c>
      <c r="N50" s="78">
        <f ca="1">SUM((0.5*$CJ50),M10,-N10)</f>
        <v>2.7179487179487181</v>
      </c>
      <c r="O50" s="78">
        <f ca="1">SUM((0.5*$CJ50),N10,-O10)</f>
        <v>4.7179487179487181</v>
      </c>
      <c r="P50" s="78">
        <f ca="1">SUM((0.5*$CJ50),O10,-P10)</f>
        <v>3.7179487179487172</v>
      </c>
      <c r="Q50" s="78">
        <f ca="1">SUM((0.5*$CJ50),P10,-Q10)</f>
        <v>11.717948717948717</v>
      </c>
      <c r="R50" s="78">
        <f ca="1">SUM((0.5*$CJ50),Q10,-R10)</f>
        <v>3.717948717948719</v>
      </c>
      <c r="S50" s="78">
        <f ca="1">SUM((0.5*$CJ50),R10,-S10)</f>
        <v>6.717948717948719</v>
      </c>
      <c r="T50" s="78">
        <f ca="1">SUM((0.5*$CJ50),S10,-T10)</f>
        <v>4.7179487179487154</v>
      </c>
      <c r="U50" s="78">
        <f ca="1">SUM((0.5*$CJ50),T10,-U10)</f>
        <v>7.7179487179487154</v>
      </c>
      <c r="V50" s="78">
        <f ca="1">SUM((0.5*$CJ50),U10,-V10)</f>
        <v>1.7179487179487154</v>
      </c>
      <c r="W50" s="78">
        <f ca="1">SUM((0.5*$CJ50),V10,-W10)</f>
        <v>5.7179487179487154</v>
      </c>
      <c r="X50" s="78">
        <f ca="1">SUM((0.5*$CJ50),W10,-X10)</f>
        <v>3.7179487179487154</v>
      </c>
      <c r="Y50" s="78">
        <f ca="1">SUM((0.5*$CJ50),X10,-Y10)</f>
        <v>2.7179487179487154</v>
      </c>
      <c r="Z50" s="78">
        <f ca="1">SUM((0.5*$CJ50),Y10,-Z10)</f>
        <v>1.7179487179487154</v>
      </c>
      <c r="AA50" s="78">
        <f ca="1">SUM((0.5*$CJ50),Z10,-AA10)</f>
        <v>3.7179487179487154</v>
      </c>
      <c r="AB50" s="78">
        <f ca="1">SUM((0.5*$CJ50),AA10,-AB10)</f>
        <v>2.7179487179487154</v>
      </c>
      <c r="AC50" s="78">
        <f ca="1">SUM((0.5*$CJ50),AB10,-AC10)</f>
        <v>5.7179487179487154</v>
      </c>
      <c r="AD50" s="78">
        <f ca="1">SUM((0.5*$CJ50),AC10,-AD10)</f>
        <v>1.7179487179487154</v>
      </c>
      <c r="AE50" s="78">
        <f ca="1">SUM((0.5*$CJ50),AD10,-AE10)</f>
        <v>0.7179487179487154</v>
      </c>
      <c r="AF50" s="78">
        <f ca="1">SUM((0.5*$CJ50),AE10,-AF10)</f>
        <v>2.7179487179487154</v>
      </c>
      <c r="AG50" s="78">
        <f ca="1">SUM((0.5*$CJ50),AF10,-AG10)</f>
        <v>2.7179487179487154</v>
      </c>
      <c r="AH50" s="78">
        <f ca="1">SUM((0.5*$CJ50),AG10,-AH10)</f>
        <v>2.7179487179487154</v>
      </c>
      <c r="AI50" s="78">
        <f ca="1">SUM((0.5*$CJ50),AH10,-AI10)</f>
        <v>2.7179487179487154</v>
      </c>
      <c r="AJ50" s="78">
        <f ca="1">SUM((0.5*$CJ50),AI10,-AJ10)</f>
        <v>0.7179487179487154</v>
      </c>
      <c r="AK50" s="78">
        <f ca="1">SUM((0.5*$CJ50),AJ10,-AK10)</f>
        <v>0.7179487179487154</v>
      </c>
      <c r="AL50" s="78">
        <f ca="1">SUM((0.5*$CJ50),AK10,-AL10)</f>
        <v>0.7179487179487154</v>
      </c>
      <c r="AM50" s="78">
        <f ca="1">SUM((0.5*$CJ50),AL10,-AM10)</f>
        <v>2.7179487179487154</v>
      </c>
      <c r="AN50" s="78">
        <f ca="1">SUM((0.5*$CJ50),AM10,-AN10)</f>
        <v>0.7179487179487154</v>
      </c>
      <c r="AO50" s="78">
        <f ca="1">SUM((0.5*$CJ50),AN10,-AO10)</f>
        <v>1.7179487179487154</v>
      </c>
      <c r="AP50" s="78">
        <f ca="1">SUM((0.5*$CJ50),AO10,-AP10)</f>
        <v>-0.2820512820512846</v>
      </c>
      <c r="AQ50" s="78">
        <f ca="1">SUM((0.5*$CJ50),AP10,-AQ10)</f>
        <v>-0.2820512820512846</v>
      </c>
      <c r="AR50" s="78">
        <f ca="1">SUM((0.5*$CJ50),AQ10,-AR10)</f>
        <v>0.7179487179487154</v>
      </c>
      <c r="AS50" s="78">
        <f ca="1">SUM((0.5*$CJ50),AR10,-AS10)</f>
        <v>0.7179487179487154</v>
      </c>
      <c r="AT50" s="78">
        <f ca="1">SUM((0.5*$CJ50),AS10,-AT10)</f>
        <v>-0.2820512820512846</v>
      </c>
      <c r="AU50" s="78">
        <f ca="1">SUM((0.5*$CJ50),AT10,-AU10)</f>
        <v>-0.2820512820512846</v>
      </c>
      <c r="AV50" s="78">
        <f ca="1">SUM((0.5*$CJ50),AU10,-AV10)</f>
        <v>-1.2820512820512846</v>
      </c>
      <c r="AW50" s="78">
        <f ca="1">SUM((0.5*$CJ50),AV10,-AW10)</f>
        <v>-0.2820512820512846</v>
      </c>
      <c r="AX50" s="78">
        <f ca="1">SUM((0.5*$CJ50),AW10,-AX10)</f>
        <v>-1.2820512820512846</v>
      </c>
      <c r="AY50" s="78">
        <f ca="1">SUM((0.5*$CJ50),AX10,-AY10)</f>
        <v>-1.2820512820512846</v>
      </c>
      <c r="AZ50" s="78">
        <f ca="1">SUM((0.5*$CJ50),AY10,-AZ10)</f>
        <v>-1.2820512820512846</v>
      </c>
      <c r="BA50" s="78">
        <f ca="1">SUM((0.5*$CJ50),AZ10,-BA10)</f>
        <v>-1.2820512820512846</v>
      </c>
      <c r="BB50" s="78">
        <f ca="1">SUM((0.5*$CJ50),BA10,-BB10)</f>
        <v>-3.2820512820512846</v>
      </c>
      <c r="BC50" s="78">
        <f ca="1">SUM((0.5*$CJ50),BB10,-BC10)</f>
        <v>-2.2820512820512846</v>
      </c>
      <c r="BD50" s="78">
        <f ca="1">SUM((0.5*$CJ50),BC10,-BD10)</f>
        <v>-2.2820512820512846</v>
      </c>
      <c r="BE50" s="78">
        <f ca="1">SUM((0.5*$CJ50),BD10,-BE10)</f>
        <v>-2.2820512820512846</v>
      </c>
      <c r="BF50" s="78">
        <f ca="1">SUM((0.5*$CJ50),BE10,-BF10)</f>
        <v>-2.2820512820512846</v>
      </c>
      <c r="BG50" s="78">
        <f ca="1">SUM((0.5*$CJ50),BF10,-BG10)</f>
        <v>-2.2820512820512846</v>
      </c>
      <c r="BH50" s="78">
        <f ca="1">SUM((0.5*$CJ50),BG10,-BH10)</f>
        <v>-3.2820512820512846</v>
      </c>
      <c r="BI50" s="78">
        <f ca="1">SUM((0.5*$CJ50),BH10,-BI10)</f>
        <v>-1.2820512820512846</v>
      </c>
      <c r="BJ50" s="78">
        <f ca="1">SUM((0.5*$CJ50),BI10,-BJ10)</f>
        <v>-2.2820512820512846</v>
      </c>
      <c r="BK50" s="78">
        <f ca="1">SUM((0.5*$CJ50),BJ10,-BK10)</f>
        <v>-2.2820512820512846</v>
      </c>
      <c r="BL50" s="78">
        <f ca="1">SUM((0.5*$CJ50),BK10,-BL10)</f>
        <v>-2.2820512820512846</v>
      </c>
      <c r="BM50" s="78">
        <f ca="1">SUM((0.5*$CJ50),BL10,-BM10)</f>
        <v>-2.2820512820512846</v>
      </c>
      <c r="BN50" s="78">
        <f ca="1">SUM((0.5*$CJ50),BM10,-BN10)</f>
        <v>-3.2820512820512846</v>
      </c>
      <c r="BO50" s="78">
        <f ca="1">SUM((0.5*$CJ50),BN10,-BO10)</f>
        <v>-2.2820512820512846</v>
      </c>
      <c r="BP50" s="78">
        <f ca="1">SUM((0.5*$CJ50),BO10,-BP10)</f>
        <v>-4.2820512820512846</v>
      </c>
      <c r="BQ50" s="78">
        <f ca="1">SUM((0.5*$CJ50),BP10,-BQ10)</f>
        <v>-5.2820512820512846</v>
      </c>
      <c r="BR50" s="78">
        <f ca="1">SUM((0.5*$CJ50),BQ10,-BR10)</f>
        <v>-6.2820512820512846</v>
      </c>
      <c r="BS50" s="78">
        <f ca="1">SUM((0.5*$CJ50),BR10,-BS10)</f>
        <v>-6.2820512820512846</v>
      </c>
      <c r="BT50" s="78">
        <f ca="1">SUM((0.5*$CJ50),BS10,-BT10)</f>
        <v>-6.2820512820512846</v>
      </c>
      <c r="BU50" s="78">
        <f ca="1">SUM((0.5*$CJ50),BT10,-BU10)</f>
        <v>-5.2820512820512846</v>
      </c>
      <c r="BV50" s="78">
        <f ca="1">SUM((0.5*$CJ50),BU10,-BV10)</f>
        <v>-5.2820512820512846</v>
      </c>
      <c r="BW50" s="78">
        <f ca="1">SUM((0.5*$CJ50),BV10,-BW10)</f>
        <v>-3.2820512820512846</v>
      </c>
      <c r="BX50" s="78">
        <f ca="1">SUM((0.5*$CJ50),BW10,-BX10)</f>
        <v>-4.282051282051281</v>
      </c>
      <c r="BY50" s="78">
        <f ca="1">SUM((0.5*$CJ50),BX10,-BY10)</f>
        <v>-6.282051282051281</v>
      </c>
      <c r="BZ50" s="78">
        <f ca="1">SUM((0.5*$CJ50),BY10,-BZ10)</f>
        <v>-4.282051282051281</v>
      </c>
      <c r="CA50" s="78">
        <f ca="1">SUM((0.5*$CJ50),BZ10,-CA10)</f>
        <v>-4.2820512820512828</v>
      </c>
      <c r="CB50" s="78">
        <f ca="1">SUM((0.5*$CJ50),CA10,-CB10)</f>
        <v>-3.2820512820512828</v>
      </c>
      <c r="CC50" s="78">
        <f ca="1">SUM((0.5*$CJ50),CB10,-CC10)</f>
        <v>-5.2820512820512828</v>
      </c>
      <c r="CD50" s="78">
        <f ca="1">SUM((0.5*$CJ50),CC10,-CD10)</f>
        <v>-3.2820512820512819</v>
      </c>
      <c r="CE50" s="78">
        <f ca="1">SUM((0.5*$CJ50),CD10,-CE10)</f>
        <v>-3.2820512820512819</v>
      </c>
      <c r="CF50" s="78">
        <f ca="1">SUM((0.5*$CJ50),CE10,-CF10)</f>
        <v>-2.2820512820512819</v>
      </c>
      <c r="CG50" s="78">
        <f ca="1">SUM((0.5*$CJ50),CF10,-CG10)</f>
        <v>-2.2820512820512819</v>
      </c>
      <c r="CH50" s="78">
        <f ca="1">SUM((0.5*$CJ50),CG10,-CH10)</f>
        <v>3.7179487179487181</v>
      </c>
      <c r="CI50" s="78">
        <f ca="1">SUM((0.5*$CJ50),CH10,-CI10)</f>
        <v>2.7179487179487181</v>
      </c>
      <c r="CJ50" s="78">
        <f ca="1">PRODUCT(-H10,1/39)</f>
        <v>-0.5641025641025641</v>
      </c>
      <c r="CL50" s="71">
        <f ca="1">CO10</f>
        <v>62.186666666666667</v>
      </c>
      <c r="CR50" s="27"/>
    </row>
    <row r="51" spans="4:96" s="1" customFormat="1" ht="69.95" customHeight="1">
      <c r="D51" s="28">
        <v>41</v>
      </c>
      <c r="H51" s="4"/>
      <c r="I51" s="2"/>
      <c r="J51" s="78">
        <f ca="1">PRODUCT(-H11,1/39)</f>
        <v>0.05128205128205128</v>
      </c>
      <c r="K51" s="78">
        <f ca="1">SUM((0.5*$CJ51),0)</f>
        <v>0.02564102564102564</v>
      </c>
      <c r="L51" s="78">
        <f ca="1">SUM((0.5*$CJ51),K11,-L11)</f>
        <v>1.0256410256410256</v>
      </c>
      <c r="M51" s="78">
        <f ca="1">SUM((0.5*$CJ51),L11,-M11)</f>
        <v>-2.9743589743589744</v>
      </c>
      <c r="N51" s="78">
        <f ca="1">SUM((0.5*$CJ51),M11,-N11)</f>
        <v>0.02564102564102555</v>
      </c>
      <c r="O51" s="78">
        <f ca="1">SUM((0.5*$CJ51),N11,-O11)</f>
        <v>0.02564102564102555</v>
      </c>
      <c r="P51" s="78">
        <f ca="1">SUM((0.5*$CJ51),O11,-P11)</f>
        <v>-0.97435897435897445</v>
      </c>
      <c r="Q51" s="78">
        <f ca="1">SUM((0.5*$CJ51),P11,-Q11)</f>
        <v>-0.97435897435897445</v>
      </c>
      <c r="R51" s="78">
        <f ca="1">SUM((0.5*$CJ51),Q11,-R11)</f>
        <v>-0.97435897435897445</v>
      </c>
      <c r="S51" s="78">
        <f ca="1">SUM((0.5*$CJ51),R11,-S11)</f>
        <v>-0.97435897435897445</v>
      </c>
      <c r="T51" s="78">
        <f ca="1">SUM((0.5*$CJ51),S11,-T11)</f>
        <v>-0.97435897435897445</v>
      </c>
      <c r="U51" s="78">
        <f ca="1">SUM((0.5*$CJ51),T11,-U11)</f>
        <v>-0.97435897435897445</v>
      </c>
      <c r="V51" s="78">
        <f ca="1">SUM((0.5*$CJ51),U11,-V11)</f>
        <v>0.02564102564102555</v>
      </c>
      <c r="W51" s="78">
        <f ca="1">SUM((0.5*$CJ51),V11,-W11)</f>
        <v>1.0256410256410256</v>
      </c>
      <c r="X51" s="78">
        <f ca="1">SUM((0.5*$CJ51),W11,-X11)</f>
        <v>-0.97435897435897445</v>
      </c>
      <c r="Y51" s="78">
        <f ca="1">SUM((0.5*$CJ51),X11,-Y11)</f>
        <v>0.02564102564102555</v>
      </c>
      <c r="Z51" s="78">
        <f ca="1">SUM((0.5*$CJ51),Y11,-Z11)</f>
        <v>0.02564102564102555</v>
      </c>
      <c r="AA51" s="78">
        <f ca="1">SUM((0.5*$CJ51),Z11,-AA11)</f>
        <v>0.02564102564102555</v>
      </c>
      <c r="AB51" s="78">
        <f ca="1">SUM((0.5*$CJ51),AA11,-AB11)</f>
        <v>1.0256410256410256</v>
      </c>
      <c r="AC51" s="78">
        <f ca="1">SUM((0.5*$CJ51),AB11,-AC11)</f>
        <v>1.0256410256410256</v>
      </c>
      <c r="AD51" s="78">
        <f ca="1">SUM((0.5*$CJ51),AC11,-AD11)</f>
        <v>1.0256410256410256</v>
      </c>
      <c r="AE51" s="78">
        <f ca="1">SUM((0.5*$CJ51),AD11,-AE11)</f>
        <v>0.02564102564102555</v>
      </c>
      <c r="AF51" s="78">
        <f ca="1">SUM((0.5*$CJ51),AE11,-AF11)</f>
        <v>0.02564102564102555</v>
      </c>
      <c r="AG51" s="78">
        <f ca="1">SUM((0.5*$CJ51),AF11,-AG11)</f>
        <v>1.0256410256410256</v>
      </c>
      <c r="AH51" s="78">
        <f ca="1">SUM((0.5*$CJ51),AG11,-AH11)</f>
        <v>0.02564102564102555</v>
      </c>
      <c r="AI51" s="78">
        <f ca="1">SUM((0.5*$CJ51),AH11,-AI11)</f>
        <v>1.0256410256410256</v>
      </c>
      <c r="AJ51" s="78">
        <f ca="1">SUM((0.5*$CJ51),AI11,-AJ11)</f>
        <v>0.02564102564102555</v>
      </c>
      <c r="AK51" s="78">
        <f ca="1">SUM((0.5*$CJ51),AJ11,-AK11)</f>
        <v>0.02564102564102555</v>
      </c>
      <c r="AL51" s="78">
        <f ca="1">SUM((0.5*$CJ51),AK11,-AL11)</f>
        <v>0.02564102564102555</v>
      </c>
      <c r="AM51" s="78">
        <f ca="1">SUM((0.5*$CJ51),AL11,-AM11)</f>
        <v>0.02564102564102555</v>
      </c>
      <c r="AN51" s="78">
        <f ca="1">SUM((0.5*$CJ51),AM11,-AN11)</f>
        <v>0.02564102564102555</v>
      </c>
      <c r="AO51" s="78">
        <f ca="1">SUM((0.5*$CJ51),AN11,-AO11)</f>
        <v>0.02564102564102555</v>
      </c>
      <c r="AP51" s="78">
        <f ca="1">SUM((0.5*$CJ51),AO11,-AP11)</f>
        <v>0.02564102564102555</v>
      </c>
      <c r="AQ51" s="78">
        <f ca="1">SUM((0.5*$CJ51),AP11,-AQ11)</f>
        <v>0.02564102564102555</v>
      </c>
      <c r="AR51" s="78">
        <f ca="1">SUM((0.5*$CJ51),AQ11,-AR11)</f>
        <v>0.02564102564102555</v>
      </c>
      <c r="AS51" s="78">
        <f ca="1">SUM((0.5*$CJ51),AR11,-AS11)</f>
        <v>0.02564102564102555</v>
      </c>
      <c r="AT51" s="78">
        <f ca="1">SUM((0.5*$CJ51),AS11,-AT11)</f>
        <v>0.02564102564102555</v>
      </c>
      <c r="AU51" s="78">
        <f ca="1">SUM((0.5*$CJ51),AT11,-AU11)</f>
        <v>0.02564102564102555</v>
      </c>
      <c r="AV51" s="78">
        <f ca="1">SUM((0.5*$CJ51),AU11,-AV11)</f>
        <v>0.02564102564102555</v>
      </c>
      <c r="AW51" s="78">
        <f ca="1">SUM((0.5*$CJ51),AV11,-AW11)</f>
        <v>0.02564102564102555</v>
      </c>
      <c r="AX51" s="78">
        <f ca="1">SUM((0.5*$CJ51),AW11,-AX11)</f>
        <v>0.02564102564102555</v>
      </c>
      <c r="AY51" s="78">
        <f ca="1">SUM((0.5*$CJ51),AX11,-AY11)</f>
        <v>0.02564102564102555</v>
      </c>
      <c r="AZ51" s="78">
        <f ca="1">SUM((0.5*$CJ51),AY11,-AZ11)</f>
        <v>0.02564102564102555</v>
      </c>
      <c r="BA51" s="78">
        <f ca="1">SUM((0.5*$CJ51),AZ11,-BA11)</f>
        <v>1.0256410256410256</v>
      </c>
      <c r="BB51" s="78">
        <f ca="1">SUM((0.5*$CJ51),BA11,-BB11)</f>
        <v>0.02564102564102555</v>
      </c>
      <c r="BC51" s="78">
        <f ca="1">SUM((0.5*$CJ51),BB11,-BC11)</f>
        <v>1.0256410256410256</v>
      </c>
      <c r="BD51" s="78">
        <f ca="1">SUM((0.5*$CJ51),BC11,-BD11)</f>
        <v>0.02564102564102555</v>
      </c>
      <c r="BE51" s="78">
        <f ca="1">SUM((0.5*$CJ51),BD11,-BE11)</f>
        <v>0.02564102564102555</v>
      </c>
      <c r="BF51" s="78">
        <f ca="1">SUM((0.5*$CJ51),BE11,-BF11)</f>
        <v>0.02564102564102555</v>
      </c>
      <c r="BG51" s="78">
        <f ca="1">SUM((0.5*$CJ51),BF11,-BG11)</f>
        <v>0.02564102564102555</v>
      </c>
      <c r="BH51" s="78">
        <f ca="1">SUM((0.5*$CJ51),BG11,-BH11)</f>
        <v>0.02564102564102555</v>
      </c>
      <c r="BI51" s="78">
        <f ca="1">SUM((0.5*$CJ51),BH11,-BI11)</f>
        <v>1.0256410256410256</v>
      </c>
      <c r="BJ51" s="78">
        <f ca="1">SUM((0.5*$CJ51),BI11,-BJ11)</f>
        <v>0.02564102564102564</v>
      </c>
      <c r="BK51" s="78">
        <f ca="1">SUM((0.5*$CJ51),BJ11,-BK11)</f>
        <v>0.02564102564102564</v>
      </c>
      <c r="BL51" s="78">
        <f ca="1">SUM((0.5*$CJ51),BK11,-BL11)</f>
        <v>-0.97435897435897434</v>
      </c>
      <c r="BM51" s="78">
        <f ca="1">SUM((0.5*$CJ51),BL11,-BM11)</f>
        <v>0.02564102564102555</v>
      </c>
      <c r="BN51" s="78">
        <f ca="1">SUM((0.5*$CJ51),BM11,-BN11)</f>
        <v>0.02564102564102555</v>
      </c>
      <c r="BO51" s="78">
        <f ca="1">SUM((0.5*$CJ51),BN11,-BO11)</f>
        <v>0.02564102564102555</v>
      </c>
      <c r="BP51" s="78">
        <f ca="1">SUM((0.5*$CJ51),BO11,-BP11)</f>
        <v>0.02564102564102555</v>
      </c>
      <c r="BQ51" s="78">
        <f ca="1">SUM((0.5*$CJ51),BP11,-BQ11)</f>
        <v>1.0256410256410256</v>
      </c>
      <c r="BR51" s="78">
        <f ca="1">SUM((0.5*$CJ51),BQ11,-BR11)</f>
        <v>-0.97435897435897434</v>
      </c>
      <c r="BS51" s="78">
        <f ca="1">SUM((0.5*$CJ51),BR11,-BS11)</f>
        <v>0.02564102564102555</v>
      </c>
      <c r="BT51" s="78">
        <f ca="1">SUM((0.5*$CJ51),BS11,-BT11)</f>
        <v>0.02564102564102555</v>
      </c>
      <c r="BU51" s="78">
        <f ca="1">SUM((0.5*$CJ51),BT11,-BU11)</f>
        <v>0.02564102564102555</v>
      </c>
      <c r="BV51" s="78">
        <f ca="1">SUM((0.5*$CJ51),BU11,-BV11)</f>
        <v>0.02564102564102555</v>
      </c>
      <c r="BW51" s="78">
        <f ca="1">SUM((0.5*$CJ51),BV11,-BW11)</f>
        <v>1.0256410256410256</v>
      </c>
      <c r="BX51" s="78">
        <f ca="1">SUM((0.5*$CJ51),BW11,-BX11)</f>
        <v>0.02564102564102564</v>
      </c>
      <c r="BY51" s="78">
        <f ca="1">SUM((0.5*$CJ51),BX11,-BY11)</f>
        <v>0.02564102564102564</v>
      </c>
      <c r="BZ51" s="78">
        <f ca="1">SUM((0.5*$CJ51),BY11,-BZ11)</f>
        <v>0.02564102564102564</v>
      </c>
      <c r="CA51" s="78">
        <f ca="1">SUM((0.5*$CJ51),BZ11,-CA11)</f>
        <v>1.0256410256410256</v>
      </c>
      <c r="CB51" s="78">
        <f ca="1">SUM((0.5*$CJ51),CA11,-CB11)</f>
        <v>0.025641025641025661</v>
      </c>
      <c r="CC51" s="78">
        <f ca="1">SUM((0.5*$CJ51),CB11,-CC11)</f>
        <v>1.0256410256410256</v>
      </c>
      <c r="CD51" s="78">
        <f ca="1">SUM((0.5*$CJ51),CC11,-CD11)</f>
        <v>0.02564102564102555</v>
      </c>
      <c r="CE51" s="78">
        <f ca="1">SUM((0.5*$CJ51),CD11,-CE11)</f>
        <v>0.02564102564102555</v>
      </c>
      <c r="CF51" s="78">
        <f ca="1">SUM((0.5*$CJ51),CE11,-CF11)</f>
        <v>-0.97435897435897445</v>
      </c>
      <c r="CG51" s="78">
        <f ca="1">SUM((0.5*$CJ51),CF11,-CG11)</f>
        <v>1.0256410256410256</v>
      </c>
      <c r="CH51" s="78">
        <f ca="1">SUM((0.5*$CJ51),CG11,-CH11)</f>
        <v>-0.97435897435897445</v>
      </c>
      <c r="CI51" s="78">
        <f ca="1">SUM((0.5*$CJ51),CH11,-CI11)</f>
        <v>-0.97435897435897434</v>
      </c>
      <c r="CJ51" s="78">
        <f ca="1">PRODUCT(-H11,1/39)</f>
        <v>0.05128205128205128</v>
      </c>
      <c r="CL51" s="71">
        <f ca="1">CO11</f>
        <v>2.7866666666666666</v>
      </c>
      <c r="CR51" s="27"/>
    </row>
    <row r="52" spans="4:96" s="1" customFormat="1" ht="69.95" customHeight="1">
      <c r="D52" s="28">
        <v>39</v>
      </c>
      <c r="H52" s="4"/>
      <c r="I52" s="2"/>
      <c r="J52" s="78">
        <f ca="1">PRODUCT(-H12,1/39)</f>
        <v>-0.02564102564102564</v>
      </c>
      <c r="K52" s="78">
        <f ca="1">SUM((0.5*$CJ52),0)</f>
        <v>-0.01282051282051282</v>
      </c>
      <c r="L52" s="78">
        <f ca="1">SUM((0.5*$CJ52),K12,-L12)</f>
        <v>-0.01282051282051282</v>
      </c>
      <c r="M52" s="78">
        <f ca="1">SUM((0.5*$CJ52),L12,-M12)</f>
        <v>-2.0128205128205128</v>
      </c>
      <c r="N52" s="78">
        <f ca="1">SUM((0.5*$CJ52),M12,-N12)</f>
        <v>-1.0128205128205128</v>
      </c>
      <c r="O52" s="78">
        <f ca="1">SUM((0.5*$CJ52),N12,-O12)</f>
        <v>-0.012820512820512775</v>
      </c>
      <c r="P52" s="78">
        <f ca="1">SUM((0.5*$CJ52),O12,-P12)</f>
        <v>-0.012820512820512775</v>
      </c>
      <c r="Q52" s="78">
        <f ca="1">SUM((0.5*$CJ52),P12,-Q12)</f>
        <v>-0.012820512820512775</v>
      </c>
      <c r="R52" s="78">
        <f ca="1">SUM((0.5*$CJ52),Q12,-R12)</f>
        <v>-0.012820512820512775</v>
      </c>
      <c r="S52" s="78">
        <f ca="1">SUM((0.5*$CJ52),R12,-S12)</f>
        <v>-0.012820512820512775</v>
      </c>
      <c r="T52" s="78">
        <f ca="1">SUM((0.5*$CJ52),S12,-T12)</f>
        <v>-1.0128205128205128</v>
      </c>
      <c r="U52" s="78">
        <f ca="1">SUM((0.5*$CJ52),T12,-U12)</f>
        <v>-1.0128205128205128</v>
      </c>
      <c r="V52" s="78">
        <f ca="1">SUM((0.5*$CJ52),U12,-V12)</f>
        <v>-0.012820512820512775</v>
      </c>
      <c r="W52" s="78">
        <f ca="1">SUM((0.5*$CJ52),V12,-W12)</f>
        <v>-0.012820512820512775</v>
      </c>
      <c r="X52" s="78">
        <f ca="1">SUM((0.5*$CJ52),W12,-X12)</f>
        <v>-0.012820512820512775</v>
      </c>
      <c r="Y52" s="78">
        <f ca="1">SUM((0.5*$CJ52),X12,-Y12)</f>
        <v>-0.012820512820512775</v>
      </c>
      <c r="Z52" s="78">
        <f ca="1">SUM((0.5*$CJ52),Y12,-Z12)</f>
        <v>-0.012820512820512775</v>
      </c>
      <c r="AA52" s="78">
        <f ca="1">SUM((0.5*$CJ52),Z12,-AA12)</f>
        <v>-1.0128205128205128</v>
      </c>
      <c r="AB52" s="78">
        <f ca="1">SUM((0.5*$CJ52),AA12,-AB12)</f>
        <v>1.9871794871794872</v>
      </c>
      <c r="AC52" s="78">
        <f ca="1">SUM((0.5*$CJ52),AB12,-AC12)</f>
        <v>0.98717948717948722</v>
      </c>
      <c r="AD52" s="78">
        <f ca="1">SUM((0.5*$CJ52),AC12,-AD12)</f>
        <v>0.98717948717948722</v>
      </c>
      <c r="AE52" s="78">
        <f ca="1">SUM((0.5*$CJ52),AD12,-AE12)</f>
        <v>0.98717948717948722</v>
      </c>
      <c r="AF52" s="78">
        <f ca="1">SUM((0.5*$CJ52),AE12,-AF12)</f>
        <v>-0.012820512820512775</v>
      </c>
      <c r="AG52" s="78">
        <f ca="1">SUM((0.5*$CJ52),AF12,-AG12)</f>
        <v>-0.012820512820512775</v>
      </c>
      <c r="AH52" s="78">
        <f ca="1">SUM((0.5*$CJ52),AG12,-AH12)</f>
        <v>-0.012820512820512775</v>
      </c>
      <c r="AI52" s="78">
        <f ca="1">SUM((0.5*$CJ52),AH12,-AI12)</f>
        <v>-0.012820512820512775</v>
      </c>
      <c r="AJ52" s="78">
        <f ca="1">SUM((0.5*$CJ52),AI12,-AJ12)</f>
        <v>-0.012820512820512775</v>
      </c>
      <c r="AK52" s="78">
        <f ca="1">SUM((0.5*$CJ52),AJ12,-AK12)</f>
        <v>0.98717948717948722</v>
      </c>
      <c r="AL52" s="78">
        <f ca="1">SUM((0.5*$CJ52),AK12,-AL12)</f>
        <v>-0.01282051282051282</v>
      </c>
      <c r="AM52" s="78">
        <f ca="1">SUM((0.5*$CJ52),AL12,-AM12)</f>
        <v>-1.0128205128205128</v>
      </c>
      <c r="AN52" s="78">
        <f ca="1">SUM((0.5*$CJ52),AM12,-AN12)</f>
        <v>-1.0128205128205128</v>
      </c>
      <c r="AO52" s="78">
        <f ca="1">SUM((0.5*$CJ52),AN12,-AO12)</f>
        <v>-1.0128205128205128</v>
      </c>
      <c r="AP52" s="78">
        <f ca="1">SUM((0.5*$CJ52),AO12,-AP12)</f>
        <v>-1.0128205128205128</v>
      </c>
      <c r="AQ52" s="78">
        <f ca="1">SUM((0.5*$CJ52),AP12,-AQ12)</f>
        <v>-1.0128205128205128</v>
      </c>
      <c r="AR52" s="78">
        <f ca="1">SUM((0.5*$CJ52),AQ12,-AR12)</f>
        <v>-0.012820512820512775</v>
      </c>
      <c r="AS52" s="78">
        <f ca="1">SUM((0.5*$CJ52),AR12,-AS12)</f>
        <v>-1.0128205128205128</v>
      </c>
      <c r="AT52" s="78">
        <f ca="1">SUM((0.5*$CJ52),AS12,-AT12)</f>
        <v>-0.012820512820512775</v>
      </c>
      <c r="AU52" s="78">
        <f ca="1">SUM((0.5*$CJ52),AT12,-AU12)</f>
        <v>-0.012820512820512775</v>
      </c>
      <c r="AV52" s="78">
        <f ca="1">SUM((0.5*$CJ52),AU12,-AV12)</f>
        <v>-0.012820512820512775</v>
      </c>
      <c r="AW52" s="78">
        <f ca="1">SUM((0.5*$CJ52),AV12,-AW12)</f>
        <v>-1.0128205128205128</v>
      </c>
      <c r="AX52" s="78">
        <f ca="1">SUM((0.5*$CJ52),AW12,-AX12)</f>
        <v>0.98717948717948722</v>
      </c>
      <c r="AY52" s="78">
        <f ca="1">SUM((0.5*$CJ52),AX12,-AY12)</f>
        <v>-0.012820512820512775</v>
      </c>
      <c r="AZ52" s="78">
        <f ca="1">SUM((0.5*$CJ52),AY12,-AZ12)</f>
        <v>0.98717948717948722</v>
      </c>
      <c r="BA52" s="78">
        <f ca="1">SUM((0.5*$CJ52),AZ12,-BA12)</f>
        <v>-0.012820512820512775</v>
      </c>
      <c r="BB52" s="78">
        <f ca="1">SUM((0.5*$CJ52),BA12,-BB12)</f>
        <v>0.98717948717948722</v>
      </c>
      <c r="BC52" s="78">
        <f ca="1">SUM((0.5*$CJ52),BB12,-BC12)</f>
        <v>-0.012820512820512775</v>
      </c>
      <c r="BD52" s="78">
        <f ca="1">SUM((0.5*$CJ52),BC12,-BD12)</f>
        <v>0.98717948717948722</v>
      </c>
      <c r="BE52" s="78">
        <f ca="1">SUM((0.5*$CJ52),BD12,-BE12)</f>
        <v>-0.012820512820512775</v>
      </c>
      <c r="BF52" s="78">
        <f ca="1">SUM((0.5*$CJ52),BE12,-BF12)</f>
        <v>-0.012820512820512775</v>
      </c>
      <c r="BG52" s="78">
        <f ca="1">SUM((0.5*$CJ52),BF12,-BG12)</f>
        <v>-0.012820512820512775</v>
      </c>
      <c r="BH52" s="78">
        <f ca="1">SUM((0.5*$CJ52),BG12,-BH12)</f>
        <v>-0.012820512820512775</v>
      </c>
      <c r="BI52" s="78">
        <f ca="1">SUM((0.5*$CJ52),BH12,-BI12)</f>
        <v>-0.012820512820512775</v>
      </c>
      <c r="BJ52" s="78">
        <f ca="1">SUM((0.5*$CJ52),BI12,-BJ12)</f>
        <v>-1.0128205128205128</v>
      </c>
      <c r="BK52" s="78">
        <f ca="1">SUM((0.5*$CJ52),BJ12,-BK12)</f>
        <v>-0.012820512820512775</v>
      </c>
      <c r="BL52" s="78">
        <f ca="1">SUM((0.5*$CJ52),BK12,-BL12)</f>
        <v>0.98717948717948722</v>
      </c>
      <c r="BM52" s="78">
        <f ca="1">SUM((0.5*$CJ52),BL12,-BM12)</f>
        <v>-0.012820512820512775</v>
      </c>
      <c r="BN52" s="78">
        <f ca="1">SUM((0.5*$CJ52),BM12,-BN12)</f>
        <v>-1.0128205128205128</v>
      </c>
      <c r="BO52" s="78">
        <f ca="1">SUM((0.5*$CJ52),BN12,-BO12)</f>
        <v>-1.0128205128205128</v>
      </c>
      <c r="BP52" s="78">
        <f ca="1">SUM((0.5*$CJ52),BO12,-BP12)</f>
        <v>-0.012820512820512775</v>
      </c>
      <c r="BQ52" s="78">
        <f ca="1">SUM((0.5*$CJ52),BP12,-BQ12)</f>
        <v>0.98717948717948722</v>
      </c>
      <c r="BR52" s="78">
        <f ca="1">SUM((0.5*$CJ52),BQ12,-BR12)</f>
        <v>-0.012820512820512775</v>
      </c>
      <c r="BS52" s="78">
        <f ca="1">SUM((0.5*$CJ52),BR12,-BS12)</f>
        <v>-1.0128205128205128</v>
      </c>
      <c r="BT52" s="78">
        <f ca="1">SUM((0.5*$CJ52),BS12,-BT12)</f>
        <v>-0.012820512820512775</v>
      </c>
      <c r="BU52" s="78">
        <f ca="1">SUM((0.5*$CJ52),BT12,-BU12)</f>
        <v>-1.0128205128205128</v>
      </c>
      <c r="BV52" s="78">
        <f ca="1">SUM((0.5*$CJ52),BU12,-BV12)</f>
        <v>-0.012820512820512775</v>
      </c>
      <c r="BW52" s="78">
        <f ca="1">SUM((0.5*$CJ52),BV12,-BW12)</f>
        <v>0.98717948717948722</v>
      </c>
      <c r="BX52" s="78">
        <f ca="1">SUM((0.5*$CJ52),BW12,-BX12)</f>
        <v>-0.012820512820512775</v>
      </c>
      <c r="BY52" s="78">
        <f ca="1">SUM((0.5*$CJ52),BX12,-BY12)</f>
        <v>-0.012820512820512775</v>
      </c>
      <c r="BZ52" s="78">
        <f ca="1">SUM((0.5*$CJ52),BY12,-BZ12)</f>
        <v>0.98717948717948722</v>
      </c>
      <c r="CA52" s="78">
        <f ca="1">SUM((0.5*$CJ52),BZ12,-CA12)</f>
        <v>0.98717948717948722</v>
      </c>
      <c r="CB52" s="78">
        <f ca="1">SUM((0.5*$CJ52),CA12,-CB12)</f>
        <v>0.98717948717948722</v>
      </c>
      <c r="CC52" s="78">
        <f ca="1">SUM((0.5*$CJ52),CB12,-CC12)</f>
        <v>-0.012820512820512775</v>
      </c>
      <c r="CD52" s="78">
        <f ca="1">SUM((0.5*$CJ52),CC12,-CD12)</f>
        <v>0.98717948717948722</v>
      </c>
      <c r="CE52" s="78">
        <f ca="1">SUM((0.5*$CJ52),CD12,-CE12)</f>
        <v>-0.012820512820512775</v>
      </c>
      <c r="CF52" s="78">
        <f ca="1">SUM((0.5*$CJ52),CE12,-CF12)</f>
        <v>0.98717948717948722</v>
      </c>
      <c r="CG52" s="78">
        <f ca="1">SUM((0.5*$CJ52),CF12,-CG12)</f>
        <v>-0.01282051282051282</v>
      </c>
      <c r="CH52" s="78">
        <f ca="1">SUM((0.5*$CJ52),CG12,-CH12)</f>
        <v>-0.01282051282051282</v>
      </c>
      <c r="CI52" s="78">
        <f ca="1">SUM((0.5*$CJ52),CH12,-CI12)</f>
        <v>-0.01282051282051282</v>
      </c>
      <c r="CJ52" s="78">
        <f ca="1">PRODUCT(-H12,1/39)</f>
        <v>-0.02564102564102564</v>
      </c>
      <c r="CL52" s="71">
        <f ca="1">CO12</f>
        <v>3.4666666666666668</v>
      </c>
      <c r="CR52" s="27"/>
    </row>
    <row r="53" spans="4:96" s="1" customFormat="1" ht="69.95" customHeight="1">
      <c r="D53" s="28">
        <v>37</v>
      </c>
      <c r="H53" s="4"/>
      <c r="I53" s="2"/>
      <c r="J53" s="78">
        <f ca="1">PRODUCT(-H13,1/39)</f>
        <v>-0.5641025641025641</v>
      </c>
      <c r="K53" s="78">
        <f ca="1">SUM((0.5*$CJ53),0)</f>
        <v>-0.28205128205128205</v>
      </c>
      <c r="L53" s="78">
        <f ca="1">SUM((0.5*$CJ53),K13,-L13)</f>
        <v>0.717948717948718</v>
      </c>
      <c r="M53" s="78">
        <f ca="1">SUM((0.5*$CJ53),L13,-M13)</f>
        <v>-4.2820512820512819</v>
      </c>
      <c r="N53" s="78">
        <f ca="1">SUM((0.5*$CJ53),M13,-N13)</f>
        <v>-0.28205128205128194</v>
      </c>
      <c r="O53" s="78">
        <f ca="1">SUM((0.5*$CJ53),N13,-O13)</f>
        <v>0.71794871794871806</v>
      </c>
      <c r="P53" s="78">
        <f ca="1">SUM((0.5*$CJ53),O13,-P13)</f>
        <v>-0.28205128205128194</v>
      </c>
      <c r="Q53" s="78">
        <f ca="1">SUM((0.5*$CJ53),P13,-Q13)</f>
        <v>-0.28205128205128194</v>
      </c>
      <c r="R53" s="78">
        <f ca="1">SUM((0.5*$CJ53),Q13,-R13)</f>
        <v>-1.2820512820512819</v>
      </c>
      <c r="S53" s="78">
        <f ca="1">SUM((0.5*$CJ53),R13,-S13)</f>
        <v>-0.28205128205128194</v>
      </c>
      <c r="T53" s="78">
        <f ca="1">SUM((0.5*$CJ53),S13,-T13)</f>
        <v>-1.2820512820512819</v>
      </c>
      <c r="U53" s="78">
        <f ca="1">SUM((0.5*$CJ53),T13,-U13)</f>
        <v>-0.28205128205128194</v>
      </c>
      <c r="V53" s="78">
        <f ca="1">SUM((0.5*$CJ53),U13,-V13)</f>
        <v>-0.28205128205128194</v>
      </c>
      <c r="W53" s="78">
        <f ca="1">SUM((0.5*$CJ53),V13,-W13)</f>
        <v>-0.28205128205128194</v>
      </c>
      <c r="X53" s="78">
        <f ca="1">SUM((0.5*$CJ53),W13,-X13)</f>
        <v>-1.2820512820512819</v>
      </c>
      <c r="Y53" s="78">
        <f ca="1">SUM((0.5*$CJ53),X13,-Y13)</f>
        <v>-0.28205128205128194</v>
      </c>
      <c r="Z53" s="78">
        <f ca="1">SUM((0.5*$CJ53),Y13,-Z13)</f>
        <v>-1.2820512820512819</v>
      </c>
      <c r="AA53" s="78">
        <f ca="1">SUM((0.5*$CJ53),Z13,-AA13)</f>
        <v>-0.28205128205128194</v>
      </c>
      <c r="AB53" s="78">
        <f ca="1">SUM((0.5*$CJ53),AA13,-AB13)</f>
        <v>0.71794871794871806</v>
      </c>
      <c r="AC53" s="78">
        <f ca="1">SUM((0.5*$CJ53),AB13,-AC13)</f>
        <v>0.71794871794871806</v>
      </c>
      <c r="AD53" s="78">
        <f ca="1">SUM((0.5*$CJ53),AC13,-AD13)</f>
        <v>-0.28205128205128194</v>
      </c>
      <c r="AE53" s="78">
        <f ca="1">SUM((0.5*$CJ53),AD13,-AE13)</f>
        <v>-0.28205128205128194</v>
      </c>
      <c r="AF53" s="78">
        <f ca="1">SUM((0.5*$CJ53),AE13,-AF13)</f>
        <v>-0.28205128205128194</v>
      </c>
      <c r="AG53" s="78">
        <f ca="1">SUM((0.5*$CJ53),AF13,-AG13)</f>
        <v>0.71794871794871806</v>
      </c>
      <c r="AH53" s="78">
        <f ca="1">SUM((0.5*$CJ53),AG13,-AH13)</f>
        <v>0.71794871794871806</v>
      </c>
      <c r="AI53" s="78">
        <f ca="1">SUM((0.5*$CJ53),AH13,-AI13)</f>
        <v>0.71794871794871806</v>
      </c>
      <c r="AJ53" s="78">
        <f ca="1">SUM((0.5*$CJ53),AI13,-AJ13)</f>
        <v>-0.28205128205128205</v>
      </c>
      <c r="AK53" s="78">
        <f ca="1">SUM((0.5*$CJ53),AJ13,-AK13)</f>
        <v>0.717948717948718</v>
      </c>
      <c r="AL53" s="78">
        <f ca="1">SUM((0.5*$CJ53),AK13,-AL13)</f>
        <v>0.717948717948718</v>
      </c>
      <c r="AM53" s="78">
        <f ca="1">SUM((0.5*$CJ53),AL13,-AM13)</f>
        <v>0.71794871794871806</v>
      </c>
      <c r="AN53" s="78">
        <f ca="1">SUM((0.5*$CJ53),AM13,-AN13)</f>
        <v>-0.28205128205128194</v>
      </c>
      <c r="AO53" s="78">
        <f ca="1">SUM((0.5*$CJ53),AN13,-AO13)</f>
        <v>0.71794871794871806</v>
      </c>
      <c r="AP53" s="78">
        <f ca="1">SUM((0.5*$CJ53),AO13,-AP13)</f>
        <v>-0.28205128205128194</v>
      </c>
      <c r="AQ53" s="78">
        <f ca="1">SUM((0.5*$CJ53),AP13,-AQ13)</f>
        <v>0.71794871794871806</v>
      </c>
      <c r="AR53" s="78">
        <f ca="1">SUM((0.5*$CJ53),AQ13,-AR13)</f>
        <v>-0.28205128205128194</v>
      </c>
      <c r="AS53" s="78">
        <f ca="1">SUM((0.5*$CJ53),AR13,-AS13)</f>
        <v>-0.28205128205128194</v>
      </c>
      <c r="AT53" s="78">
        <f ca="1">SUM((0.5*$CJ53),AS13,-AT13)</f>
        <v>0.71794871794871806</v>
      </c>
      <c r="AU53" s="78">
        <f ca="1">SUM((0.5*$CJ53),AT13,-AU13)</f>
        <v>0.71794871794871806</v>
      </c>
      <c r="AV53" s="78">
        <f ca="1">SUM((0.5*$CJ53),AU13,-AV13)</f>
        <v>-0.28205128205128194</v>
      </c>
      <c r="AW53" s="78">
        <f ca="1">SUM((0.5*$CJ53),AV13,-AW13)</f>
        <v>-0.28205128205128194</v>
      </c>
      <c r="AX53" s="78">
        <f ca="1">SUM((0.5*$CJ53),AW13,-AX13)</f>
        <v>-0.28205128205128194</v>
      </c>
      <c r="AY53" s="78">
        <f ca="1">SUM((0.5*$CJ53),AX13,-AY13)</f>
        <v>-0.28205128205128194</v>
      </c>
      <c r="AZ53" s="78">
        <f ca="1">SUM((0.5*$CJ53),AY13,-AZ13)</f>
        <v>0.71794871794871806</v>
      </c>
      <c r="BA53" s="78">
        <f ca="1">SUM((0.5*$CJ53),AZ13,-BA13)</f>
        <v>0.71794871794871806</v>
      </c>
      <c r="BB53" s="78">
        <f ca="1">SUM((0.5*$CJ53),BA13,-BB13)</f>
        <v>-0.28205128205128283</v>
      </c>
      <c r="BC53" s="78">
        <f ca="1">SUM((0.5*$CJ53),BB13,-BC13)</f>
        <v>-0.28205128205128283</v>
      </c>
      <c r="BD53" s="78">
        <f ca="1">SUM((0.5*$CJ53),BC13,-BD13)</f>
        <v>-0.28205128205128283</v>
      </c>
      <c r="BE53" s="78">
        <f ca="1">SUM((0.5*$CJ53),BD13,-BE13)</f>
        <v>-0.28205128205128283</v>
      </c>
      <c r="BF53" s="78">
        <f ca="1">SUM((0.5*$CJ53),BE13,-BF13)</f>
        <v>-0.28205128205128283</v>
      </c>
      <c r="BG53" s="78">
        <f ca="1">SUM((0.5*$CJ53),BF13,-BG13)</f>
        <v>-0.28205128205128283</v>
      </c>
      <c r="BH53" s="78">
        <f ca="1">SUM((0.5*$CJ53),BG13,-BH13)</f>
        <v>-1.2820512820512828</v>
      </c>
      <c r="BI53" s="78">
        <f ca="1">SUM((0.5*$CJ53),BH13,-BI13)</f>
        <v>-0.28205128205128194</v>
      </c>
      <c r="BJ53" s="78">
        <f ca="1">SUM((0.5*$CJ53),BI13,-BJ13)</f>
        <v>-0.28205128205128194</v>
      </c>
      <c r="BK53" s="78">
        <f ca="1">SUM((0.5*$CJ53),BJ13,-BK13)</f>
        <v>-0.28205128205128194</v>
      </c>
      <c r="BL53" s="78">
        <f ca="1">SUM((0.5*$CJ53),BK13,-BL13)</f>
        <v>-1.2820512820512819</v>
      </c>
      <c r="BM53" s="78">
        <f ca="1">SUM((0.5*$CJ53),BL13,-BM13)</f>
        <v>-0.28205128205128194</v>
      </c>
      <c r="BN53" s="78">
        <f ca="1">SUM((0.5*$CJ53),BM13,-BN13)</f>
        <v>-0.28205128205128194</v>
      </c>
      <c r="BO53" s="78">
        <f ca="1">SUM((0.5*$CJ53),BN13,-BO13)</f>
        <v>-0.28205128205128194</v>
      </c>
      <c r="BP53" s="78">
        <f ca="1">SUM((0.5*$CJ53),BO13,-BP13)</f>
        <v>-1.2820512820512819</v>
      </c>
      <c r="BQ53" s="78">
        <f ca="1">SUM((0.5*$CJ53),BP13,-BQ13)</f>
        <v>-0.28205128205128194</v>
      </c>
      <c r="BR53" s="78">
        <f ca="1">SUM((0.5*$CJ53),BQ13,-BR13)</f>
        <v>-1.2820512820512819</v>
      </c>
      <c r="BS53" s="78">
        <f ca="1">SUM((0.5*$CJ53),BR13,-BS13)</f>
        <v>-1.2820512820512819</v>
      </c>
      <c r="BT53" s="78">
        <f ca="1">SUM((0.5*$CJ53),BS13,-BT13)</f>
        <v>-0.28205128205128194</v>
      </c>
      <c r="BU53" s="78">
        <f ca="1">SUM((0.5*$CJ53),BT13,-BU13)</f>
        <v>-1.2820512820512819</v>
      </c>
      <c r="BV53" s="78">
        <f ca="1">SUM((0.5*$CJ53),BU13,-BV13)</f>
        <v>-0.28205128205128194</v>
      </c>
      <c r="BW53" s="78">
        <f ca="1">SUM((0.5*$CJ53),BV13,-BW13)</f>
        <v>-0.28205128205128194</v>
      </c>
      <c r="BX53" s="78">
        <f ca="1">SUM((0.5*$CJ53),BW13,-BX13)</f>
        <v>-1.2820512820512819</v>
      </c>
      <c r="BY53" s="78">
        <f ca="1">SUM((0.5*$CJ53),BX13,-BY13)</f>
        <v>-0.28205128205128194</v>
      </c>
      <c r="BZ53" s="78">
        <f ca="1">SUM((0.5*$CJ53),BY13,-BZ13)</f>
        <v>-0.28205128205128194</v>
      </c>
      <c r="CA53" s="78">
        <f ca="1">SUM((0.5*$CJ53),BZ13,-CA13)</f>
        <v>-0.28205128205128194</v>
      </c>
      <c r="CB53" s="78">
        <f ca="1">SUM((0.5*$CJ53),CA13,-CB13)</f>
        <v>-0.28205128205128194</v>
      </c>
      <c r="CC53" s="78">
        <f ca="1">SUM((0.5*$CJ53),CB13,-CC13)</f>
        <v>-0.28205128205128194</v>
      </c>
      <c r="CD53" s="78">
        <f ca="1">SUM((0.5*$CJ53),CC13,-CD13)</f>
        <v>-0.28205128205128194</v>
      </c>
      <c r="CE53" s="78">
        <f ca="1">SUM((0.5*$CJ53),CD13,-CE13)</f>
        <v>-0.28205128205128194</v>
      </c>
      <c r="CF53" s="78">
        <f ca="1">SUM((0.5*$CJ53),CE13,-CF13)</f>
        <v>-0.28205128205128194</v>
      </c>
      <c r="CG53" s="78">
        <f ca="1">SUM((0.5*$CJ53),CF13,-CG13)</f>
        <v>-0.28205128205128194</v>
      </c>
      <c r="CH53" s="78">
        <f ca="1">SUM((0.5*$CJ53),CG13,-CH13)</f>
        <v>-1.2820512820512819</v>
      </c>
      <c r="CI53" s="78">
        <f ca="1">SUM((0.5*$CJ53),CH13,-CI13)</f>
        <v>-0.28205128205128205</v>
      </c>
      <c r="CJ53" s="78">
        <f ca="1">PRODUCT(-H13,1/39)</f>
        <v>-0.5641025641025641</v>
      </c>
      <c r="CL53" s="71">
        <f ca="1">CO13</f>
        <v>3.9200000000000004</v>
      </c>
      <c r="CR53" s="27"/>
    </row>
    <row r="54" spans="4:96" s="1" customFormat="1" ht="69.95" customHeight="1">
      <c r="D54" s="28">
        <v>35</v>
      </c>
      <c r="H54" s="4"/>
      <c r="I54" s="2"/>
      <c r="J54" s="78">
        <f ca="1">PRODUCT(-H14,1/39)</f>
        <v>0.74358974358974361</v>
      </c>
      <c r="K54" s="78">
        <f ca="1">SUM((0.5*$CJ54),0)</f>
        <v>0.37179487179487181</v>
      </c>
      <c r="L54" s="78">
        <f ca="1">SUM((0.5*$CJ54),K14,-L14)</f>
        <v>1.3717948717948718</v>
      </c>
      <c r="M54" s="78">
        <f ca="1">SUM((0.5*$CJ54),L14,-M14)</f>
        <v>-1.6282051282051282</v>
      </c>
      <c r="N54" s="78">
        <f ca="1">SUM((0.5*$CJ54),M14,-N14)</f>
        <v>0.37179487179487181</v>
      </c>
      <c r="O54" s="78">
        <f ca="1">SUM((0.5*$CJ54),N14,-O14)</f>
        <v>0.37179487179487181</v>
      </c>
      <c r="P54" s="78">
        <f ca="1">SUM((0.5*$CJ54),O14,-P14)</f>
        <v>0.37179487179487181</v>
      </c>
      <c r="Q54" s="78">
        <f ca="1">SUM((0.5*$CJ54),P14,-Q14)</f>
        <v>0.37179487179487181</v>
      </c>
      <c r="R54" s="78">
        <f ca="1">SUM((0.5*$CJ54),Q14,-R14)</f>
        <v>0.37179487179487181</v>
      </c>
      <c r="S54" s="78">
        <f ca="1">SUM((0.5*$CJ54),R14,-S14)</f>
        <v>0.37179487179487181</v>
      </c>
      <c r="T54" s="78">
        <f ca="1">SUM((0.5*$CJ54),S14,-T14)</f>
        <v>-0.62820512820512819</v>
      </c>
      <c r="U54" s="78">
        <f ca="1">SUM((0.5*$CJ54),T14,-U14)</f>
        <v>-0.62820512820512819</v>
      </c>
      <c r="V54" s="78">
        <f ca="1">SUM((0.5*$CJ54),U14,-V14)</f>
        <v>1.3717948717948718</v>
      </c>
      <c r="W54" s="78">
        <f ca="1">SUM((0.5*$CJ54),V14,-W14)</f>
        <v>0.37179487179487181</v>
      </c>
      <c r="X54" s="78">
        <f ca="1">SUM((0.5*$CJ54),W14,-X14)</f>
        <v>-0.62820512820512819</v>
      </c>
      <c r="Y54" s="78">
        <f ca="1">SUM((0.5*$CJ54),X14,-Y14)</f>
        <v>-0.62820512820512819</v>
      </c>
      <c r="Z54" s="78">
        <f ca="1">SUM((0.5*$CJ54),Y14,-Z14)</f>
        <v>0.37179487179487225</v>
      </c>
      <c r="AA54" s="78">
        <f ca="1">SUM((0.5*$CJ54),Z14,-AA14)</f>
        <v>-0.62820512820512775</v>
      </c>
      <c r="AB54" s="78">
        <f ca="1">SUM((0.5*$CJ54),AA14,-AB14)</f>
        <v>0.37179487179487225</v>
      </c>
      <c r="AC54" s="78">
        <f ca="1">SUM((0.5*$CJ54),AB14,-AC14)</f>
        <v>1.3717948717948723</v>
      </c>
      <c r="AD54" s="78">
        <f ca="1">SUM((0.5*$CJ54),AC14,-AD14)</f>
        <v>-0.62820512820512775</v>
      </c>
      <c r="AE54" s="78">
        <f ca="1">SUM((0.5*$CJ54),AD14,-AE14)</f>
        <v>0.37179487179487225</v>
      </c>
      <c r="AF54" s="78">
        <f ca="1">SUM((0.5*$CJ54),AE14,-AF14)</f>
        <v>0.37179487179487225</v>
      </c>
      <c r="AG54" s="78">
        <f ca="1">SUM((0.5*$CJ54),AF14,-AG14)</f>
        <v>1.3717948717948723</v>
      </c>
      <c r="AH54" s="78">
        <f ca="1">SUM((0.5*$CJ54),AG14,-AH14)</f>
        <v>0.37179487179487225</v>
      </c>
      <c r="AI54" s="78">
        <f ca="1">SUM((0.5*$CJ54),AH14,-AI14)</f>
        <v>0.37179487179487225</v>
      </c>
      <c r="AJ54" s="78">
        <f ca="1">SUM((0.5*$CJ54),AI14,-AJ14)</f>
        <v>1.3717948717948723</v>
      </c>
      <c r="AK54" s="78">
        <f ca="1">SUM((0.5*$CJ54),AJ14,-AK14)</f>
        <v>0.37179487179487181</v>
      </c>
      <c r="AL54" s="78">
        <f ca="1">SUM((0.5*$CJ54),AK14,-AL14)</f>
        <v>0.37179487179487181</v>
      </c>
      <c r="AM54" s="78">
        <f ca="1">SUM((0.5*$CJ54),AL14,-AM14)</f>
        <v>0.37179487179487181</v>
      </c>
      <c r="AN54" s="78">
        <f ca="1">SUM((0.5*$CJ54),AM14,-AN14)</f>
        <v>0.37179487179487181</v>
      </c>
      <c r="AO54" s="78">
        <f ca="1">SUM((0.5*$CJ54),AN14,-AO14)</f>
        <v>1.3717948717948718</v>
      </c>
      <c r="AP54" s="78">
        <f ca="1">SUM((0.5*$CJ54),AO14,-AP14)</f>
        <v>0.37179487179487181</v>
      </c>
      <c r="AQ54" s="78">
        <f ca="1">SUM((0.5*$CJ54),AP14,-AQ14)</f>
        <v>0.37179487179487181</v>
      </c>
      <c r="AR54" s="78">
        <f ca="1">SUM((0.5*$CJ54),AQ14,-AR14)</f>
        <v>0.37179487179487181</v>
      </c>
      <c r="AS54" s="78">
        <f ca="1">SUM((0.5*$CJ54),AR14,-AS14)</f>
        <v>1.3717948717948718</v>
      </c>
      <c r="AT54" s="78">
        <f ca="1">SUM((0.5*$CJ54),AS14,-AT14)</f>
        <v>0.37179487179487181</v>
      </c>
      <c r="AU54" s="78">
        <f ca="1">SUM((0.5*$CJ54),AT14,-AU14)</f>
        <v>0.37179487179487181</v>
      </c>
      <c r="AV54" s="78">
        <f ca="1">SUM((0.5*$CJ54),AU14,-AV14)</f>
        <v>0.37179487179487181</v>
      </c>
      <c r="AW54" s="78">
        <f ca="1">SUM((0.5*$CJ54),AV14,-AW14)</f>
        <v>0.37179487179487181</v>
      </c>
      <c r="AX54" s="78">
        <f ca="1">SUM((0.5*$CJ54),AW14,-AX14)</f>
        <v>0.37179487179487181</v>
      </c>
      <c r="AY54" s="78">
        <f ca="1">SUM((0.5*$CJ54),AX14,-AY14)</f>
        <v>0.37179487179487181</v>
      </c>
      <c r="AZ54" s="78">
        <f ca="1">SUM((0.5*$CJ54),AY14,-AZ14)</f>
        <v>0.37179487179487181</v>
      </c>
      <c r="BA54" s="78">
        <f ca="1">SUM((0.5*$CJ54),AZ14,-BA14)</f>
        <v>1.3717948717948718</v>
      </c>
      <c r="BB54" s="78">
        <f ca="1">SUM((0.5*$CJ54),BA14,-BB14)</f>
        <v>0.37179487179487181</v>
      </c>
      <c r="BC54" s="78">
        <f ca="1">SUM((0.5*$CJ54),BB14,-BC14)</f>
        <v>0.37179487179487181</v>
      </c>
      <c r="BD54" s="78">
        <f ca="1">SUM((0.5*$CJ54),BC14,-BD14)</f>
        <v>0.37179487179487181</v>
      </c>
      <c r="BE54" s="78">
        <f ca="1">SUM((0.5*$CJ54),BD14,-BE14)</f>
        <v>1.3717948717948718</v>
      </c>
      <c r="BF54" s="78">
        <f ca="1">SUM((0.5*$CJ54),BE14,-BF14)</f>
        <v>0.37179487179487181</v>
      </c>
      <c r="BG54" s="78">
        <f ca="1">SUM((0.5*$CJ54),BF14,-BG14)</f>
        <v>0.37179487179487181</v>
      </c>
      <c r="BH54" s="78">
        <f ca="1">SUM((0.5*$CJ54),BG14,-BH14)</f>
        <v>-0.62820512820512819</v>
      </c>
      <c r="BI54" s="78">
        <f ca="1">SUM((0.5*$CJ54),BH14,-BI14)</f>
        <v>0.37179487179487181</v>
      </c>
      <c r="BJ54" s="78">
        <f ca="1">SUM((0.5*$CJ54),BI14,-BJ14)</f>
        <v>0.37179487179487181</v>
      </c>
      <c r="BK54" s="78">
        <f ca="1">SUM((0.5*$CJ54),BJ14,-BK14)</f>
        <v>0.37179487179487181</v>
      </c>
      <c r="BL54" s="78">
        <f ca="1">SUM((0.5*$CJ54),BK14,-BL14)</f>
        <v>0.37179487179487181</v>
      </c>
      <c r="BM54" s="78">
        <f ca="1">SUM((0.5*$CJ54),BL14,-BM14)</f>
        <v>0.37179487179487181</v>
      </c>
      <c r="BN54" s="78">
        <f ca="1">SUM((0.5*$CJ54),BM14,-BN14)</f>
        <v>0.37179487179487181</v>
      </c>
      <c r="BO54" s="78">
        <f ca="1">SUM((0.5*$CJ54),BN14,-BO14)</f>
        <v>0.37179487179487181</v>
      </c>
      <c r="BP54" s="78">
        <f ca="1">SUM((0.5*$CJ54),BO14,-BP14)</f>
        <v>0.37179487179487181</v>
      </c>
      <c r="BQ54" s="78">
        <f ca="1">SUM((0.5*$CJ54),BP14,-BQ14)</f>
        <v>0.37179487179487181</v>
      </c>
      <c r="BR54" s="78">
        <f ca="1">SUM((0.5*$CJ54),BQ14,-BR14)</f>
        <v>0.37179487179487181</v>
      </c>
      <c r="BS54" s="78">
        <f ca="1">SUM((0.5*$CJ54),BR14,-BS14)</f>
        <v>-0.62820512820512819</v>
      </c>
      <c r="BT54" s="78">
        <f ca="1">SUM((0.5*$CJ54),BS14,-BT14)</f>
        <v>0.37179487179487181</v>
      </c>
      <c r="BU54" s="78">
        <f ca="1">SUM((0.5*$CJ54),BT14,-BU14)</f>
        <v>0.37179487179487181</v>
      </c>
      <c r="BV54" s="78">
        <f ca="1">SUM((0.5*$CJ54),BU14,-BV14)</f>
        <v>0.37179487179487181</v>
      </c>
      <c r="BW54" s="78">
        <f ca="1">SUM((0.5*$CJ54),BV14,-BW14)</f>
        <v>1.3717948717948718</v>
      </c>
      <c r="BX54" s="78">
        <f ca="1">SUM((0.5*$CJ54),BW14,-BX14)</f>
        <v>-0.62820512820512819</v>
      </c>
      <c r="BY54" s="78">
        <f ca="1">SUM((0.5*$CJ54),BX14,-BY14)</f>
        <v>0.37179487179487181</v>
      </c>
      <c r="BZ54" s="78">
        <f ca="1">SUM((0.5*$CJ54),BY14,-BZ14)</f>
        <v>1.3717948717948718</v>
      </c>
      <c r="CA54" s="78">
        <f ca="1">SUM((0.5*$CJ54),BZ14,-CA14)</f>
        <v>0.37179487179487181</v>
      </c>
      <c r="CB54" s="78">
        <f ca="1">SUM((0.5*$CJ54),CA14,-CB14)</f>
        <v>0.37179487179487181</v>
      </c>
      <c r="CC54" s="78">
        <f ca="1">SUM((0.5*$CJ54),CB14,-CC14)</f>
        <v>0.37179487179487181</v>
      </c>
      <c r="CD54" s="78">
        <f ca="1">SUM((0.5*$CJ54),CC14,-CD14)</f>
        <v>0.37179487179487181</v>
      </c>
      <c r="CE54" s="78">
        <f ca="1">SUM((0.5*$CJ54),CD14,-CE14)</f>
        <v>0.37179487179487181</v>
      </c>
      <c r="CF54" s="78">
        <f ca="1">SUM((0.5*$CJ54),CE14,-CF14)</f>
        <v>0.37179487179487181</v>
      </c>
      <c r="CG54" s="78">
        <f ca="1">SUM((0.5*$CJ54),CF14,-CG14)</f>
        <v>1.3717948717948718</v>
      </c>
      <c r="CH54" s="78">
        <f ca="1">SUM((0.5*$CJ54),CG14,-CH14)</f>
        <v>0.37179487179487181</v>
      </c>
      <c r="CI54" s="78">
        <f ca="1">SUM((0.5*$CJ54),CH14,-CI14)</f>
        <v>-0.62820512820512819</v>
      </c>
      <c r="CJ54" s="78">
        <f ca="1">PRODUCT(-H14,1/39)</f>
        <v>0.74358974358974361</v>
      </c>
      <c r="CL54" s="71">
        <f ca="1">CO14</f>
        <v>1.4800000000000002</v>
      </c>
      <c r="CR54" s="27"/>
    </row>
    <row r="55" spans="4:96" s="1" customFormat="1" ht="69.95" customHeight="1">
      <c r="D55" s="28">
        <v>33</v>
      </c>
      <c r="H55" s="4"/>
      <c r="I55" s="2"/>
      <c r="J55" s="78">
        <f ca="1">PRODUCT(-H15,1/39)</f>
        <v>-0.5641025641025641</v>
      </c>
      <c r="K55" s="78">
        <f ca="1">SUM((0.5*$CJ55),0)</f>
        <v>-0.28205128205128205</v>
      </c>
      <c r="L55" s="78">
        <f ca="1">SUM((0.5*$CJ55),K15,-L15)</f>
        <v>-0.28205128205128205</v>
      </c>
      <c r="M55" s="78">
        <f ca="1">SUM((0.5*$CJ55),L15,-M15)</f>
        <v>-0.28205128205128205</v>
      </c>
      <c r="N55" s="78">
        <f ca="1">SUM((0.5*$CJ55),M15,-N15)</f>
        <v>2.7179487179487181</v>
      </c>
      <c r="O55" s="78">
        <f ca="1">SUM((0.5*$CJ55),N15,-O15)</f>
        <v>4.7179487179487181</v>
      </c>
      <c r="P55" s="78">
        <f ca="1">SUM((0.5*$CJ55),O15,-P15)</f>
        <v>3.7179487179487172</v>
      </c>
      <c r="Q55" s="78">
        <f ca="1">SUM((0.5*$CJ55),P15,-Q15)</f>
        <v>11.717948717948717</v>
      </c>
      <c r="R55" s="78">
        <f ca="1">SUM((0.5*$CJ55),Q15,-R15)</f>
        <v>3.717948717948719</v>
      </c>
      <c r="S55" s="78">
        <f ca="1">SUM((0.5*$CJ55),R15,-S15)</f>
        <v>6.717948717948719</v>
      </c>
      <c r="T55" s="78">
        <f ca="1">SUM((0.5*$CJ55),S15,-T15)</f>
        <v>4.7179487179487154</v>
      </c>
      <c r="U55" s="78">
        <f ca="1">SUM((0.5*$CJ55),T15,-U15)</f>
        <v>7.7179487179487154</v>
      </c>
      <c r="V55" s="78">
        <f ca="1">SUM((0.5*$CJ55),U15,-V15)</f>
        <v>1.7179487179487154</v>
      </c>
      <c r="W55" s="78">
        <f ca="1">SUM((0.5*$CJ55),V15,-W15)</f>
        <v>5.7179487179487154</v>
      </c>
      <c r="X55" s="78">
        <f ca="1">SUM((0.5*$CJ55),W15,-X15)</f>
        <v>3.7179487179487154</v>
      </c>
      <c r="Y55" s="78">
        <f ca="1">SUM((0.5*$CJ55),X15,-Y15)</f>
        <v>2.7179487179487154</v>
      </c>
      <c r="Z55" s="78">
        <f ca="1">SUM((0.5*$CJ55),Y15,-Z15)</f>
        <v>1.7179487179487154</v>
      </c>
      <c r="AA55" s="78">
        <f ca="1">SUM((0.5*$CJ55),Z15,-AA15)</f>
        <v>3.7179487179487154</v>
      </c>
      <c r="AB55" s="78">
        <f ca="1">SUM((0.5*$CJ55),AA15,-AB15)</f>
        <v>2.7179487179487154</v>
      </c>
      <c r="AC55" s="78">
        <f ca="1">SUM((0.5*$CJ55),AB15,-AC15)</f>
        <v>5.7179487179487154</v>
      </c>
      <c r="AD55" s="78">
        <f ca="1">SUM((0.5*$CJ55),AC15,-AD15)</f>
        <v>1.7179487179487154</v>
      </c>
      <c r="AE55" s="78">
        <f ca="1">SUM((0.5*$CJ55),AD15,-AE15)</f>
        <v>0.7179487179487154</v>
      </c>
      <c r="AF55" s="78">
        <f ca="1">SUM((0.5*$CJ55),AE15,-AF15)</f>
        <v>2.7179487179487154</v>
      </c>
      <c r="AG55" s="78">
        <f ca="1">SUM((0.5*$CJ55),AF15,-AG15)</f>
        <v>2.7179487179487154</v>
      </c>
      <c r="AH55" s="78">
        <f ca="1">SUM((0.5*$CJ55),AG15,-AH15)</f>
        <v>2.7179487179487154</v>
      </c>
      <c r="AI55" s="78">
        <f ca="1">SUM((0.5*$CJ55),AH15,-AI15)</f>
        <v>2.7179487179487154</v>
      </c>
      <c r="AJ55" s="78">
        <f ca="1">SUM((0.5*$CJ55),AI15,-AJ15)</f>
        <v>0.7179487179487154</v>
      </c>
      <c r="AK55" s="78">
        <f ca="1">SUM((0.5*$CJ55),AJ15,-AK15)</f>
        <v>0.7179487179487154</v>
      </c>
      <c r="AL55" s="78">
        <f ca="1">SUM((0.5*$CJ55),AK15,-AL15)</f>
        <v>0.7179487179487154</v>
      </c>
      <c r="AM55" s="78">
        <f ca="1">SUM((0.5*$CJ55),AL15,-AM15)</f>
        <v>2.7179487179487154</v>
      </c>
      <c r="AN55" s="78">
        <f ca="1">SUM((0.5*$CJ55),AM15,-AN15)</f>
        <v>0.7179487179487154</v>
      </c>
      <c r="AO55" s="78">
        <f ca="1">SUM((0.5*$CJ55),AN15,-AO15)</f>
        <v>1.7179487179487154</v>
      </c>
      <c r="AP55" s="78">
        <f ca="1">SUM((0.5*$CJ55),AO15,-AP15)</f>
        <v>-0.2820512820512846</v>
      </c>
      <c r="AQ55" s="78">
        <f ca="1">SUM((0.5*$CJ55),AP15,-AQ15)</f>
        <v>-0.2820512820512846</v>
      </c>
      <c r="AR55" s="78">
        <f ca="1">SUM((0.5*$CJ55),AQ15,-AR15)</f>
        <v>0.7179487179487154</v>
      </c>
      <c r="AS55" s="78">
        <f ca="1">SUM((0.5*$CJ55),AR15,-AS15)</f>
        <v>0.7179487179487154</v>
      </c>
      <c r="AT55" s="78">
        <f ca="1">SUM((0.5*$CJ55),AS15,-AT15)</f>
        <v>-0.2820512820512846</v>
      </c>
      <c r="AU55" s="78">
        <f ca="1">SUM((0.5*$CJ55),AT15,-AU15)</f>
        <v>-0.2820512820512846</v>
      </c>
      <c r="AV55" s="78">
        <f ca="1">SUM((0.5*$CJ55),AU15,-AV15)</f>
        <v>-1.2820512820512846</v>
      </c>
      <c r="AW55" s="78">
        <f ca="1">SUM((0.5*$CJ55),AV15,-AW15)</f>
        <v>-0.2820512820512846</v>
      </c>
      <c r="AX55" s="78">
        <f ca="1">SUM((0.5*$CJ55),AW15,-AX15)</f>
        <v>-1.2820512820512846</v>
      </c>
      <c r="AY55" s="78">
        <f ca="1">SUM((0.5*$CJ55),AX15,-AY15)</f>
        <v>-1.2820512820512846</v>
      </c>
      <c r="AZ55" s="78">
        <f ca="1">SUM((0.5*$CJ55),AY15,-AZ15)</f>
        <v>-1.2820512820512846</v>
      </c>
      <c r="BA55" s="78">
        <f ca="1">SUM((0.5*$CJ55),AZ15,-BA15)</f>
        <v>-1.2820512820512846</v>
      </c>
      <c r="BB55" s="78">
        <f ca="1">SUM((0.5*$CJ55),BA15,-BB15)</f>
        <v>-3.2820512820512846</v>
      </c>
      <c r="BC55" s="78">
        <f ca="1">SUM((0.5*$CJ55),BB15,-BC15)</f>
        <v>-2.2820512820512846</v>
      </c>
      <c r="BD55" s="78">
        <f ca="1">SUM((0.5*$CJ55),BC15,-BD15)</f>
        <v>-2.2820512820512846</v>
      </c>
      <c r="BE55" s="78">
        <f ca="1">SUM((0.5*$CJ55),BD15,-BE15)</f>
        <v>-2.2820512820512846</v>
      </c>
      <c r="BF55" s="78">
        <f ca="1">SUM((0.5*$CJ55),BE15,-BF15)</f>
        <v>-2.2820512820512846</v>
      </c>
      <c r="BG55" s="78">
        <f ca="1">SUM((0.5*$CJ55),BF15,-BG15)</f>
        <v>-2.2820512820512846</v>
      </c>
      <c r="BH55" s="78">
        <f ca="1">SUM((0.5*$CJ55),BG15,-BH15)</f>
        <v>-3.2820512820512846</v>
      </c>
      <c r="BI55" s="78">
        <f ca="1">SUM((0.5*$CJ55),BH15,-BI15)</f>
        <v>-1.2820512820512846</v>
      </c>
      <c r="BJ55" s="78">
        <f ca="1">SUM((0.5*$CJ55),BI15,-BJ15)</f>
        <v>-2.2820512820512846</v>
      </c>
      <c r="BK55" s="78">
        <f ca="1">SUM((0.5*$CJ55),BJ15,-BK15)</f>
        <v>-2.2820512820512846</v>
      </c>
      <c r="BL55" s="78">
        <f ca="1">SUM((0.5*$CJ55),BK15,-BL15)</f>
        <v>-2.2820512820512846</v>
      </c>
      <c r="BM55" s="78">
        <f ca="1">SUM((0.5*$CJ55),BL15,-BM15)</f>
        <v>-2.2820512820512846</v>
      </c>
      <c r="BN55" s="78">
        <f ca="1">SUM((0.5*$CJ55),BM15,-BN15)</f>
        <v>-3.2820512820512846</v>
      </c>
      <c r="BO55" s="78">
        <f ca="1">SUM((0.5*$CJ55),BN15,-BO15)</f>
        <v>-2.2820512820512846</v>
      </c>
      <c r="BP55" s="78">
        <f ca="1">SUM((0.5*$CJ55),BO15,-BP15)</f>
        <v>-4.2820512820512846</v>
      </c>
      <c r="BQ55" s="78">
        <f ca="1">SUM((0.5*$CJ55),BP15,-BQ15)</f>
        <v>-5.2820512820512846</v>
      </c>
      <c r="BR55" s="78">
        <f ca="1">SUM((0.5*$CJ55),BQ15,-BR15)</f>
        <v>-6.2820512820512846</v>
      </c>
      <c r="BS55" s="78">
        <f ca="1">SUM((0.5*$CJ55),BR15,-BS15)</f>
        <v>-6.2820512820512846</v>
      </c>
      <c r="BT55" s="78">
        <f ca="1">SUM((0.5*$CJ55),BS15,-BT15)</f>
        <v>-6.2820512820512846</v>
      </c>
      <c r="BU55" s="78">
        <f ca="1">SUM((0.5*$CJ55),BT15,-BU15)</f>
        <v>-5.2820512820512846</v>
      </c>
      <c r="BV55" s="78">
        <f ca="1">SUM((0.5*$CJ55),BU15,-BV15)</f>
        <v>-5.2820512820512846</v>
      </c>
      <c r="BW55" s="78">
        <f ca="1">SUM((0.5*$CJ55),BV15,-BW15)</f>
        <v>-3.2820512820512846</v>
      </c>
      <c r="BX55" s="78">
        <f ca="1">SUM((0.5*$CJ55),BW15,-BX15)</f>
        <v>-4.282051282051281</v>
      </c>
      <c r="BY55" s="78">
        <f ca="1">SUM((0.5*$CJ55),BX15,-BY15)</f>
        <v>-6.282051282051281</v>
      </c>
      <c r="BZ55" s="78">
        <f ca="1">SUM((0.5*$CJ55),BY15,-BZ15)</f>
        <v>-4.282051282051281</v>
      </c>
      <c r="CA55" s="78">
        <f ca="1">SUM((0.5*$CJ55),BZ15,-CA15)</f>
        <v>-4.2820512820512828</v>
      </c>
      <c r="CB55" s="78">
        <f ca="1">SUM((0.5*$CJ55),CA15,-CB15)</f>
        <v>-3.2820512820512828</v>
      </c>
      <c r="CC55" s="78">
        <f ca="1">SUM((0.5*$CJ55),CB15,-CC15)</f>
        <v>-5.2820512820512828</v>
      </c>
      <c r="CD55" s="78">
        <f ca="1">SUM((0.5*$CJ55),CC15,-CD15)</f>
        <v>-3.2820512820512819</v>
      </c>
      <c r="CE55" s="78">
        <f ca="1">SUM((0.5*$CJ55),CD15,-CE15)</f>
        <v>-3.2820512820512819</v>
      </c>
      <c r="CF55" s="78">
        <f ca="1">SUM((0.5*$CJ55),CE15,-CF15)</f>
        <v>-2.2820512820512819</v>
      </c>
      <c r="CG55" s="78">
        <f ca="1">SUM((0.5*$CJ55),CF15,-CG15)</f>
        <v>-2.2820512820512819</v>
      </c>
      <c r="CH55" s="78">
        <f ca="1">SUM((0.5*$CJ55),CG15,-CH15)</f>
        <v>3.7179487179487181</v>
      </c>
      <c r="CI55" s="78">
        <f ca="1">SUM((0.5*$CJ55),CH15,-CI15)</f>
        <v>2.7179487179487181</v>
      </c>
      <c r="CJ55" s="78">
        <f ca="1">PRODUCT(-H15,1/39)</f>
        <v>-0.5641025641025641</v>
      </c>
      <c r="CL55" s="71">
        <f ca="1">CO15</f>
        <v>62.186666666666667</v>
      </c>
      <c r="CR55" s="27"/>
    </row>
    <row r="56" spans="4:96" s="1" customFormat="1" ht="69.95" customHeight="1">
      <c r="D56" s="28">
        <v>31</v>
      </c>
      <c r="H56" s="4"/>
      <c r="I56" s="2"/>
      <c r="J56" s="78">
        <f ca="1">PRODUCT(-H16,1/39)</f>
        <v>0.17948717948717949</v>
      </c>
      <c r="K56" s="78">
        <f ca="1">SUM((0.5*$CJ56),0)</f>
        <v>0.089743589743589744</v>
      </c>
      <c r="L56" s="78">
        <f ca="1">SUM((0.5*$CJ56),K16,-L16)</f>
        <v>1.0897435897435897</v>
      </c>
      <c r="M56" s="78">
        <f ca="1">SUM((0.5*$CJ56),L16,-M16)</f>
        <v>-1.9102564102564101</v>
      </c>
      <c r="N56" s="78">
        <f ca="1">SUM((0.5*$CJ56),M16,-N16)</f>
        <v>-1.9102564102564104</v>
      </c>
      <c r="O56" s="78">
        <f ca="1">SUM((0.5*$CJ56),N16,-O16)</f>
        <v>0.089743589743589869</v>
      </c>
      <c r="P56" s="78">
        <f ca="1">SUM((0.5*$CJ56),O16,-P16)</f>
        <v>0.089743589743589869</v>
      </c>
      <c r="Q56" s="78">
        <f ca="1">SUM((0.5*$CJ56),P16,-Q16)</f>
        <v>0.089743589743589869</v>
      </c>
      <c r="R56" s="78">
        <f ca="1">SUM((0.5*$CJ56),Q16,-R16)</f>
        <v>-0.91025641025641013</v>
      </c>
      <c r="S56" s="78">
        <f ca="1">SUM((0.5*$CJ56),R16,-S16)</f>
        <v>0.089743589743589425</v>
      </c>
      <c r="T56" s="78">
        <f ca="1">SUM((0.5*$CJ56),S16,-T16)</f>
        <v>-0.91025641025641058</v>
      </c>
      <c r="U56" s="78">
        <f ca="1">SUM((0.5*$CJ56),T16,-U16)</f>
        <v>-0.91025641025641058</v>
      </c>
      <c r="V56" s="78">
        <f ca="1">SUM((0.5*$CJ56),U16,-V16)</f>
        <v>0.089743589743589425</v>
      </c>
      <c r="W56" s="78">
        <f ca="1">SUM((0.5*$CJ56),V16,-W16)</f>
        <v>1.0897435897435894</v>
      </c>
      <c r="X56" s="78">
        <f ca="1">SUM((0.5*$CJ56),W16,-X16)</f>
        <v>0.089743589743589425</v>
      </c>
      <c r="Y56" s="78">
        <f ca="1">SUM((0.5*$CJ56),X16,-Y16)</f>
        <v>0.089743589743589425</v>
      </c>
      <c r="Z56" s="78">
        <f ca="1">SUM((0.5*$CJ56),Y16,-Z16)</f>
        <v>0.089743589743589425</v>
      </c>
      <c r="AA56" s="78">
        <f ca="1">SUM((0.5*$CJ56),Z16,-AA16)</f>
        <v>0.089743589743589425</v>
      </c>
      <c r="AB56" s="78">
        <f ca="1">SUM((0.5*$CJ56),AA16,-AB16)</f>
        <v>1.0897435897435894</v>
      </c>
      <c r="AC56" s="78">
        <f ca="1">SUM((0.5*$CJ56),AB16,-AC16)</f>
        <v>1.0897435897435894</v>
      </c>
      <c r="AD56" s="78">
        <f ca="1">SUM((0.5*$CJ56),AC16,-AD16)</f>
        <v>0.089743589743589869</v>
      </c>
      <c r="AE56" s="78">
        <f ca="1">SUM((0.5*$CJ56),AD16,-AE16)</f>
        <v>1.0897435897435899</v>
      </c>
      <c r="AF56" s="78">
        <f ca="1">SUM((0.5*$CJ56),AE16,-AF16)</f>
        <v>1.0897435897435899</v>
      </c>
      <c r="AG56" s="78">
        <f ca="1">SUM((0.5*$CJ56),AF16,-AG16)</f>
        <v>1.0897435897435897</v>
      </c>
      <c r="AH56" s="78">
        <f ca="1">SUM((0.5*$CJ56),AG16,-AH16)</f>
        <v>1.0897435897435897</v>
      </c>
      <c r="AI56" s="78">
        <f ca="1">SUM((0.5*$CJ56),AH16,-AI16)</f>
        <v>1.0897435897435899</v>
      </c>
      <c r="AJ56" s="78">
        <f ca="1">SUM((0.5*$CJ56),AI16,-AJ16)</f>
        <v>0.089743589743589647</v>
      </c>
      <c r="AK56" s="78">
        <f ca="1">SUM((0.5*$CJ56),AJ16,-AK16)</f>
        <v>1.0897435897435897</v>
      </c>
      <c r="AL56" s="78">
        <f ca="1">SUM((0.5*$CJ56),AK16,-AL16)</f>
        <v>1.0897435897435899</v>
      </c>
      <c r="AM56" s="78">
        <f ca="1">SUM((0.5*$CJ56),AL16,-AM16)</f>
        <v>1.0897435897435899</v>
      </c>
      <c r="AN56" s="78">
        <f ca="1">SUM((0.5*$CJ56),AM16,-AN16)</f>
        <v>0.089743589743589425</v>
      </c>
      <c r="AO56" s="78">
        <f ca="1">SUM((0.5*$CJ56),AN16,-AO16)</f>
        <v>1.0897435897435894</v>
      </c>
      <c r="AP56" s="78">
        <f ca="1">SUM((0.5*$CJ56),AO16,-AP16)</f>
        <v>0.089743589743589425</v>
      </c>
      <c r="AQ56" s="78">
        <f ca="1">SUM((0.5*$CJ56),AP16,-AQ16)</f>
        <v>0.089743589743589425</v>
      </c>
      <c r="AR56" s="78">
        <f ca="1">SUM((0.5*$CJ56),AQ16,-AR16)</f>
        <v>0.089743589743589425</v>
      </c>
      <c r="AS56" s="78">
        <f ca="1">SUM((0.5*$CJ56),AR16,-AS16)</f>
        <v>0.089743589743589425</v>
      </c>
      <c r="AT56" s="78">
        <f ca="1">SUM((0.5*$CJ56),AS16,-AT16)</f>
        <v>0.089743589743589425</v>
      </c>
      <c r="AU56" s="78">
        <f ca="1">SUM((0.5*$CJ56),AT16,-AU16)</f>
        <v>0.089743589743589425</v>
      </c>
      <c r="AV56" s="78">
        <f ca="1">SUM((0.5*$CJ56),AU16,-AV16)</f>
        <v>-0.91025641025641058</v>
      </c>
      <c r="AW56" s="78">
        <f ca="1">SUM((0.5*$CJ56),AV16,-AW16)</f>
        <v>0.089743589743589425</v>
      </c>
      <c r="AX56" s="78">
        <f ca="1">SUM((0.5*$CJ56),AW16,-AX16)</f>
        <v>0.089743589743589425</v>
      </c>
      <c r="AY56" s="78">
        <f ca="1">SUM((0.5*$CJ56),AX16,-AY16)</f>
        <v>0.089743589743589425</v>
      </c>
      <c r="AZ56" s="78">
        <f ca="1">SUM((0.5*$CJ56),AY16,-AZ16)</f>
        <v>0.089743589743589425</v>
      </c>
      <c r="BA56" s="78">
        <f ca="1">SUM((0.5*$CJ56),AZ16,-BA16)</f>
        <v>0.089743589743589425</v>
      </c>
      <c r="BB56" s="78">
        <f ca="1">SUM((0.5*$CJ56),BA16,-BB16)</f>
        <v>0.089743589743589425</v>
      </c>
      <c r="BC56" s="78">
        <f ca="1">SUM((0.5*$CJ56),BB16,-BC16)</f>
        <v>0.089743589743589425</v>
      </c>
      <c r="BD56" s="78">
        <f ca="1">SUM((0.5*$CJ56),BC16,-BD16)</f>
        <v>0.089743589743589425</v>
      </c>
      <c r="BE56" s="78">
        <f ca="1">SUM((0.5*$CJ56),BD16,-BE16)</f>
        <v>0.089743589743589425</v>
      </c>
      <c r="BF56" s="78">
        <f ca="1">SUM((0.5*$CJ56),BE16,-BF16)</f>
        <v>0.089743589743589425</v>
      </c>
      <c r="BG56" s="78">
        <f ca="1">SUM((0.5*$CJ56),BF16,-BG16)</f>
        <v>0.089743589743589425</v>
      </c>
      <c r="BH56" s="78">
        <f ca="1">SUM((0.5*$CJ56),BG16,-BH16)</f>
        <v>-0.91025641025641058</v>
      </c>
      <c r="BI56" s="78">
        <f ca="1">SUM((0.5*$CJ56),BH16,-BI16)</f>
        <v>0.089743589743589869</v>
      </c>
      <c r="BJ56" s="78">
        <f ca="1">SUM((0.5*$CJ56),BI16,-BJ16)</f>
        <v>-0.91025641025641013</v>
      </c>
      <c r="BK56" s="78">
        <f ca="1">SUM((0.5*$CJ56),BJ16,-BK16)</f>
        <v>0.089743589743589869</v>
      </c>
      <c r="BL56" s="78">
        <f ca="1">SUM((0.5*$CJ56),BK16,-BL16)</f>
        <v>0.089743589743589869</v>
      </c>
      <c r="BM56" s="78">
        <f ca="1">SUM((0.5*$CJ56),BL16,-BM16)</f>
        <v>0.089743589743589869</v>
      </c>
      <c r="BN56" s="78">
        <f ca="1">SUM((0.5*$CJ56),BM16,-BN16)</f>
        <v>-0.91025641025641013</v>
      </c>
      <c r="BO56" s="78">
        <f ca="1">SUM((0.5*$CJ56),BN16,-BO16)</f>
        <v>-0.91025641025641035</v>
      </c>
      <c r="BP56" s="78">
        <f ca="1">SUM((0.5*$CJ56),BO16,-BP16)</f>
        <v>0.089743589743589758</v>
      </c>
      <c r="BQ56" s="78">
        <f ca="1">SUM((0.5*$CJ56),BP16,-BQ16)</f>
        <v>0.089743589743589758</v>
      </c>
      <c r="BR56" s="78">
        <f ca="1">SUM((0.5*$CJ56),BQ16,-BR16)</f>
        <v>-0.91025641025641024</v>
      </c>
      <c r="BS56" s="78">
        <f ca="1">SUM((0.5*$CJ56),BR16,-BS16)</f>
        <v>-1.9102564102564104</v>
      </c>
      <c r="BT56" s="78">
        <f ca="1">SUM((0.5*$CJ56),BS16,-BT16)</f>
        <v>-0.91025641025641013</v>
      </c>
      <c r="BU56" s="78">
        <f ca="1">SUM((0.5*$CJ56),BT16,-BU16)</f>
        <v>-0.91025641025641013</v>
      </c>
      <c r="BV56" s="78">
        <f ca="1">SUM((0.5*$CJ56),BU16,-BV16)</f>
        <v>1.0897435897435894</v>
      </c>
      <c r="BW56" s="78">
        <f ca="1">SUM((0.5*$CJ56),BV16,-BW16)</f>
        <v>1.0897435897435899</v>
      </c>
      <c r="BX56" s="78">
        <f ca="1">SUM((0.5*$CJ56),BW16,-BX16)</f>
        <v>0.089743589743589869</v>
      </c>
      <c r="BY56" s="78">
        <f ca="1">SUM((0.5*$CJ56),BX16,-BY16)</f>
        <v>-0.91025641025641013</v>
      </c>
      <c r="BZ56" s="78">
        <f ca="1">SUM((0.5*$CJ56),BY16,-BZ16)</f>
        <v>1.0897435897435899</v>
      </c>
      <c r="CA56" s="78">
        <f ca="1">SUM((0.5*$CJ56),BZ16,-CA16)</f>
        <v>0.089743589743589869</v>
      </c>
      <c r="CB56" s="78">
        <f ca="1">SUM((0.5*$CJ56),CA16,-CB16)</f>
        <v>1.0897435897435899</v>
      </c>
      <c r="CC56" s="78">
        <f ca="1">SUM((0.5*$CJ56),CB16,-CC16)</f>
        <v>1.0897435897435897</v>
      </c>
      <c r="CD56" s="78">
        <f ca="1">SUM((0.5*$CJ56),CC16,-CD16)</f>
        <v>0.089743589743589744</v>
      </c>
      <c r="CE56" s="78">
        <f ca="1">SUM((0.5*$CJ56),CD16,-CE16)</f>
        <v>0.089743589743589744</v>
      </c>
      <c r="CF56" s="78">
        <f ca="1">SUM((0.5*$CJ56),CE16,-CF16)</f>
        <v>0.089743589743589744</v>
      </c>
      <c r="CG56" s="78">
        <f ca="1">SUM((0.5*$CJ56),CF16,-CG16)</f>
        <v>1.0897435897435897</v>
      </c>
      <c r="CH56" s="78">
        <f ca="1">SUM((0.5*$CJ56),CG16,-CH16)</f>
        <v>0.089743589743589758</v>
      </c>
      <c r="CI56" s="78">
        <f ca="1">SUM((0.5*$CJ56),CH16,-CI16)</f>
        <v>-0.91025641025641024</v>
      </c>
      <c r="CJ56" s="78">
        <f ca="1">PRODUCT(-H16,1/39)</f>
        <v>0.17948717948717949</v>
      </c>
      <c r="CL56" s="71">
        <f ca="1">CO16</f>
        <v>3.3600000000000003</v>
      </c>
      <c r="CR56" s="27"/>
    </row>
    <row r="57" spans="4:96" s="1" customFormat="1" ht="69.95" customHeight="1">
      <c r="D57" s="28">
        <v>29</v>
      </c>
      <c r="H57" s="4"/>
      <c r="I57" s="2"/>
      <c r="J57" s="78">
        <f ca="1">PRODUCT(-H17,1/39)</f>
        <v>-0.358974358974359</v>
      </c>
      <c r="K57" s="78">
        <f ca="1">SUM((0.5*$CJ57),0)</f>
        <v>-0.17948717948717949</v>
      </c>
      <c r="L57" s="78">
        <f ca="1">SUM((0.5*$CJ57),K17,-L17)</f>
        <v>0.82051282051282048</v>
      </c>
      <c r="M57" s="78">
        <f ca="1">SUM((0.5*$CJ57),L17,-M17)</f>
        <v>-2.1794871794871797</v>
      </c>
      <c r="N57" s="78">
        <f ca="1">SUM((0.5*$CJ57),M17,-N17)</f>
        <v>-0.17948717948717952</v>
      </c>
      <c r="O57" s="78">
        <f ca="1">SUM((0.5*$CJ57),N17,-O17)</f>
        <v>-0.17948717948717952</v>
      </c>
      <c r="P57" s="78">
        <f ca="1">SUM((0.5*$CJ57),O17,-P17)</f>
        <v>-0.17948717948717952</v>
      </c>
      <c r="Q57" s="78">
        <f ca="1">SUM((0.5*$CJ57),P17,-Q17)</f>
        <v>0.82051282051282048</v>
      </c>
      <c r="R57" s="78">
        <f ca="1">SUM((0.5*$CJ57),Q17,-R17)</f>
        <v>-0.17948717948717949</v>
      </c>
      <c r="S57" s="78">
        <f ca="1">SUM((0.5*$CJ57),R17,-S17)</f>
        <v>0.82051282051282048</v>
      </c>
      <c r="T57" s="78">
        <f ca="1">SUM((0.5*$CJ57),S17,-T17)</f>
        <v>0.82051282051282048</v>
      </c>
      <c r="U57" s="78">
        <f ca="1">SUM((0.5*$CJ57),T17,-U17)</f>
        <v>-0.17948717948717929</v>
      </c>
      <c r="V57" s="78">
        <f ca="1">SUM((0.5*$CJ57),U17,-V17)</f>
        <v>0.82051282051282071</v>
      </c>
      <c r="W57" s="78">
        <f ca="1">SUM((0.5*$CJ57),V17,-W17)</f>
        <v>0.82051282051282071</v>
      </c>
      <c r="X57" s="78">
        <f ca="1">SUM((0.5*$CJ57),W17,-X17)</f>
        <v>0.82051282051282026</v>
      </c>
      <c r="Y57" s="78">
        <f ca="1">SUM((0.5*$CJ57),X17,-Y17)</f>
        <v>-0.17948717948717974</v>
      </c>
      <c r="Z57" s="78">
        <f ca="1">SUM((0.5*$CJ57),Y17,-Z17)</f>
        <v>1.8205128205128203</v>
      </c>
      <c r="AA57" s="78">
        <f ca="1">SUM((0.5*$CJ57),Z17,-AA17)</f>
        <v>0.82051282051282026</v>
      </c>
      <c r="AB57" s="78">
        <f ca="1">SUM((0.5*$CJ57),AA17,-AB17)</f>
        <v>1.8205128205128212</v>
      </c>
      <c r="AC57" s="78">
        <f ca="1">SUM((0.5*$CJ57),AB17,-AC17)</f>
        <v>2.8205128205128212</v>
      </c>
      <c r="AD57" s="78">
        <f ca="1">SUM((0.5*$CJ57),AC17,-AD17)</f>
        <v>1.8205128205128212</v>
      </c>
      <c r="AE57" s="78">
        <f ca="1">SUM((0.5*$CJ57),AD17,-AE17)</f>
        <v>1.8205128205128212</v>
      </c>
      <c r="AF57" s="78">
        <f ca="1">SUM((0.5*$CJ57),AE17,-AF17)</f>
        <v>0.82051282051282115</v>
      </c>
      <c r="AG57" s="78">
        <f ca="1">SUM((0.5*$CJ57),AF17,-AG17)</f>
        <v>0.82051282051282115</v>
      </c>
      <c r="AH57" s="78">
        <f ca="1">SUM((0.5*$CJ57),AG17,-AH17)</f>
        <v>-0.17948717948717885</v>
      </c>
      <c r="AI57" s="78">
        <f ca="1">SUM((0.5*$CJ57),AH17,-AI17)</f>
        <v>0.82051282051282115</v>
      </c>
      <c r="AJ57" s="78">
        <f ca="1">SUM((0.5*$CJ57),AI17,-AJ17)</f>
        <v>0.82051282051282115</v>
      </c>
      <c r="AK57" s="78">
        <f ca="1">SUM((0.5*$CJ57),AJ17,-AK17)</f>
        <v>0.82051282051282115</v>
      </c>
      <c r="AL57" s="78">
        <f ca="1">SUM((0.5*$CJ57),AK17,-AL17)</f>
        <v>-0.17948717948717885</v>
      </c>
      <c r="AM57" s="78">
        <f ca="1">SUM((0.5*$CJ57),AL17,-AM17)</f>
        <v>-1.1794871794871789</v>
      </c>
      <c r="AN57" s="78">
        <f ca="1">SUM((0.5*$CJ57),AM17,-AN17)</f>
        <v>-1.1794871794871789</v>
      </c>
      <c r="AO57" s="78">
        <f ca="1">SUM((0.5*$CJ57),AN17,-AO17)</f>
        <v>-0.17948717948717885</v>
      </c>
      <c r="AP57" s="78">
        <f ca="1">SUM((0.5*$CJ57),AO17,-AP17)</f>
        <v>-0.17948717948717885</v>
      </c>
      <c r="AQ57" s="78">
        <f ca="1">SUM((0.5*$CJ57),AP17,-AQ17)</f>
        <v>-1.1794871794871789</v>
      </c>
      <c r="AR57" s="78">
        <f ca="1">SUM((0.5*$CJ57),AQ17,-AR17)</f>
        <v>-0.17948717948717885</v>
      </c>
      <c r="AS57" s="78">
        <f ca="1">SUM((0.5*$CJ57),AR17,-AS17)</f>
        <v>-0.17948717948717885</v>
      </c>
      <c r="AT57" s="78">
        <f ca="1">SUM((0.5*$CJ57),AS17,-AT17)</f>
        <v>-1.1794871794871789</v>
      </c>
      <c r="AU57" s="78">
        <f ca="1">SUM((0.5*$CJ57),AT17,-AU17)</f>
        <v>-0.17948717948717885</v>
      </c>
      <c r="AV57" s="78">
        <f ca="1">SUM((0.5*$CJ57),AU17,-AV17)</f>
        <v>-1.1794871794871789</v>
      </c>
      <c r="AW57" s="78">
        <f ca="1">SUM((0.5*$CJ57),AV17,-AW17)</f>
        <v>-0.17948717948717885</v>
      </c>
      <c r="AX57" s="78">
        <f ca="1">SUM((0.5*$CJ57),AW17,-AX17)</f>
        <v>-0.17948717948717885</v>
      </c>
      <c r="AY57" s="78">
        <f ca="1">SUM((0.5*$CJ57),AX17,-AY17)</f>
        <v>-1.1794871794871789</v>
      </c>
      <c r="AZ57" s="78">
        <f ca="1">SUM((0.5*$CJ57),AY17,-AZ17)</f>
        <v>-0.17948717948717885</v>
      </c>
      <c r="BA57" s="78">
        <f ca="1">SUM((0.5*$CJ57),AZ17,-BA17)</f>
        <v>-0.17948717948717885</v>
      </c>
      <c r="BB57" s="78">
        <f ca="1">SUM((0.5*$CJ57),BA17,-BB17)</f>
        <v>-1.1794871794871789</v>
      </c>
      <c r="BC57" s="78">
        <f ca="1">SUM((0.5*$CJ57),BB17,-BC17)</f>
        <v>-0.17948717948717885</v>
      </c>
      <c r="BD57" s="78">
        <f ca="1">SUM((0.5*$CJ57),BC17,-BD17)</f>
        <v>-0.17948717948717885</v>
      </c>
      <c r="BE57" s="78">
        <f ca="1">SUM((0.5*$CJ57),BD17,-BE17)</f>
        <v>-0.17948717948717885</v>
      </c>
      <c r="BF57" s="78">
        <f ca="1">SUM((0.5*$CJ57),BE17,-BF17)</f>
        <v>-0.17948717948717885</v>
      </c>
      <c r="BG57" s="78">
        <f ca="1">SUM((0.5*$CJ57),BF17,-BG17)</f>
        <v>-0.17948717948717885</v>
      </c>
      <c r="BH57" s="78">
        <f ca="1">SUM((0.5*$CJ57),BG17,-BH17)</f>
        <v>0.82051282051282115</v>
      </c>
      <c r="BI57" s="78">
        <f ca="1">SUM((0.5*$CJ57),BH17,-BI17)</f>
        <v>-0.17948717948717885</v>
      </c>
      <c r="BJ57" s="78">
        <f ca="1">SUM((0.5*$CJ57),BI17,-BJ17)</f>
        <v>0.82051282051282115</v>
      </c>
      <c r="BK57" s="78">
        <f ca="1">SUM((0.5*$CJ57),BJ17,-BK17)</f>
        <v>-0.17948717948717885</v>
      </c>
      <c r="BL57" s="78">
        <f ca="1">SUM((0.5*$CJ57),BK17,-BL17)</f>
        <v>-2.1794871794871788</v>
      </c>
      <c r="BM57" s="78">
        <f ca="1">SUM((0.5*$CJ57),BL17,-BM17)</f>
        <v>-1.1794871794871789</v>
      </c>
      <c r="BN57" s="78">
        <f ca="1">SUM((0.5*$CJ57),BM17,-BN17)</f>
        <v>-1.1794871794871789</v>
      </c>
      <c r="BO57" s="78">
        <f ca="1">SUM((0.5*$CJ57),BN17,-BO17)</f>
        <v>-0.17948717948717885</v>
      </c>
      <c r="BP57" s="78">
        <f ca="1">SUM((0.5*$CJ57),BO17,-BP17)</f>
        <v>-1.1794871794871789</v>
      </c>
      <c r="BQ57" s="78">
        <f ca="1">SUM((0.5*$CJ57),BP17,-BQ17)</f>
        <v>-0.17948717948717885</v>
      </c>
      <c r="BR57" s="78">
        <f ca="1">SUM((0.5*$CJ57),BQ17,-BR17)</f>
        <v>-3.1794871794871788</v>
      </c>
      <c r="BS57" s="78">
        <f ca="1">SUM((0.5*$CJ57),BR17,-BS17)</f>
        <v>-1.1794871794871789</v>
      </c>
      <c r="BT57" s="78">
        <f ca="1">SUM((0.5*$CJ57),BS17,-BT17)</f>
        <v>-2.1794871794871788</v>
      </c>
      <c r="BU57" s="78">
        <f ca="1">SUM((0.5*$CJ57),BT17,-BU17)</f>
        <v>-2.1794871794871797</v>
      </c>
      <c r="BV57" s="78">
        <f ca="1">SUM((0.5*$CJ57),BU17,-BV17)</f>
        <v>-1.1794871794871797</v>
      </c>
      <c r="BW57" s="78">
        <f ca="1">SUM((0.5*$CJ57),BV17,-BW17)</f>
        <v>-1.1794871794871793</v>
      </c>
      <c r="BX57" s="78">
        <f ca="1">SUM((0.5*$CJ57),BW17,-BX17)</f>
        <v>-1.1794871794871793</v>
      </c>
      <c r="BY57" s="78">
        <f ca="1">SUM((0.5*$CJ57),BX17,-BY17)</f>
        <v>-1.1794871794871795</v>
      </c>
      <c r="BZ57" s="78">
        <f ca="1">SUM((0.5*$CJ57),BY17,-BZ17)</f>
        <v>-0.17948717948717949</v>
      </c>
      <c r="CA57" s="78">
        <f ca="1">SUM((0.5*$CJ57),BZ17,-CA17)</f>
        <v>-0.17948717948717949</v>
      </c>
      <c r="CB57" s="78">
        <f ca="1">SUM((0.5*$CJ57),CA17,-CB17)</f>
        <v>-0.17948717948717949</v>
      </c>
      <c r="CC57" s="78">
        <f ca="1">SUM((0.5*$CJ57),CB17,-CC17)</f>
        <v>-0.17948717948717949</v>
      </c>
      <c r="CD57" s="78">
        <f ca="1">SUM((0.5*$CJ57),CC17,-CD17)</f>
        <v>-0.17948717948717949</v>
      </c>
      <c r="CE57" s="78">
        <f ca="1">SUM((0.5*$CJ57),CD17,-CE17)</f>
        <v>-0.17948717948717949</v>
      </c>
      <c r="CF57" s="78">
        <f ca="1">SUM((0.5*$CJ57),CE17,-CF17)</f>
        <v>-0.17948717948717949</v>
      </c>
      <c r="CG57" s="78">
        <f ca="1">SUM((0.5*$CJ57),CF17,-CG17)</f>
        <v>-0.17948717948717949</v>
      </c>
      <c r="CH57" s="78">
        <f ca="1">SUM((0.5*$CJ57),CG17,-CH17)</f>
        <v>-0.17948717948717949</v>
      </c>
      <c r="CI57" s="78">
        <f ca="1">SUM((0.5*$CJ57),CH17,-CI17)</f>
        <v>-0.17948717948717949</v>
      </c>
      <c r="CJ57" s="78">
        <f ca="1">PRODUCT(-H17,1/39)</f>
        <v>-0.358974358974359</v>
      </c>
      <c r="CL57" s="71">
        <f ca="1">CO17</f>
        <v>10.386666666666667</v>
      </c>
      <c r="CR57" s="27"/>
    </row>
    <row r="58" spans="4:96" s="1" customFormat="1" ht="69.95" customHeight="1">
      <c r="D58" s="28">
        <v>27</v>
      </c>
      <c r="H58" s="4"/>
      <c r="I58" s="2"/>
      <c r="J58" s="78">
        <f ca="1">PRODUCT(-H18,1/39)</f>
        <v>-0.5641025641025641</v>
      </c>
      <c r="K58" s="78">
        <f ca="1">SUM((0.5*$CJ58),0)</f>
        <v>-0.28205128205128205</v>
      </c>
      <c r="L58" s="78">
        <f ca="1">SUM((0.5*$CJ58),K18,-L18)</f>
        <v>0.717948717948718</v>
      </c>
      <c r="M58" s="78">
        <f ca="1">SUM((0.5*$CJ58),L18,-M18)</f>
        <v>-4.2820512820512819</v>
      </c>
      <c r="N58" s="78">
        <f ca="1">SUM((0.5*$CJ58),M18,-N18)</f>
        <v>-0.28205128205128194</v>
      </c>
      <c r="O58" s="78">
        <f ca="1">SUM((0.5*$CJ58),N18,-O18)</f>
        <v>0.71794871794871806</v>
      </c>
      <c r="P58" s="78">
        <f ca="1">SUM((0.5*$CJ58),O18,-P18)</f>
        <v>-0.28205128205128194</v>
      </c>
      <c r="Q58" s="78">
        <f ca="1">SUM((0.5*$CJ58),P18,-Q18)</f>
        <v>-0.28205128205128194</v>
      </c>
      <c r="R58" s="78">
        <f ca="1">SUM((0.5*$CJ58),Q18,-R18)</f>
        <v>-1.2820512820512819</v>
      </c>
      <c r="S58" s="78">
        <f ca="1">SUM((0.5*$CJ58),R18,-S18)</f>
        <v>-0.28205128205128194</v>
      </c>
      <c r="T58" s="78">
        <f ca="1">SUM((0.5*$CJ58),S18,-T18)</f>
        <v>-1.2820512820512819</v>
      </c>
      <c r="U58" s="78">
        <f ca="1">SUM((0.5*$CJ58),T18,-U18)</f>
        <v>-0.28205128205128194</v>
      </c>
      <c r="V58" s="78">
        <f ca="1">SUM((0.5*$CJ58),U18,-V18)</f>
        <v>-0.28205128205128194</v>
      </c>
      <c r="W58" s="78">
        <f ca="1">SUM((0.5*$CJ58),V18,-W18)</f>
        <v>-0.28205128205128194</v>
      </c>
      <c r="X58" s="78">
        <f ca="1">SUM((0.5*$CJ58),W18,-X18)</f>
        <v>-1.2820512820512819</v>
      </c>
      <c r="Y58" s="78">
        <f ca="1">SUM((0.5*$CJ58),X18,-Y18)</f>
        <v>-0.28205128205128194</v>
      </c>
      <c r="Z58" s="78">
        <f ca="1">SUM((0.5*$CJ58),Y18,-Z18)</f>
        <v>-1.2820512820512819</v>
      </c>
      <c r="AA58" s="78">
        <f ca="1">SUM((0.5*$CJ58),Z18,-AA18)</f>
        <v>-0.28205128205128194</v>
      </c>
      <c r="AB58" s="78">
        <f ca="1">SUM((0.5*$CJ58),AA18,-AB18)</f>
        <v>0.71794871794871806</v>
      </c>
      <c r="AC58" s="78">
        <f ca="1">SUM((0.5*$CJ58),AB18,-AC18)</f>
        <v>0.71794871794871806</v>
      </c>
      <c r="AD58" s="78">
        <f ca="1">SUM((0.5*$CJ58),AC18,-AD18)</f>
        <v>-0.28205128205128194</v>
      </c>
      <c r="AE58" s="78">
        <f ca="1">SUM((0.5*$CJ58),AD18,-AE18)</f>
        <v>-0.28205128205128194</v>
      </c>
      <c r="AF58" s="78">
        <f ca="1">SUM((0.5*$CJ58),AE18,-AF18)</f>
        <v>-0.28205128205128194</v>
      </c>
      <c r="AG58" s="78">
        <f ca="1">SUM((0.5*$CJ58),AF18,-AG18)</f>
        <v>0.71794871794871806</v>
      </c>
      <c r="AH58" s="78">
        <f ca="1">SUM((0.5*$CJ58),AG18,-AH18)</f>
        <v>0.71794871794871806</v>
      </c>
      <c r="AI58" s="78">
        <f ca="1">SUM((0.5*$CJ58),AH18,-AI18)</f>
        <v>0.71794871794871806</v>
      </c>
      <c r="AJ58" s="78">
        <f ca="1">SUM((0.5*$CJ58),AI18,-AJ18)</f>
        <v>-0.28205128205128205</v>
      </c>
      <c r="AK58" s="78">
        <f ca="1">SUM((0.5*$CJ58),AJ18,-AK18)</f>
        <v>0.717948717948718</v>
      </c>
      <c r="AL58" s="78">
        <f ca="1">SUM((0.5*$CJ58),AK18,-AL18)</f>
        <v>0.717948717948718</v>
      </c>
      <c r="AM58" s="78">
        <f ca="1">SUM((0.5*$CJ58),AL18,-AM18)</f>
        <v>0.71794871794871806</v>
      </c>
      <c r="AN58" s="78">
        <f ca="1">SUM((0.5*$CJ58),AM18,-AN18)</f>
        <v>-0.28205128205128194</v>
      </c>
      <c r="AO58" s="78">
        <f ca="1">SUM((0.5*$CJ58),AN18,-AO18)</f>
        <v>0.71794871794871806</v>
      </c>
      <c r="AP58" s="78">
        <f ca="1">SUM((0.5*$CJ58),AO18,-AP18)</f>
        <v>-0.28205128205128194</v>
      </c>
      <c r="AQ58" s="78">
        <f ca="1">SUM((0.5*$CJ58),AP18,-AQ18)</f>
        <v>0.71794871794871806</v>
      </c>
      <c r="AR58" s="78">
        <f ca="1">SUM((0.5*$CJ58),AQ18,-AR18)</f>
        <v>-0.28205128205128194</v>
      </c>
      <c r="AS58" s="78">
        <f ca="1">SUM((0.5*$CJ58),AR18,-AS18)</f>
        <v>-0.28205128205128194</v>
      </c>
      <c r="AT58" s="78">
        <f ca="1">SUM((0.5*$CJ58),AS18,-AT18)</f>
        <v>0.71794871794871806</v>
      </c>
      <c r="AU58" s="78">
        <f ca="1">SUM((0.5*$CJ58),AT18,-AU18)</f>
        <v>0.71794871794871806</v>
      </c>
      <c r="AV58" s="78">
        <f ca="1">SUM((0.5*$CJ58),AU18,-AV18)</f>
        <v>-0.28205128205128194</v>
      </c>
      <c r="AW58" s="78">
        <f ca="1">SUM((0.5*$CJ58),AV18,-AW18)</f>
        <v>-0.28205128205128194</v>
      </c>
      <c r="AX58" s="78">
        <f ca="1">SUM((0.5*$CJ58),AW18,-AX18)</f>
        <v>-0.28205128205128194</v>
      </c>
      <c r="AY58" s="78">
        <f ca="1">SUM((0.5*$CJ58),AX18,-AY18)</f>
        <v>-0.28205128205128194</v>
      </c>
      <c r="AZ58" s="78">
        <f ca="1">SUM((0.5*$CJ58),AY18,-AZ18)</f>
        <v>0.71794871794871806</v>
      </c>
      <c r="BA58" s="78">
        <f ca="1">SUM((0.5*$CJ58),AZ18,-BA18)</f>
        <v>0.71794871794871806</v>
      </c>
      <c r="BB58" s="78">
        <f ca="1">SUM((0.5*$CJ58),BA18,-BB18)</f>
        <v>-0.28205128205128283</v>
      </c>
      <c r="BC58" s="78">
        <f ca="1">SUM((0.5*$CJ58),BB18,-BC18)</f>
        <v>-0.28205128205128283</v>
      </c>
      <c r="BD58" s="78">
        <f ca="1">SUM((0.5*$CJ58),BC18,-BD18)</f>
        <v>-0.28205128205128283</v>
      </c>
      <c r="BE58" s="78">
        <f ca="1">SUM((0.5*$CJ58),BD18,-BE18)</f>
        <v>-0.28205128205128283</v>
      </c>
      <c r="BF58" s="78">
        <f ca="1">SUM((0.5*$CJ58),BE18,-BF18)</f>
        <v>-0.28205128205128283</v>
      </c>
      <c r="BG58" s="78">
        <f ca="1">SUM((0.5*$CJ58),BF18,-BG18)</f>
        <v>-0.28205128205128283</v>
      </c>
      <c r="BH58" s="78">
        <f ca="1">SUM((0.5*$CJ58),BG18,-BH18)</f>
        <v>-1.2820512820512828</v>
      </c>
      <c r="BI58" s="78">
        <f ca="1">SUM((0.5*$CJ58),BH18,-BI18)</f>
        <v>-0.28205128205128194</v>
      </c>
      <c r="BJ58" s="78">
        <f ca="1">SUM((0.5*$CJ58),BI18,-BJ18)</f>
        <v>-0.28205128205128194</v>
      </c>
      <c r="BK58" s="78">
        <f ca="1">SUM((0.5*$CJ58),BJ18,-BK18)</f>
        <v>-0.28205128205128194</v>
      </c>
      <c r="BL58" s="78">
        <f ca="1">SUM((0.5*$CJ58),BK18,-BL18)</f>
        <v>-1.2820512820512819</v>
      </c>
      <c r="BM58" s="78">
        <f ca="1">SUM((0.5*$CJ58),BL18,-BM18)</f>
        <v>-0.28205128205128194</v>
      </c>
      <c r="BN58" s="78">
        <f ca="1">SUM((0.5*$CJ58),BM18,-BN18)</f>
        <v>-0.28205128205128194</v>
      </c>
      <c r="BO58" s="78">
        <f ca="1">SUM((0.5*$CJ58),BN18,-BO18)</f>
        <v>-0.28205128205128194</v>
      </c>
      <c r="BP58" s="78">
        <f ca="1">SUM((0.5*$CJ58),BO18,-BP18)</f>
        <v>-1.2820512820512819</v>
      </c>
      <c r="BQ58" s="78">
        <f ca="1">SUM((0.5*$CJ58),BP18,-BQ18)</f>
        <v>-0.28205128205128194</v>
      </c>
      <c r="BR58" s="78">
        <f ca="1">SUM((0.5*$CJ58),BQ18,-BR18)</f>
        <v>-1.2820512820512819</v>
      </c>
      <c r="BS58" s="78">
        <f ca="1">SUM((0.5*$CJ58),BR18,-BS18)</f>
        <v>-1.2820512820512819</v>
      </c>
      <c r="BT58" s="78">
        <f ca="1">SUM((0.5*$CJ58),BS18,-BT18)</f>
        <v>-0.28205128205128194</v>
      </c>
      <c r="BU58" s="78">
        <f ca="1">SUM((0.5*$CJ58),BT18,-BU18)</f>
        <v>-1.2820512820512819</v>
      </c>
      <c r="BV58" s="78">
        <f ca="1">SUM((0.5*$CJ58),BU18,-BV18)</f>
        <v>-0.28205128205128194</v>
      </c>
      <c r="BW58" s="78">
        <f ca="1">SUM((0.5*$CJ58),BV18,-BW18)</f>
        <v>-0.28205128205128194</v>
      </c>
      <c r="BX58" s="78">
        <f ca="1">SUM((0.5*$CJ58),BW18,-BX18)</f>
        <v>-1.2820512820512819</v>
      </c>
      <c r="BY58" s="78">
        <f ca="1">SUM((0.5*$CJ58),BX18,-BY18)</f>
        <v>-0.28205128205128194</v>
      </c>
      <c r="BZ58" s="78">
        <f ca="1">SUM((0.5*$CJ58),BY18,-BZ18)</f>
        <v>-0.28205128205128194</v>
      </c>
      <c r="CA58" s="78">
        <f ca="1">SUM((0.5*$CJ58),BZ18,-CA18)</f>
        <v>-0.28205128205128194</v>
      </c>
      <c r="CB58" s="78">
        <f ca="1">SUM((0.5*$CJ58),CA18,-CB18)</f>
        <v>-0.28205128205128194</v>
      </c>
      <c r="CC58" s="78">
        <f ca="1">SUM((0.5*$CJ58),CB18,-CC18)</f>
        <v>-0.28205128205128194</v>
      </c>
      <c r="CD58" s="78">
        <f ca="1">SUM((0.5*$CJ58),CC18,-CD18)</f>
        <v>-0.28205128205128194</v>
      </c>
      <c r="CE58" s="78">
        <f ca="1">SUM((0.5*$CJ58),CD18,-CE18)</f>
        <v>-0.28205128205128194</v>
      </c>
      <c r="CF58" s="78">
        <f ca="1">SUM((0.5*$CJ58),CE18,-CF18)</f>
        <v>-0.28205128205128194</v>
      </c>
      <c r="CG58" s="78">
        <f ca="1">SUM((0.5*$CJ58),CF18,-CG18)</f>
        <v>-0.28205128205128194</v>
      </c>
      <c r="CH58" s="78">
        <f ca="1">SUM((0.5*$CJ58),CG18,-CH18)</f>
        <v>-1.2820512820512819</v>
      </c>
      <c r="CI58" s="78">
        <f ca="1">SUM((0.5*$CJ58),CH18,-CI18)</f>
        <v>-0.28205128205128205</v>
      </c>
      <c r="CJ58" s="78">
        <f ca="1">PRODUCT(-H18,1/39)</f>
        <v>-0.5641025641025641</v>
      </c>
      <c r="CL58" s="71">
        <f ca="1">CO18</f>
        <v>3.9200000000000004</v>
      </c>
      <c r="CR58" s="27"/>
    </row>
    <row r="59" spans="4:96" s="1" customFormat="1" ht="69.95" customHeight="1">
      <c r="D59" s="28">
        <v>25</v>
      </c>
      <c r="H59" s="4"/>
      <c r="I59" s="2"/>
      <c r="J59" s="78">
        <f ca="1">PRODUCT(-H19,1/39)</f>
        <v>0.84615384615384615</v>
      </c>
      <c r="K59" s="78">
        <f ca="1">SUM((0.5*$CJ59),0)</f>
        <v>0.42307692307692307</v>
      </c>
      <c r="L59" s="78">
        <f ca="1">SUM((0.5*$CJ59),K19,-L19)</f>
        <v>1.4230769230769231</v>
      </c>
      <c r="M59" s="78">
        <f ca="1">SUM((0.5*$CJ59),L19,-M19)</f>
        <v>-1.5769230769230769</v>
      </c>
      <c r="N59" s="78">
        <f ca="1">SUM((0.5*$CJ59),M19,-N19)</f>
        <v>0.42307692307692313</v>
      </c>
      <c r="O59" s="78">
        <f ca="1">SUM((0.5*$CJ59),N19,-O19)</f>
        <v>0.42307692307692313</v>
      </c>
      <c r="P59" s="78">
        <f ca="1">SUM((0.5*$CJ59),O19,-P19)</f>
        <v>0.42307692307692313</v>
      </c>
      <c r="Q59" s="78">
        <f ca="1">SUM((0.5*$CJ59),P19,-Q19)</f>
        <v>1.4230769230769231</v>
      </c>
      <c r="R59" s="78">
        <f ca="1">SUM((0.5*$CJ59),Q19,-R19)</f>
        <v>0.42307692307692307</v>
      </c>
      <c r="S59" s="78">
        <f ca="1">SUM((0.5*$CJ59),R19,-S19)</f>
        <v>1.4230769230769231</v>
      </c>
      <c r="T59" s="78">
        <f ca="1">SUM((0.5*$CJ59),S19,-T19)</f>
        <v>1.4230769230769231</v>
      </c>
      <c r="U59" s="78">
        <f ca="1">SUM((0.5*$CJ59),T19,-U19)</f>
        <v>0.42307692307692313</v>
      </c>
      <c r="V59" s="78">
        <f ca="1">SUM((0.5*$CJ59),U19,-V19)</f>
        <v>1.4230769230769231</v>
      </c>
      <c r="W59" s="78">
        <f ca="1">SUM((0.5*$CJ59),V19,-W19)</f>
        <v>1.4230769230769229</v>
      </c>
      <c r="X59" s="78">
        <f ca="1">SUM((0.5*$CJ59),W19,-X19)</f>
        <v>1.4230769230769229</v>
      </c>
      <c r="Y59" s="78">
        <f ca="1">SUM((0.5*$CJ59),X19,-Y19)</f>
        <v>0.42307692307692335</v>
      </c>
      <c r="Z59" s="78">
        <f ca="1">SUM((0.5*$CJ59),Y19,-Z19)</f>
        <v>2.4230769230769234</v>
      </c>
      <c r="AA59" s="78">
        <f ca="1">SUM((0.5*$CJ59),Z19,-AA19)</f>
        <v>1.4230769230769234</v>
      </c>
      <c r="AB59" s="78">
        <f ca="1">SUM((0.5*$CJ59),AA19,-AB19)</f>
        <v>2.4230769230769234</v>
      </c>
      <c r="AC59" s="78">
        <f ca="1">SUM((0.5*$CJ59),AB19,-AC19)</f>
        <v>3.4230769230769234</v>
      </c>
      <c r="AD59" s="78">
        <f ca="1">SUM((0.5*$CJ59),AC19,-AD19)</f>
        <v>2.4230769230769234</v>
      </c>
      <c r="AE59" s="78">
        <f ca="1">SUM((0.5*$CJ59),AD19,-AE19)</f>
        <v>2.4230769230769234</v>
      </c>
      <c r="AF59" s="78">
        <f ca="1">SUM((0.5*$CJ59),AE19,-AF19)</f>
        <v>1.4230769230769234</v>
      </c>
      <c r="AG59" s="78">
        <f ca="1">SUM((0.5*$CJ59),AF19,-AG19)</f>
        <v>1.4230769230769234</v>
      </c>
      <c r="AH59" s="78">
        <f ca="1">SUM((0.5*$CJ59),AG19,-AH19)</f>
        <v>0.42307692307692335</v>
      </c>
      <c r="AI59" s="78">
        <f ca="1">SUM((0.5*$CJ59),AH19,-AI19)</f>
        <v>1.4230769230769234</v>
      </c>
      <c r="AJ59" s="78">
        <f ca="1">SUM((0.5*$CJ59),AI19,-AJ19)</f>
        <v>1.4230769230769234</v>
      </c>
      <c r="AK59" s="78">
        <f ca="1">SUM((0.5*$CJ59),AJ19,-AK19)</f>
        <v>1.4230769230769234</v>
      </c>
      <c r="AL59" s="78">
        <f ca="1">SUM((0.5*$CJ59),AK19,-AL19)</f>
        <v>0.42307692307692335</v>
      </c>
      <c r="AM59" s="78">
        <f ca="1">SUM((0.5*$CJ59),AL19,-AM19)</f>
        <v>-0.57692307692307665</v>
      </c>
      <c r="AN59" s="78">
        <f ca="1">SUM((0.5*$CJ59),AM19,-AN19)</f>
        <v>-0.57692307692307665</v>
      </c>
      <c r="AO59" s="78">
        <f ca="1">SUM((0.5*$CJ59),AN19,-AO19)</f>
        <v>0.42307692307692335</v>
      </c>
      <c r="AP59" s="78">
        <f ca="1">SUM((0.5*$CJ59),AO19,-AP19)</f>
        <v>0.42307692307692335</v>
      </c>
      <c r="AQ59" s="78">
        <f ca="1">SUM((0.5*$CJ59),AP19,-AQ19)</f>
        <v>-0.57692307692307665</v>
      </c>
      <c r="AR59" s="78">
        <f ca="1">SUM((0.5*$CJ59),AQ19,-AR19)</f>
        <v>0.42307692307692335</v>
      </c>
      <c r="AS59" s="78">
        <f ca="1">SUM((0.5*$CJ59),AR19,-AS19)</f>
        <v>0.42307692307692335</v>
      </c>
      <c r="AT59" s="78">
        <f ca="1">SUM((0.5*$CJ59),AS19,-AT19)</f>
        <v>-0.57692307692307665</v>
      </c>
      <c r="AU59" s="78">
        <f ca="1">SUM((0.5*$CJ59),AT19,-AU19)</f>
        <v>0.42307692307692335</v>
      </c>
      <c r="AV59" s="78">
        <f ca="1">SUM((0.5*$CJ59),AU19,-AV19)</f>
        <v>-0.57692307692307665</v>
      </c>
      <c r="AW59" s="78">
        <f ca="1">SUM((0.5*$CJ59),AV19,-AW19)</f>
        <v>0.42307692307692335</v>
      </c>
      <c r="AX59" s="78">
        <f ca="1">SUM((0.5*$CJ59),AW19,-AX19)</f>
        <v>0.42307692307692335</v>
      </c>
      <c r="AY59" s="78">
        <f ca="1">SUM((0.5*$CJ59),AX19,-AY19)</f>
        <v>-0.57692307692307665</v>
      </c>
      <c r="AZ59" s="78">
        <f ca="1">SUM((0.5*$CJ59),AY19,-AZ19)</f>
        <v>0.42307692307692335</v>
      </c>
      <c r="BA59" s="78">
        <f ca="1">SUM((0.5*$CJ59),AZ19,-BA19)</f>
        <v>0.42307692307692335</v>
      </c>
      <c r="BB59" s="78">
        <f ca="1">SUM((0.5*$CJ59),BA19,-BB19)</f>
        <v>-0.57692307692307665</v>
      </c>
      <c r="BC59" s="78">
        <f ca="1">SUM((0.5*$CJ59),BB19,-BC19)</f>
        <v>0.42307692307692335</v>
      </c>
      <c r="BD59" s="78">
        <f ca="1">SUM((0.5*$CJ59),BC19,-BD19)</f>
        <v>0.42307692307692335</v>
      </c>
      <c r="BE59" s="78">
        <f ca="1">SUM((0.5*$CJ59),BD19,-BE19)</f>
        <v>0.42307692307692335</v>
      </c>
      <c r="BF59" s="78">
        <f ca="1">SUM((0.5*$CJ59),BE19,-BF19)</f>
        <v>0.42307692307692335</v>
      </c>
      <c r="BG59" s="78">
        <f ca="1">SUM((0.5*$CJ59),BF19,-BG19)</f>
        <v>0.42307692307692335</v>
      </c>
      <c r="BH59" s="78">
        <f ca="1">SUM((0.5*$CJ59),BG19,-BH19)</f>
        <v>1.4230769230769234</v>
      </c>
      <c r="BI59" s="78">
        <f ca="1">SUM((0.5*$CJ59),BH19,-BI19)</f>
        <v>0.42307692307692335</v>
      </c>
      <c r="BJ59" s="78">
        <f ca="1">SUM((0.5*$CJ59),BI19,-BJ19)</f>
        <v>1.4230769230769234</v>
      </c>
      <c r="BK59" s="78">
        <f ca="1">SUM((0.5*$CJ59),BJ19,-BK19)</f>
        <v>0.42307692307692335</v>
      </c>
      <c r="BL59" s="78">
        <f ca="1">SUM((0.5*$CJ59),BK19,-BL19)</f>
        <v>-1.5769230769230767</v>
      </c>
      <c r="BM59" s="78">
        <f ca="1">SUM((0.5*$CJ59),BL19,-BM19)</f>
        <v>-0.57692307692307665</v>
      </c>
      <c r="BN59" s="78">
        <f ca="1">SUM((0.5*$CJ59),BM19,-BN19)</f>
        <v>-0.57692307692307665</v>
      </c>
      <c r="BO59" s="78">
        <f ca="1">SUM((0.5*$CJ59),BN19,-BO19)</f>
        <v>0.42307692307692335</v>
      </c>
      <c r="BP59" s="78">
        <f ca="1">SUM((0.5*$CJ59),BO19,-BP19)</f>
        <v>-0.57692307692307665</v>
      </c>
      <c r="BQ59" s="78">
        <f ca="1">SUM((0.5*$CJ59),BP19,-BQ19)</f>
        <v>0.42307692307692335</v>
      </c>
      <c r="BR59" s="78">
        <f ca="1">SUM((0.5*$CJ59),BQ19,-BR19)</f>
        <v>-2.5769230769230766</v>
      </c>
      <c r="BS59" s="78">
        <f ca="1">SUM((0.5*$CJ59),BR19,-BS19)</f>
        <v>-0.57692307692307665</v>
      </c>
      <c r="BT59" s="78">
        <f ca="1">SUM((0.5*$CJ59),BS19,-BT19)</f>
        <v>-1.5769230769230767</v>
      </c>
      <c r="BU59" s="78">
        <f ca="1">SUM((0.5*$CJ59),BT19,-BU19)</f>
        <v>-1.5769230769230767</v>
      </c>
      <c r="BV59" s="78">
        <f ca="1">SUM((0.5*$CJ59),BU19,-BV19)</f>
        <v>-0.57692307692307709</v>
      </c>
      <c r="BW59" s="78">
        <f ca="1">SUM((0.5*$CJ59),BV19,-BW19)</f>
        <v>-0.57692307692307709</v>
      </c>
      <c r="BX59" s="78">
        <f ca="1">SUM((0.5*$CJ59),BW19,-BX19)</f>
        <v>-0.57692307692307687</v>
      </c>
      <c r="BY59" s="78">
        <f ca="1">SUM((0.5*$CJ59),BX19,-BY19)</f>
        <v>-0.57692307692307687</v>
      </c>
      <c r="BZ59" s="78">
        <f ca="1">SUM((0.5*$CJ59),BY19,-BZ19)</f>
        <v>0.42307692307692307</v>
      </c>
      <c r="CA59" s="78">
        <f ca="1">SUM((0.5*$CJ59),BZ19,-CA19)</f>
        <v>0.42307692307692307</v>
      </c>
      <c r="CB59" s="78">
        <f ca="1">SUM((0.5*$CJ59),CA19,-CB19)</f>
        <v>0.42307692307692307</v>
      </c>
      <c r="CC59" s="78">
        <f ca="1">SUM((0.5*$CJ59),CB19,-CC19)</f>
        <v>0.42307692307692307</v>
      </c>
      <c r="CD59" s="78">
        <f ca="1">SUM((0.5*$CJ59),CC19,-CD19)</f>
        <v>0.42307692307692307</v>
      </c>
      <c r="CE59" s="78">
        <f ca="1">SUM((0.5*$CJ59),CD19,-CE19)</f>
        <v>0.42307692307692307</v>
      </c>
      <c r="CF59" s="78">
        <f ca="1">SUM((0.5*$CJ59),CE19,-CF19)</f>
        <v>0.42307692307692307</v>
      </c>
      <c r="CG59" s="78">
        <f ca="1">SUM((0.5*$CJ59),CF19,-CG19)</f>
        <v>0.42307692307692307</v>
      </c>
      <c r="CH59" s="78">
        <f ca="1">SUM((0.5*$CJ59),CG19,-CH19)</f>
        <v>0.42307692307692307</v>
      </c>
      <c r="CI59" s="78">
        <f ca="1">SUM((0.5*$CJ59),CH19,-CI19)</f>
        <v>0.42307692307692307</v>
      </c>
      <c r="CJ59" s="78">
        <f ca="1">PRODUCT(-H19,1/39)</f>
        <v>0.84615384615384615</v>
      </c>
      <c r="CL59" s="71">
        <f ca="1">CO19</f>
        <v>10.386666666666667</v>
      </c>
      <c r="CR59" s="27"/>
    </row>
    <row r="60" spans="4:96" s="1" customFormat="1" ht="69.95" customHeight="1">
      <c r="D60" s="28">
        <v>23</v>
      </c>
      <c r="H60" s="4"/>
      <c r="I60" s="2"/>
      <c r="J60" s="78">
        <f ca="1">PRODUCT(-H20,1/39)</f>
        <v>-0.5641025641025641</v>
      </c>
      <c r="K60" s="78">
        <f ca="1">SUM((0.5*$CJ60),0)</f>
        <v>-0.28205128205128205</v>
      </c>
      <c r="L60" s="78">
        <f ca="1">SUM((0.5*$CJ60),K20,-L20)</f>
        <v>0.717948717948718</v>
      </c>
      <c r="M60" s="78">
        <f ca="1">SUM((0.5*$CJ60),L20,-M20)</f>
        <v>-4.2820512820512819</v>
      </c>
      <c r="N60" s="78">
        <f ca="1">SUM((0.5*$CJ60),M20,-N20)</f>
        <v>-0.28205128205128194</v>
      </c>
      <c r="O60" s="78">
        <f ca="1">SUM((0.5*$CJ60),N20,-O20)</f>
        <v>0.71794871794871806</v>
      </c>
      <c r="P60" s="78">
        <f ca="1">SUM((0.5*$CJ60),O20,-P20)</f>
        <v>-0.28205128205128194</v>
      </c>
      <c r="Q60" s="78">
        <f ca="1">SUM((0.5*$CJ60),P20,-Q20)</f>
        <v>-0.28205128205128194</v>
      </c>
      <c r="R60" s="78">
        <f ca="1">SUM((0.5*$CJ60),Q20,-R20)</f>
        <v>-1.2820512820512819</v>
      </c>
      <c r="S60" s="78">
        <f ca="1">SUM((0.5*$CJ60),R20,-S20)</f>
        <v>-0.28205128205128194</v>
      </c>
      <c r="T60" s="78">
        <f ca="1">SUM((0.5*$CJ60),S20,-T20)</f>
        <v>-1.2820512820512819</v>
      </c>
      <c r="U60" s="78">
        <f ca="1">SUM((0.5*$CJ60),T20,-U20)</f>
        <v>-0.28205128205128194</v>
      </c>
      <c r="V60" s="78">
        <f ca="1">SUM((0.5*$CJ60),U20,-V20)</f>
        <v>-0.28205128205128194</v>
      </c>
      <c r="W60" s="78">
        <f ca="1">SUM((0.5*$CJ60),V20,-W20)</f>
        <v>-0.28205128205128194</v>
      </c>
      <c r="X60" s="78">
        <f ca="1">SUM((0.5*$CJ60),W20,-X20)</f>
        <v>-1.2820512820512819</v>
      </c>
      <c r="Y60" s="78">
        <f ca="1">SUM((0.5*$CJ60),X20,-Y20)</f>
        <v>-0.28205128205128194</v>
      </c>
      <c r="Z60" s="78">
        <f ca="1">SUM((0.5*$CJ60),Y20,-Z20)</f>
        <v>-1.2820512820512819</v>
      </c>
      <c r="AA60" s="78">
        <f ca="1">SUM((0.5*$CJ60),Z20,-AA20)</f>
        <v>-0.28205128205128194</v>
      </c>
      <c r="AB60" s="78">
        <f ca="1">SUM((0.5*$CJ60),AA20,-AB20)</f>
        <v>0.71794871794871806</v>
      </c>
      <c r="AC60" s="78">
        <f ca="1">SUM((0.5*$CJ60),AB20,-AC20)</f>
        <v>0.71794871794871806</v>
      </c>
      <c r="AD60" s="78">
        <f ca="1">SUM((0.5*$CJ60),AC20,-AD20)</f>
        <v>-0.28205128205128194</v>
      </c>
      <c r="AE60" s="78">
        <f ca="1">SUM((0.5*$CJ60),AD20,-AE20)</f>
        <v>-0.28205128205128194</v>
      </c>
      <c r="AF60" s="78">
        <f ca="1">SUM((0.5*$CJ60),AE20,-AF20)</f>
        <v>-0.28205128205128194</v>
      </c>
      <c r="AG60" s="78">
        <f ca="1">SUM((0.5*$CJ60),AF20,-AG20)</f>
        <v>0.71794871794871806</v>
      </c>
      <c r="AH60" s="78">
        <f ca="1">SUM((0.5*$CJ60),AG20,-AH20)</f>
        <v>0.71794871794871806</v>
      </c>
      <c r="AI60" s="78">
        <f ca="1">SUM((0.5*$CJ60),AH20,-AI20)</f>
        <v>0.71794871794871806</v>
      </c>
      <c r="AJ60" s="78">
        <f ca="1">SUM((0.5*$CJ60),AI20,-AJ20)</f>
        <v>-0.28205128205128205</v>
      </c>
      <c r="AK60" s="78">
        <f ca="1">SUM((0.5*$CJ60),AJ20,-AK20)</f>
        <v>0.717948717948718</v>
      </c>
      <c r="AL60" s="78">
        <f ca="1">SUM((0.5*$CJ60),AK20,-AL20)</f>
        <v>0.717948717948718</v>
      </c>
      <c r="AM60" s="78">
        <f ca="1">SUM((0.5*$CJ60),AL20,-AM20)</f>
        <v>0.71794871794871806</v>
      </c>
      <c r="AN60" s="78">
        <f ca="1">SUM((0.5*$CJ60),AM20,-AN20)</f>
        <v>-0.28205128205128194</v>
      </c>
      <c r="AO60" s="78">
        <f ca="1">SUM((0.5*$CJ60),AN20,-AO20)</f>
        <v>0.71794871794871806</v>
      </c>
      <c r="AP60" s="78">
        <f ca="1">SUM((0.5*$CJ60),AO20,-AP20)</f>
        <v>-0.28205128205128194</v>
      </c>
      <c r="AQ60" s="78">
        <f ca="1">SUM((0.5*$CJ60),AP20,-AQ20)</f>
        <v>0.71794871794871806</v>
      </c>
      <c r="AR60" s="78">
        <f ca="1">SUM((0.5*$CJ60),AQ20,-AR20)</f>
        <v>-0.28205128205128194</v>
      </c>
      <c r="AS60" s="78">
        <f ca="1">SUM((0.5*$CJ60),AR20,-AS20)</f>
        <v>-0.28205128205128194</v>
      </c>
      <c r="AT60" s="78">
        <f ca="1">SUM((0.5*$CJ60),AS20,-AT20)</f>
        <v>0.71794871794871806</v>
      </c>
      <c r="AU60" s="78">
        <f ca="1">SUM((0.5*$CJ60),AT20,-AU20)</f>
        <v>0.71794871794871806</v>
      </c>
      <c r="AV60" s="78">
        <f ca="1">SUM((0.5*$CJ60),AU20,-AV20)</f>
        <v>-0.28205128205128194</v>
      </c>
      <c r="AW60" s="78">
        <f ca="1">SUM((0.5*$CJ60),AV20,-AW20)</f>
        <v>-0.28205128205128194</v>
      </c>
      <c r="AX60" s="78">
        <f ca="1">SUM((0.5*$CJ60),AW20,-AX20)</f>
        <v>-0.28205128205128194</v>
      </c>
      <c r="AY60" s="78">
        <f ca="1">SUM((0.5*$CJ60),AX20,-AY20)</f>
        <v>-0.28205128205128194</v>
      </c>
      <c r="AZ60" s="78">
        <f ca="1">SUM((0.5*$CJ60),AY20,-AZ20)</f>
        <v>0.71794871794871806</v>
      </c>
      <c r="BA60" s="78">
        <f ca="1">SUM((0.5*$CJ60),AZ20,-BA20)</f>
        <v>0.71794871794871806</v>
      </c>
      <c r="BB60" s="78">
        <f ca="1">SUM((0.5*$CJ60),BA20,-BB20)</f>
        <v>-0.28205128205128283</v>
      </c>
      <c r="BC60" s="78">
        <f ca="1">SUM((0.5*$CJ60),BB20,-BC20)</f>
        <v>-0.28205128205128283</v>
      </c>
      <c r="BD60" s="78">
        <f ca="1">SUM((0.5*$CJ60),BC20,-BD20)</f>
        <v>-0.28205128205128283</v>
      </c>
      <c r="BE60" s="78">
        <f ca="1">SUM((0.5*$CJ60),BD20,-BE20)</f>
        <v>-0.28205128205128283</v>
      </c>
      <c r="BF60" s="78">
        <f ca="1">SUM((0.5*$CJ60),BE20,-BF20)</f>
        <v>-0.28205128205128283</v>
      </c>
      <c r="BG60" s="78">
        <f ca="1">SUM((0.5*$CJ60),BF20,-BG20)</f>
        <v>-0.28205128205128283</v>
      </c>
      <c r="BH60" s="78">
        <f ca="1">SUM((0.5*$CJ60),BG20,-BH20)</f>
        <v>-1.2820512820512828</v>
      </c>
      <c r="BI60" s="78">
        <f ca="1">SUM((0.5*$CJ60),BH20,-BI20)</f>
        <v>-0.28205128205128194</v>
      </c>
      <c r="BJ60" s="78">
        <f ca="1">SUM((0.5*$CJ60),BI20,-BJ20)</f>
        <v>-0.28205128205128194</v>
      </c>
      <c r="BK60" s="78">
        <f ca="1">SUM((0.5*$CJ60),BJ20,-BK20)</f>
        <v>-0.28205128205128194</v>
      </c>
      <c r="BL60" s="78">
        <f ca="1">SUM((0.5*$CJ60),BK20,-BL20)</f>
        <v>-1.2820512820512819</v>
      </c>
      <c r="BM60" s="78">
        <f ca="1">SUM((0.5*$CJ60),BL20,-BM20)</f>
        <v>-0.28205128205128194</v>
      </c>
      <c r="BN60" s="78">
        <f ca="1">SUM((0.5*$CJ60),BM20,-BN20)</f>
        <v>-0.28205128205128194</v>
      </c>
      <c r="BO60" s="78">
        <f ca="1">SUM((0.5*$CJ60),BN20,-BO20)</f>
        <v>-0.28205128205128194</v>
      </c>
      <c r="BP60" s="78">
        <f ca="1">SUM((0.5*$CJ60),BO20,-BP20)</f>
        <v>-1.2820512820512819</v>
      </c>
      <c r="BQ60" s="78">
        <f ca="1">SUM((0.5*$CJ60),BP20,-BQ20)</f>
        <v>-0.28205128205128194</v>
      </c>
      <c r="BR60" s="78">
        <f ca="1">SUM((0.5*$CJ60),BQ20,-BR20)</f>
        <v>-1.2820512820512819</v>
      </c>
      <c r="BS60" s="78">
        <f ca="1">SUM((0.5*$CJ60),BR20,-BS20)</f>
        <v>-1.2820512820512819</v>
      </c>
      <c r="BT60" s="78">
        <f ca="1">SUM((0.5*$CJ60),BS20,-BT20)</f>
        <v>-0.28205128205128194</v>
      </c>
      <c r="BU60" s="78">
        <f ca="1">SUM((0.5*$CJ60),BT20,-BU20)</f>
        <v>-1.2820512820512819</v>
      </c>
      <c r="BV60" s="78">
        <f ca="1">SUM((0.5*$CJ60),BU20,-BV20)</f>
        <v>-0.28205128205128194</v>
      </c>
      <c r="BW60" s="78">
        <f ca="1">SUM((0.5*$CJ60),BV20,-BW20)</f>
        <v>-0.28205128205128194</v>
      </c>
      <c r="BX60" s="78">
        <f ca="1">SUM((0.5*$CJ60),BW20,-BX20)</f>
        <v>-1.2820512820512819</v>
      </c>
      <c r="BY60" s="78">
        <f ca="1">SUM((0.5*$CJ60),BX20,-BY20)</f>
        <v>-0.28205128205128194</v>
      </c>
      <c r="BZ60" s="78">
        <f ca="1">SUM((0.5*$CJ60),BY20,-BZ20)</f>
        <v>-0.28205128205128194</v>
      </c>
      <c r="CA60" s="78">
        <f ca="1">SUM((0.5*$CJ60),BZ20,-CA20)</f>
        <v>-0.28205128205128194</v>
      </c>
      <c r="CB60" s="78">
        <f ca="1">SUM((0.5*$CJ60),CA20,-CB20)</f>
        <v>-0.28205128205128194</v>
      </c>
      <c r="CC60" s="78">
        <f ca="1">SUM((0.5*$CJ60),CB20,-CC20)</f>
        <v>-0.28205128205128194</v>
      </c>
      <c r="CD60" s="78">
        <f ca="1">SUM((0.5*$CJ60),CC20,-CD20)</f>
        <v>-0.28205128205128194</v>
      </c>
      <c r="CE60" s="78">
        <f ca="1">SUM((0.5*$CJ60),CD20,-CE20)</f>
        <v>-0.28205128205128194</v>
      </c>
      <c r="CF60" s="78">
        <f ca="1">SUM((0.5*$CJ60),CE20,-CF20)</f>
        <v>-0.28205128205128194</v>
      </c>
      <c r="CG60" s="78">
        <f ca="1">SUM((0.5*$CJ60),CF20,-CG20)</f>
        <v>-0.28205128205128194</v>
      </c>
      <c r="CH60" s="78">
        <f ca="1">SUM((0.5*$CJ60),CG20,-CH20)</f>
        <v>-1.2820512820512819</v>
      </c>
      <c r="CI60" s="78">
        <f ca="1">SUM((0.5*$CJ60),CH20,-CI20)</f>
        <v>-0.28205128205128205</v>
      </c>
      <c r="CJ60" s="78">
        <f ca="1">PRODUCT(-H20,1/39)</f>
        <v>-0.5641025641025641</v>
      </c>
      <c r="CL60" s="71">
        <f ca="1">CO20</f>
        <v>3.9200000000000004</v>
      </c>
      <c r="CR60" s="27"/>
    </row>
    <row r="61" spans="4:96" s="1" customFormat="1" ht="69.95" customHeight="1">
      <c r="D61" s="28">
        <v>21</v>
      </c>
      <c r="H61" s="4"/>
      <c r="I61" s="2"/>
      <c r="J61" s="78">
        <f ca="1">PRODUCT(-H21,1/39)</f>
        <v>1.4871794871794872</v>
      </c>
      <c r="K61" s="78">
        <f ca="1">SUM((0.5*$CJ61),0)</f>
        <v>0.74358974358974361</v>
      </c>
      <c r="L61" s="78">
        <f ca="1">SUM((0.5*$CJ61),K21,-L21)</f>
        <v>1.7435897435897436</v>
      </c>
      <c r="M61" s="78">
        <f ca="1">SUM((0.5*$CJ61),L21,-M21)</f>
        <v>-1.2564102564102564</v>
      </c>
      <c r="N61" s="78">
        <f ca="1">SUM((0.5*$CJ61),M21,-N21)</f>
        <v>0.74358974358974361</v>
      </c>
      <c r="O61" s="78">
        <f ca="1">SUM((0.5*$CJ61),N21,-O21)</f>
        <v>0.74358974358974361</v>
      </c>
      <c r="P61" s="78">
        <f ca="1">SUM((0.5*$CJ61),O21,-P21)</f>
        <v>0.74358974358974361</v>
      </c>
      <c r="Q61" s="78">
        <f ca="1">SUM((0.5*$CJ61),P21,-Q21)</f>
        <v>1.7435897435897436</v>
      </c>
      <c r="R61" s="78">
        <f ca="1">SUM((0.5*$CJ61),Q21,-R21)</f>
        <v>0.74358974358974361</v>
      </c>
      <c r="S61" s="78">
        <f ca="1">SUM((0.5*$CJ61),R21,-S21)</f>
        <v>1.7435897435897436</v>
      </c>
      <c r="T61" s="78">
        <f ca="1">SUM((0.5*$CJ61),S21,-T21)</f>
        <v>1.7435897435897436</v>
      </c>
      <c r="U61" s="78">
        <f ca="1">SUM((0.5*$CJ61),T21,-U21)</f>
        <v>0.74358974358974361</v>
      </c>
      <c r="V61" s="78">
        <f ca="1">SUM((0.5*$CJ61),U21,-V21)</f>
        <v>1.7435897435897436</v>
      </c>
      <c r="W61" s="78">
        <f ca="1">SUM((0.5*$CJ61),V21,-W21)</f>
        <v>1.7435897435897436</v>
      </c>
      <c r="X61" s="78">
        <f ca="1">SUM((0.5*$CJ61),W21,-X21)</f>
        <v>1.7435897435897436</v>
      </c>
      <c r="Y61" s="78">
        <f ca="1">SUM((0.5*$CJ61),X21,-Y21)</f>
        <v>0.74358974358974361</v>
      </c>
      <c r="Z61" s="78">
        <f ca="1">SUM((0.5*$CJ61),Y21,-Z21)</f>
        <v>2.7435897435897436</v>
      </c>
      <c r="AA61" s="78">
        <f ca="1">SUM((0.5*$CJ61),Z21,-AA21)</f>
        <v>1.7435897435897436</v>
      </c>
      <c r="AB61" s="78">
        <f ca="1">SUM((0.5*$CJ61),AA21,-AB21)</f>
        <v>2.7435897435897436</v>
      </c>
      <c r="AC61" s="78">
        <f ca="1">SUM((0.5*$CJ61),AB21,-AC21)</f>
        <v>3.7435897435897445</v>
      </c>
      <c r="AD61" s="78">
        <f ca="1">SUM((0.5*$CJ61),AC21,-AD21)</f>
        <v>2.7435897435897445</v>
      </c>
      <c r="AE61" s="78">
        <f ca="1">SUM((0.5*$CJ61),AD21,-AE21)</f>
        <v>2.7435897435897445</v>
      </c>
      <c r="AF61" s="78">
        <f ca="1">SUM((0.5*$CJ61),AE21,-AF21)</f>
        <v>1.7435897435897445</v>
      </c>
      <c r="AG61" s="78">
        <f ca="1">SUM((0.5*$CJ61),AF21,-AG21)</f>
        <v>1.7435897435897445</v>
      </c>
      <c r="AH61" s="78">
        <f ca="1">SUM((0.5*$CJ61),AG21,-AH21)</f>
        <v>0.7435897435897445</v>
      </c>
      <c r="AI61" s="78">
        <f ca="1">SUM((0.5*$CJ61),AH21,-AI21)</f>
        <v>1.7435897435897445</v>
      </c>
      <c r="AJ61" s="78">
        <f ca="1">SUM((0.5*$CJ61),AI21,-AJ21)</f>
        <v>1.7435897435897445</v>
      </c>
      <c r="AK61" s="78">
        <f ca="1">SUM((0.5*$CJ61),AJ21,-AK21)</f>
        <v>1.7435897435897445</v>
      </c>
      <c r="AL61" s="78">
        <f ca="1">SUM((0.5*$CJ61),AK21,-AL21)</f>
        <v>0.7435897435897445</v>
      </c>
      <c r="AM61" s="78">
        <f ca="1">SUM((0.5*$CJ61),AL21,-AM21)</f>
        <v>-0.2564102564102555</v>
      </c>
      <c r="AN61" s="78">
        <f ca="1">SUM((0.5*$CJ61),AM21,-AN21)</f>
        <v>-0.2564102564102555</v>
      </c>
      <c r="AO61" s="78">
        <f ca="1">SUM((0.5*$CJ61),AN21,-AO21)</f>
        <v>0.7435897435897445</v>
      </c>
      <c r="AP61" s="78">
        <f ca="1">SUM((0.5*$CJ61),AO21,-AP21)</f>
        <v>0.7435897435897445</v>
      </c>
      <c r="AQ61" s="78">
        <f ca="1">SUM((0.5*$CJ61),AP21,-AQ21)</f>
        <v>-0.2564102564102555</v>
      </c>
      <c r="AR61" s="78">
        <f ca="1">SUM((0.5*$CJ61),AQ21,-AR21)</f>
        <v>0.7435897435897445</v>
      </c>
      <c r="AS61" s="78">
        <f ca="1">SUM((0.5*$CJ61),AR21,-AS21)</f>
        <v>0.7435897435897445</v>
      </c>
      <c r="AT61" s="78">
        <f ca="1">SUM((0.5*$CJ61),AS21,-AT21)</f>
        <v>-0.2564102564102555</v>
      </c>
      <c r="AU61" s="78">
        <f ca="1">SUM((0.5*$CJ61),AT21,-AU21)</f>
        <v>0.7435897435897445</v>
      </c>
      <c r="AV61" s="78">
        <f ca="1">SUM((0.5*$CJ61),AU21,-AV21)</f>
        <v>-0.2564102564102555</v>
      </c>
      <c r="AW61" s="78">
        <f ca="1">SUM((0.5*$CJ61),AV21,-AW21)</f>
        <v>0.7435897435897445</v>
      </c>
      <c r="AX61" s="78">
        <f ca="1">SUM((0.5*$CJ61),AW21,-AX21)</f>
        <v>0.7435897435897445</v>
      </c>
      <c r="AY61" s="78">
        <f ca="1">SUM((0.5*$CJ61),AX21,-AY21)</f>
        <v>-0.2564102564102555</v>
      </c>
      <c r="AZ61" s="78">
        <f ca="1">SUM((0.5*$CJ61),AY21,-AZ21)</f>
        <v>0.7435897435897445</v>
      </c>
      <c r="BA61" s="78">
        <f ca="1">SUM((0.5*$CJ61),AZ21,-BA21)</f>
        <v>0.7435897435897445</v>
      </c>
      <c r="BB61" s="78">
        <f ca="1">SUM((0.5*$CJ61),BA21,-BB21)</f>
        <v>-0.2564102564102555</v>
      </c>
      <c r="BC61" s="78">
        <f ca="1">SUM((0.5*$CJ61),BB21,-BC21)</f>
        <v>0.7435897435897445</v>
      </c>
      <c r="BD61" s="78">
        <f ca="1">SUM((0.5*$CJ61),BC21,-BD21)</f>
        <v>0.7435897435897445</v>
      </c>
      <c r="BE61" s="78">
        <f ca="1">SUM((0.5*$CJ61),BD21,-BE21)</f>
        <v>0.7435897435897445</v>
      </c>
      <c r="BF61" s="78">
        <f ca="1">SUM((0.5*$CJ61),BE21,-BF21)</f>
        <v>0.7435897435897445</v>
      </c>
      <c r="BG61" s="78">
        <f ca="1">SUM((0.5*$CJ61),BF21,-BG21)</f>
        <v>0.7435897435897445</v>
      </c>
      <c r="BH61" s="78">
        <f ca="1">SUM((0.5*$CJ61),BG21,-BH21)</f>
        <v>1.7435897435897445</v>
      </c>
      <c r="BI61" s="78">
        <f ca="1">SUM((0.5*$CJ61),BH21,-BI21)</f>
        <v>0.7435897435897445</v>
      </c>
      <c r="BJ61" s="78">
        <f ca="1">SUM((0.5*$CJ61),BI21,-BJ21)</f>
        <v>1.7435897435897445</v>
      </c>
      <c r="BK61" s="78">
        <f ca="1">SUM((0.5*$CJ61),BJ21,-BK21)</f>
        <v>0.7435897435897445</v>
      </c>
      <c r="BL61" s="78">
        <f ca="1">SUM((0.5*$CJ61),BK21,-BL21)</f>
        <v>-1.2564102564102555</v>
      </c>
      <c r="BM61" s="78">
        <f ca="1">SUM((0.5*$CJ61),BL21,-BM21)</f>
        <v>-0.2564102564102555</v>
      </c>
      <c r="BN61" s="78">
        <f ca="1">SUM((0.5*$CJ61),BM21,-BN21)</f>
        <v>-0.2564102564102555</v>
      </c>
      <c r="BO61" s="78">
        <f ca="1">SUM((0.5*$CJ61),BN21,-BO21)</f>
        <v>0.7435897435897445</v>
      </c>
      <c r="BP61" s="78">
        <f ca="1">SUM((0.5*$CJ61),BO21,-BP21)</f>
        <v>-0.2564102564102555</v>
      </c>
      <c r="BQ61" s="78">
        <f ca="1">SUM((0.5*$CJ61),BP21,-BQ21)</f>
        <v>0.7435897435897445</v>
      </c>
      <c r="BR61" s="78">
        <f ca="1">SUM((0.5*$CJ61),BQ21,-BR21)</f>
        <v>-2.2564102564102555</v>
      </c>
      <c r="BS61" s="78">
        <f ca="1">SUM((0.5*$CJ61),BR21,-BS21)</f>
        <v>-0.2564102564102555</v>
      </c>
      <c r="BT61" s="78">
        <f ca="1">SUM((0.5*$CJ61),BS21,-BT21)</f>
        <v>-1.2564102564102564</v>
      </c>
      <c r="BU61" s="78">
        <f ca="1">SUM((0.5*$CJ61),BT21,-BU21)</f>
        <v>-1.2564102564102564</v>
      </c>
      <c r="BV61" s="78">
        <f ca="1">SUM((0.5*$CJ61),BU21,-BV21)</f>
        <v>-0.25641025641025639</v>
      </c>
      <c r="BW61" s="78">
        <f ca="1">SUM((0.5*$CJ61),BV21,-BW21)</f>
        <v>-0.25641025641025639</v>
      </c>
      <c r="BX61" s="78">
        <f ca="1">SUM((0.5*$CJ61),BW21,-BX21)</f>
        <v>-0.25641025641025639</v>
      </c>
      <c r="BY61" s="78">
        <f ca="1">SUM((0.5*$CJ61),BX21,-BY21)</f>
        <v>-0.25641025641025639</v>
      </c>
      <c r="BZ61" s="78">
        <f ca="1">SUM((0.5*$CJ61),BY21,-BZ21)</f>
        <v>0.74358974358974361</v>
      </c>
      <c r="CA61" s="78">
        <f ca="1">SUM((0.5*$CJ61),BZ21,-CA21)</f>
        <v>0.74358974358974361</v>
      </c>
      <c r="CB61" s="78">
        <f ca="1">SUM((0.5*$CJ61),CA21,-CB21)</f>
        <v>0.74358974358974361</v>
      </c>
      <c r="CC61" s="78">
        <f ca="1">SUM((0.5*$CJ61),CB21,-CC21)</f>
        <v>0.74358974358974361</v>
      </c>
      <c r="CD61" s="78">
        <f ca="1">SUM((0.5*$CJ61),CC21,-CD21)</f>
        <v>0.74358974358974361</v>
      </c>
      <c r="CE61" s="78">
        <f ca="1">SUM((0.5*$CJ61),CD21,-CE21)</f>
        <v>0.74358974358974361</v>
      </c>
      <c r="CF61" s="78">
        <f ca="1">SUM((0.5*$CJ61),CE21,-CF21)</f>
        <v>0.74358974358974361</v>
      </c>
      <c r="CG61" s="78">
        <f ca="1">SUM((0.5*$CJ61),CF21,-CG21)</f>
        <v>0.74358974358974361</v>
      </c>
      <c r="CH61" s="78">
        <f ca="1">SUM((0.5*$CJ61),CG21,-CH21)</f>
        <v>0.74358974358974361</v>
      </c>
      <c r="CI61" s="78">
        <f ca="1">SUM((0.5*$CJ61),CH21,-CI21)</f>
        <v>0.74358974358974361</v>
      </c>
      <c r="CJ61" s="78">
        <f ca="1">PRODUCT(-H21,1/39)</f>
        <v>1.4871794871794872</v>
      </c>
      <c r="CL61" s="71">
        <f ca="1">CO21</f>
        <v>10.386666666666667</v>
      </c>
      <c r="CR61" s="27"/>
    </row>
    <row r="62" spans="4:96" s="1" customFormat="1" ht="69.95" customHeight="1">
      <c r="D62" s="28">
        <v>19</v>
      </c>
      <c r="H62" s="4"/>
      <c r="I62" s="2"/>
      <c r="J62" s="78">
        <f ca="1">PRODUCT(-H22,1/39)</f>
        <v>-0.5641025641025641</v>
      </c>
      <c r="K62" s="78">
        <f ca="1">SUM((0.5*$CJ62),0)</f>
        <v>-0.28205128205128205</v>
      </c>
      <c r="L62" s="78">
        <f ca="1">SUM((0.5*$CJ62),K22,-L22)</f>
        <v>0.717948717948718</v>
      </c>
      <c r="M62" s="78">
        <f ca="1">SUM((0.5*$CJ62),L22,-M22)</f>
        <v>-4.2820512820512819</v>
      </c>
      <c r="N62" s="78">
        <f ca="1">SUM((0.5*$CJ62),M22,-N22)</f>
        <v>-0.28205128205128194</v>
      </c>
      <c r="O62" s="78">
        <f ca="1">SUM((0.5*$CJ62),N22,-O22)</f>
        <v>0.71794871794871806</v>
      </c>
      <c r="P62" s="78">
        <f ca="1">SUM((0.5*$CJ62),O22,-P22)</f>
        <v>-0.28205128205128194</v>
      </c>
      <c r="Q62" s="78">
        <f ca="1">SUM((0.5*$CJ62),P22,-Q22)</f>
        <v>-0.28205128205128194</v>
      </c>
      <c r="R62" s="78">
        <f ca="1">SUM((0.5*$CJ62),Q22,-R22)</f>
        <v>-1.2820512820512819</v>
      </c>
      <c r="S62" s="78">
        <f ca="1">SUM((0.5*$CJ62),R22,-S22)</f>
        <v>-0.28205128205128194</v>
      </c>
      <c r="T62" s="78">
        <f ca="1">SUM((0.5*$CJ62),S22,-T22)</f>
        <v>-1.2820512820512819</v>
      </c>
      <c r="U62" s="78">
        <f ca="1">SUM((0.5*$CJ62),T22,-U22)</f>
        <v>-0.28205128205128194</v>
      </c>
      <c r="V62" s="78">
        <f ca="1">SUM((0.5*$CJ62),U22,-V22)</f>
        <v>-0.28205128205128194</v>
      </c>
      <c r="W62" s="78">
        <f ca="1">SUM((0.5*$CJ62),V22,-W22)</f>
        <v>-0.28205128205128194</v>
      </c>
      <c r="X62" s="78">
        <f ca="1">SUM((0.5*$CJ62),W22,-X22)</f>
        <v>-1.2820512820512819</v>
      </c>
      <c r="Y62" s="78">
        <f ca="1">SUM((0.5*$CJ62),X22,-Y22)</f>
        <v>-0.28205128205128194</v>
      </c>
      <c r="Z62" s="78">
        <f ca="1">SUM((0.5*$CJ62),Y22,-Z22)</f>
        <v>-1.2820512820512819</v>
      </c>
      <c r="AA62" s="78">
        <f ca="1">SUM((0.5*$CJ62),Z22,-AA22)</f>
        <v>-0.28205128205128194</v>
      </c>
      <c r="AB62" s="78">
        <f ca="1">SUM((0.5*$CJ62),AA22,-AB22)</f>
        <v>0.71794871794871806</v>
      </c>
      <c r="AC62" s="78">
        <f ca="1">SUM((0.5*$CJ62),AB22,-AC22)</f>
        <v>0.71794871794871806</v>
      </c>
      <c r="AD62" s="78">
        <f ca="1">SUM((0.5*$CJ62),AC22,-AD22)</f>
        <v>-0.28205128205128194</v>
      </c>
      <c r="AE62" s="78">
        <f ca="1">SUM((0.5*$CJ62),AD22,-AE22)</f>
        <v>-0.28205128205128194</v>
      </c>
      <c r="AF62" s="78">
        <f ca="1">SUM((0.5*$CJ62),AE22,-AF22)</f>
        <v>-0.28205128205128194</v>
      </c>
      <c r="AG62" s="78">
        <f ca="1">SUM((0.5*$CJ62),AF22,-AG22)</f>
        <v>0.71794871794871806</v>
      </c>
      <c r="AH62" s="78">
        <f ca="1">SUM((0.5*$CJ62),AG22,-AH22)</f>
        <v>0.71794871794871806</v>
      </c>
      <c r="AI62" s="78">
        <f ca="1">SUM((0.5*$CJ62),AH22,-AI22)</f>
        <v>0.71794871794871806</v>
      </c>
      <c r="AJ62" s="78">
        <f ca="1">SUM((0.5*$CJ62),AI22,-AJ22)</f>
        <v>-0.28205128205128205</v>
      </c>
      <c r="AK62" s="78">
        <f ca="1">SUM((0.5*$CJ62),AJ22,-AK22)</f>
        <v>0.717948717948718</v>
      </c>
      <c r="AL62" s="78">
        <f ca="1">SUM((0.5*$CJ62),AK22,-AL22)</f>
        <v>0.717948717948718</v>
      </c>
      <c r="AM62" s="78">
        <f ca="1">SUM((0.5*$CJ62),AL22,-AM22)</f>
        <v>0.71794871794871806</v>
      </c>
      <c r="AN62" s="78">
        <f ca="1">SUM((0.5*$CJ62),AM22,-AN22)</f>
        <v>-0.28205128205128194</v>
      </c>
      <c r="AO62" s="78">
        <f ca="1">SUM((0.5*$CJ62),AN22,-AO22)</f>
        <v>0.71794871794871806</v>
      </c>
      <c r="AP62" s="78">
        <f ca="1">SUM((0.5*$CJ62),AO22,-AP22)</f>
        <v>-0.28205128205128194</v>
      </c>
      <c r="AQ62" s="78">
        <f ca="1">SUM((0.5*$CJ62),AP22,-AQ22)</f>
        <v>0.71794871794871806</v>
      </c>
      <c r="AR62" s="78">
        <f ca="1">SUM((0.5*$CJ62),AQ22,-AR22)</f>
        <v>-0.28205128205128194</v>
      </c>
      <c r="AS62" s="78">
        <f ca="1">SUM((0.5*$CJ62),AR22,-AS22)</f>
        <v>-0.28205128205128194</v>
      </c>
      <c r="AT62" s="78">
        <f ca="1">SUM((0.5*$CJ62),AS22,-AT22)</f>
        <v>0.71794871794871806</v>
      </c>
      <c r="AU62" s="78">
        <f ca="1">SUM((0.5*$CJ62),AT22,-AU22)</f>
        <v>0.71794871794871806</v>
      </c>
      <c r="AV62" s="78">
        <f ca="1">SUM((0.5*$CJ62),AU22,-AV22)</f>
        <v>-0.28205128205128194</v>
      </c>
      <c r="AW62" s="78">
        <f ca="1">SUM((0.5*$CJ62),AV22,-AW22)</f>
        <v>-0.28205128205128194</v>
      </c>
      <c r="AX62" s="78">
        <f ca="1">SUM((0.5*$CJ62),AW22,-AX22)</f>
        <v>-0.28205128205128194</v>
      </c>
      <c r="AY62" s="78">
        <f ca="1">SUM((0.5*$CJ62),AX22,-AY22)</f>
        <v>-0.28205128205128194</v>
      </c>
      <c r="AZ62" s="78">
        <f ca="1">SUM((0.5*$CJ62),AY22,-AZ22)</f>
        <v>0.71794871794871806</v>
      </c>
      <c r="BA62" s="78">
        <f ca="1">SUM((0.5*$CJ62),AZ22,-BA22)</f>
        <v>0.71794871794871806</v>
      </c>
      <c r="BB62" s="78">
        <f ca="1">SUM((0.5*$CJ62),BA22,-BB22)</f>
        <v>-0.28205128205128283</v>
      </c>
      <c r="BC62" s="78">
        <f ca="1">SUM((0.5*$CJ62),BB22,-BC22)</f>
        <v>-0.28205128205128283</v>
      </c>
      <c r="BD62" s="78">
        <f ca="1">SUM((0.5*$CJ62),BC22,-BD22)</f>
        <v>-0.28205128205128283</v>
      </c>
      <c r="BE62" s="78">
        <f ca="1">SUM((0.5*$CJ62),BD22,-BE22)</f>
        <v>-0.28205128205128283</v>
      </c>
      <c r="BF62" s="78">
        <f ca="1">SUM((0.5*$CJ62),BE22,-BF22)</f>
        <v>-0.28205128205128283</v>
      </c>
      <c r="BG62" s="78">
        <f ca="1">SUM((0.5*$CJ62),BF22,-BG22)</f>
        <v>-0.28205128205128283</v>
      </c>
      <c r="BH62" s="78">
        <f ca="1">SUM((0.5*$CJ62),BG22,-BH22)</f>
        <v>-1.2820512820512828</v>
      </c>
      <c r="BI62" s="78">
        <f ca="1">SUM((0.5*$CJ62),BH22,-BI22)</f>
        <v>-0.28205128205128194</v>
      </c>
      <c r="BJ62" s="78">
        <f ca="1">SUM((0.5*$CJ62),BI22,-BJ22)</f>
        <v>-0.28205128205128194</v>
      </c>
      <c r="BK62" s="78">
        <f ca="1">SUM((0.5*$CJ62),BJ22,-BK22)</f>
        <v>-0.28205128205128194</v>
      </c>
      <c r="BL62" s="78">
        <f ca="1">SUM((0.5*$CJ62),BK22,-BL22)</f>
        <v>-1.2820512820512819</v>
      </c>
      <c r="BM62" s="78">
        <f ca="1">SUM((0.5*$CJ62),BL22,-BM22)</f>
        <v>-0.28205128205128194</v>
      </c>
      <c r="BN62" s="78">
        <f ca="1">SUM((0.5*$CJ62),BM22,-BN22)</f>
        <v>-0.28205128205128194</v>
      </c>
      <c r="BO62" s="78">
        <f ca="1">SUM((0.5*$CJ62),BN22,-BO22)</f>
        <v>-0.28205128205128194</v>
      </c>
      <c r="BP62" s="78">
        <f ca="1">SUM((0.5*$CJ62),BO22,-BP22)</f>
        <v>-1.2820512820512819</v>
      </c>
      <c r="BQ62" s="78">
        <f ca="1">SUM((0.5*$CJ62),BP22,-BQ22)</f>
        <v>-0.28205128205128194</v>
      </c>
      <c r="BR62" s="78">
        <f ca="1">SUM((0.5*$CJ62),BQ22,-BR22)</f>
        <v>-1.2820512820512819</v>
      </c>
      <c r="BS62" s="78">
        <f ca="1">SUM((0.5*$CJ62),BR22,-BS22)</f>
        <v>-1.2820512820512819</v>
      </c>
      <c r="BT62" s="78">
        <f ca="1">SUM((0.5*$CJ62),BS22,-BT22)</f>
        <v>-0.28205128205128194</v>
      </c>
      <c r="BU62" s="78">
        <f ca="1">SUM((0.5*$CJ62),BT22,-BU22)</f>
        <v>-1.2820512820512819</v>
      </c>
      <c r="BV62" s="78">
        <f ca="1">SUM((0.5*$CJ62),BU22,-BV22)</f>
        <v>-0.28205128205128194</v>
      </c>
      <c r="BW62" s="78">
        <f ca="1">SUM((0.5*$CJ62),BV22,-BW22)</f>
        <v>-0.28205128205128194</v>
      </c>
      <c r="BX62" s="78">
        <f ca="1">SUM((0.5*$CJ62),BW22,-BX22)</f>
        <v>-1.2820512820512819</v>
      </c>
      <c r="BY62" s="78">
        <f ca="1">SUM((0.5*$CJ62),BX22,-BY22)</f>
        <v>-0.28205128205128194</v>
      </c>
      <c r="BZ62" s="78">
        <f ca="1">SUM((0.5*$CJ62),BY22,-BZ22)</f>
        <v>-0.28205128205128194</v>
      </c>
      <c r="CA62" s="78">
        <f ca="1">SUM((0.5*$CJ62),BZ22,-CA22)</f>
        <v>-0.28205128205128194</v>
      </c>
      <c r="CB62" s="78">
        <f ca="1">SUM((0.5*$CJ62),CA22,-CB22)</f>
        <v>-0.28205128205128194</v>
      </c>
      <c r="CC62" s="78">
        <f ca="1">SUM((0.5*$CJ62),CB22,-CC22)</f>
        <v>-0.28205128205128194</v>
      </c>
      <c r="CD62" s="78">
        <f ca="1">SUM((0.5*$CJ62),CC22,-CD22)</f>
        <v>-0.28205128205128194</v>
      </c>
      <c r="CE62" s="78">
        <f ca="1">SUM((0.5*$CJ62),CD22,-CE22)</f>
        <v>-0.28205128205128194</v>
      </c>
      <c r="CF62" s="78">
        <f ca="1">SUM((0.5*$CJ62),CE22,-CF22)</f>
        <v>-0.28205128205128194</v>
      </c>
      <c r="CG62" s="78">
        <f ca="1">SUM((0.5*$CJ62),CF22,-CG22)</f>
        <v>-0.28205128205128194</v>
      </c>
      <c r="CH62" s="78">
        <f ca="1">SUM((0.5*$CJ62),CG22,-CH22)</f>
        <v>-1.2820512820512819</v>
      </c>
      <c r="CI62" s="78">
        <f ca="1">SUM((0.5*$CJ62),CH22,-CI22)</f>
        <v>-0.28205128205128205</v>
      </c>
      <c r="CJ62" s="78">
        <f ca="1">PRODUCT(-H22,1/39)</f>
        <v>-0.5641025641025641</v>
      </c>
      <c r="CL62" s="71">
        <f ca="1">CO22</f>
        <v>3.9200000000000004</v>
      </c>
      <c r="CR62" s="27"/>
    </row>
    <row r="63" spans="4:96" s="1" customFormat="1" ht="69.95" customHeight="1">
      <c r="D63" s="28">
        <v>17</v>
      </c>
      <c r="H63" s="4"/>
      <c r="I63" s="2"/>
      <c r="J63" s="78">
        <f ca="1">PRODUCT(-H23,1/39)</f>
        <v>-0.25641025641025639</v>
      </c>
      <c r="K63" s="78">
        <f ca="1">SUM((0.5*$CJ63),0)</f>
        <v>-0.12820512820512819</v>
      </c>
      <c r="L63" s="78">
        <f ca="1">SUM((0.5*$CJ63),K23,-L23)</f>
        <v>0.87179487179487181</v>
      </c>
      <c r="M63" s="78">
        <f ca="1">SUM((0.5*$CJ63),L23,-M23)</f>
        <v>-0.12820512820512819</v>
      </c>
      <c r="N63" s="78">
        <f ca="1">SUM((0.5*$CJ63),M23,-N23)</f>
        <v>0.87179487179487181</v>
      </c>
      <c r="O63" s="78">
        <f ca="1">SUM((0.5*$CJ63),N23,-O23)</f>
        <v>1.8717948717948718</v>
      </c>
      <c r="P63" s="78">
        <f ca="1">SUM((0.5*$CJ63),O23,-P23)</f>
        <v>-0.12820512820512775</v>
      </c>
      <c r="Q63" s="78">
        <f ca="1">SUM((0.5*$CJ63),P23,-Q23)</f>
        <v>2.8717948717948723</v>
      </c>
      <c r="R63" s="78">
        <f ca="1">SUM((0.5*$CJ63),Q23,-R23)</f>
        <v>2.8717948717948723</v>
      </c>
      <c r="S63" s="78">
        <f ca="1">SUM((0.5*$CJ63),R23,-S23)</f>
        <v>2.8717948717948723</v>
      </c>
      <c r="T63" s="78">
        <f ca="1">SUM((0.5*$CJ63),S23,-T23)</f>
        <v>0.87179487179487225</v>
      </c>
      <c r="U63" s="78">
        <f ca="1">SUM((0.5*$CJ63),T23,-U23)</f>
        <v>2.8717948717948723</v>
      </c>
      <c r="V63" s="78">
        <f ca="1">SUM((0.5*$CJ63),U23,-V23)</f>
        <v>2.8717948717948723</v>
      </c>
      <c r="W63" s="78">
        <f ca="1">SUM((0.5*$CJ63),V23,-W23)</f>
        <v>1.8717948717948723</v>
      </c>
      <c r="X63" s="78">
        <f ca="1">SUM((0.5*$CJ63),W23,-X23)</f>
        <v>2.8717948717948723</v>
      </c>
      <c r="Y63" s="78">
        <f ca="1">SUM((0.5*$CJ63),X23,-Y23)</f>
        <v>1.8717948717948723</v>
      </c>
      <c r="Z63" s="78">
        <f ca="1">SUM((0.5*$CJ63),Y23,-Z23)</f>
        <v>1.8717948717948723</v>
      </c>
      <c r="AA63" s="78">
        <f ca="1">SUM((0.5*$CJ63),Z23,-AA23)</f>
        <v>1.8717948717948723</v>
      </c>
      <c r="AB63" s="78">
        <f ca="1">SUM((0.5*$CJ63),AA23,-AB23)</f>
        <v>2.8717948717948723</v>
      </c>
      <c r="AC63" s="78">
        <f ca="1">SUM((0.5*$CJ63),AB23,-AC23)</f>
        <v>2.8717948717948687</v>
      </c>
      <c r="AD63" s="78">
        <f ca="1">SUM((0.5*$CJ63),AC23,-AD23)</f>
        <v>2.8717948717948687</v>
      </c>
      <c r="AE63" s="78">
        <f ca="1">SUM((0.5*$CJ63),AD23,-AE23)</f>
        <v>1.8717948717948687</v>
      </c>
      <c r="AF63" s="78">
        <f ca="1">SUM((0.5*$CJ63),AE23,-AF23)</f>
        <v>1.8717948717948687</v>
      </c>
      <c r="AG63" s="78">
        <f ca="1">SUM((0.5*$CJ63),AF23,-AG23)</f>
        <v>1.8717948717948687</v>
      </c>
      <c r="AH63" s="78">
        <f ca="1">SUM((0.5*$CJ63),AG23,-AH23)</f>
        <v>1.8717948717948687</v>
      </c>
      <c r="AI63" s="78">
        <f ca="1">SUM((0.5*$CJ63),AH23,-AI23)</f>
        <v>2.8717948717948687</v>
      </c>
      <c r="AJ63" s="78">
        <f ca="1">SUM((0.5*$CJ63),AI23,-AJ23)</f>
        <v>1.8717948717948687</v>
      </c>
      <c r="AK63" s="78">
        <f ca="1">SUM((0.5*$CJ63),AJ23,-AK23)</f>
        <v>1.8717948717948687</v>
      </c>
      <c r="AL63" s="78">
        <f ca="1">SUM((0.5*$CJ63),AK23,-AL23)</f>
        <v>1.8717948717948687</v>
      </c>
      <c r="AM63" s="78">
        <f ca="1">SUM((0.5*$CJ63),AL23,-AM23)</f>
        <v>2.8717948717948687</v>
      </c>
      <c r="AN63" s="78">
        <f ca="1">SUM((0.5*$CJ63),AM23,-AN23)</f>
        <v>2.8717948717948687</v>
      </c>
      <c r="AO63" s="78">
        <f ca="1">SUM((0.5*$CJ63),AN23,-AO23)</f>
        <v>2.8717948717948687</v>
      </c>
      <c r="AP63" s="78">
        <f ca="1">SUM((0.5*$CJ63),AO23,-AP23)</f>
        <v>1.8717948717948758</v>
      </c>
      <c r="AQ63" s="78">
        <f ca="1">SUM((0.5*$CJ63),AP23,-AQ23)</f>
        <v>1.8717948717948758</v>
      </c>
      <c r="AR63" s="78">
        <f ca="1">SUM((0.5*$CJ63),AQ23,-AR23)</f>
        <v>1.8717948717948758</v>
      </c>
      <c r="AS63" s="78">
        <f ca="1">SUM((0.5*$CJ63),AR23,-AS23)</f>
        <v>1.8717948717948758</v>
      </c>
      <c r="AT63" s="78">
        <f ca="1">SUM((0.5*$CJ63),AS23,-AT23)</f>
        <v>2.8717948717948758</v>
      </c>
      <c r="AU63" s="78">
        <f ca="1">SUM((0.5*$CJ63),AT23,-AU23)</f>
        <v>1.8717948717948758</v>
      </c>
      <c r="AV63" s="78">
        <f ca="1">SUM((0.5*$CJ63),AU23,-AV23)</f>
        <v>0.8717948717948758</v>
      </c>
      <c r="AW63" s="78">
        <f ca="1">SUM((0.5*$CJ63),AV23,-AW23)</f>
        <v>2.8717948717948758</v>
      </c>
      <c r="AX63" s="78">
        <f ca="1">SUM((0.5*$CJ63),AW23,-AX23)</f>
        <v>0.8717948717948758</v>
      </c>
      <c r="AY63" s="78">
        <f ca="1">SUM((0.5*$CJ63),AX23,-AY23)</f>
        <v>0.8717948717948758</v>
      </c>
      <c r="AZ63" s="78">
        <f ca="1">SUM((0.5*$CJ63),AY23,-AZ23)</f>
        <v>1.8717948717948758</v>
      </c>
      <c r="BA63" s="78">
        <f ca="1">SUM((0.5*$CJ63),AZ23,-BA23)</f>
        <v>1.8717948717948758</v>
      </c>
      <c r="BB63" s="78">
        <f ca="1">SUM((0.5*$CJ63),BA23,-BB23)</f>
        <v>0.8717948717948758</v>
      </c>
      <c r="BC63" s="78">
        <f ca="1">SUM((0.5*$CJ63),BB23,-BC23)</f>
        <v>0.8717948717948758</v>
      </c>
      <c r="BD63" s="78">
        <f ca="1">SUM((0.5*$CJ63),BC23,-BD23)</f>
        <v>-1.1282051282051242</v>
      </c>
      <c r="BE63" s="78">
        <f ca="1">SUM((0.5*$CJ63),BD23,-BE23)</f>
        <v>-1.1282051282051242</v>
      </c>
      <c r="BF63" s="78">
        <f ca="1">SUM((0.5*$CJ63),BE23,-BF23)</f>
        <v>-1.1282051282051242</v>
      </c>
      <c r="BG63" s="78">
        <f ca="1">SUM((0.5*$CJ63),BF23,-BG23)</f>
        <v>-0.1282051282051242</v>
      </c>
      <c r="BH63" s="78">
        <f ca="1">SUM((0.5*$CJ63),BG23,-BH23)</f>
        <v>-2.1282051282051242</v>
      </c>
      <c r="BI63" s="78">
        <f ca="1">SUM((0.5*$CJ63),BH23,-BI23)</f>
        <v>-2.1282051282051242</v>
      </c>
      <c r="BJ63" s="78">
        <f ca="1">SUM((0.5*$CJ63),BI23,-BJ23)</f>
        <v>-2.1282051282051242</v>
      </c>
      <c r="BK63" s="78">
        <f ca="1">SUM((0.5*$CJ63),BJ23,-BK23)</f>
        <v>-2.1282051282051242</v>
      </c>
      <c r="BL63" s="78">
        <f ca="1">SUM((0.5*$CJ63),BK23,-BL23)</f>
        <v>-3.1282051282051242</v>
      </c>
      <c r="BM63" s="78">
        <f ca="1">SUM((0.5*$CJ63),BL23,-BM23)</f>
        <v>-3.1282051282051242</v>
      </c>
      <c r="BN63" s="78">
        <f ca="1">SUM((0.5*$CJ63),BM23,-BN23)</f>
        <v>-4.1282051282051242</v>
      </c>
      <c r="BO63" s="78">
        <f ca="1">SUM((0.5*$CJ63),BN23,-BO23)</f>
        <v>-3.1282051282051242</v>
      </c>
      <c r="BP63" s="78">
        <f ca="1">SUM((0.5*$CJ63),BO23,-BP23)</f>
        <v>-4.1282051282051242</v>
      </c>
      <c r="BQ63" s="78">
        <f ca="1">SUM((0.5*$CJ63),BP23,-BQ23)</f>
        <v>-3.1282051282051313</v>
      </c>
      <c r="BR63" s="78">
        <f ca="1">SUM((0.5*$CJ63),BQ23,-BR23)</f>
        <v>-5.1282051282051313</v>
      </c>
      <c r="BS63" s="78">
        <f ca="1">SUM((0.5*$CJ63),BR23,-BS23)</f>
        <v>-4.1282051282051313</v>
      </c>
      <c r="BT63" s="78">
        <f ca="1">SUM((0.5*$CJ63),BS23,-BT23)</f>
        <v>-7.1282051282051313</v>
      </c>
      <c r="BU63" s="78">
        <f ca="1">SUM((0.5*$CJ63),BT23,-BU23)</f>
        <v>-6.1282051282051313</v>
      </c>
      <c r="BV63" s="78">
        <f ca="1">SUM((0.5*$CJ63),BU23,-BV23)</f>
        <v>-4.1282051282051313</v>
      </c>
      <c r="BW63" s="78">
        <f ca="1">SUM((0.5*$CJ63),BV23,-BW23)</f>
        <v>-4.1282051282051313</v>
      </c>
      <c r="BX63" s="78">
        <f ca="1">SUM((0.5*$CJ63),BW23,-BX23)</f>
        <v>-4.1282051282051277</v>
      </c>
      <c r="BY63" s="78">
        <f ca="1">SUM((0.5*$CJ63),BX23,-BY23)</f>
        <v>-4.1282051282051277</v>
      </c>
      <c r="BZ63" s="78">
        <f ca="1">SUM((0.5*$CJ63),BY23,-BZ23)</f>
        <v>-2.1282051282051277</v>
      </c>
      <c r="CA63" s="78">
        <f ca="1">SUM((0.5*$CJ63),BZ23,-CA23)</f>
        <v>-3.1282051282051277</v>
      </c>
      <c r="CB63" s="78">
        <f ca="1">SUM((0.5*$CJ63),CA23,-CB23)</f>
        <v>-5.1282051282051277</v>
      </c>
      <c r="CC63" s="78">
        <f ca="1">SUM((0.5*$CJ63),CB23,-CC23)</f>
        <v>-3.1282051282051277</v>
      </c>
      <c r="CD63" s="78">
        <f ca="1">SUM((0.5*$CJ63),CC23,-CD23)</f>
        <v>-2.1282051282051277</v>
      </c>
      <c r="CE63" s="78">
        <f ca="1">SUM((0.5*$CJ63),CD23,-CE23)</f>
        <v>-2.1282051282051277</v>
      </c>
      <c r="CF63" s="78">
        <f ca="1">SUM((0.5*$CJ63),CE23,-CF23)</f>
        <v>-1.1282051282051278</v>
      </c>
      <c r="CG63" s="78">
        <f ca="1">SUM((0.5*$CJ63),CF23,-CG23)</f>
        <v>-1.1282051282051278</v>
      </c>
      <c r="CH63" s="78">
        <f ca="1">SUM((0.5*$CJ63),CG23,-CH23)</f>
        <v>-2.1282051282051282</v>
      </c>
      <c r="CI63" s="78">
        <f ca="1">SUM((0.5*$CJ63),CH23,-CI23)</f>
        <v>-1.1282051282051282</v>
      </c>
      <c r="CJ63" s="78">
        <f ca="1">PRODUCT(-H23,1/39)</f>
        <v>-0.25641025641025639</v>
      </c>
      <c r="CL63" s="71">
        <f ca="1">CO23</f>
        <v>47.040000000000006</v>
      </c>
      <c r="CR63" s="27"/>
    </row>
    <row r="64" spans="4:96" s="1" customFormat="1" ht="69.95" customHeight="1">
      <c r="D64" s="28">
        <v>15</v>
      </c>
      <c r="H64" s="4"/>
      <c r="I64" s="2"/>
      <c r="J64" s="78">
        <f ca="1">PRODUCT(-H24,1/39)</f>
        <v>-0.717948717948718</v>
      </c>
      <c r="K64" s="78">
        <f ca="1">SUM((0.5*$CJ64),0)</f>
        <v>-0.358974358974359</v>
      </c>
      <c r="L64" s="78">
        <f ca="1">SUM((0.5*$CJ64),K24,-L24)</f>
        <v>-0.358974358974359</v>
      </c>
      <c r="M64" s="78">
        <f ca="1">SUM((0.5*$CJ64),L24,-M24)</f>
        <v>-1.358974358974359</v>
      </c>
      <c r="N64" s="78">
        <f ca="1">SUM((0.5*$CJ64),M24,-N24)</f>
        <v>-1.358974358974359</v>
      </c>
      <c r="O64" s="78">
        <f ca="1">SUM((0.5*$CJ64),N24,-O24)</f>
        <v>-1.358974358974359</v>
      </c>
      <c r="P64" s="78">
        <f ca="1">SUM((0.5*$CJ64),O24,-P24)</f>
        <v>-0.35897435897435903</v>
      </c>
      <c r="Q64" s="78">
        <f ca="1">SUM((0.5*$CJ64),P24,-Q24)</f>
        <v>-4.3589743589743595</v>
      </c>
      <c r="R64" s="78">
        <f ca="1">SUM((0.5*$CJ64),Q24,-R24)</f>
        <v>-2.3589743589743586</v>
      </c>
      <c r="S64" s="78">
        <f ca="1">SUM((0.5*$CJ64),R24,-S24)</f>
        <v>-1.3589743589743595</v>
      </c>
      <c r="T64" s="78">
        <f ca="1">SUM((0.5*$CJ64),S24,-T24)</f>
        <v>-1.3589743589743595</v>
      </c>
      <c r="U64" s="78">
        <f ca="1">SUM((0.5*$CJ64),T24,-U24)</f>
        <v>-1.3589743589743595</v>
      </c>
      <c r="V64" s="78">
        <f ca="1">SUM((0.5*$CJ64),U24,-V24)</f>
        <v>-0.35897435897435948</v>
      </c>
      <c r="W64" s="78">
        <f ca="1">SUM((0.5*$CJ64),V24,-W24)</f>
        <v>0.64102564102564052</v>
      </c>
      <c r="X64" s="78">
        <f ca="1">SUM((0.5*$CJ64),W24,-X24)</f>
        <v>-0.35897435897435948</v>
      </c>
      <c r="Y64" s="78">
        <f ca="1">SUM((0.5*$CJ64),X24,-Y24)</f>
        <v>-0.35897435897435948</v>
      </c>
      <c r="Z64" s="78">
        <f ca="1">SUM((0.5*$CJ64),Y24,-Z24)</f>
        <v>-0.35897435897435948</v>
      </c>
      <c r="AA64" s="78">
        <f ca="1">SUM((0.5*$CJ64),Z24,-AA24)</f>
        <v>0.64102564102564052</v>
      </c>
      <c r="AB64" s="78">
        <f ca="1">SUM((0.5*$CJ64),AA24,-AB24)</f>
        <v>1.6410256410256405</v>
      </c>
      <c r="AC64" s="78">
        <f ca="1">SUM((0.5*$CJ64),AB24,-AC24)</f>
        <v>1.6410256410256414</v>
      </c>
      <c r="AD64" s="78">
        <f ca="1">SUM((0.5*$CJ64),AC24,-AD24)</f>
        <v>0.64102564102564141</v>
      </c>
      <c r="AE64" s="78">
        <f ca="1">SUM((0.5*$CJ64),AD24,-AE24)</f>
        <v>1.6410256410256414</v>
      </c>
      <c r="AF64" s="78">
        <f ca="1">SUM((0.5*$CJ64),AE24,-AF24)</f>
        <v>0.641025641025641</v>
      </c>
      <c r="AG64" s="78">
        <f ca="1">SUM((0.5*$CJ64),AF24,-AG24)</f>
        <v>0.641025641025641</v>
      </c>
      <c r="AH64" s="78">
        <f ca="1">SUM((0.5*$CJ64),AG24,-AH24)</f>
        <v>2.641025641025641</v>
      </c>
      <c r="AI64" s="78">
        <f ca="1">SUM((0.5*$CJ64),AH24,-AI24)</f>
        <v>2.641025641025641</v>
      </c>
      <c r="AJ64" s="78">
        <f ca="1">SUM((0.5*$CJ64),AI24,-AJ24)</f>
        <v>1.6410256410256414</v>
      </c>
      <c r="AK64" s="78">
        <f ca="1">SUM((0.5*$CJ64),AJ24,-AK24)</f>
        <v>1.6410256410256414</v>
      </c>
      <c r="AL64" s="78">
        <f ca="1">SUM((0.5*$CJ64),AK24,-AL24)</f>
        <v>2.6410256410256405</v>
      </c>
      <c r="AM64" s="78">
        <f ca="1">SUM((0.5*$CJ64),AL24,-AM24)</f>
        <v>2.6410256410256405</v>
      </c>
      <c r="AN64" s="78">
        <f ca="1">SUM((0.5*$CJ64),AM24,-AN24)</f>
        <v>1.6410256410256405</v>
      </c>
      <c r="AO64" s="78">
        <f ca="1">SUM((0.5*$CJ64),AN24,-AO24)</f>
        <v>2.6410256410256423</v>
      </c>
      <c r="AP64" s="78">
        <f ca="1">SUM((0.5*$CJ64),AO24,-AP24)</f>
        <v>1.6410256410256423</v>
      </c>
      <c r="AQ64" s="78">
        <f ca="1">SUM((0.5*$CJ64),AP24,-AQ24)</f>
        <v>1.6410256410256423</v>
      </c>
      <c r="AR64" s="78">
        <f ca="1">SUM((0.5*$CJ64),AQ24,-AR24)</f>
        <v>1.6410256410256423</v>
      </c>
      <c r="AS64" s="78">
        <f ca="1">SUM((0.5*$CJ64),AR24,-AS24)</f>
        <v>0.6410256410256423</v>
      </c>
      <c r="AT64" s="78">
        <f ca="1">SUM((0.5*$CJ64),AS24,-AT24)</f>
        <v>2.6410256410256423</v>
      </c>
      <c r="AU64" s="78">
        <f ca="1">SUM((0.5*$CJ64),AT24,-AU24)</f>
        <v>0.6410256410256423</v>
      </c>
      <c r="AV64" s="78">
        <f ca="1">SUM((0.5*$CJ64),AU24,-AV24)</f>
        <v>-0.3589743589743577</v>
      </c>
      <c r="AW64" s="78">
        <f ca="1">SUM((0.5*$CJ64),AV24,-AW24)</f>
        <v>-0.3589743589743577</v>
      </c>
      <c r="AX64" s="78">
        <f ca="1">SUM((0.5*$CJ64),AW24,-AX24)</f>
        <v>-0.3589743589743577</v>
      </c>
      <c r="AY64" s="78">
        <f ca="1">SUM((0.5*$CJ64),AX24,-AY24)</f>
        <v>-0.3589743589743577</v>
      </c>
      <c r="AZ64" s="78">
        <f ca="1">SUM((0.5*$CJ64),AY24,-AZ24)</f>
        <v>-0.3589743589743577</v>
      </c>
      <c r="BA64" s="78">
        <f ca="1">SUM((0.5*$CJ64),AZ24,-BA24)</f>
        <v>-0.3589743589743577</v>
      </c>
      <c r="BB64" s="78">
        <f ca="1">SUM((0.5*$CJ64),BA24,-BB24)</f>
        <v>-0.3589743589743577</v>
      </c>
      <c r="BC64" s="78">
        <f ca="1">SUM((0.5*$CJ64),BB24,-BC24)</f>
        <v>-1.3589743589743577</v>
      </c>
      <c r="BD64" s="78">
        <f ca="1">SUM((0.5*$CJ64),BC24,-BD24)</f>
        <v>-1.3589743589743577</v>
      </c>
      <c r="BE64" s="78">
        <f ca="1">SUM((0.5*$CJ64),BD24,-BE24)</f>
        <v>-1.3589743589743577</v>
      </c>
      <c r="BF64" s="78">
        <f ca="1">SUM((0.5*$CJ64),BE24,-BF24)</f>
        <v>-0.3589743589743577</v>
      </c>
      <c r="BG64" s="78">
        <f ca="1">SUM((0.5*$CJ64),BF24,-BG24)</f>
        <v>-0.3589743589743577</v>
      </c>
      <c r="BH64" s="78">
        <f ca="1">SUM((0.5*$CJ64),BG24,-BH24)</f>
        <v>-0.3589743589743577</v>
      </c>
      <c r="BI64" s="78">
        <f ca="1">SUM((0.5*$CJ64),BH24,-BI24)</f>
        <v>-0.3589743589743577</v>
      </c>
      <c r="BJ64" s="78">
        <f ca="1">SUM((0.5*$CJ64),BI24,-BJ24)</f>
        <v>-1.3589743589743577</v>
      </c>
      <c r="BK64" s="78">
        <f ca="1">SUM((0.5*$CJ64),BJ24,-BK24)</f>
        <v>-0.3589743589743577</v>
      </c>
      <c r="BL64" s="78">
        <f ca="1">SUM((0.5*$CJ64),BK24,-BL24)</f>
        <v>-0.3589743589743577</v>
      </c>
      <c r="BM64" s="78">
        <f ca="1">SUM((0.5*$CJ64),BL24,-BM24)</f>
        <v>-0.3589743589743577</v>
      </c>
      <c r="BN64" s="78">
        <f ca="1">SUM((0.5*$CJ64),BM24,-BN24)</f>
        <v>-1.3589743589743577</v>
      </c>
      <c r="BO64" s="78">
        <f ca="1">SUM((0.5*$CJ64),BN24,-BO24)</f>
        <v>-1.3589743589743577</v>
      </c>
      <c r="BP64" s="78">
        <f ca="1">SUM((0.5*$CJ64),BO24,-BP24)</f>
        <v>-0.3589743589743577</v>
      </c>
      <c r="BQ64" s="78">
        <f ca="1">SUM((0.5*$CJ64),BP24,-BQ24)</f>
        <v>-0.3589743589743577</v>
      </c>
      <c r="BR64" s="78">
        <f ca="1">SUM((0.5*$CJ64),BQ24,-BR24)</f>
        <v>-1.3589743589743577</v>
      </c>
      <c r="BS64" s="78">
        <f ca="1">SUM((0.5*$CJ64),BR24,-BS24)</f>
        <v>-0.3589743589743577</v>
      </c>
      <c r="BT64" s="78">
        <f ca="1">SUM((0.5*$CJ64),BS24,-BT24)</f>
        <v>-2.3589743589743577</v>
      </c>
      <c r="BU64" s="78">
        <f ca="1">SUM((0.5*$CJ64),BT24,-BU24)</f>
        <v>-2.3589743589743577</v>
      </c>
      <c r="BV64" s="78">
        <f ca="1">SUM((0.5*$CJ64),BU24,-BV24)</f>
        <v>-1.3589743589743577</v>
      </c>
      <c r="BW64" s="78">
        <f ca="1">SUM((0.5*$CJ64),BV24,-BW24)</f>
        <v>-0.3589743589743577</v>
      </c>
      <c r="BX64" s="78">
        <f ca="1">SUM((0.5*$CJ64),BW24,-BX24)</f>
        <v>-1.3589743589743577</v>
      </c>
      <c r="BY64" s="78">
        <f ca="1">SUM((0.5*$CJ64),BX24,-BY24)</f>
        <v>-1.3589743589743577</v>
      </c>
      <c r="BZ64" s="78">
        <f ca="1">SUM((0.5*$CJ64),BY24,-BZ24)</f>
        <v>-1.3589743589743577</v>
      </c>
      <c r="CA64" s="78">
        <f ca="1">SUM((0.5*$CJ64),BZ24,-CA24)</f>
        <v>-0.3589743589743577</v>
      </c>
      <c r="CB64" s="78">
        <f ca="1">SUM((0.5*$CJ64),CA24,-CB24)</f>
        <v>-1.3589743589743577</v>
      </c>
      <c r="CC64" s="78">
        <f ca="1">SUM((0.5*$CJ64),CB24,-CC24)</f>
        <v>-0.35897435897435948</v>
      </c>
      <c r="CD64" s="78">
        <f ca="1">SUM((0.5*$CJ64),CC24,-CD24)</f>
        <v>-2.3589743589743595</v>
      </c>
      <c r="CE64" s="78">
        <f ca="1">SUM((0.5*$CJ64),CD24,-CE24)</f>
        <v>-2.3589743589743595</v>
      </c>
      <c r="CF64" s="78">
        <f ca="1">SUM((0.5*$CJ64),CE24,-CF24)</f>
        <v>-1.3589743589743595</v>
      </c>
      <c r="CG64" s="78">
        <f ca="1">SUM((0.5*$CJ64),CF24,-CG24)</f>
        <v>-1.3589743589743595</v>
      </c>
      <c r="CH64" s="78">
        <f ca="1">SUM((0.5*$CJ64),CG24,-CH24)</f>
        <v>-5.3589743589743595</v>
      </c>
      <c r="CI64" s="78">
        <f ca="1">SUM((0.5*$CJ64),CH24,-CI24)</f>
        <v>-4.3589743589743586</v>
      </c>
      <c r="CJ64" s="78">
        <f ca="1">PRODUCT(-H24,1/39)</f>
        <v>-0.717948717948718</v>
      </c>
      <c r="CL64" s="71">
        <f ca="1">CO24</f>
        <v>17.240000000000002</v>
      </c>
      <c r="CR64" s="27"/>
    </row>
    <row r="65" spans="4:96" s="1" customFormat="1" ht="69.95" customHeight="1">
      <c r="D65" s="28">
        <v>13</v>
      </c>
      <c r="H65" s="4"/>
      <c r="I65" s="2"/>
      <c r="J65" s="78">
        <f ca="1">PRODUCT(-H25,1/39)</f>
        <v>-0.5641025641025641</v>
      </c>
      <c r="K65" s="78">
        <f ca="1">SUM((0.5*$CJ65),0)</f>
        <v>-0.28205128205128205</v>
      </c>
      <c r="L65" s="78">
        <f ca="1">SUM((0.5*$CJ65),K25,-L25)</f>
        <v>0.717948717948718</v>
      </c>
      <c r="M65" s="78">
        <f ca="1">SUM((0.5*$CJ65),L25,-M25)</f>
        <v>-4.2820512820512819</v>
      </c>
      <c r="N65" s="78">
        <f ca="1">SUM((0.5*$CJ65),M25,-N25)</f>
        <v>-0.28205128205128194</v>
      </c>
      <c r="O65" s="78">
        <f ca="1">SUM((0.5*$CJ65),N25,-O25)</f>
        <v>0.71794871794871806</v>
      </c>
      <c r="P65" s="78">
        <f ca="1">SUM((0.5*$CJ65),O25,-P25)</f>
        <v>-0.28205128205128194</v>
      </c>
      <c r="Q65" s="78">
        <f ca="1">SUM((0.5*$CJ65),P25,-Q25)</f>
        <v>-0.28205128205128194</v>
      </c>
      <c r="R65" s="78">
        <f ca="1">SUM((0.5*$CJ65),Q25,-R25)</f>
        <v>-1.2820512820512819</v>
      </c>
      <c r="S65" s="78">
        <f ca="1">SUM((0.5*$CJ65),R25,-S25)</f>
        <v>-0.28205128205128194</v>
      </c>
      <c r="T65" s="78">
        <f ca="1">SUM((0.5*$CJ65),S25,-T25)</f>
        <v>-1.2820512820512819</v>
      </c>
      <c r="U65" s="78">
        <f ca="1">SUM((0.5*$CJ65),T25,-U25)</f>
        <v>-0.28205128205128194</v>
      </c>
      <c r="V65" s="78">
        <f ca="1">SUM((0.5*$CJ65),U25,-V25)</f>
        <v>-0.28205128205128194</v>
      </c>
      <c r="W65" s="78">
        <f ca="1">SUM((0.5*$CJ65),V25,-W25)</f>
        <v>-0.28205128205128194</v>
      </c>
      <c r="X65" s="78">
        <f ca="1">SUM((0.5*$CJ65),W25,-X25)</f>
        <v>-1.2820512820512819</v>
      </c>
      <c r="Y65" s="78">
        <f ca="1">SUM((0.5*$CJ65),X25,-Y25)</f>
        <v>-0.28205128205128194</v>
      </c>
      <c r="Z65" s="78">
        <f ca="1">SUM((0.5*$CJ65),Y25,-Z25)</f>
        <v>-1.2820512820512819</v>
      </c>
      <c r="AA65" s="78">
        <f ca="1">SUM((0.5*$CJ65),Z25,-AA25)</f>
        <v>-0.28205128205128194</v>
      </c>
      <c r="AB65" s="78">
        <f ca="1">SUM((0.5*$CJ65),AA25,-AB25)</f>
        <v>0.71794871794871806</v>
      </c>
      <c r="AC65" s="78">
        <f ca="1">SUM((0.5*$CJ65),AB25,-AC25)</f>
        <v>0.71794871794871806</v>
      </c>
      <c r="AD65" s="78">
        <f ca="1">SUM((0.5*$CJ65),AC25,-AD25)</f>
        <v>-0.28205128205128194</v>
      </c>
      <c r="AE65" s="78">
        <f ca="1">SUM((0.5*$CJ65),AD25,-AE25)</f>
        <v>-0.28205128205128194</v>
      </c>
      <c r="AF65" s="78">
        <f ca="1">SUM((0.5*$CJ65),AE25,-AF25)</f>
        <v>-0.28205128205128194</v>
      </c>
      <c r="AG65" s="78">
        <f ca="1">SUM((0.5*$CJ65),AF25,-AG25)</f>
        <v>0.71794871794871806</v>
      </c>
      <c r="AH65" s="78">
        <f ca="1">SUM((0.5*$CJ65),AG25,-AH25)</f>
        <v>0.71794871794871806</v>
      </c>
      <c r="AI65" s="78">
        <f ca="1">SUM((0.5*$CJ65),AH25,-AI25)</f>
        <v>0.71794871794871806</v>
      </c>
      <c r="AJ65" s="78">
        <f ca="1">SUM((0.5*$CJ65),AI25,-AJ25)</f>
        <v>-0.28205128205128205</v>
      </c>
      <c r="AK65" s="78">
        <f ca="1">SUM((0.5*$CJ65),AJ25,-AK25)</f>
        <v>0.717948717948718</v>
      </c>
      <c r="AL65" s="78">
        <f ca="1">SUM((0.5*$CJ65),AK25,-AL25)</f>
        <v>0.717948717948718</v>
      </c>
      <c r="AM65" s="78">
        <f ca="1">SUM((0.5*$CJ65),AL25,-AM25)</f>
        <v>0.71794871794871806</v>
      </c>
      <c r="AN65" s="78">
        <f ca="1">SUM((0.5*$CJ65),AM25,-AN25)</f>
        <v>-0.28205128205128194</v>
      </c>
      <c r="AO65" s="78">
        <f ca="1">SUM((0.5*$CJ65),AN25,-AO25)</f>
        <v>0.71794871794871806</v>
      </c>
      <c r="AP65" s="78">
        <f ca="1">SUM((0.5*$CJ65),AO25,-AP25)</f>
        <v>-0.28205128205128194</v>
      </c>
      <c r="AQ65" s="78">
        <f ca="1">SUM((0.5*$CJ65),AP25,-AQ25)</f>
        <v>0.71794871794871806</v>
      </c>
      <c r="AR65" s="78">
        <f ca="1">SUM((0.5*$CJ65),AQ25,-AR25)</f>
        <v>-0.28205128205128194</v>
      </c>
      <c r="AS65" s="78">
        <f ca="1">SUM((0.5*$CJ65),AR25,-AS25)</f>
        <v>-0.28205128205128194</v>
      </c>
      <c r="AT65" s="78">
        <f ca="1">SUM((0.5*$CJ65),AS25,-AT25)</f>
        <v>0.71794871794871806</v>
      </c>
      <c r="AU65" s="78">
        <f ca="1">SUM((0.5*$CJ65),AT25,-AU25)</f>
        <v>0.71794871794871806</v>
      </c>
      <c r="AV65" s="78">
        <f ca="1">SUM((0.5*$CJ65),AU25,-AV25)</f>
        <v>-0.28205128205128194</v>
      </c>
      <c r="AW65" s="78">
        <f ca="1">SUM((0.5*$CJ65),AV25,-AW25)</f>
        <v>-0.28205128205128194</v>
      </c>
      <c r="AX65" s="78">
        <f ca="1">SUM((0.5*$CJ65),AW25,-AX25)</f>
        <v>-0.28205128205128194</v>
      </c>
      <c r="AY65" s="78">
        <f ca="1">SUM((0.5*$CJ65),AX25,-AY25)</f>
        <v>-0.28205128205128194</v>
      </c>
      <c r="AZ65" s="78">
        <f ca="1">SUM((0.5*$CJ65),AY25,-AZ25)</f>
        <v>0.71794871794871806</v>
      </c>
      <c r="BA65" s="78">
        <f ca="1">SUM((0.5*$CJ65),AZ25,-BA25)</f>
        <v>0.71794871794871806</v>
      </c>
      <c r="BB65" s="78">
        <f ca="1">SUM((0.5*$CJ65),BA25,-BB25)</f>
        <v>-0.28205128205128283</v>
      </c>
      <c r="BC65" s="78">
        <f ca="1">SUM((0.5*$CJ65),BB25,-BC25)</f>
        <v>-0.28205128205128283</v>
      </c>
      <c r="BD65" s="78">
        <f ca="1">SUM((0.5*$CJ65),BC25,-BD25)</f>
        <v>-0.28205128205128283</v>
      </c>
      <c r="BE65" s="78">
        <f ca="1">SUM((0.5*$CJ65),BD25,-BE25)</f>
        <v>-0.28205128205128283</v>
      </c>
      <c r="BF65" s="78">
        <f ca="1">SUM((0.5*$CJ65),BE25,-BF25)</f>
        <v>-0.28205128205128283</v>
      </c>
      <c r="BG65" s="78">
        <f ca="1">SUM((0.5*$CJ65),BF25,-BG25)</f>
        <v>-0.28205128205128283</v>
      </c>
      <c r="BH65" s="78">
        <f ca="1">SUM((0.5*$CJ65),BG25,-BH25)</f>
        <v>-1.2820512820512828</v>
      </c>
      <c r="BI65" s="78">
        <f ca="1">SUM((0.5*$CJ65),BH25,-BI25)</f>
        <v>-0.28205128205128194</v>
      </c>
      <c r="BJ65" s="78">
        <f ca="1">SUM((0.5*$CJ65),BI25,-BJ25)</f>
        <v>-0.28205128205128194</v>
      </c>
      <c r="BK65" s="78">
        <f ca="1">SUM((0.5*$CJ65),BJ25,-BK25)</f>
        <v>-0.28205128205128194</v>
      </c>
      <c r="BL65" s="78">
        <f ca="1">SUM((0.5*$CJ65),BK25,-BL25)</f>
        <v>-1.2820512820512819</v>
      </c>
      <c r="BM65" s="78">
        <f ca="1">SUM((0.5*$CJ65),BL25,-BM25)</f>
        <v>-0.28205128205128194</v>
      </c>
      <c r="BN65" s="78">
        <f ca="1">SUM((0.5*$CJ65),BM25,-BN25)</f>
        <v>-0.28205128205128194</v>
      </c>
      <c r="BO65" s="78">
        <f ca="1">SUM((0.5*$CJ65),BN25,-BO25)</f>
        <v>-0.28205128205128194</v>
      </c>
      <c r="BP65" s="78">
        <f ca="1">SUM((0.5*$CJ65),BO25,-BP25)</f>
        <v>-1.2820512820512819</v>
      </c>
      <c r="BQ65" s="78">
        <f ca="1">SUM((0.5*$CJ65),BP25,-BQ25)</f>
        <v>-0.28205128205128194</v>
      </c>
      <c r="BR65" s="78">
        <f ca="1">SUM((0.5*$CJ65),BQ25,-BR25)</f>
        <v>-1.2820512820512819</v>
      </c>
      <c r="BS65" s="78">
        <f ca="1">SUM((0.5*$CJ65),BR25,-BS25)</f>
        <v>-1.2820512820512819</v>
      </c>
      <c r="BT65" s="78">
        <f ca="1">SUM((0.5*$CJ65),BS25,-BT25)</f>
        <v>-0.28205128205128194</v>
      </c>
      <c r="BU65" s="78">
        <f ca="1">SUM((0.5*$CJ65),BT25,-BU25)</f>
        <v>-1.2820512820512819</v>
      </c>
      <c r="BV65" s="78">
        <f ca="1">SUM((0.5*$CJ65),BU25,-BV25)</f>
        <v>-0.28205128205128194</v>
      </c>
      <c r="BW65" s="78">
        <f ca="1">SUM((0.5*$CJ65),BV25,-BW25)</f>
        <v>-0.28205128205128194</v>
      </c>
      <c r="BX65" s="78">
        <f ca="1">SUM((0.5*$CJ65),BW25,-BX25)</f>
        <v>-1.2820512820512819</v>
      </c>
      <c r="BY65" s="78">
        <f ca="1">SUM((0.5*$CJ65),BX25,-BY25)</f>
        <v>-0.28205128205128194</v>
      </c>
      <c r="BZ65" s="78">
        <f ca="1">SUM((0.5*$CJ65),BY25,-BZ25)</f>
        <v>-0.28205128205128194</v>
      </c>
      <c r="CA65" s="78">
        <f ca="1">SUM((0.5*$CJ65),BZ25,-CA25)</f>
        <v>-0.28205128205128194</v>
      </c>
      <c r="CB65" s="78">
        <f ca="1">SUM((0.5*$CJ65),CA25,-CB25)</f>
        <v>-0.28205128205128194</v>
      </c>
      <c r="CC65" s="78">
        <f ca="1">SUM((0.5*$CJ65),CB25,-CC25)</f>
        <v>-0.28205128205128194</v>
      </c>
      <c r="CD65" s="78">
        <f ca="1">SUM((0.5*$CJ65),CC25,-CD25)</f>
        <v>-0.28205128205128194</v>
      </c>
      <c r="CE65" s="78">
        <f ca="1">SUM((0.5*$CJ65),CD25,-CE25)</f>
        <v>-0.28205128205128194</v>
      </c>
      <c r="CF65" s="78">
        <f ca="1">SUM((0.5*$CJ65),CE25,-CF25)</f>
        <v>-0.28205128205128194</v>
      </c>
      <c r="CG65" s="78">
        <f ca="1">SUM((0.5*$CJ65),CF25,-CG25)</f>
        <v>-0.28205128205128194</v>
      </c>
      <c r="CH65" s="78">
        <f ca="1">SUM((0.5*$CJ65),CG25,-CH25)</f>
        <v>-1.2820512820512819</v>
      </c>
      <c r="CI65" s="78">
        <f ca="1">SUM((0.5*$CJ65),CH25,-CI25)</f>
        <v>-0.28205128205128205</v>
      </c>
      <c r="CJ65" s="78">
        <f ca="1">PRODUCT(-H25,1/39)</f>
        <v>-0.5641025641025641</v>
      </c>
      <c r="CL65" s="71">
        <f ca="1">CO25</f>
        <v>3.9200000000000004</v>
      </c>
      <c r="CR65" s="27"/>
    </row>
    <row r="66" spans="4:96" s="1" customFormat="1" ht="69.95" customHeight="1">
      <c r="D66" s="28">
        <v>11</v>
      </c>
      <c r="H66" s="4"/>
      <c r="I66" s="2"/>
      <c r="J66" s="78">
        <f ca="1">PRODUCT(-H26,1/39)</f>
        <v>-0.69230769230769229</v>
      </c>
      <c r="K66" s="78">
        <f ca="1">SUM((0.5*$CJ66),0)</f>
        <v>-0.34615384615384615</v>
      </c>
      <c r="L66" s="78">
        <f ca="1">SUM((0.5*$CJ66),K26,-L26)</f>
        <v>-0.34615384615384615</v>
      </c>
      <c r="M66" s="78">
        <f ca="1">SUM((0.5*$CJ66),L26,-M26)</f>
        <v>-0.34615384615384615</v>
      </c>
      <c r="N66" s="78">
        <f ca="1">SUM((0.5*$CJ66),M26,-N26)</f>
        <v>-2.3461538461538463</v>
      </c>
      <c r="O66" s="78">
        <f ca="1">SUM((0.5*$CJ66),N26,-O26)</f>
        <v>-0.34615384615384626</v>
      </c>
      <c r="P66" s="78">
        <f ca="1">SUM((0.5*$CJ66),O26,-P26)</f>
        <v>-0.34615384615384626</v>
      </c>
      <c r="Q66" s="78">
        <f ca="1">SUM((0.5*$CJ66),P26,-Q26)</f>
        <v>-2.3461538461538463</v>
      </c>
      <c r="R66" s="78">
        <f ca="1">SUM((0.5*$CJ66),Q26,-R26)</f>
        <v>-0.34615384615384626</v>
      </c>
      <c r="S66" s="78">
        <f ca="1">SUM((0.5*$CJ66),R26,-S26)</f>
        <v>-1.3461538461538463</v>
      </c>
      <c r="T66" s="78">
        <f ca="1">SUM((0.5*$CJ66),S26,-T26)</f>
        <v>-0.34615384615384581</v>
      </c>
      <c r="U66" s="78">
        <f ca="1">SUM((0.5*$CJ66),T26,-U26)</f>
        <v>-0.34615384615384581</v>
      </c>
      <c r="V66" s="78">
        <f ca="1">SUM((0.5*$CJ66),U26,-V26)</f>
        <v>0.65384615384615419</v>
      </c>
      <c r="W66" s="78">
        <f ca="1">SUM((0.5*$CJ66),V26,-W26)</f>
        <v>0.65384615384615374</v>
      </c>
      <c r="X66" s="78">
        <f ca="1">SUM((0.5*$CJ66),W26,-X26)</f>
        <v>0.65384615384615374</v>
      </c>
      <c r="Y66" s="78">
        <f ca="1">SUM((0.5*$CJ66),X26,-Y26)</f>
        <v>0.65384615384615374</v>
      </c>
      <c r="Z66" s="78">
        <f ca="1">SUM((0.5*$CJ66),Y26,-Z26)</f>
        <v>0.65384615384615385</v>
      </c>
      <c r="AA66" s="78">
        <f ca="1">SUM((0.5*$CJ66),Z26,-AA26)</f>
        <v>1.6538461538461537</v>
      </c>
      <c r="AB66" s="78">
        <f ca="1">SUM((0.5*$CJ66),AA26,-AB26)</f>
        <v>1.6538461538461537</v>
      </c>
      <c r="AC66" s="78">
        <f ca="1">SUM((0.5*$CJ66),AB26,-AC26)</f>
        <v>2.6538461538461542</v>
      </c>
      <c r="AD66" s="78">
        <f ca="1">SUM((0.5*$CJ66),AC26,-AD26)</f>
        <v>2.6538461538461542</v>
      </c>
      <c r="AE66" s="78">
        <f ca="1">SUM((0.5*$CJ66),AD26,-AE26)</f>
        <v>3.6538461538461533</v>
      </c>
      <c r="AF66" s="78">
        <f ca="1">SUM((0.5*$CJ66),AE26,-AF26)</f>
        <v>1.6538461538461533</v>
      </c>
      <c r="AG66" s="78">
        <f ca="1">SUM((0.5*$CJ66),AF26,-AG26)</f>
        <v>2.6538461538461533</v>
      </c>
      <c r="AH66" s="78">
        <f ca="1">SUM((0.5*$CJ66),AG26,-AH26)</f>
        <v>1.6538461538461533</v>
      </c>
      <c r="AI66" s="78">
        <f ca="1">SUM((0.5*$CJ66),AH26,-AI26)</f>
        <v>1.6538461538461533</v>
      </c>
      <c r="AJ66" s="78">
        <f ca="1">SUM((0.5*$CJ66),AI26,-AJ26)</f>
        <v>1.6538461538461533</v>
      </c>
      <c r="AK66" s="78">
        <f ca="1">SUM((0.5*$CJ66),AJ26,-AK26)</f>
        <v>3.6538461538461533</v>
      </c>
      <c r="AL66" s="78">
        <f ca="1">SUM((0.5*$CJ66),AK26,-AL26)</f>
        <v>1.6538461538461533</v>
      </c>
      <c r="AM66" s="78">
        <f ca="1">SUM((0.5*$CJ66),AL26,-AM26)</f>
        <v>2.6538461538461533</v>
      </c>
      <c r="AN66" s="78">
        <f ca="1">SUM((0.5*$CJ66),AM26,-AN26)</f>
        <v>0.6538461538461533</v>
      </c>
      <c r="AO66" s="78">
        <f ca="1">SUM((0.5*$CJ66),AN26,-AO26)</f>
        <v>3.6538461538461533</v>
      </c>
      <c r="AP66" s="78">
        <f ca="1">SUM((0.5*$CJ66),AO26,-AP26)</f>
        <v>-0.3461538461538467</v>
      </c>
      <c r="AQ66" s="78">
        <f ca="1">SUM((0.5*$CJ66),AP26,-AQ26)</f>
        <v>0.6538461538461533</v>
      </c>
      <c r="AR66" s="78">
        <f ca="1">SUM((0.5*$CJ66),AQ26,-AR26)</f>
        <v>-0.3461538461538467</v>
      </c>
      <c r="AS66" s="78">
        <f ca="1">SUM((0.5*$CJ66),AR26,-AS26)</f>
        <v>0.6538461538461533</v>
      </c>
      <c r="AT66" s="78">
        <f ca="1">SUM((0.5*$CJ66),AS26,-AT26)</f>
        <v>0.6538461538461533</v>
      </c>
      <c r="AU66" s="78">
        <f ca="1">SUM((0.5*$CJ66),AT26,-AU26)</f>
        <v>0.6538461538461533</v>
      </c>
      <c r="AV66" s="78">
        <f ca="1">SUM((0.5*$CJ66),AU26,-AV26)</f>
        <v>-0.3461538461538467</v>
      </c>
      <c r="AW66" s="78">
        <f ca="1">SUM((0.5*$CJ66),AV26,-AW26)</f>
        <v>-0.3461538461538467</v>
      </c>
      <c r="AX66" s="78">
        <f ca="1">SUM((0.5*$CJ66),AW26,-AX26)</f>
        <v>-0.3461538461538467</v>
      </c>
      <c r="AY66" s="78">
        <f ca="1">SUM((0.5*$CJ66),AX26,-AY26)</f>
        <v>-0.3461538461538467</v>
      </c>
      <c r="AZ66" s="78">
        <f ca="1">SUM((0.5*$CJ66),AY26,-AZ26)</f>
        <v>-0.3461538461538467</v>
      </c>
      <c r="BA66" s="78">
        <f ca="1">SUM((0.5*$CJ66),AZ26,-BA26)</f>
        <v>-0.3461538461538467</v>
      </c>
      <c r="BB66" s="78">
        <f ca="1">SUM((0.5*$CJ66),BA26,-BB26)</f>
        <v>-0.3461538461538467</v>
      </c>
      <c r="BC66" s="78">
        <f ca="1">SUM((0.5*$CJ66),BB26,-BC26)</f>
        <v>-0.3461538461538467</v>
      </c>
      <c r="BD66" s="78">
        <f ca="1">SUM((0.5*$CJ66),BC26,-BD26)</f>
        <v>-1.3461538461538467</v>
      </c>
      <c r="BE66" s="78">
        <f ca="1">SUM((0.5*$CJ66),BD26,-BE26)</f>
        <v>-0.3461538461538467</v>
      </c>
      <c r="BF66" s="78">
        <f ca="1">SUM((0.5*$CJ66),BE26,-BF26)</f>
        <v>-0.3461538461538467</v>
      </c>
      <c r="BG66" s="78">
        <f ca="1">SUM((0.5*$CJ66),BF26,-BG26)</f>
        <v>0.6538461538461533</v>
      </c>
      <c r="BH66" s="78">
        <f ca="1">SUM((0.5*$CJ66),BG26,-BH26)</f>
        <v>0.6538461538461533</v>
      </c>
      <c r="BI66" s="78">
        <f ca="1">SUM((0.5*$CJ66),BH26,-BI26)</f>
        <v>-0.3461538461538467</v>
      </c>
      <c r="BJ66" s="78">
        <f ca="1">SUM((0.5*$CJ66),BI26,-BJ26)</f>
        <v>0.6538461538461533</v>
      </c>
      <c r="BK66" s="78">
        <f ca="1">SUM((0.5*$CJ66),BJ26,-BK26)</f>
        <v>-0.3461538461538467</v>
      </c>
      <c r="BL66" s="78">
        <f ca="1">SUM((0.5*$CJ66),BK26,-BL26)</f>
        <v>0.6538461538461533</v>
      </c>
      <c r="BM66" s="78">
        <f ca="1">SUM((0.5*$CJ66),BL26,-BM26)</f>
        <v>-0.3461538461538467</v>
      </c>
      <c r="BN66" s="78">
        <f ca="1">SUM((0.5*$CJ66),BM26,-BN26)</f>
        <v>0.6538461538461533</v>
      </c>
      <c r="BO66" s="78">
        <f ca="1">SUM((0.5*$CJ66),BN26,-BO26)</f>
        <v>0.6538461538461533</v>
      </c>
      <c r="BP66" s="78">
        <f ca="1">SUM((0.5*$CJ66),BO26,-BP26)</f>
        <v>0.6538461538461533</v>
      </c>
      <c r="BQ66" s="78">
        <f ca="1">SUM((0.5*$CJ66),BP26,-BQ26)</f>
        <v>0.6538461538461533</v>
      </c>
      <c r="BR66" s="78">
        <f ca="1">SUM((0.5*$CJ66),BQ26,-BR26)</f>
        <v>-0.3461538461538467</v>
      </c>
      <c r="BS66" s="78">
        <f ca="1">SUM((0.5*$CJ66),BR26,-BS26)</f>
        <v>-1.3461538461538467</v>
      </c>
      <c r="BT66" s="78">
        <f ca="1">SUM((0.5*$CJ66),BS26,-BT26)</f>
        <v>-1.3461538461538467</v>
      </c>
      <c r="BU66" s="78">
        <f ca="1">SUM((0.5*$CJ66),BT26,-BU26)</f>
        <v>-2.3461538461538467</v>
      </c>
      <c r="BV66" s="78">
        <f ca="1">SUM((0.5*$CJ66),BU26,-BV26)</f>
        <v>-2.3461538461538467</v>
      </c>
      <c r="BW66" s="78">
        <f ca="1">SUM((0.5*$CJ66),BV26,-BW26)</f>
        <v>-2.3461538461538467</v>
      </c>
      <c r="BX66" s="78">
        <f ca="1">SUM((0.5*$CJ66),BW26,-BX26)</f>
        <v>-2.3461538461538467</v>
      </c>
      <c r="BY66" s="78">
        <f ca="1">SUM((0.5*$CJ66),BX26,-BY26)</f>
        <v>-4.3461538461538467</v>
      </c>
      <c r="BZ66" s="78">
        <f ca="1">SUM((0.5*$CJ66),BY26,-BZ26)</f>
        <v>-3.3461538461538467</v>
      </c>
      <c r="CA66" s="78">
        <f ca="1">SUM((0.5*$CJ66),BZ26,-CA26)</f>
        <v>-3.3461538461538467</v>
      </c>
      <c r="CB66" s="78">
        <f ca="1">SUM((0.5*$CJ66),CA26,-CB26)</f>
        <v>-5.3461538461538467</v>
      </c>
      <c r="CC66" s="78">
        <f ca="1">SUM((0.5*$CJ66),CB26,-CC26)</f>
        <v>-6.3461538461538467</v>
      </c>
      <c r="CD66" s="78">
        <f ca="1">SUM((0.5*$CJ66),CC26,-CD26)</f>
        <v>-2.3461538461538467</v>
      </c>
      <c r="CE66" s="78">
        <f ca="1">SUM((0.5*$CJ66),CD26,-CE26)</f>
        <v>-3.3461538461538467</v>
      </c>
      <c r="CF66" s="78">
        <f ca="1">SUM((0.5*$CJ66),CE26,-CF26)</f>
        <v>-2.3461538461538467</v>
      </c>
      <c r="CG66" s="78">
        <f ca="1">SUM((0.5*$CJ66),CF26,-CG26)</f>
        <v>-2.3461538461538467</v>
      </c>
      <c r="CH66" s="78">
        <f ca="1">SUM((0.5*$CJ66),CG26,-CH26)</f>
        <v>-5.3461538461538467</v>
      </c>
      <c r="CI66" s="78">
        <f ca="1">SUM((0.5*$CJ66),CH26,-CI26)</f>
        <v>-5.3461538461538458</v>
      </c>
      <c r="CJ66" s="78">
        <f ca="1">PRODUCT(-H26,1/39)</f>
        <v>-0.69230769230769229</v>
      </c>
      <c r="CL66" s="71">
        <f ca="1">CO26</f>
        <v>27.866666666666667</v>
      </c>
      <c r="CR66" s="27"/>
    </row>
    <row r="67" spans="4:96" s="1" customFormat="1" ht="69.95" customHeight="1">
      <c r="D67" s="28">
        <v>9</v>
      </c>
      <c r="H67" s="4"/>
      <c r="I67" s="2"/>
      <c r="J67" s="78">
        <f ca="1">PRODUCT(-H27,1/39)</f>
        <v>-0.5641025641025641</v>
      </c>
      <c r="K67" s="78">
        <f ca="1">SUM((0.5*$CJ67),0)</f>
        <v>-0.28205128205128205</v>
      </c>
      <c r="L67" s="78">
        <f ca="1">SUM((0.5*$CJ67),K27,-L27)</f>
        <v>0.717948717948718</v>
      </c>
      <c r="M67" s="78">
        <f ca="1">SUM((0.5*$CJ67),L27,-M27)</f>
        <v>-4.2820512820512819</v>
      </c>
      <c r="N67" s="78">
        <f ca="1">SUM((0.5*$CJ67),M27,-N27)</f>
        <v>-0.28205128205128194</v>
      </c>
      <c r="O67" s="78">
        <f ca="1">SUM((0.5*$CJ67),N27,-O27)</f>
        <v>0.71794871794871806</v>
      </c>
      <c r="P67" s="78">
        <f ca="1">SUM((0.5*$CJ67),O27,-P27)</f>
        <v>-0.28205128205128194</v>
      </c>
      <c r="Q67" s="78">
        <f ca="1">SUM((0.5*$CJ67),P27,-Q27)</f>
        <v>-0.28205128205128194</v>
      </c>
      <c r="R67" s="78">
        <f ca="1">SUM((0.5*$CJ67),Q27,-R27)</f>
        <v>-1.2820512820512819</v>
      </c>
      <c r="S67" s="78">
        <f ca="1">SUM((0.5*$CJ67),R27,-S27)</f>
        <v>-0.28205128205128194</v>
      </c>
      <c r="T67" s="78">
        <f ca="1">SUM((0.5*$CJ67),S27,-T27)</f>
        <v>-1.2820512820512819</v>
      </c>
      <c r="U67" s="78">
        <f ca="1">SUM((0.5*$CJ67),T27,-U27)</f>
        <v>-0.28205128205128194</v>
      </c>
      <c r="V67" s="78">
        <f ca="1">SUM((0.5*$CJ67),U27,-V27)</f>
        <v>-0.28205128205128194</v>
      </c>
      <c r="W67" s="78">
        <f ca="1">SUM((0.5*$CJ67),V27,-W27)</f>
        <v>-0.28205128205128194</v>
      </c>
      <c r="X67" s="78">
        <f ca="1">SUM((0.5*$CJ67),W27,-X27)</f>
        <v>-1.2820512820512819</v>
      </c>
      <c r="Y67" s="78">
        <f ca="1">SUM((0.5*$CJ67),X27,-Y27)</f>
        <v>-0.28205128205128194</v>
      </c>
      <c r="Z67" s="78">
        <f ca="1">SUM((0.5*$CJ67),Y27,-Z27)</f>
        <v>-1.2820512820512819</v>
      </c>
      <c r="AA67" s="78">
        <f ca="1">SUM((0.5*$CJ67),Z27,-AA27)</f>
        <v>-0.28205128205128194</v>
      </c>
      <c r="AB67" s="78">
        <f ca="1">SUM((0.5*$CJ67),AA27,-AB27)</f>
        <v>0.71794871794871806</v>
      </c>
      <c r="AC67" s="78">
        <f ca="1">SUM((0.5*$CJ67),AB27,-AC27)</f>
        <v>0.71794871794871806</v>
      </c>
      <c r="AD67" s="78">
        <f ca="1">SUM((0.5*$CJ67),AC27,-AD27)</f>
        <v>-0.28205128205128194</v>
      </c>
      <c r="AE67" s="78">
        <f ca="1">SUM((0.5*$CJ67),AD27,-AE27)</f>
        <v>-0.28205128205128194</v>
      </c>
      <c r="AF67" s="78">
        <f ca="1">SUM((0.5*$CJ67),AE27,-AF27)</f>
        <v>-0.28205128205128194</v>
      </c>
      <c r="AG67" s="78">
        <f ca="1">SUM((0.5*$CJ67),AF27,-AG27)</f>
        <v>0.71794871794871806</v>
      </c>
      <c r="AH67" s="78">
        <f ca="1">SUM((0.5*$CJ67),AG27,-AH27)</f>
        <v>0.71794871794871806</v>
      </c>
      <c r="AI67" s="78">
        <f ca="1">SUM((0.5*$CJ67),AH27,-AI27)</f>
        <v>0.71794871794871806</v>
      </c>
      <c r="AJ67" s="78">
        <f ca="1">SUM((0.5*$CJ67),AI27,-AJ27)</f>
        <v>-0.28205128205128205</v>
      </c>
      <c r="AK67" s="78">
        <f ca="1">SUM((0.5*$CJ67),AJ27,-AK27)</f>
        <v>0.717948717948718</v>
      </c>
      <c r="AL67" s="78">
        <f ca="1">SUM((0.5*$CJ67),AK27,-AL27)</f>
        <v>0.717948717948718</v>
      </c>
      <c r="AM67" s="78">
        <f ca="1">SUM((0.5*$CJ67),AL27,-AM27)</f>
        <v>0.71794871794871806</v>
      </c>
      <c r="AN67" s="78">
        <f ca="1">SUM((0.5*$CJ67),AM27,-AN27)</f>
        <v>-0.28205128205128194</v>
      </c>
      <c r="AO67" s="78">
        <f ca="1">SUM((0.5*$CJ67),AN27,-AO27)</f>
        <v>0.71794871794871806</v>
      </c>
      <c r="AP67" s="78">
        <f ca="1">SUM((0.5*$CJ67),AO27,-AP27)</f>
        <v>-0.28205128205128194</v>
      </c>
      <c r="AQ67" s="78">
        <f ca="1">SUM((0.5*$CJ67),AP27,-AQ27)</f>
        <v>0.71794871794871806</v>
      </c>
      <c r="AR67" s="78">
        <f ca="1">SUM((0.5*$CJ67),AQ27,-AR27)</f>
        <v>-0.28205128205128194</v>
      </c>
      <c r="AS67" s="78">
        <f ca="1">SUM((0.5*$CJ67),AR27,-AS27)</f>
        <v>-0.28205128205128194</v>
      </c>
      <c r="AT67" s="78">
        <f ca="1">SUM((0.5*$CJ67),AS27,-AT27)</f>
        <v>0.71794871794871806</v>
      </c>
      <c r="AU67" s="78">
        <f ca="1">SUM((0.5*$CJ67),AT27,-AU27)</f>
        <v>0.71794871794871806</v>
      </c>
      <c r="AV67" s="78">
        <f ca="1">SUM((0.5*$CJ67),AU27,-AV27)</f>
        <v>-0.28205128205128194</v>
      </c>
      <c r="AW67" s="78">
        <f ca="1">SUM((0.5*$CJ67),AV27,-AW27)</f>
        <v>-0.28205128205128194</v>
      </c>
      <c r="AX67" s="78">
        <f ca="1">SUM((0.5*$CJ67),AW27,-AX27)</f>
        <v>-0.28205128205128194</v>
      </c>
      <c r="AY67" s="78">
        <f ca="1">SUM((0.5*$CJ67),AX27,-AY27)</f>
        <v>-0.28205128205128194</v>
      </c>
      <c r="AZ67" s="78">
        <f ca="1">SUM((0.5*$CJ67),AY27,-AZ27)</f>
        <v>0.71794871794871806</v>
      </c>
      <c r="BA67" s="78">
        <f ca="1">SUM((0.5*$CJ67),AZ27,-BA27)</f>
        <v>0.71794871794871806</v>
      </c>
      <c r="BB67" s="78">
        <f ca="1">SUM((0.5*$CJ67),BA27,-BB27)</f>
        <v>-0.28205128205128283</v>
      </c>
      <c r="BC67" s="78">
        <f ca="1">SUM((0.5*$CJ67),BB27,-BC27)</f>
        <v>-0.28205128205128283</v>
      </c>
      <c r="BD67" s="78">
        <f ca="1">SUM((0.5*$CJ67),BC27,-BD27)</f>
        <v>-0.28205128205128283</v>
      </c>
      <c r="BE67" s="78">
        <f ca="1">SUM((0.5*$CJ67),BD27,-BE27)</f>
        <v>-0.28205128205128283</v>
      </c>
      <c r="BF67" s="78">
        <f ca="1">SUM((0.5*$CJ67),BE27,-BF27)</f>
        <v>-0.28205128205128283</v>
      </c>
      <c r="BG67" s="78">
        <f ca="1">SUM((0.5*$CJ67),BF27,-BG27)</f>
        <v>-0.28205128205128283</v>
      </c>
      <c r="BH67" s="78">
        <f ca="1">SUM((0.5*$CJ67),BG27,-BH27)</f>
        <v>-1.2820512820512828</v>
      </c>
      <c r="BI67" s="78">
        <f ca="1">SUM((0.5*$CJ67),BH27,-BI27)</f>
        <v>-0.28205128205128194</v>
      </c>
      <c r="BJ67" s="78">
        <f ca="1">SUM((0.5*$CJ67),BI27,-BJ27)</f>
        <v>-0.28205128205128194</v>
      </c>
      <c r="BK67" s="78">
        <f ca="1">SUM((0.5*$CJ67),BJ27,-BK27)</f>
        <v>-0.28205128205128194</v>
      </c>
      <c r="BL67" s="78">
        <f ca="1">SUM((0.5*$CJ67),BK27,-BL27)</f>
        <v>-1.2820512820512819</v>
      </c>
      <c r="BM67" s="78">
        <f ca="1">SUM((0.5*$CJ67),BL27,-BM27)</f>
        <v>-0.28205128205128194</v>
      </c>
      <c r="BN67" s="78">
        <f ca="1">SUM((0.5*$CJ67),BM27,-BN27)</f>
        <v>-0.28205128205128194</v>
      </c>
      <c r="BO67" s="78">
        <f ca="1">SUM((0.5*$CJ67),BN27,-BO27)</f>
        <v>-0.28205128205128194</v>
      </c>
      <c r="BP67" s="78">
        <f ca="1">SUM((0.5*$CJ67),BO27,-BP27)</f>
        <v>-1.2820512820512819</v>
      </c>
      <c r="BQ67" s="78">
        <f ca="1">SUM((0.5*$CJ67),BP27,-BQ27)</f>
        <v>-0.28205128205128194</v>
      </c>
      <c r="BR67" s="78">
        <f ca="1">SUM((0.5*$CJ67),BQ27,-BR27)</f>
        <v>-1.2820512820512819</v>
      </c>
      <c r="BS67" s="78">
        <f ca="1">SUM((0.5*$CJ67),BR27,-BS27)</f>
        <v>-1.2820512820512819</v>
      </c>
      <c r="BT67" s="78">
        <f ca="1">SUM((0.5*$CJ67),BS27,-BT27)</f>
        <v>-0.28205128205128194</v>
      </c>
      <c r="BU67" s="78">
        <f ca="1">SUM((0.5*$CJ67),BT27,-BU27)</f>
        <v>-1.2820512820512819</v>
      </c>
      <c r="BV67" s="78">
        <f ca="1">SUM((0.5*$CJ67),BU27,-BV27)</f>
        <v>-0.28205128205128194</v>
      </c>
      <c r="BW67" s="78">
        <f ca="1">SUM((0.5*$CJ67),BV27,-BW27)</f>
        <v>-0.28205128205128194</v>
      </c>
      <c r="BX67" s="78">
        <f ca="1">SUM((0.5*$CJ67),BW27,-BX27)</f>
        <v>-1.2820512820512819</v>
      </c>
      <c r="BY67" s="78">
        <f ca="1">SUM((0.5*$CJ67),BX27,-BY27)</f>
        <v>-0.28205128205128194</v>
      </c>
      <c r="BZ67" s="78">
        <f ca="1">SUM((0.5*$CJ67),BY27,-BZ27)</f>
        <v>-0.28205128205128194</v>
      </c>
      <c r="CA67" s="78">
        <f ca="1">SUM((0.5*$CJ67),BZ27,-CA27)</f>
        <v>-0.28205128205128194</v>
      </c>
      <c r="CB67" s="78">
        <f ca="1">SUM((0.5*$CJ67),CA27,-CB27)</f>
        <v>-0.28205128205128194</v>
      </c>
      <c r="CC67" s="78">
        <f ca="1">SUM((0.5*$CJ67),CB27,-CC27)</f>
        <v>-0.28205128205128194</v>
      </c>
      <c r="CD67" s="78">
        <f ca="1">SUM((0.5*$CJ67),CC27,-CD27)</f>
        <v>-0.28205128205128194</v>
      </c>
      <c r="CE67" s="78">
        <f ca="1">SUM((0.5*$CJ67),CD27,-CE27)</f>
        <v>-0.28205128205128194</v>
      </c>
      <c r="CF67" s="78">
        <f ca="1">SUM((0.5*$CJ67),CE27,-CF27)</f>
        <v>-0.28205128205128194</v>
      </c>
      <c r="CG67" s="78">
        <f ca="1">SUM((0.5*$CJ67),CF27,-CG27)</f>
        <v>-0.28205128205128194</v>
      </c>
      <c r="CH67" s="78">
        <f ca="1">SUM((0.5*$CJ67),CG27,-CH27)</f>
        <v>-1.2820512820512819</v>
      </c>
      <c r="CI67" s="78">
        <f ca="1">SUM((0.5*$CJ67),CH27,-CI27)</f>
        <v>-0.28205128205128205</v>
      </c>
      <c r="CJ67" s="78">
        <f ca="1">PRODUCT(-H27,1/39)</f>
        <v>-0.5641025641025641</v>
      </c>
      <c r="CL67" s="71">
        <f ca="1">CO27</f>
        <v>3.9200000000000004</v>
      </c>
      <c r="CR67" s="27"/>
    </row>
    <row r="68" spans="4:96" s="1" customFormat="1" ht="69.95" customHeight="1">
      <c r="D68" s="28">
        <v>7</v>
      </c>
      <c r="H68" s="4"/>
      <c r="I68" s="2"/>
      <c r="J68" s="78">
        <f ca="1">PRODUCT(-H28,1/39)</f>
        <v>0.23076923076923075</v>
      </c>
      <c r="K68" s="78">
        <f ca="1">SUM((0.5*$CJ68),0)</f>
        <v>0.11538461538461538</v>
      </c>
      <c r="L68" s="78">
        <f ca="1">SUM((0.5*$CJ68),K28,-L28)</f>
        <v>0.11538461538461538</v>
      </c>
      <c r="M68" s="78">
        <f ca="1">SUM((0.5*$CJ68),L28,-M28)</f>
        <v>0.11538461538461538</v>
      </c>
      <c r="N68" s="78">
        <f ca="1">SUM((0.5*$CJ68),M28,-N28)</f>
        <v>0.11538461538461538</v>
      </c>
      <c r="O68" s="78">
        <f ca="1">SUM((0.5*$CJ68),N28,-O28)</f>
        <v>1.1153846153846154</v>
      </c>
      <c r="P68" s="78">
        <f ca="1">SUM((0.5*$CJ68),O28,-P28)</f>
        <v>0.11538461538461542</v>
      </c>
      <c r="Q68" s="78">
        <f ca="1">SUM((0.5*$CJ68),P28,-Q28)</f>
        <v>1.1153846153846154</v>
      </c>
      <c r="R68" s="78">
        <f ca="1">SUM((0.5*$CJ68),Q28,-R28)</f>
        <v>1.1153846153846154</v>
      </c>
      <c r="S68" s="78">
        <f ca="1">SUM((0.5*$CJ68),R28,-S28)</f>
        <v>1.1153846153846154</v>
      </c>
      <c r="T68" s="78">
        <f ca="1">SUM((0.5*$CJ68),S28,-T28)</f>
        <v>1.1153846153846154</v>
      </c>
      <c r="U68" s="78">
        <f ca="1">SUM((0.5*$CJ68),T28,-U28)</f>
        <v>2.115384615384615</v>
      </c>
      <c r="V68" s="78">
        <f ca="1">SUM((0.5*$CJ68),U28,-V28)</f>
        <v>1.115384615384615</v>
      </c>
      <c r="W68" s="78">
        <f ca="1">SUM((0.5*$CJ68),V28,-W28)</f>
        <v>2.115384615384615</v>
      </c>
      <c r="X68" s="78">
        <f ca="1">SUM((0.5*$CJ68),W28,-X28)</f>
        <v>2.115384615384615</v>
      </c>
      <c r="Y68" s="78">
        <f ca="1">SUM((0.5*$CJ68),X28,-Y28)</f>
        <v>2.115384615384615</v>
      </c>
      <c r="Z68" s="78">
        <f ca="1">SUM((0.5*$CJ68),Y28,-Z28)</f>
        <v>2.115384615384615</v>
      </c>
      <c r="AA68" s="78">
        <f ca="1">SUM((0.5*$CJ68),Z28,-AA28)</f>
        <v>3.115384615384615</v>
      </c>
      <c r="AB68" s="78">
        <f ca="1">SUM((0.5*$CJ68),AA28,-AB28)</f>
        <v>2.1153846153846168</v>
      </c>
      <c r="AC68" s="78">
        <f ca="1">SUM((0.5*$CJ68),AB28,-AC28)</f>
        <v>4.1153846153846168</v>
      </c>
      <c r="AD68" s="78">
        <f ca="1">SUM((0.5*$CJ68),AC28,-AD28)</f>
        <v>3.1153846153846168</v>
      </c>
      <c r="AE68" s="78">
        <f ca="1">SUM((0.5*$CJ68),AD28,-AE28)</f>
        <v>3.1153846153846168</v>
      </c>
      <c r="AF68" s="78">
        <f ca="1">SUM((0.5*$CJ68),AE28,-AF28)</f>
        <v>3.1153846153846168</v>
      </c>
      <c r="AG68" s="78">
        <f ca="1">SUM((0.5*$CJ68),AF28,-AG28)</f>
        <v>4.1153846153846132</v>
      </c>
      <c r="AH68" s="78">
        <f ca="1">SUM((0.5*$CJ68),AG28,-AH28)</f>
        <v>3.1153846153846132</v>
      </c>
      <c r="AI68" s="78">
        <f ca="1">SUM((0.5*$CJ68),AH28,-AI28)</f>
        <v>3.1153846153846132</v>
      </c>
      <c r="AJ68" s="78">
        <f ca="1">SUM((0.5*$CJ68),AI28,-AJ28)</f>
        <v>2.1153846153846132</v>
      </c>
      <c r="AK68" s="78">
        <f ca="1">SUM((0.5*$CJ68),AJ28,-AK28)</f>
        <v>5.1153846153846132</v>
      </c>
      <c r="AL68" s="78">
        <f ca="1">SUM((0.5*$CJ68),AK28,-AL28)</f>
        <v>3.1153846153846132</v>
      </c>
      <c r="AM68" s="78">
        <f ca="1">SUM((0.5*$CJ68),AL28,-AM28)</f>
        <v>3.1153846153846132</v>
      </c>
      <c r="AN68" s="78">
        <f ca="1">SUM((0.5*$CJ68),AM28,-AN28)</f>
        <v>3.1153846153846132</v>
      </c>
      <c r="AO68" s="78">
        <f ca="1">SUM((0.5*$CJ68),AN28,-AO28)</f>
        <v>3.1153846153846132</v>
      </c>
      <c r="AP68" s="78">
        <f ca="1">SUM((0.5*$CJ68),AO28,-AP28)</f>
        <v>1.1153846153846132</v>
      </c>
      <c r="AQ68" s="78">
        <f ca="1">SUM((0.5*$CJ68),AP28,-AQ28)</f>
        <v>1.1153846153846132</v>
      </c>
      <c r="AR68" s="78">
        <f ca="1">SUM((0.5*$CJ68),AQ28,-AR28)</f>
        <v>1.1153846153846132</v>
      </c>
      <c r="AS68" s="78">
        <f ca="1">SUM((0.5*$CJ68),AR28,-AS28)</f>
        <v>2.1153846153846132</v>
      </c>
      <c r="AT68" s="78">
        <f ca="1">SUM((0.5*$CJ68),AS28,-AT28)</f>
        <v>2.1153846153846132</v>
      </c>
      <c r="AU68" s="78">
        <f ca="1">SUM((0.5*$CJ68),AT28,-AU28)</f>
        <v>1.1153846153846132</v>
      </c>
      <c r="AV68" s="78">
        <f ca="1">SUM((0.5*$CJ68),AU28,-AV28)</f>
        <v>0.1153846153846132</v>
      </c>
      <c r="AW68" s="78">
        <f ca="1">SUM((0.5*$CJ68),AV28,-AW28)</f>
        <v>-0.8846153846153868</v>
      </c>
      <c r="AX68" s="78">
        <f ca="1">SUM((0.5*$CJ68),AW28,-AX28)</f>
        <v>0.1153846153846132</v>
      </c>
      <c r="AY68" s="78">
        <f ca="1">SUM((0.5*$CJ68),AX28,-AY28)</f>
        <v>1.1153846153846132</v>
      </c>
      <c r="AZ68" s="78">
        <f ca="1">SUM((0.5*$CJ68),AY28,-AZ28)</f>
        <v>1.1153846153846132</v>
      </c>
      <c r="BA68" s="78">
        <f ca="1">SUM((0.5*$CJ68),AZ28,-BA28)</f>
        <v>0.1153846153846132</v>
      </c>
      <c r="BB68" s="78">
        <f ca="1">SUM((0.5*$CJ68),BA28,-BB28)</f>
        <v>-0.8846153846153868</v>
      </c>
      <c r="BC68" s="78">
        <f ca="1">SUM((0.5*$CJ68),BB28,-BC28)</f>
        <v>0.1153846153846132</v>
      </c>
      <c r="BD68" s="78">
        <f ca="1">SUM((0.5*$CJ68),BC28,-BD28)</f>
        <v>-0.8846153846153868</v>
      </c>
      <c r="BE68" s="78">
        <f ca="1">SUM((0.5*$CJ68),BD28,-BE28)</f>
        <v>-0.8846153846153868</v>
      </c>
      <c r="BF68" s="78">
        <f ca="1">SUM((0.5*$CJ68),BE28,-BF28)</f>
        <v>-0.8846153846153868</v>
      </c>
      <c r="BG68" s="78">
        <f ca="1">SUM((0.5*$CJ68),BF28,-BG28)</f>
        <v>-0.8846153846153868</v>
      </c>
      <c r="BH68" s="78">
        <f ca="1">SUM((0.5*$CJ68),BG28,-BH28)</f>
        <v>-0.8846153846153868</v>
      </c>
      <c r="BI68" s="78">
        <f ca="1">SUM((0.5*$CJ68),BH28,-BI28)</f>
        <v>-0.8846153846153868</v>
      </c>
      <c r="BJ68" s="78">
        <f ca="1">SUM((0.5*$CJ68),BI28,-BJ28)</f>
        <v>-0.8846153846153868</v>
      </c>
      <c r="BK68" s="78">
        <f ca="1">SUM((0.5*$CJ68),BJ28,-BK28)</f>
        <v>-0.8846153846153868</v>
      </c>
      <c r="BL68" s="78">
        <f ca="1">SUM((0.5*$CJ68),BK28,-BL28)</f>
        <v>-0.8846153846153868</v>
      </c>
      <c r="BM68" s="78">
        <f ca="1">SUM((0.5*$CJ68),BL28,-BM28)</f>
        <v>0.1153846153846132</v>
      </c>
      <c r="BN68" s="78">
        <f ca="1">SUM((0.5*$CJ68),BM28,-BN28)</f>
        <v>-0.8846153846153868</v>
      </c>
      <c r="BO68" s="78">
        <f ca="1">SUM((0.5*$CJ68),BN28,-BO28)</f>
        <v>0.1153846153846132</v>
      </c>
      <c r="BP68" s="78">
        <f ca="1">SUM((0.5*$CJ68),BO28,-BP28)</f>
        <v>-0.8846153846153868</v>
      </c>
      <c r="BQ68" s="78">
        <f ca="1">SUM((0.5*$CJ68),BP28,-BQ28)</f>
        <v>-0.8846153846153868</v>
      </c>
      <c r="BR68" s="78">
        <f ca="1">SUM((0.5*$CJ68),BQ28,-BR28)</f>
        <v>-1.8846153846153868</v>
      </c>
      <c r="BS68" s="78">
        <f ca="1">SUM((0.5*$CJ68),BR28,-BS28)</f>
        <v>-0.8846153846153868</v>
      </c>
      <c r="BT68" s="78">
        <f ca="1">SUM((0.5*$CJ68),BS28,-BT28)</f>
        <v>-2.8846153846153868</v>
      </c>
      <c r="BU68" s="78">
        <f ca="1">SUM((0.5*$CJ68),BT28,-BU28)</f>
        <v>-2.8846153846153868</v>
      </c>
      <c r="BV68" s="78">
        <f ca="1">SUM((0.5*$CJ68),BU28,-BV28)</f>
        <v>-3.8846153846153868</v>
      </c>
      <c r="BW68" s="78">
        <f ca="1">SUM((0.5*$CJ68),BV28,-BW28)</f>
        <v>-1.8846153846153868</v>
      </c>
      <c r="BX68" s="78">
        <f ca="1">SUM((0.5*$CJ68),BW28,-BX28)</f>
        <v>-3.8846153846153868</v>
      </c>
      <c r="BY68" s="78">
        <f ca="1">SUM((0.5*$CJ68),BX28,-BY28)</f>
        <v>-3.8846153846153868</v>
      </c>
      <c r="BZ68" s="78">
        <f ca="1">SUM((0.5*$CJ68),BY28,-BZ28)</f>
        <v>-3.8846153846153868</v>
      </c>
      <c r="CA68" s="78">
        <f ca="1">SUM((0.5*$CJ68),BZ28,-CA28)</f>
        <v>-3.8846153846153832</v>
      </c>
      <c r="CB68" s="78">
        <f ca="1">SUM((0.5*$CJ68),CA28,-CB28)</f>
        <v>-5.8846153846153832</v>
      </c>
      <c r="CC68" s="78">
        <f ca="1">SUM((0.5*$CJ68),CB28,-CC28)</f>
        <v>-2.8846153846153832</v>
      </c>
      <c r="CD68" s="78">
        <f ca="1">SUM((0.5*$CJ68),CC28,-CD28)</f>
        <v>-2.8846153846153832</v>
      </c>
      <c r="CE68" s="78">
        <f ca="1">SUM((0.5*$CJ68),CD28,-CE28)</f>
        <v>-2.884615384615385</v>
      </c>
      <c r="CF68" s="78">
        <f ca="1">SUM((0.5*$CJ68),CE28,-CF28)</f>
        <v>-2.884615384615385</v>
      </c>
      <c r="CG68" s="78">
        <f ca="1">SUM((0.5*$CJ68),CF28,-CG28)</f>
        <v>-2.884615384615385</v>
      </c>
      <c r="CH68" s="78">
        <f ca="1">SUM((0.5*$CJ68),CG28,-CH28)</f>
        <v>-3.884615384615385</v>
      </c>
      <c r="CI68" s="78">
        <f ca="1">SUM((0.5*$CJ68),CH28,-CI28)</f>
        <v>-2.8846153846153846</v>
      </c>
      <c r="CJ68" s="78">
        <f ca="1">PRODUCT(-H28,1/39)</f>
        <v>0.23076923076923075</v>
      </c>
      <c r="CL68" s="71">
        <f ca="1">CO28</f>
        <v>41.28</v>
      </c>
      <c r="CR68" s="27"/>
    </row>
    <row r="69" spans="4:96" s="1" customFormat="1" ht="69.95" customHeight="1">
      <c r="D69" s="28">
        <v>5</v>
      </c>
      <c r="H69" s="4"/>
      <c r="I69" s="2"/>
      <c r="J69" s="78">
        <f ca="1">PRODUCT(-H29,1/39)</f>
        <v>-0.5641025641025641</v>
      </c>
      <c r="K69" s="78">
        <f ca="1">SUM((0.5*$CJ69),0)</f>
        <v>-0.28205128205128205</v>
      </c>
      <c r="L69" s="78">
        <f ca="1">SUM((0.5*$CJ69),K29,-L29)</f>
        <v>0.717948717948718</v>
      </c>
      <c r="M69" s="78">
        <f ca="1">SUM((0.5*$CJ69),L29,-M29)</f>
        <v>-4.2820512820512819</v>
      </c>
      <c r="N69" s="78">
        <f ca="1">SUM((0.5*$CJ69),M29,-N29)</f>
        <v>-0.28205128205128194</v>
      </c>
      <c r="O69" s="78">
        <f ca="1">SUM((0.5*$CJ69),N29,-O29)</f>
        <v>0.71794871794871806</v>
      </c>
      <c r="P69" s="78">
        <f ca="1">SUM((0.5*$CJ69),O29,-P29)</f>
        <v>-0.28205128205128194</v>
      </c>
      <c r="Q69" s="78">
        <f ca="1">SUM((0.5*$CJ69),P29,-Q29)</f>
        <v>-0.28205128205128194</v>
      </c>
      <c r="R69" s="78">
        <f ca="1">SUM((0.5*$CJ69),Q29,-R29)</f>
        <v>-1.2820512820512819</v>
      </c>
      <c r="S69" s="78">
        <f ca="1">SUM((0.5*$CJ69),R29,-S29)</f>
        <v>-0.28205128205128194</v>
      </c>
      <c r="T69" s="78">
        <f ca="1">SUM((0.5*$CJ69),S29,-T29)</f>
        <v>-1.2820512820512819</v>
      </c>
      <c r="U69" s="78">
        <f ca="1">SUM((0.5*$CJ69),T29,-U29)</f>
        <v>-0.28205128205128194</v>
      </c>
      <c r="V69" s="78">
        <f ca="1">SUM((0.5*$CJ69),U29,-V29)</f>
        <v>-0.28205128205128194</v>
      </c>
      <c r="W69" s="78">
        <f ca="1">SUM((0.5*$CJ69),V29,-W29)</f>
        <v>-0.28205128205128194</v>
      </c>
      <c r="X69" s="78">
        <f ca="1">SUM((0.5*$CJ69),W29,-X29)</f>
        <v>-1.2820512820512819</v>
      </c>
      <c r="Y69" s="78">
        <f ca="1">SUM((0.5*$CJ69),X29,-Y29)</f>
        <v>-0.28205128205128194</v>
      </c>
      <c r="Z69" s="78">
        <f ca="1">SUM((0.5*$CJ69),Y29,-Z29)</f>
        <v>-1.2820512820512819</v>
      </c>
      <c r="AA69" s="78">
        <f ca="1">SUM((0.5*$CJ69),Z29,-AA29)</f>
        <v>-0.28205128205128194</v>
      </c>
      <c r="AB69" s="78">
        <f ca="1">SUM((0.5*$CJ69),AA29,-AB29)</f>
        <v>0.71794871794871806</v>
      </c>
      <c r="AC69" s="78">
        <f ca="1">SUM((0.5*$CJ69),AB29,-AC29)</f>
        <v>0.71794871794871806</v>
      </c>
      <c r="AD69" s="78">
        <f ca="1">SUM((0.5*$CJ69),AC29,-AD29)</f>
        <v>-0.28205128205128194</v>
      </c>
      <c r="AE69" s="78">
        <f ca="1">SUM((0.5*$CJ69),AD29,-AE29)</f>
        <v>-0.28205128205128194</v>
      </c>
      <c r="AF69" s="78">
        <f ca="1">SUM((0.5*$CJ69),AE29,-AF29)</f>
        <v>-0.28205128205128194</v>
      </c>
      <c r="AG69" s="78">
        <f ca="1">SUM((0.5*$CJ69),AF29,-AG29)</f>
        <v>0.71794871794871806</v>
      </c>
      <c r="AH69" s="78">
        <f ca="1">SUM((0.5*$CJ69),AG29,-AH29)</f>
        <v>0.71794871794871806</v>
      </c>
      <c r="AI69" s="78">
        <f ca="1">SUM((0.5*$CJ69),AH29,-AI29)</f>
        <v>0.71794871794871806</v>
      </c>
      <c r="AJ69" s="78">
        <f ca="1">SUM((0.5*$CJ69),AI29,-AJ29)</f>
        <v>-0.28205128205128205</v>
      </c>
      <c r="AK69" s="78">
        <f ca="1">SUM((0.5*$CJ69),AJ29,-AK29)</f>
        <v>0.717948717948718</v>
      </c>
      <c r="AL69" s="78">
        <f ca="1">SUM((0.5*$CJ69),AK29,-AL29)</f>
        <v>0.717948717948718</v>
      </c>
      <c r="AM69" s="78">
        <f ca="1">SUM((0.5*$CJ69),AL29,-AM29)</f>
        <v>0.71794871794871806</v>
      </c>
      <c r="AN69" s="78">
        <f ca="1">SUM((0.5*$CJ69),AM29,-AN29)</f>
        <v>-0.28205128205128194</v>
      </c>
      <c r="AO69" s="78">
        <f ca="1">SUM((0.5*$CJ69),AN29,-AO29)</f>
        <v>0.71794871794871806</v>
      </c>
      <c r="AP69" s="78">
        <f ca="1">SUM((0.5*$CJ69),AO29,-AP29)</f>
        <v>-0.28205128205128194</v>
      </c>
      <c r="AQ69" s="78">
        <f ca="1">SUM((0.5*$CJ69),AP29,-AQ29)</f>
        <v>0.71794871794871806</v>
      </c>
      <c r="AR69" s="78">
        <f ca="1">SUM((0.5*$CJ69),AQ29,-AR29)</f>
        <v>-0.28205128205128194</v>
      </c>
      <c r="AS69" s="78">
        <f ca="1">SUM((0.5*$CJ69),AR29,-AS29)</f>
        <v>-0.28205128205128194</v>
      </c>
      <c r="AT69" s="78">
        <f ca="1">SUM((0.5*$CJ69),AS29,-AT29)</f>
        <v>0.71794871794871806</v>
      </c>
      <c r="AU69" s="78">
        <f ca="1">SUM((0.5*$CJ69),AT29,-AU29)</f>
        <v>0.71794871794871806</v>
      </c>
      <c r="AV69" s="78">
        <f ca="1">SUM((0.5*$CJ69),AU29,-AV29)</f>
        <v>-0.28205128205128194</v>
      </c>
      <c r="AW69" s="78">
        <f ca="1">SUM((0.5*$CJ69),AV29,-AW29)</f>
        <v>-0.28205128205128194</v>
      </c>
      <c r="AX69" s="78">
        <f ca="1">SUM((0.5*$CJ69),AW29,-AX29)</f>
        <v>-0.28205128205128194</v>
      </c>
      <c r="AY69" s="78">
        <f ca="1">SUM((0.5*$CJ69),AX29,-AY29)</f>
        <v>-0.28205128205128194</v>
      </c>
      <c r="AZ69" s="78">
        <f ca="1">SUM((0.5*$CJ69),AY29,-AZ29)</f>
        <v>0.71794871794871806</v>
      </c>
      <c r="BA69" s="78">
        <f ca="1">SUM((0.5*$CJ69),AZ29,-BA29)</f>
        <v>0.71794871794871806</v>
      </c>
      <c r="BB69" s="78">
        <f ca="1">SUM((0.5*$CJ69),BA29,-BB29)</f>
        <v>-0.28205128205128283</v>
      </c>
      <c r="BC69" s="78">
        <f ca="1">SUM((0.5*$CJ69),BB29,-BC29)</f>
        <v>-0.28205128205128283</v>
      </c>
      <c r="BD69" s="78">
        <f ca="1">SUM((0.5*$CJ69),BC29,-BD29)</f>
        <v>-0.28205128205128283</v>
      </c>
      <c r="BE69" s="78">
        <f ca="1">SUM((0.5*$CJ69),BD29,-BE29)</f>
        <v>-0.28205128205128283</v>
      </c>
      <c r="BF69" s="78">
        <f ca="1">SUM((0.5*$CJ69),BE29,-BF29)</f>
        <v>-0.28205128205128283</v>
      </c>
      <c r="BG69" s="78">
        <f ca="1">SUM((0.5*$CJ69),BF29,-BG29)</f>
        <v>-0.28205128205128283</v>
      </c>
      <c r="BH69" s="78">
        <f ca="1">SUM((0.5*$CJ69),BG29,-BH29)</f>
        <v>-1.2820512820512828</v>
      </c>
      <c r="BI69" s="78">
        <f ca="1">SUM((0.5*$CJ69),BH29,-BI29)</f>
        <v>-0.28205128205128194</v>
      </c>
      <c r="BJ69" s="78">
        <f ca="1">SUM((0.5*$CJ69),BI29,-BJ29)</f>
        <v>-0.28205128205128194</v>
      </c>
      <c r="BK69" s="78">
        <f ca="1">SUM((0.5*$CJ69),BJ29,-BK29)</f>
        <v>-0.28205128205128194</v>
      </c>
      <c r="BL69" s="78">
        <f ca="1">SUM((0.5*$CJ69),BK29,-BL29)</f>
        <v>-1.2820512820512819</v>
      </c>
      <c r="BM69" s="78">
        <f ca="1">SUM((0.5*$CJ69),BL29,-BM29)</f>
        <v>-0.28205128205128194</v>
      </c>
      <c r="BN69" s="78">
        <f ca="1">SUM((0.5*$CJ69),BM29,-BN29)</f>
        <v>-0.28205128205128194</v>
      </c>
      <c r="BO69" s="78">
        <f ca="1">SUM((0.5*$CJ69),BN29,-BO29)</f>
        <v>-0.28205128205128194</v>
      </c>
      <c r="BP69" s="78">
        <f ca="1">SUM((0.5*$CJ69),BO29,-BP29)</f>
        <v>-1.2820512820512819</v>
      </c>
      <c r="BQ69" s="78">
        <f ca="1">SUM((0.5*$CJ69),BP29,-BQ29)</f>
        <v>-0.28205128205128194</v>
      </c>
      <c r="BR69" s="78">
        <f ca="1">SUM((0.5*$CJ69),BQ29,-BR29)</f>
        <v>-1.2820512820512819</v>
      </c>
      <c r="BS69" s="78">
        <f ca="1">SUM((0.5*$CJ69),BR29,-BS29)</f>
        <v>-1.2820512820512819</v>
      </c>
      <c r="BT69" s="78">
        <f ca="1">SUM((0.5*$CJ69),BS29,-BT29)</f>
        <v>-0.28205128205128194</v>
      </c>
      <c r="BU69" s="78">
        <f ca="1">SUM((0.5*$CJ69),BT29,-BU29)</f>
        <v>-1.2820512820512819</v>
      </c>
      <c r="BV69" s="78">
        <f ca="1">SUM((0.5*$CJ69),BU29,-BV29)</f>
        <v>-0.28205128205128194</v>
      </c>
      <c r="BW69" s="78">
        <f ca="1">SUM((0.5*$CJ69),BV29,-BW29)</f>
        <v>-0.28205128205128194</v>
      </c>
      <c r="BX69" s="78">
        <f ca="1">SUM((0.5*$CJ69),BW29,-BX29)</f>
        <v>-1.2820512820512819</v>
      </c>
      <c r="BY69" s="78">
        <f ca="1">SUM((0.5*$CJ69),BX29,-BY29)</f>
        <v>-0.28205128205128194</v>
      </c>
      <c r="BZ69" s="78">
        <f ca="1">SUM((0.5*$CJ69),BY29,-BZ29)</f>
        <v>-0.28205128205128194</v>
      </c>
      <c r="CA69" s="78">
        <f ca="1">SUM((0.5*$CJ69),BZ29,-CA29)</f>
        <v>-0.28205128205128194</v>
      </c>
      <c r="CB69" s="78">
        <f ca="1">SUM((0.5*$CJ69),CA29,-CB29)</f>
        <v>-0.28205128205128194</v>
      </c>
      <c r="CC69" s="78">
        <f ca="1">SUM((0.5*$CJ69),CB29,-CC29)</f>
        <v>-0.28205128205128194</v>
      </c>
      <c r="CD69" s="78">
        <f ca="1">SUM((0.5*$CJ69),CC29,-CD29)</f>
        <v>-0.28205128205128194</v>
      </c>
      <c r="CE69" s="78">
        <f ca="1">SUM((0.5*$CJ69),CD29,-CE29)</f>
        <v>-0.28205128205128194</v>
      </c>
      <c r="CF69" s="78">
        <f ca="1">SUM((0.5*$CJ69),CE29,-CF29)</f>
        <v>-0.28205128205128194</v>
      </c>
      <c r="CG69" s="78">
        <f ca="1">SUM((0.5*$CJ69),CF29,-CG29)</f>
        <v>-0.28205128205128194</v>
      </c>
      <c r="CH69" s="78">
        <f ca="1">SUM((0.5*$CJ69),CG29,-CH29)</f>
        <v>-1.2820512820512819</v>
      </c>
      <c r="CI69" s="78">
        <f ca="1">SUM((0.5*$CJ69),CH29,-CI29)</f>
        <v>-0.28205128205128205</v>
      </c>
      <c r="CJ69" s="78">
        <f ca="1">PRODUCT(-H29,1/39)</f>
        <v>-0.5641025641025641</v>
      </c>
      <c r="CL69" s="71">
        <f ca="1">CO29</f>
        <v>3.9200000000000004</v>
      </c>
      <c r="CR69" s="27"/>
    </row>
    <row r="70" spans="4:96" s="1" customFormat="1" ht="69.95" customHeight="1">
      <c r="D70" s="28">
        <v>3</v>
      </c>
      <c r="H70" s="4"/>
      <c r="I70" s="2"/>
      <c r="J70" s="78">
        <f ca="1">PRODUCT(-H30,1/39)</f>
        <v>0.02564102564102564</v>
      </c>
      <c r="K70" s="78">
        <f ca="1">SUM((0.5*$CJ70),0)</f>
        <v>0.01282051282051282</v>
      </c>
      <c r="L70" s="78">
        <f ca="1">SUM((0.5*$CJ70),K30,-L30)</f>
        <v>1.0128205128205128</v>
      </c>
      <c r="M70" s="78">
        <f ca="1">SUM((0.5*$CJ70),L30,-M30)</f>
        <v>-0.98717948717948722</v>
      </c>
      <c r="N70" s="78">
        <f ca="1">SUM((0.5*$CJ70),M30,-N30)</f>
        <v>0.01282051282051282</v>
      </c>
      <c r="O70" s="78">
        <f ca="1">SUM((0.5*$CJ70),N30,-O30)</f>
        <v>0.01282051282051282</v>
      </c>
      <c r="P70" s="78">
        <f ca="1">SUM((0.5*$CJ70),O30,-P30)</f>
        <v>0.01282051282051282</v>
      </c>
      <c r="Q70" s="78">
        <f ca="1">SUM((0.5*$CJ70),P30,-Q30)</f>
        <v>1.0128205128205128</v>
      </c>
      <c r="R70" s="78">
        <f ca="1">SUM((0.5*$CJ70),Q30,-R30)</f>
        <v>0.012820512820512775</v>
      </c>
      <c r="S70" s="78">
        <f ca="1">SUM((0.5*$CJ70),R30,-S30)</f>
        <v>1.0128205128205128</v>
      </c>
      <c r="T70" s="78">
        <f ca="1">SUM((0.5*$CJ70),S30,-T30)</f>
        <v>0.012820512820512775</v>
      </c>
      <c r="U70" s="78">
        <f ca="1">SUM((0.5*$CJ70),T30,-U30)</f>
        <v>0.012820512820512775</v>
      </c>
      <c r="V70" s="78">
        <f ca="1">SUM((0.5*$CJ70),U30,-V30)</f>
        <v>1.0128205128205128</v>
      </c>
      <c r="W70" s="78">
        <f ca="1">SUM((0.5*$CJ70),V30,-W30)</f>
        <v>2.0128205128205128</v>
      </c>
      <c r="X70" s="78">
        <f ca="1">SUM((0.5*$CJ70),W30,-X30)</f>
        <v>1.0128205128205128</v>
      </c>
      <c r="Y70" s="78">
        <f ca="1">SUM((0.5*$CJ70),X30,-Y30)</f>
        <v>0.012820512820512775</v>
      </c>
      <c r="Z70" s="78">
        <f ca="1">SUM((0.5*$CJ70),Y30,-Z30)</f>
        <v>1.0128205128205128</v>
      </c>
      <c r="AA70" s="78">
        <f ca="1">SUM((0.5*$CJ70),Z30,-AA30)</f>
        <v>1.0128205128205128</v>
      </c>
      <c r="AB70" s="78">
        <f ca="1">SUM((0.5*$CJ70),AA30,-AB30)</f>
        <v>2.0128205128205128</v>
      </c>
      <c r="AC70" s="78">
        <f ca="1">SUM((0.5*$CJ70),AB30,-AC30)</f>
        <v>2.0128205128205128</v>
      </c>
      <c r="AD70" s="78">
        <f ca="1">SUM((0.5*$CJ70),AC30,-AD30)</f>
        <v>1.0128205128205128</v>
      </c>
      <c r="AE70" s="78">
        <f ca="1">SUM((0.5*$CJ70),AD30,-AE30)</f>
        <v>1.0128205128205128</v>
      </c>
      <c r="AF70" s="78">
        <f ca="1">SUM((0.5*$CJ70),AE30,-AF30)</f>
        <v>1.0128205128205128</v>
      </c>
      <c r="AG70" s="78">
        <f ca="1">SUM((0.5*$CJ70),AF30,-AG30)</f>
        <v>2.0128205128205128</v>
      </c>
      <c r="AH70" s="78">
        <f ca="1">SUM((0.5*$CJ70),AG30,-AH30)</f>
        <v>1.0128205128205146</v>
      </c>
      <c r="AI70" s="78">
        <f ca="1">SUM((0.5*$CJ70),AH30,-AI30)</f>
        <v>2.0128205128205146</v>
      </c>
      <c r="AJ70" s="78">
        <f ca="1">SUM((0.5*$CJ70),AI30,-AJ30)</f>
        <v>2.0128205128205146</v>
      </c>
      <c r="AK70" s="78">
        <f ca="1">SUM((0.5*$CJ70),AJ30,-AK30)</f>
        <v>2.0128205128205146</v>
      </c>
      <c r="AL70" s="78">
        <f ca="1">SUM((0.5*$CJ70),AK30,-AL30)</f>
        <v>2.0128205128205146</v>
      </c>
      <c r="AM70" s="78">
        <f ca="1">SUM((0.5*$CJ70),AL30,-AM30)</f>
        <v>2.0128205128205146</v>
      </c>
      <c r="AN70" s="78">
        <f ca="1">SUM((0.5*$CJ70),AM30,-AN30)</f>
        <v>1.0128205128205146</v>
      </c>
      <c r="AO70" s="78">
        <f ca="1">SUM((0.5*$CJ70),AN30,-AO30)</f>
        <v>2.0128205128205146</v>
      </c>
      <c r="AP70" s="78">
        <f ca="1">SUM((0.5*$CJ70),AO30,-AP30)</f>
        <v>1.0128205128205146</v>
      </c>
      <c r="AQ70" s="78">
        <f ca="1">SUM((0.5*$CJ70),AP30,-AQ30)</f>
        <v>2.0128205128205146</v>
      </c>
      <c r="AR70" s="78">
        <f ca="1">SUM((0.5*$CJ70),AQ30,-AR30)</f>
        <v>1.012820512820511</v>
      </c>
      <c r="AS70" s="78">
        <f ca="1">SUM((0.5*$CJ70),AR30,-AS30)</f>
        <v>1.012820512820511</v>
      </c>
      <c r="AT70" s="78">
        <f ca="1">SUM((0.5*$CJ70),AS30,-AT30)</f>
        <v>1.012820512820511</v>
      </c>
      <c r="AU70" s="78">
        <f ca="1">SUM((0.5*$CJ70),AT30,-AU30)</f>
        <v>1.012820512820511</v>
      </c>
      <c r="AV70" s="78">
        <f ca="1">SUM((0.5*$CJ70),AU30,-AV30)</f>
        <v>1.012820512820511</v>
      </c>
      <c r="AW70" s="78">
        <f ca="1">SUM((0.5*$CJ70),AV30,-AW30)</f>
        <v>0.012820512820510999</v>
      </c>
      <c r="AX70" s="78">
        <f ca="1">SUM((0.5*$CJ70),AW30,-AX30)</f>
        <v>1.012820512820511</v>
      </c>
      <c r="AY70" s="78">
        <f ca="1">SUM((0.5*$CJ70),AX30,-AY30)</f>
        <v>0.012820512820510999</v>
      </c>
      <c r="AZ70" s="78">
        <f ca="1">SUM((0.5*$CJ70),AY30,-AZ30)</f>
        <v>1.012820512820511</v>
      </c>
      <c r="BA70" s="78">
        <f ca="1">SUM((0.5*$CJ70),AZ30,-BA30)</f>
        <v>0.012820512820510999</v>
      </c>
      <c r="BB70" s="78">
        <f ca="1">SUM((0.5*$CJ70),BA30,-BB30)</f>
        <v>0.012820512820510999</v>
      </c>
      <c r="BC70" s="78">
        <f ca="1">SUM((0.5*$CJ70),BB30,-BC30)</f>
        <v>-0.987179487179489</v>
      </c>
      <c r="BD70" s="78">
        <f ca="1">SUM((0.5*$CJ70),BC30,-BD30)</f>
        <v>0.012820512820510999</v>
      </c>
      <c r="BE70" s="78">
        <f ca="1">SUM((0.5*$CJ70),BD30,-BE30)</f>
        <v>-0.987179487179489</v>
      </c>
      <c r="BF70" s="78">
        <f ca="1">SUM((0.5*$CJ70),BE30,-BF30)</f>
        <v>-0.987179487179489</v>
      </c>
      <c r="BG70" s="78">
        <f ca="1">SUM((0.5*$CJ70),BF30,-BG30)</f>
        <v>0.012820512820510999</v>
      </c>
      <c r="BH70" s="78">
        <f ca="1">SUM((0.5*$CJ70),BG30,-BH30)</f>
        <v>-1.987179487179489</v>
      </c>
      <c r="BI70" s="78">
        <f ca="1">SUM((0.5*$CJ70),BH30,-BI30)</f>
        <v>-0.987179487179489</v>
      </c>
      <c r="BJ70" s="78">
        <f ca="1">SUM((0.5*$CJ70),BI30,-BJ30)</f>
        <v>-0.987179487179489</v>
      </c>
      <c r="BK70" s="78">
        <f ca="1">SUM((0.5*$CJ70),BJ30,-BK30)</f>
        <v>-0.987179487179489</v>
      </c>
      <c r="BL70" s="78">
        <f ca="1">SUM((0.5*$CJ70),BK30,-BL30)</f>
        <v>-0.987179487179489</v>
      </c>
      <c r="BM70" s="78">
        <f ca="1">SUM((0.5*$CJ70),BL30,-BM30)</f>
        <v>-0.98717948717948545</v>
      </c>
      <c r="BN70" s="78">
        <f ca="1">SUM((0.5*$CJ70),BM30,-BN30)</f>
        <v>-0.98717948717948545</v>
      </c>
      <c r="BO70" s="78">
        <f ca="1">SUM((0.5*$CJ70),BN30,-BO30)</f>
        <v>-0.98717948717948545</v>
      </c>
      <c r="BP70" s="78">
        <f ca="1">SUM((0.5*$CJ70),BO30,-BP30)</f>
        <v>-0.98717948717948545</v>
      </c>
      <c r="BQ70" s="78">
        <f ca="1">SUM((0.5*$CJ70),BP30,-BQ30)</f>
        <v>-0.98717948717948545</v>
      </c>
      <c r="BR70" s="78">
        <f ca="1">SUM((0.5*$CJ70),BQ30,-BR30)</f>
        <v>-1.9871794871794855</v>
      </c>
      <c r="BS70" s="78">
        <f ca="1">SUM((0.5*$CJ70),BR30,-BS30)</f>
        <v>-0.98717948717948545</v>
      </c>
      <c r="BT70" s="78">
        <f ca="1">SUM((0.5*$CJ70),BS30,-BT30)</f>
        <v>-1.9871794871794855</v>
      </c>
      <c r="BU70" s="78">
        <f ca="1">SUM((0.5*$CJ70),BT30,-BU30)</f>
        <v>-0.98717948717948545</v>
      </c>
      <c r="BV70" s="78">
        <f ca="1">SUM((0.5*$CJ70),BU30,-BV30)</f>
        <v>-0.98717948717948545</v>
      </c>
      <c r="BW70" s="78">
        <f ca="1">SUM((0.5*$CJ70),BV30,-BW30)</f>
        <v>-0.98717948717948545</v>
      </c>
      <c r="BX70" s="78">
        <f ca="1">SUM((0.5*$CJ70),BW30,-BX30)</f>
        <v>-1.9871794871794855</v>
      </c>
      <c r="BY70" s="78">
        <f ca="1">SUM((0.5*$CJ70),BX30,-BY30)</f>
        <v>-1.9871794871794855</v>
      </c>
      <c r="BZ70" s="78">
        <f ca="1">SUM((0.5*$CJ70),BY30,-BZ30)</f>
        <v>-1.9871794871794872</v>
      </c>
      <c r="CA70" s="78">
        <f ca="1">SUM((0.5*$CJ70),BZ30,-CA30)</f>
        <v>-0.98717948717948722</v>
      </c>
      <c r="CB70" s="78">
        <f ca="1">SUM((0.5*$CJ70),CA30,-CB30)</f>
        <v>-1.9871794871794872</v>
      </c>
      <c r="CC70" s="78">
        <f ca="1">SUM((0.5*$CJ70),CB30,-CC30)</f>
        <v>-2.9871794871794872</v>
      </c>
      <c r="CD70" s="78">
        <f ca="1">SUM((0.5*$CJ70),CC30,-CD30)</f>
        <v>-0.98717948717948722</v>
      </c>
      <c r="CE70" s="78">
        <f ca="1">SUM((0.5*$CJ70),CD30,-CE30)</f>
        <v>-0.98717948717948722</v>
      </c>
      <c r="CF70" s="78">
        <f ca="1">SUM((0.5*$CJ70),CE30,-CF30)</f>
        <v>-0.98717948717948722</v>
      </c>
      <c r="CG70" s="78">
        <f ca="1">SUM((0.5*$CJ70),CF30,-CG30)</f>
        <v>-0.98717948717948722</v>
      </c>
      <c r="CH70" s="78">
        <f ca="1">SUM((0.5*$CJ70),CG30,-CH30)</f>
        <v>-1.9871794871794872</v>
      </c>
      <c r="CI70" s="78">
        <f ca="1">SUM((0.5*$CJ70),CH30,-CI30)</f>
        <v>-0.98717948717948722</v>
      </c>
      <c r="CJ70" s="78">
        <f ca="1">PRODUCT(-H30,1/39)</f>
        <v>0.02564102564102564</v>
      </c>
      <c r="CL70" s="71">
        <f ca="1">CO30</f>
        <v>20.666666666666668</v>
      </c>
      <c r="CR70" s="27"/>
    </row>
    <row r="71" spans="4:96" s="1" customFormat="1" ht="69" customHeight="1">
      <c r="D71" s="28">
        <v>1</v>
      </c>
      <c r="H71" s="4"/>
      <c r="I71" s="2"/>
      <c r="J71" s="78">
        <f ca="1">PRODUCT(-H31,1/39)</f>
        <v>0.76923076923076916</v>
      </c>
      <c r="K71" s="78">
        <f ca="1">SUM((0.5*$CJ71),0)</f>
        <v>0.38461538461538458</v>
      </c>
      <c r="L71" s="78">
        <f ca="1">SUM((0.5*$CJ71),K31,-L31)</f>
        <v>0.38461538461538458</v>
      </c>
      <c r="M71" s="78">
        <f ca="1">SUM((0.5*$CJ71),L31,-M31)</f>
        <v>-2.6153846153846154</v>
      </c>
      <c r="N71" s="78">
        <f ca="1">SUM((0.5*$CJ71),M31,-N31)</f>
        <v>0.38461538461538458</v>
      </c>
      <c r="O71" s="78">
        <f ca="1">SUM((0.5*$CJ71),N31,-O31)</f>
        <v>-0.61538461538461542</v>
      </c>
      <c r="P71" s="78">
        <f ca="1">SUM((0.5*$CJ71),O31,-P31)</f>
        <v>-0.615384615384615</v>
      </c>
      <c r="Q71" s="78">
        <f ca="1">SUM((0.5*$CJ71),P31,-Q31)</f>
        <v>-0.615384615384615</v>
      </c>
      <c r="R71" s="78">
        <f ca="1">SUM((0.5*$CJ71),Q31,-R31)</f>
        <v>-1.615384615384615</v>
      </c>
      <c r="S71" s="78">
        <f ca="1">SUM((0.5*$CJ71),R31,-S31)</f>
        <v>-0.615384615384615</v>
      </c>
      <c r="T71" s="78">
        <f ca="1">SUM((0.5*$CJ71),S31,-T31)</f>
        <v>-0.615384615384615</v>
      </c>
      <c r="U71" s="78">
        <f ca="1">SUM((0.5*$CJ71),T31,-U31)</f>
        <v>-1.615384615384615</v>
      </c>
      <c r="V71" s="78">
        <f ca="1">SUM((0.5*$CJ71),U31,-V31)</f>
        <v>0.384615384615385</v>
      </c>
      <c r="W71" s="78">
        <f ca="1">SUM((0.5*$CJ71),V31,-W31)</f>
        <v>0.384615384615385</v>
      </c>
      <c r="X71" s="78">
        <f ca="1">SUM((0.5*$CJ71),W31,-X31)</f>
        <v>-0.615384615384615</v>
      </c>
      <c r="Y71" s="78">
        <f ca="1">SUM((0.5*$CJ71),X31,-Y31)</f>
        <v>0.384615384615385</v>
      </c>
      <c r="Z71" s="78">
        <f ca="1">SUM((0.5*$CJ71),Y31,-Z31)</f>
        <v>0.384615384615385</v>
      </c>
      <c r="AA71" s="78">
        <f ca="1">SUM((0.5*$CJ71),Z31,-AA31)</f>
        <v>0.384615384615385</v>
      </c>
      <c r="AB71" s="78">
        <f ca="1">SUM((0.5*$CJ71),AA31,-AB31)</f>
        <v>1.384615384615385</v>
      </c>
      <c r="AC71" s="78">
        <f ca="1">SUM((0.5*$CJ71),AB31,-AC31)</f>
        <v>1.384615384615385</v>
      </c>
      <c r="AD71" s="78">
        <f ca="1">SUM((0.5*$CJ71),AC31,-AD31)</f>
        <v>1.384615384615385</v>
      </c>
      <c r="AE71" s="78">
        <f ca="1">SUM((0.5*$CJ71),AD31,-AE31)</f>
        <v>1.384615384615385</v>
      </c>
      <c r="AF71" s="78">
        <f ca="1">SUM((0.5*$CJ71),AE31,-AF31)</f>
        <v>2.384615384615385</v>
      </c>
      <c r="AG71" s="78">
        <f ca="1">SUM((0.5*$CJ71),AF31,-AG31)</f>
        <v>2.384615384615385</v>
      </c>
      <c r="AH71" s="78">
        <f ca="1">SUM((0.5*$CJ71),AG31,-AH31)</f>
        <v>2.384615384615385</v>
      </c>
      <c r="AI71" s="78">
        <f ca="1">SUM((0.5*$CJ71),AH31,-AI31)</f>
        <v>1.3846153846153846</v>
      </c>
      <c r="AJ71" s="78">
        <f ca="1">SUM((0.5*$CJ71),AI31,-AJ31)</f>
        <v>2.3846153846153846</v>
      </c>
      <c r="AK71" s="78">
        <f ca="1">SUM((0.5*$CJ71),AJ31,-AK31)</f>
        <v>3.3846153846153846</v>
      </c>
      <c r="AL71" s="78">
        <f ca="1">SUM((0.5*$CJ71),AK31,-AL31)</f>
        <v>4.384615384615385</v>
      </c>
      <c r="AM71" s="78">
        <f ca="1">SUM((0.5*$CJ71),AL31,-AM31)</f>
        <v>3.384615384615385</v>
      </c>
      <c r="AN71" s="78">
        <f ca="1">SUM((0.5*$CJ71),AM31,-AN31)</f>
        <v>3.384615384615385</v>
      </c>
      <c r="AO71" s="78">
        <f ca="1">SUM((0.5*$CJ71),AN31,-AO31)</f>
        <v>3.384615384615385</v>
      </c>
      <c r="AP71" s="78">
        <f ca="1">SUM((0.5*$CJ71),AO31,-AP31)</f>
        <v>2.384615384615385</v>
      </c>
      <c r="AQ71" s="78">
        <f ca="1">SUM((0.5*$CJ71),AP31,-AQ31)</f>
        <v>3.3846153846153832</v>
      </c>
      <c r="AR71" s="78">
        <f ca="1">SUM((0.5*$CJ71),AQ31,-AR31)</f>
        <v>4.3846153846153832</v>
      </c>
      <c r="AS71" s="78">
        <f ca="1">SUM((0.5*$CJ71),AR31,-AS31)</f>
        <v>3.3846153846153832</v>
      </c>
      <c r="AT71" s="78">
        <f ca="1">SUM((0.5*$CJ71),AS31,-AT31)</f>
        <v>2.3846153846153832</v>
      </c>
      <c r="AU71" s="78">
        <f ca="1">SUM((0.5*$CJ71),AT31,-AU31)</f>
        <v>3.3846153846153832</v>
      </c>
      <c r="AV71" s="78">
        <f ca="1">SUM((0.5*$CJ71),AU31,-AV31)</f>
        <v>1.3846153846153868</v>
      </c>
      <c r="AW71" s="78">
        <f ca="1">SUM((0.5*$CJ71),AV31,-AW31)</f>
        <v>1.3846153846153868</v>
      </c>
      <c r="AX71" s="78">
        <f ca="1">SUM((0.5*$CJ71),AW31,-AX31)</f>
        <v>1.3846153846153868</v>
      </c>
      <c r="AY71" s="78">
        <f ca="1">SUM((0.5*$CJ71),AX31,-AY31)</f>
        <v>1.3846153846153868</v>
      </c>
      <c r="AZ71" s="78">
        <f ca="1">SUM((0.5*$CJ71),AY31,-AZ31)</f>
        <v>1.3846153846153868</v>
      </c>
      <c r="BA71" s="78">
        <f ca="1">SUM((0.5*$CJ71),AZ31,-BA31)</f>
        <v>0.3846153846153868</v>
      </c>
      <c r="BB71" s="78">
        <f ca="1">SUM((0.5*$CJ71),BA31,-BB31)</f>
        <v>1.3846153846153868</v>
      </c>
      <c r="BC71" s="78">
        <f ca="1">SUM((0.5*$CJ71),BB31,-BC31)</f>
        <v>0.3846153846153868</v>
      </c>
      <c r="BD71" s="78">
        <f ca="1">SUM((0.5*$CJ71),BC31,-BD31)</f>
        <v>-0.6153846153846132</v>
      </c>
      <c r="BE71" s="78">
        <f ca="1">SUM((0.5*$CJ71),BD31,-BE31)</f>
        <v>0.3846153846153868</v>
      </c>
      <c r="BF71" s="78">
        <f ca="1">SUM((0.5*$CJ71),BE31,-BF31)</f>
        <v>0.3846153846153868</v>
      </c>
      <c r="BG71" s="78">
        <f ca="1">SUM((0.5*$CJ71),BF31,-BG31)</f>
        <v>-0.6153846153846132</v>
      </c>
      <c r="BH71" s="78">
        <f ca="1">SUM((0.5*$CJ71),BG31,-BH31)</f>
        <v>0.3846153846153868</v>
      </c>
      <c r="BI71" s="78">
        <f ca="1">SUM((0.5*$CJ71),BH31,-BI31)</f>
        <v>0.3846153846153868</v>
      </c>
      <c r="BJ71" s="78">
        <f ca="1">SUM((0.5*$CJ71),BI31,-BJ31)</f>
        <v>-1.6153846153846132</v>
      </c>
      <c r="BK71" s="78">
        <f ca="1">SUM((0.5*$CJ71),BJ31,-BK31)</f>
        <v>-0.6153846153846132</v>
      </c>
      <c r="BL71" s="78">
        <f ca="1">SUM((0.5*$CJ71),BK31,-BL31)</f>
        <v>-0.6153846153846132</v>
      </c>
      <c r="BM71" s="78">
        <f ca="1">SUM((0.5*$CJ71),BL31,-BM31)</f>
        <v>0.3846153846153868</v>
      </c>
      <c r="BN71" s="78">
        <f ca="1">SUM((0.5*$CJ71),BM31,-BN31)</f>
        <v>-1.6153846153846132</v>
      </c>
      <c r="BO71" s="78">
        <f ca="1">SUM((0.5*$CJ71),BN31,-BO31)</f>
        <v>-1.6153846153846168</v>
      </c>
      <c r="BP71" s="78">
        <f ca="1">SUM((0.5*$CJ71),BO31,-BP31)</f>
        <v>-0.61538461538461675</v>
      </c>
      <c r="BQ71" s="78">
        <f ca="1">SUM((0.5*$CJ71),BP31,-BQ31)</f>
        <v>-0.61538461538461675</v>
      </c>
      <c r="BR71" s="78">
        <f ca="1">SUM((0.5*$CJ71),BQ31,-BR31)</f>
        <v>-0.61538461538461675</v>
      </c>
      <c r="BS71" s="78">
        <f ca="1">SUM((0.5*$CJ71),BR31,-BS31)</f>
        <v>-0.61538461538461675</v>
      </c>
      <c r="BT71" s="78">
        <f ca="1">SUM((0.5*$CJ71),BS31,-BT31)</f>
        <v>-1.6153846153846168</v>
      </c>
      <c r="BU71" s="78">
        <f ca="1">SUM((0.5*$CJ71),BT31,-BU31)</f>
        <v>-1.6153846153846168</v>
      </c>
      <c r="BV71" s="78">
        <f ca="1">SUM((0.5*$CJ71),BU31,-BV31)</f>
        <v>-0.61538461538461675</v>
      </c>
      <c r="BW71" s="78">
        <f ca="1">SUM((0.5*$CJ71),BV31,-BW31)</f>
        <v>-0.61538461538461675</v>
      </c>
      <c r="BX71" s="78">
        <f ca="1">SUM((0.5*$CJ71),BW31,-BX31)</f>
        <v>-0.61538461538461675</v>
      </c>
      <c r="BY71" s="78">
        <f ca="1">SUM((0.5*$CJ71),BX31,-BY31)</f>
        <v>-0.61538461538461675</v>
      </c>
      <c r="BZ71" s="78">
        <f ca="1">SUM((0.5*$CJ71),BY31,-BZ31)</f>
        <v>-1.6153846153846168</v>
      </c>
      <c r="CA71" s="78">
        <f ca="1">SUM((0.5*$CJ71),BZ31,-CA31)</f>
        <v>-0.615384615384615</v>
      </c>
      <c r="CB71" s="78">
        <f ca="1">SUM((0.5*$CJ71),CA31,-CB31)</f>
        <v>-1.615384615384615</v>
      </c>
      <c r="CC71" s="78">
        <f ca="1">SUM((0.5*$CJ71),CB31,-CC31)</f>
        <v>-1.615384615384615</v>
      </c>
      <c r="CD71" s="78">
        <f ca="1">SUM((0.5*$CJ71),CC31,-CD31)</f>
        <v>-0.615384615384615</v>
      </c>
      <c r="CE71" s="78">
        <f ca="1">SUM((0.5*$CJ71),CD31,-CE31)</f>
        <v>-0.615384615384615</v>
      </c>
      <c r="CF71" s="78">
        <f ca="1">SUM((0.5*$CJ71),CE31,-CF31)</f>
        <v>-0.615384615384615</v>
      </c>
      <c r="CG71" s="78">
        <f ca="1">SUM((0.5*$CJ71),CF31,-CG31)</f>
        <v>0.384615384615385</v>
      </c>
      <c r="CH71" s="78">
        <f ca="1">SUM((0.5*$CJ71),CG31,-CH31)</f>
        <v>-3.615384615384615</v>
      </c>
      <c r="CI71" s="78">
        <f ca="1">SUM((0.5*$CJ71),CH31,-CI31)</f>
        <v>-2.6153846153846154</v>
      </c>
      <c r="CJ71" s="78">
        <f ca="1">PRODUCT(-H31,1/39)</f>
        <v>0.76923076923076916</v>
      </c>
      <c r="CL71" s="71">
        <f ca="1">CO31</f>
        <v>18.986666666666668</v>
      </c>
      <c r="CN71" s="37" t="s">
        <v>52</v>
      </c>
      <c r="CR71" s="27"/>
    </row>
    <row r="72" spans="4:96" s="1" customFormat="1" ht="34.5" customHeight="1">
      <c r="D72" s="32"/>
      <c r="H72" s="4" t="s">
        <v>48</v>
      </c>
      <c r="I72" s="2"/>
      <c r="J72" s="78">
        <f ca="1">SUM(J42:J71)</f>
        <v>-4.1282051282051277</v>
      </c>
      <c r="K72" s="78">
        <f ca="1">SUM(K42:K71)</f>
        <v>-2.0641025641025639</v>
      </c>
      <c r="L72" s="78">
        <f ca="1">SUM(L42:L71)</f>
        <v>18.935897435897434</v>
      </c>
      <c r="M72" s="78">
        <f ca="1">SUM(M42:M71)</f>
        <v>-70.064102564102583</v>
      </c>
      <c r="N72" s="78">
        <f ca="1">SUM(N42:N71)</f>
        <v>-2.064102564102563</v>
      </c>
      <c r="O72" s="78">
        <f ca="1">SUM(O42:O71)</f>
        <v>19.935897435897445</v>
      </c>
      <c r="P72" s="78">
        <f ca="1">SUM(P42:P71)</f>
        <v>3.935897435897437</v>
      </c>
      <c r="Q72" s="78">
        <f ca="1">SUM(Q42:Q71)</f>
        <v>21.935897435897445</v>
      </c>
      <c r="R72" s="78">
        <f ca="1">SUM(R42:R71)</f>
        <v>-5.06410256410256</v>
      </c>
      <c r="S72" s="78">
        <f ca="1">SUM(S42:S71)</f>
        <v>18.935897435897445</v>
      </c>
      <c r="T72" s="78">
        <f ca="1">SUM(T42:T71)</f>
        <v>-2.0641025641025661</v>
      </c>
      <c r="U72" s="78">
        <f ca="1">SUM(U42:U71)</f>
        <v>11.935897435897434</v>
      </c>
      <c r="V72" s="78">
        <f ca="1">SUM(V42:V71)</f>
        <v>14.935897435897434</v>
      </c>
      <c r="W72" s="78">
        <f ca="1">SUM(W42:W71)</f>
        <v>25.935897435897438</v>
      </c>
      <c r="X72" s="78">
        <f ca="1">SUM(X42:X71)</f>
        <v>3.9358974358974317</v>
      </c>
      <c r="Y72" s="78">
        <f ca="1">SUM(Y42:Y71)</f>
        <v>6.935897435897429</v>
      </c>
      <c r="Z72" s="78">
        <f ca="1">SUM(Z42:Z71)</f>
        <v>3.9358974358974286</v>
      </c>
      <c r="AA72" s="78">
        <f ca="1">SUM(AA42:AA71)</f>
        <v>17.935897435897438</v>
      </c>
      <c r="AB72" s="78">
        <f ca="1">SUM(AB42:AB71)</f>
        <v>38.935897435897431</v>
      </c>
      <c r="AC72" s="78">
        <f ca="1">SUM(AC42:AC71)</f>
        <v>52.935897435897417</v>
      </c>
      <c r="AD72" s="78">
        <f ca="1">SUM(AD42:AD71)</f>
        <v>21.935897435897438</v>
      </c>
      <c r="AE72" s="78">
        <f ca="1">SUM(AE42:AE71)</f>
        <v>22.935897435897431</v>
      </c>
      <c r="AF72" s="78">
        <f ca="1">SUM(AF42:AF71)</f>
        <v>20.935897435897431</v>
      </c>
      <c r="AG72" s="78">
        <f ca="1">SUM(AG42:AG71)</f>
        <v>34.935897435897431</v>
      </c>
      <c r="AH72" s="78">
        <f ca="1">SUM(AH42:AH71)</f>
        <v>28.935897435897431</v>
      </c>
      <c r="AI72" s="78">
        <f ca="1">SUM(AI42:AI71)</f>
        <v>34.935897435897431</v>
      </c>
      <c r="AJ72" s="78">
        <f ca="1">SUM(AJ42:AJ71)</f>
        <v>18.93589743589742</v>
      </c>
      <c r="AK72" s="78">
        <f ca="1">SUM(AK42:AK71)</f>
        <v>34.935897435897431</v>
      </c>
      <c r="AL72" s="78">
        <f ca="1">SUM(AL42:AL71)</f>
        <v>27.935897435897424</v>
      </c>
      <c r="AM72" s="78">
        <f ca="1">SUM(AM42:AM71)</f>
        <v>29.935897435897431</v>
      </c>
      <c r="AN72" s="78">
        <f ca="1">SUM(AN42:AN71)</f>
        <v>9.9358974358974272</v>
      </c>
      <c r="AO72" s="78">
        <f ca="1">SUM(AO42:AO71)</f>
        <v>33.935897435897431</v>
      </c>
      <c r="AP72" s="78">
        <f ca="1">SUM(AP42:AP71)</f>
        <v>4.9358974358974343</v>
      </c>
      <c r="AQ72" s="78">
        <f ca="1">SUM(AQ42:AQ71)</f>
        <v>14.935897435897434</v>
      </c>
      <c r="AR72" s="78">
        <f ca="1">SUM(AR42:AR71)</f>
        <v>9.93589743589743</v>
      </c>
      <c r="AS72" s="78">
        <f ca="1">SUM(AS42:AS71)</f>
        <v>8.9358974358974343</v>
      </c>
      <c r="AT72" s="78">
        <f ca="1">SUM(AT42:AT71)</f>
        <v>14.935897435897434</v>
      </c>
      <c r="AU72" s="78">
        <f ca="1">SUM(AU42:AU71)</f>
        <v>16.935897435897434</v>
      </c>
      <c r="AV72" s="78">
        <f ca="1">SUM(AV42:AV71)</f>
        <v>-6.0641025641025621</v>
      </c>
      <c r="AW72" s="78">
        <f ca="1">SUM(AW42:AW71)</f>
        <v>-3.0641025641025639</v>
      </c>
      <c r="AX72" s="78">
        <f ca="1">SUM(AX42:AX71)</f>
        <v>2.9358974358974366</v>
      </c>
      <c r="AY72" s="78">
        <f ca="1">SUM(AY42:AY71)</f>
        <v>-3.0641025641025639</v>
      </c>
      <c r="AZ72" s="78">
        <f ca="1">SUM(AZ42:AZ71)</f>
        <v>14.935897435897438</v>
      </c>
      <c r="BA72" s="78">
        <f ca="1">SUM(BA42:BA71)</f>
        <v>8.9358974358974361</v>
      </c>
      <c r="BB72" s="78">
        <f ca="1">SUM(BB42:BB71)</f>
        <v>-10.064102564102571</v>
      </c>
      <c r="BC72" s="78">
        <f ca="1">SUM(BC42:BC71)</f>
        <v>-5.0641025641025728</v>
      </c>
      <c r="BD72" s="78">
        <f ca="1">SUM(BD42:BD71)</f>
        <v>-10.064102564102573</v>
      </c>
      <c r="BE72" s="78">
        <f ca="1">SUM(BE42:BE71)</f>
        <v>-10.064102564102576</v>
      </c>
      <c r="BF72" s="78">
        <f ca="1">SUM(BF42:BF71)</f>
        <v>-9.0641025641025763</v>
      </c>
      <c r="BG72" s="78">
        <f ca="1">SUM(BG42:BG71)</f>
        <v>-7.0641025641025763</v>
      </c>
      <c r="BH72" s="78">
        <f ca="1">SUM(BH42:BH71)</f>
        <v>-19.064102564102576</v>
      </c>
      <c r="BI72" s="78">
        <f ca="1">SUM(BI42:BI71)</f>
        <v>-9.0641025641025657</v>
      </c>
      <c r="BJ72" s="78">
        <f ca="1">SUM(BJ42:BJ71)</f>
        <v>-12.064102564102566</v>
      </c>
      <c r="BK72" s="78">
        <f ca="1">SUM(BK42:BK71)</f>
        <v>-12.064102564102566</v>
      </c>
      <c r="BL72" s="78">
        <f ca="1">SUM(BL42:BL71)</f>
        <v>-31.064102564102562</v>
      </c>
      <c r="BM72" s="78">
        <f ca="1">SUM(BM42:BM71)</f>
        <v>-14.064102564102562</v>
      </c>
      <c r="BN72" s="78">
        <f ca="1">SUM(BN42:BN71)</f>
        <v>-26.064102564102559</v>
      </c>
      <c r="BO72" s="78">
        <f ca="1">SUM(BO42:BO71)</f>
        <v>-17.064102564102562</v>
      </c>
      <c r="BP72" s="78">
        <f ca="1">SUM(BP42:BP71)</f>
        <v>-31.064102564102559</v>
      </c>
      <c r="BQ72" s="78">
        <f ca="1">SUM(BQ42:BQ71)</f>
        <v>-15.064102564102569</v>
      </c>
      <c r="BR72" s="78">
        <f ca="1">SUM(BR42:BR71)</f>
        <v>-53.064102564102583</v>
      </c>
      <c r="BS72" s="78">
        <f ca="1">SUM(BS42:BS71)</f>
        <v>-46.064102564102569</v>
      </c>
      <c r="BT72" s="78">
        <f ca="1">SUM(BT42:BT71)</f>
        <v>-45.064102564102569</v>
      </c>
      <c r="BU72" s="78">
        <f ca="1">SUM(BU42:BU71)</f>
        <v>-53.064102564102569</v>
      </c>
      <c r="BV72" s="78">
        <f ca="1">SUM(BV42:BV71)</f>
        <v>-27.064102564102566</v>
      </c>
      <c r="BW72" s="78">
        <f ca="1">SUM(BW42:BW71)</f>
        <v>-18.064102564102569</v>
      </c>
      <c r="BX72" s="78">
        <f ca="1">SUM(BX42:BX71)</f>
        <v>-39.064102564102555</v>
      </c>
      <c r="BY72" s="78">
        <f ca="1">SUM(BY42:BY71)</f>
        <v>-38.064102564102555</v>
      </c>
      <c r="BZ72" s="78">
        <f ca="1">SUM(BZ42:BZ71)</f>
        <v>-20.064102564102559</v>
      </c>
      <c r="CA72" s="78">
        <f ca="1">SUM(CA42:CA71)</f>
        <v>-18.064102564102555</v>
      </c>
      <c r="CB72" s="78">
        <f ca="1">SUM(CB42:CB71)</f>
        <v>-26.064102564102555</v>
      </c>
      <c r="CC72" s="78">
        <f ca="1">SUM(CC42:CC71)</f>
        <v>-24.064102564102562</v>
      </c>
      <c r="CD72" s="78">
        <f ca="1">SUM(CD42:CD71)</f>
        <v>-15.064102564102559</v>
      </c>
      <c r="CE72" s="78">
        <f ca="1">SUM(CE42:CE71)</f>
        <v>-19.064102564102562</v>
      </c>
      <c r="CF72" s="78">
        <f ca="1">SUM(CF42:CF71)</f>
        <v>-14.064102564102566</v>
      </c>
      <c r="CG72" s="78">
        <f ca="1">SUM(CG42:CG71)</f>
        <v>-9.0641025641025621</v>
      </c>
      <c r="CH72" s="78">
        <f ca="1">SUM(CH42:CH71)</f>
        <v>-25.064102564102555</v>
      </c>
      <c r="CI72" s="78">
        <f ca="1">SUM(CI42:CI71)</f>
        <v>-16.064102564102566</v>
      </c>
      <c r="CJ72" s="78">
        <f ca="1">SUM(CJ42:CJ71)</f>
        <v>-4.1282051282051277</v>
      </c>
      <c r="CL72" s="1">
        <f ca="1">PRODUCT(SUM(CL42:CL71),1/30)</f>
        <v>15.192444444444448</v>
      </c>
      <c r="CM72" s="6" t="s">
        <v>49</v>
      </c>
      <c r="CN72" s="8" t="s">
        <v>51</v>
      </c>
      <c r="CO72" s="38" t="s">
        <v>63</v>
      </c>
      <c r="CR72" s="27"/>
    </row>
    <row r="73" spans="4:96" s="1" customFormat="1" ht="20.25">
      <c r="D73" s="49"/>
      <c r="H73" s="50" t="s">
        <v>49</v>
      </c>
      <c r="I73" s="51"/>
      <c r="J73" s="79">
        <f ca="1">PRODUCT(J72,1/18)</f>
        <v>-0.2293447293447293</v>
      </c>
      <c r="K73" s="79">
        <f ca="1">PRODUCT(K72,1/18)</f>
        <v>-0.11467236467236465</v>
      </c>
      <c r="L73" s="79">
        <f ca="1">PRODUCT(L72,1/18)</f>
        <v>1.0519943019943019</v>
      </c>
      <c r="M73" s="79">
        <f ca="1">PRODUCT(M72,1/18)</f>
        <v>-3.8924501424501434</v>
      </c>
      <c r="N73" s="79">
        <f ca="1">PRODUCT(N72,1/18)</f>
        <v>-0.11467236467236461</v>
      </c>
      <c r="O73" s="79">
        <f ca="1">PRODUCT(O72,1/18)</f>
        <v>1.1075498575498579</v>
      </c>
      <c r="P73" s="79">
        <f ca="1">PRODUCT(P72,1/18)</f>
        <v>0.21866096866096871</v>
      </c>
      <c r="Q73" s="79">
        <f ca="1">PRODUCT(Q72,1/18)</f>
        <v>1.2186609686609691</v>
      </c>
      <c r="R73" s="79">
        <f ca="1">PRODUCT(R72,1/18)</f>
        <v>-0.2813390313390311</v>
      </c>
      <c r="S73" s="79">
        <f ca="1">PRODUCT(S72,1/18)</f>
        <v>1.0519943019943026</v>
      </c>
      <c r="T73" s="79">
        <f ca="1">PRODUCT(T72,1/18)</f>
        <v>-0.11467236467236477</v>
      </c>
      <c r="U73" s="79">
        <f ca="1">PRODUCT(U72,1/18)</f>
        <v>0.66310541310541293</v>
      </c>
      <c r="V73" s="79">
        <f ca="1">PRODUCT(V72,1/18)</f>
        <v>0.82977207977207967</v>
      </c>
      <c r="W73" s="79">
        <f ca="1">PRODUCT(W72,1/18)</f>
        <v>1.440883190883191</v>
      </c>
      <c r="X73" s="79">
        <f ca="1">PRODUCT(X72,1/18)</f>
        <v>0.2186609686609684</v>
      </c>
      <c r="Y73" s="79">
        <f ca="1">PRODUCT(Y72,1/18)</f>
        <v>0.38532763532763492</v>
      </c>
      <c r="Z73" s="79">
        <f ca="1">PRODUCT(Z72,1/18)</f>
        <v>0.21866096866096824</v>
      </c>
      <c r="AA73" s="79">
        <f ca="1">PRODUCT(AA72,1/18)</f>
        <v>0.99643874643874653</v>
      </c>
      <c r="AB73" s="79">
        <f ca="1">PRODUCT(AB72,1/18)</f>
        <v>2.1631054131054128</v>
      </c>
      <c r="AC73" s="79">
        <f ca="1">PRODUCT(AC72,1/18)</f>
        <v>2.9408831908831896</v>
      </c>
      <c r="AD73" s="79">
        <f ca="1">PRODUCT(AD72,1/18)</f>
        <v>1.2186609686609686</v>
      </c>
      <c r="AE73" s="79">
        <f ca="1">PRODUCT(AE72,1/18)</f>
        <v>1.2742165242165238</v>
      </c>
      <c r="AF73" s="79">
        <f ca="1">PRODUCT(AF72,1/18)</f>
        <v>1.1631054131054128</v>
      </c>
      <c r="AG73" s="79">
        <f ca="1">PRODUCT(AG72,1/18)</f>
        <v>1.9408831908831905</v>
      </c>
      <c r="AH73" s="79">
        <f ca="1">PRODUCT(AH72,1/18)</f>
        <v>1.6075498575498572</v>
      </c>
      <c r="AI73" s="79">
        <f ca="1">PRODUCT(AI72,1/18)</f>
        <v>1.9408831908831905</v>
      </c>
      <c r="AJ73" s="79">
        <f ca="1">PRODUCT(AJ72,1/18)</f>
        <v>1.051994301994301</v>
      </c>
      <c r="AK73" s="79">
        <f ca="1">PRODUCT(AK72,1/18)</f>
        <v>1.9408831908831905</v>
      </c>
      <c r="AL73" s="79">
        <f ca="1">PRODUCT(AL72,1/18)</f>
        <v>1.5519943019943012</v>
      </c>
      <c r="AM73" s="79">
        <f ca="1">PRODUCT(AM72,1/18)</f>
        <v>1.6631054131054128</v>
      </c>
      <c r="AN73" s="79">
        <f ca="1">PRODUCT(AN72,1/18)</f>
        <v>0.55199430199430144</v>
      </c>
      <c r="AO73" s="79">
        <f ca="1">PRODUCT(AO72,1/18)</f>
        <v>1.8853276353276349</v>
      </c>
      <c r="AP73" s="79">
        <f ca="1">PRODUCT(AP72,1/18)</f>
        <v>0.27421652421652409</v>
      </c>
      <c r="AQ73" s="79">
        <f ca="1">PRODUCT(AQ72,1/18)</f>
        <v>0.82977207977207967</v>
      </c>
      <c r="AR73" s="79">
        <f ca="1">PRODUCT(AR72,1/18)</f>
        <v>0.55199430199430166</v>
      </c>
      <c r="AS73" s="79">
        <f ca="1">PRODUCT(AS72,1/18)</f>
        <v>0.4964387464387463</v>
      </c>
      <c r="AT73" s="79">
        <f ca="1">PRODUCT(AT72,1/18)</f>
        <v>0.82977207977207967</v>
      </c>
      <c r="AU73" s="79">
        <f ca="1">PRODUCT(AU72,1/18)</f>
        <v>0.94088319088319072</v>
      </c>
      <c r="AV73" s="79">
        <f ca="1">PRODUCT(AV72,1/18)</f>
        <v>-0.33689458689458679</v>
      </c>
      <c r="AW73" s="79">
        <f ca="1">PRODUCT(AW72,1/18)</f>
        <v>-0.17022792022792022</v>
      </c>
      <c r="AX73" s="79">
        <f ca="1">PRODUCT(AX72,1/18)</f>
        <v>0.16310541310541313</v>
      </c>
      <c r="AY73" s="79">
        <f ca="1">PRODUCT(AY72,1/18)</f>
        <v>-0.17022792022792022</v>
      </c>
      <c r="AZ73" s="79">
        <f ca="1">PRODUCT(AZ72,1/18)</f>
        <v>0.82977207977207978</v>
      </c>
      <c r="BA73" s="79">
        <f ca="1">PRODUCT(BA72,1/18)</f>
        <v>0.49643874643874641</v>
      </c>
      <c r="BB73" s="79">
        <f ca="1">PRODUCT(BB72,1/18)</f>
        <v>-0.5591168091168095</v>
      </c>
      <c r="BC73" s="79">
        <f ca="1">PRODUCT(BC72,1/18)</f>
        <v>-0.28133903133903182</v>
      </c>
      <c r="BD73" s="79">
        <f ca="1">PRODUCT(BD72,1/18)</f>
        <v>-0.55911680911680961</v>
      </c>
      <c r="BE73" s="79">
        <f ca="1">PRODUCT(BE72,1/18)</f>
        <v>-0.55911680911680972</v>
      </c>
      <c r="BF73" s="79">
        <f ca="1">PRODUCT(BF72,1/18)</f>
        <v>-0.50356125356125425</v>
      </c>
      <c r="BG73" s="79">
        <f ca="1">PRODUCT(BG72,1/18)</f>
        <v>-0.39245014245014309</v>
      </c>
      <c r="BH73" s="79">
        <f ca="1">PRODUCT(BH72,1/18)</f>
        <v>-1.0591168091168097</v>
      </c>
      <c r="BI73" s="79">
        <f ca="1">PRODUCT(BI72,1/18)</f>
        <v>-0.50356125356125359</v>
      </c>
      <c r="BJ73" s="79">
        <f ca="1">PRODUCT(BJ72,1/18)</f>
        <v>-0.67022792022792033</v>
      </c>
      <c r="BK73" s="79">
        <f ca="1">PRODUCT(BK72,1/18)</f>
        <v>-0.67022792022792033</v>
      </c>
      <c r="BL73" s="79">
        <f ca="1">PRODUCT(BL72,1/18)</f>
        <v>-1.7257834757834756</v>
      </c>
      <c r="BM73" s="79">
        <f ca="1">PRODUCT(BM72,1/18)</f>
        <v>-0.78133903133903115</v>
      </c>
      <c r="BN73" s="79">
        <f ca="1">PRODUCT(BN72,1/18)</f>
        <v>-1.4480056980056977</v>
      </c>
      <c r="BO73" s="79">
        <f ca="1">PRODUCT(BO72,1/18)</f>
        <v>-0.94800569800569789</v>
      </c>
      <c r="BP73" s="79">
        <f ca="1">PRODUCT(BP72,1/18)</f>
        <v>-1.7257834757834754</v>
      </c>
      <c r="BQ73" s="79">
        <f ca="1">PRODUCT(BQ72,1/18)</f>
        <v>-0.83689458689458718</v>
      </c>
      <c r="BR73" s="79">
        <f ca="1">PRODUCT(BR72,1/18)</f>
        <v>-2.9480056980056988</v>
      </c>
      <c r="BS73" s="79">
        <f ca="1">PRODUCT(BS72,1/18)</f>
        <v>-2.5591168091168091</v>
      </c>
      <c r="BT73" s="79">
        <f ca="1">PRODUCT(BT72,1/18)</f>
        <v>-2.5035612535612537</v>
      </c>
      <c r="BU73" s="79">
        <f ca="1">PRODUCT(BU72,1/18)</f>
        <v>-2.9480056980056983</v>
      </c>
      <c r="BV73" s="79">
        <f ca="1">PRODUCT(BV72,1/18)</f>
        <v>-1.5035612535612535</v>
      </c>
      <c r="BW73" s="79">
        <f ca="1">PRODUCT(BW72,1/18)</f>
        <v>-1.0035612535612537</v>
      </c>
      <c r="BX73" s="79">
        <f ca="1">PRODUCT(BX72,1/18)</f>
        <v>-2.1702279202279198</v>
      </c>
      <c r="BY73" s="79">
        <f ca="1">PRODUCT(BY72,1/18)</f>
        <v>-2.114672364672364</v>
      </c>
      <c r="BZ73" s="79">
        <f ca="1">PRODUCT(BZ72,1/18)</f>
        <v>-1.1146723646723642</v>
      </c>
      <c r="CA73" s="79">
        <f ca="1">PRODUCT(CA72,1/18)</f>
        <v>-1.003561253561253</v>
      </c>
      <c r="CB73" s="79">
        <f ca="1">PRODUCT(CB72,1/18)</f>
        <v>-1.4480056980056975</v>
      </c>
      <c r="CC73" s="79">
        <f ca="1">PRODUCT(CC72,1/18)</f>
        <v>-1.3368945868945867</v>
      </c>
      <c r="CD73" s="79">
        <f ca="1">PRODUCT(CD72,1/18)</f>
        <v>-0.83689458689458651</v>
      </c>
      <c r="CE73" s="79">
        <f ca="1">PRODUCT(CE72,1/18)</f>
        <v>-1.0591168091168091</v>
      </c>
      <c r="CF73" s="79">
        <f ca="1">PRODUCT(CF72,1/18)</f>
        <v>-0.78133903133903138</v>
      </c>
      <c r="CG73" s="79">
        <f ca="1">PRODUCT(CG72,1/18)</f>
        <v>-0.50356125356125347</v>
      </c>
      <c r="CH73" s="79">
        <f ca="1">PRODUCT(CH72,1/18)</f>
        <v>-1.3924501424501419</v>
      </c>
      <c r="CI73" s="79">
        <f ca="1">PRODUCT(CI72,1/18)</f>
        <v>-0.89245014245014254</v>
      </c>
      <c r="CJ73" s="79">
        <f ca="1">PRODUCT(CJ72,1/18)</f>
        <v>-0.2293447293447293</v>
      </c>
      <c r="CN73" s="8"/>
      <c r="CO73" s="20" t="str">
        <f ca="1">IF(DA79&lt;1.1,"A+",IF(DA79&lt;2.1,"A",IF(DA79&lt;3.1,"A-",IF(DA79&lt;4.1,"B+",IF(DA79&lt;5.1,"B",IF(DA79&lt;6.1,"B-",IF(DA79&lt;7.1,"C+",IF(DA79&lt;8.1,"C",IF(DA79&lt;9.1,"C-",IF(DA79&lt;10.1,"D+",IF(DA79&lt;11.1,"D",IF(DA79&lt;12.1,"D-",IF(DA79&lt;13.1,"F")))))))))))))</f>
        <v>B-</v>
      </c>
      <c r="CP73" s="1" t="str">
        <f ca="1">IF(CN73&lt;2.33,"A+",IF(CN73&lt;2.667,"A",IF(CN73&lt;3,"A-",IF(CN73&lt;3.334,"B+",IF(CN73&lt;3.667,"B",IF(CN73&lt;4,"B-",IF(CN73&lt;4.334,"C+",IF(CN73&gt;=4.334,""))))))))</f>
        <v>A+</v>
      </c>
      <c r="CQ73" s="1" t="str">
        <f ca="1">IF(CN73&lt;=4.333,"",IF(CN73&lt;5,"C-",IF(CN73&lt;5.334,"D+",IF(CN73&lt;5.67,"D",IF(CN73&lt;6,"D-",IF(CN73&gt;=6,"F"))))))</f>
        <v/>
      </c>
      <c r="CR73" s="27"/>
    </row>
    <row r="74" spans="4:95" s="1" customFormat="1" ht="20.25">
      <c r="D74" s="55"/>
      <c r="E74" s="47"/>
      <c r="F74" s="47"/>
      <c r="G74" s="47"/>
      <c r="H74" s="56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  <c r="U74" s="57"/>
      <c r="V74" s="57"/>
      <c r="W74" s="57"/>
      <c r="X74" s="57"/>
      <c r="Y74" s="57"/>
      <c r="Z74" s="57"/>
      <c r="AA74" s="57"/>
      <c r="AB74" s="57"/>
      <c r="AC74" s="57"/>
      <c r="AD74" s="57"/>
      <c r="AE74" s="57"/>
      <c r="AF74" s="57"/>
      <c r="AG74" s="57"/>
      <c r="AH74" s="57"/>
      <c r="AI74" s="57"/>
      <c r="AJ74" s="57"/>
      <c r="AK74" s="57"/>
      <c r="AL74" s="57"/>
      <c r="AM74" s="57"/>
      <c r="AN74" s="57"/>
      <c r="AO74" s="57"/>
      <c r="AP74" s="57"/>
      <c r="AQ74" s="57"/>
      <c r="AR74" s="57"/>
      <c r="AS74" s="57"/>
      <c r="AT74" s="57"/>
      <c r="AU74" s="57"/>
      <c r="AV74" s="57"/>
      <c r="AW74" s="57"/>
      <c r="AX74" s="57"/>
      <c r="AY74" s="57"/>
      <c r="AZ74" s="57"/>
      <c r="BA74" s="57"/>
      <c r="BB74" s="57"/>
      <c r="BC74" s="57"/>
      <c r="BD74" s="57"/>
      <c r="BE74" s="57"/>
      <c r="BF74" s="57"/>
      <c r="BG74" s="57"/>
      <c r="BH74" s="57"/>
      <c r="BI74" s="57"/>
      <c r="BJ74" s="57"/>
      <c r="BK74" s="57"/>
      <c r="BL74" s="57"/>
      <c r="BM74" s="57"/>
      <c r="BN74" s="57"/>
      <c r="BO74" s="57"/>
      <c r="BP74" s="57"/>
      <c r="BQ74" s="57"/>
      <c r="BR74" s="57"/>
      <c r="BS74" s="57"/>
      <c r="BT74" s="57"/>
      <c r="BU74" s="57"/>
      <c r="BV74" s="57"/>
      <c r="BW74" s="57"/>
      <c r="BX74" s="57"/>
      <c r="BY74" s="57"/>
      <c r="BZ74" s="57"/>
      <c r="CA74" s="57"/>
      <c r="CB74" s="57"/>
      <c r="CC74" s="57"/>
      <c r="CD74" s="57"/>
      <c r="CE74" s="57"/>
      <c r="CF74" s="57"/>
      <c r="CG74" s="57"/>
      <c r="CH74" s="57"/>
      <c r="CI74" s="57"/>
      <c r="CN74" s="20"/>
      <c r="CQ74" s="27"/>
    </row>
    <row r="75" spans="4:108" s="1" customFormat="1" ht="21.95" customHeight="1">
      <c r="D75" s="55"/>
      <c r="E75" s="47"/>
      <c r="F75" s="47"/>
      <c r="G75" s="47"/>
      <c r="H75" s="47"/>
      <c r="I75" s="47"/>
      <c r="J75" s="47"/>
      <c r="K75" s="47"/>
      <c r="L75" s="47"/>
      <c r="M75" s="47"/>
      <c r="N75" s="47"/>
      <c r="O75" s="47"/>
      <c r="P75" s="47"/>
      <c r="Q75" s="47"/>
      <c r="R75" s="56"/>
      <c r="S75" s="57"/>
      <c r="T75" s="57"/>
      <c r="U75" s="57"/>
      <c r="V75" s="62">
        <v>13</v>
      </c>
      <c r="W75" s="62">
        <v>13</v>
      </c>
      <c r="X75" s="62">
        <v>12</v>
      </c>
      <c r="Y75" s="63"/>
      <c r="Z75" s="62">
        <v>17</v>
      </c>
      <c r="AA75" s="62">
        <v>17</v>
      </c>
      <c r="AB75" s="95">
        <v>17</v>
      </c>
      <c r="AC75" s="63"/>
      <c r="AD75" s="62">
        <v>24</v>
      </c>
      <c r="AE75" s="62">
        <v>23</v>
      </c>
      <c r="AF75" s="62">
        <v>23</v>
      </c>
      <c r="AG75" s="63"/>
      <c r="AH75" s="62">
        <v>27</v>
      </c>
      <c r="AI75" s="62">
        <v>28</v>
      </c>
      <c r="AJ75" s="62">
        <v>28</v>
      </c>
      <c r="AK75" s="63"/>
      <c r="AL75" s="62">
        <v>34</v>
      </c>
      <c r="AM75" s="62">
        <v>34</v>
      </c>
      <c r="AN75" s="62">
        <v>34</v>
      </c>
      <c r="AQ75" s="63"/>
      <c r="AR75" s="89" t="s">
        <v>64</v>
      </c>
      <c r="AS75" s="89"/>
      <c r="AT75" s="89"/>
      <c r="AU75" s="89"/>
      <c r="AV75" s="89"/>
      <c r="AW75" s="89"/>
      <c r="AX75" s="89"/>
      <c r="AY75" s="89"/>
      <c r="AZ75" s="89"/>
      <c r="BA75" s="89"/>
      <c r="BB75" s="89"/>
      <c r="BC75" s="89"/>
      <c r="BD75" s="89"/>
      <c r="BE75" s="89"/>
      <c r="BF75" s="62">
        <v>34</v>
      </c>
      <c r="BG75" s="62">
        <v>34</v>
      </c>
      <c r="BH75" s="62">
        <v>34</v>
      </c>
      <c r="BI75" s="63"/>
      <c r="BJ75" s="62">
        <v>28</v>
      </c>
      <c r="BK75" s="62">
        <v>28</v>
      </c>
      <c r="BL75" s="62">
        <v>27</v>
      </c>
      <c r="BM75" s="63"/>
      <c r="BN75" s="62">
        <v>23</v>
      </c>
      <c r="BO75" s="62">
        <v>23</v>
      </c>
      <c r="BP75" s="62">
        <v>24</v>
      </c>
      <c r="BQ75" s="63"/>
      <c r="BR75" s="62">
        <v>17</v>
      </c>
      <c r="BS75" s="62">
        <v>17</v>
      </c>
      <c r="BT75" s="62">
        <v>17</v>
      </c>
      <c r="BU75" s="63"/>
      <c r="BV75" s="62">
        <v>12</v>
      </c>
      <c r="BW75" s="62">
        <v>13</v>
      </c>
      <c r="BX75" s="62">
        <v>13</v>
      </c>
      <c r="BY75" s="63"/>
      <c r="BZ75" s="57"/>
      <c r="CA75" s="57"/>
      <c r="CB75" s="57"/>
      <c r="CC75" s="57"/>
      <c r="CD75" s="57"/>
      <c r="CE75" s="57"/>
      <c r="CF75" s="57"/>
      <c r="CG75" s="124" t="s">
        <v>111</v>
      </c>
      <c r="CI75" s="72"/>
      <c r="CJ75" s="71">
        <f ca="1">PRODUCT(CL72,0.1)</f>
        <v>1.5192444444444448</v>
      </c>
      <c r="CK75" s="20" t="str">
        <f ca="1">IF(CO75="",CP75,CO75)</f>
        <v>C</v>
      </c>
      <c r="CL75" s="20"/>
      <c r="CM75" s="20"/>
      <c r="CN75" s="20"/>
      <c r="CO75" s="1" t="str">
        <f ca="1">IF(CJ75&lt;0.777,"A+",IF(CJ75&lt;0.888,"A",IF(CJ75&lt;1,"A-",IF(CJ75&lt;1.111,"B+",IF(CJ75&lt;1.222,"B",IF(CJ75&lt;1.333,"B-",IF(CJ75&lt;1.444,"C+",IF(CJ75&gt;=1.444,""))))))))</f>
        <v/>
      </c>
      <c r="CP75" s="1" t="str">
        <f ca="1">IF(CJ75&lt;1.444,"",IF(CJ75&lt;1.555,"C",IF(CJ75&lt;1.666,"C-",IF(CJ75&lt;1.777,"D+",IF(CJ75&lt;1.888,"D",IF(CJ75&lt;1.999,"D-",IF(CJ75&gt;=2,"F")))))))</f>
        <v>C</v>
      </c>
      <c r="CQ75" s="27" t="str">
        <f ca="1">IF(CK75="A+",1,"")</f>
        <v/>
      </c>
      <c r="CR75" s="1" t="str">
        <f ca="1">IF(CK75="A",2,"")</f>
        <v/>
      </c>
      <c r="CS75" s="1" t="str">
        <f ca="1">IF(CK75="A-",3,"")</f>
        <v/>
      </c>
      <c r="CT75" s="1" t="str">
        <f ca="1">IF(CK75="B+",4,"")</f>
        <v/>
      </c>
      <c r="CU75" s="1" t="str">
        <f ca="1">IF(CK75="B",5,"")</f>
        <v/>
      </c>
      <c r="CV75" s="1" t="str">
        <f ca="1">IF(CK75="B-",6,"")</f>
        <v/>
      </c>
      <c r="CW75" s="1" t="str">
        <f ca="1">IF(CK75="C+",7,"")</f>
        <v/>
      </c>
      <c r="CX75" s="1">
        <f ca="1">IF(CK75="C",8,"")</f>
        <v>8</v>
      </c>
      <c r="CY75" s="1" t="str">
        <f ca="1">IF(CK75="C-",9,"")</f>
        <v/>
      </c>
      <c r="CZ75" s="1" t="str">
        <f ca="1">IF(CK75="D+",10,"")</f>
        <v/>
      </c>
      <c r="DA75" s="1" t="str">
        <f ca="1">IF(CK75="D",11,"")</f>
        <v/>
      </c>
      <c r="DB75" s="1" t="str">
        <f ca="1">IF(CK75="D-",12,"")</f>
        <v/>
      </c>
      <c r="DC75" s="1" t="str">
        <f ca="1">IF(CK75="F",13,"")</f>
        <v/>
      </c>
      <c r="DD75" s="1">
        <f ca="1">SUM(CQ75:DC75)</f>
        <v>8</v>
      </c>
    </row>
    <row r="76" spans="4:108" s="1" customFormat="1" ht="21.95" customHeight="1">
      <c r="D76" s="55"/>
      <c r="E76" s="47"/>
      <c r="F76" s="47"/>
      <c r="G76" s="47"/>
      <c r="H76" s="47"/>
      <c r="I76" s="47"/>
      <c r="J76" s="47"/>
      <c r="K76" s="47"/>
      <c r="L76" s="47"/>
      <c r="M76" s="47"/>
      <c r="N76" s="47"/>
      <c r="O76" s="47"/>
      <c r="P76" s="47"/>
      <c r="Q76" s="47"/>
      <c r="R76" s="56"/>
      <c r="S76" s="57"/>
      <c r="T76" s="57"/>
      <c r="U76" s="57"/>
      <c r="V76" s="64">
        <v>4</v>
      </c>
      <c r="W76" s="64">
        <v>11</v>
      </c>
      <c r="X76" s="64">
        <v>15</v>
      </c>
      <c r="Y76" s="65"/>
      <c r="Z76" s="64">
        <v>10</v>
      </c>
      <c r="AA76" s="64">
        <v>15</v>
      </c>
      <c r="AB76" s="96">
        <v>20</v>
      </c>
      <c r="AC76" s="65"/>
      <c r="AD76" s="64">
        <v>11</v>
      </c>
      <c r="AE76" s="64">
        <v>15</v>
      </c>
      <c r="AF76" s="64">
        <v>19</v>
      </c>
      <c r="AG76" s="65"/>
      <c r="AH76" s="64">
        <v>10</v>
      </c>
      <c r="AI76" s="64">
        <v>15</v>
      </c>
      <c r="AJ76" s="64">
        <v>20</v>
      </c>
      <c r="AK76" s="65"/>
      <c r="AL76" s="64">
        <v>15</v>
      </c>
      <c r="AM76" s="64">
        <v>18</v>
      </c>
      <c r="AN76" s="64">
        <v>24</v>
      </c>
      <c r="AQ76" s="65"/>
      <c r="AR76" s="89" t="s">
        <v>65</v>
      </c>
      <c r="AS76" s="89"/>
      <c r="AT76" s="89"/>
      <c r="AU76" s="89"/>
      <c r="AV76" s="89"/>
      <c r="AW76" s="89"/>
      <c r="AX76" s="89"/>
      <c r="AY76" s="89"/>
      <c r="AZ76" s="89"/>
      <c r="BA76" s="89"/>
      <c r="BB76" s="89"/>
      <c r="BC76" s="89"/>
      <c r="BD76" s="89"/>
      <c r="BE76" s="89"/>
      <c r="BF76" s="64">
        <v>24</v>
      </c>
      <c r="BG76" s="64">
        <v>18</v>
      </c>
      <c r="BH76" s="64">
        <v>15</v>
      </c>
      <c r="BI76" s="65"/>
      <c r="BJ76" s="64">
        <v>20</v>
      </c>
      <c r="BK76" s="64">
        <v>15</v>
      </c>
      <c r="BL76" s="64">
        <v>10</v>
      </c>
      <c r="BM76" s="65"/>
      <c r="BN76" s="64">
        <v>19</v>
      </c>
      <c r="BO76" s="64">
        <v>15</v>
      </c>
      <c r="BP76" s="64">
        <v>11</v>
      </c>
      <c r="BQ76" s="65"/>
      <c r="BR76" s="64">
        <v>20</v>
      </c>
      <c r="BS76" s="64">
        <v>15</v>
      </c>
      <c r="BT76" s="64">
        <v>10</v>
      </c>
      <c r="BU76" s="65"/>
      <c r="BV76" s="64">
        <v>15</v>
      </c>
      <c r="BW76" s="64">
        <v>11</v>
      </c>
      <c r="BX76" s="64">
        <v>4</v>
      </c>
      <c r="BY76" s="65"/>
      <c r="BZ76" s="57"/>
      <c r="CA76" s="57"/>
      <c r="CB76" s="57"/>
      <c r="CC76" s="57"/>
      <c r="CD76" s="57"/>
      <c r="CE76" s="57"/>
      <c r="CF76" s="57"/>
      <c r="CG76" s="124" t="s">
        <v>109</v>
      </c>
      <c r="CI76" s="72"/>
      <c r="CJ76" s="71">
        <f ca="1">PRODUCT(SQRT(I37^2),0.00294)</f>
        <v>0.83195826000000006</v>
      </c>
      <c r="CK76" s="20" t="str">
        <f ca="1">IF(CO76="",CP76,CO76)</f>
        <v>A</v>
      </c>
      <c r="CL76" s="20"/>
      <c r="CM76" s="20"/>
      <c r="CN76" s="20"/>
      <c r="CO76" s="1" t="str">
        <f ca="1">IF(CJ76&lt;0.777,"A+",IF(CJ76&lt;0.888,"A",IF(CJ76&lt;1,"A-",IF(CJ76&lt;1.111,"B+",IF(CJ76&lt;1.222,"B",IF(CJ76&lt;1.333,"B-",IF(CJ76&lt;1.444,"C+",IF(CJ76&gt;=1.444,""))))))))</f>
        <v>A</v>
      </c>
      <c r="CP76" s="1" t="str">
        <f ca="1">IF(CJ76&lt;1.444,"",IF(CJ76&lt;1.555,"C",IF(CJ76&lt;1.666,"C-",IF(CJ76&lt;1.777,"D+",IF(CJ76&lt;1.888,"D",IF(CJ76&lt;1.999,"D-",IF(CJ76&gt;=2,"F")))))))</f>
        <v/>
      </c>
      <c r="CQ76" s="27" t="str">
        <f ca="1">IF(CK76="A+",1,"")</f>
        <v/>
      </c>
      <c r="CR76" s="1">
        <f ca="1">IF(CK76="A",2,"")</f>
        <v>2</v>
      </c>
      <c r="CS76" s="1" t="str">
        <f ca="1">IF(CK76="A-",3,"")</f>
        <v/>
      </c>
      <c r="CT76" s="1" t="str">
        <f ca="1">IF(CK76="B+",4,"")</f>
        <v/>
      </c>
      <c r="CU76" s="1" t="str">
        <f ca="1">IF(CK76="B",5,"")</f>
        <v/>
      </c>
      <c r="CV76" s="1" t="str">
        <f ca="1">IF(CK76="B-",6,"")</f>
        <v/>
      </c>
      <c r="CW76" s="1" t="str">
        <f ca="1">IF(CK76="C+",7,"")</f>
        <v/>
      </c>
      <c r="CX76" s="1" t="str">
        <f ca="1">IF(CK76="C",8,"")</f>
        <v/>
      </c>
      <c r="CY76" s="1" t="str">
        <f ca="1">IF(CK76="C-",9,"")</f>
        <v/>
      </c>
      <c r="CZ76" s="1" t="str">
        <f ca="1">IF(CK76="D+",10,"")</f>
        <v/>
      </c>
      <c r="DA76" s="1" t="str">
        <f ca="1">IF(CK76="D",11,"")</f>
        <v/>
      </c>
      <c r="DB76" s="1" t="str">
        <f ca="1">IF(CK76="D-",12,"")</f>
        <v/>
      </c>
      <c r="DC76" s="1" t="str">
        <f ca="1">IF(CK76="F",13,"")</f>
        <v/>
      </c>
      <c r="DD76" s="1">
        <f ca="1">SUM(CQ76:DC76)</f>
        <v>2</v>
      </c>
    </row>
    <row r="77" spans="4:108" s="27" customFormat="1" ht="21.95" customHeight="1">
      <c r="D77" s="55"/>
      <c r="E77" s="47"/>
      <c r="F77" s="47"/>
      <c r="G77" s="47"/>
      <c r="H77" s="47"/>
      <c r="I77" s="47"/>
      <c r="J77" s="47"/>
      <c r="K77" s="47"/>
      <c r="L77" s="47"/>
      <c r="M77" s="47"/>
      <c r="N77" s="47"/>
      <c r="O77" s="47"/>
      <c r="P77" s="47"/>
      <c r="Q77" s="47"/>
      <c r="R77" s="58"/>
      <c r="S77" s="58"/>
      <c r="T77" s="58"/>
      <c r="U77" s="58"/>
      <c r="V77" s="67" t="s">
        <v>70</v>
      </c>
      <c r="W77" s="67" t="s">
        <v>112</v>
      </c>
      <c r="X77" s="67" t="s">
        <v>115</v>
      </c>
      <c r="Y77" s="25"/>
      <c r="Z77" s="67" t="s">
        <v>124</v>
      </c>
      <c r="AA77" s="66" t="s">
        <v>116</v>
      </c>
      <c r="AB77" s="66" t="s">
        <v>117</v>
      </c>
      <c r="AC77" s="25"/>
      <c r="AD77" s="66" t="s">
        <v>118</v>
      </c>
      <c r="AE77" s="66" t="s">
        <v>119</v>
      </c>
      <c r="AF77" s="66" t="s">
        <v>113</v>
      </c>
      <c r="AG77" s="25"/>
      <c r="AH77" s="66" t="s">
        <v>114</v>
      </c>
      <c r="AI77" s="66" t="s">
        <v>123</v>
      </c>
      <c r="AJ77" s="66" t="s">
        <v>120</v>
      </c>
      <c r="AK77" s="25"/>
      <c r="AL77" s="66" t="s">
        <v>69</v>
      </c>
      <c r="AM77" s="66" t="s">
        <v>121</v>
      </c>
      <c r="AN77" s="66" t="s">
        <v>122</v>
      </c>
      <c r="AQ77" s="103"/>
      <c r="AR77" s="91" t="s">
        <v>66</v>
      </c>
      <c r="AS77" s="91"/>
      <c r="AT77" s="91"/>
      <c r="AU77" s="91"/>
      <c r="AV77" s="91"/>
      <c r="AW77" s="91"/>
      <c r="AX77" s="91"/>
      <c r="AY77" s="91"/>
      <c r="AZ77" s="91"/>
      <c r="BA77" s="91"/>
      <c r="BB77" s="91"/>
      <c r="BC77" s="91"/>
      <c r="BD77" s="91"/>
      <c r="BE77" s="91"/>
      <c r="BF77" s="66" t="s">
        <v>122</v>
      </c>
      <c r="BG77" s="66" t="s">
        <v>121</v>
      </c>
      <c r="BH77" s="66" t="s">
        <v>69</v>
      </c>
      <c r="BI77" s="25"/>
      <c r="BJ77" s="66" t="s">
        <v>120</v>
      </c>
      <c r="BK77" s="66" t="s">
        <v>123</v>
      </c>
      <c r="BL77" s="66" t="s">
        <v>114</v>
      </c>
      <c r="BM77" s="25"/>
      <c r="BN77" s="66" t="s">
        <v>113</v>
      </c>
      <c r="BO77" s="66" t="s">
        <v>119</v>
      </c>
      <c r="BP77" s="66" t="s">
        <v>118</v>
      </c>
      <c r="BQ77" s="25"/>
      <c r="BR77" s="66" t="s">
        <v>117</v>
      </c>
      <c r="BS77" s="66" t="s">
        <v>116</v>
      </c>
      <c r="BT77" s="67" t="s">
        <v>124</v>
      </c>
      <c r="BU77" s="25"/>
      <c r="BV77" s="66" t="s">
        <v>115</v>
      </c>
      <c r="BW77" s="67" t="s">
        <v>112</v>
      </c>
      <c r="BX77" s="66" t="s">
        <v>70</v>
      </c>
      <c r="BY77" s="25"/>
      <c r="BZ77" s="58"/>
      <c r="CA77" s="58"/>
      <c r="CB77" s="58"/>
      <c r="CC77" s="58"/>
      <c r="CD77" s="58"/>
      <c r="CE77" s="58"/>
      <c r="CF77" s="58"/>
      <c r="CG77" s="125" t="s">
        <v>110</v>
      </c>
      <c r="CI77" s="73"/>
      <c r="CJ77" s="71">
        <f ca="1">PRODUCT(SQRT(H38^2),0.05)</f>
        <v>0.26833333333333331</v>
      </c>
      <c r="CK77" s="40" t="str">
        <f ca="1">IF(CO77="",CP77,CO77)</f>
        <v>A+</v>
      </c>
      <c r="CL77" s="40"/>
      <c r="CM77" s="40"/>
      <c r="CN77" s="40"/>
      <c r="CO77" s="27" t="str">
        <f ca="1">IF(CJ77&lt;0.777,"A+",IF(CJ77&lt;0.888,"A",IF(CJ77&lt;1,"A-",IF(CJ77&lt;1.111,"B+",IF(CJ77&lt;1.222,"B",IF(CJ77&lt;1.333,"B-",IF(CJ77&lt;1.444,"C+",IF(CJ77&gt;=1.444,""))))))))</f>
        <v>A+</v>
      </c>
      <c r="CP77" s="27" t="str">
        <f ca="1">IF(CJ77&lt;1.444,"",IF(CJ77&lt;1.555,"C",IF(CJ77&lt;1.666,"C-",IF(CJ77&lt;1.777,"D+",IF(CJ77&lt;1.888,"D",IF(CJ77&lt;1.999,"D-",IF(CJ77&gt;=2,"F")))))))</f>
        <v/>
      </c>
      <c r="CQ77" s="27">
        <f ca="1">IF(CK77="A+",1,"")</f>
        <v>1</v>
      </c>
      <c r="CR77" s="27" t="str">
        <f ca="1">IF(CK77="A",2,"")</f>
        <v/>
      </c>
      <c r="CS77" s="27" t="str">
        <f ca="1">IF(CK77="A-",3,"")</f>
        <v/>
      </c>
      <c r="CT77" s="27" t="str">
        <f ca="1">IF(CK77="B+",4,"")</f>
        <v/>
      </c>
      <c r="CU77" s="27" t="str">
        <f ca="1">IF(CK77="B",5,"")</f>
        <v/>
      </c>
      <c r="CV77" s="27" t="str">
        <f ca="1">IF(CK77="B-",6,"")</f>
        <v/>
      </c>
      <c r="CW77" s="27" t="str">
        <f ca="1">IF(CK77="C+",7,"")</f>
        <v/>
      </c>
      <c r="CX77" s="27" t="str">
        <f ca="1">IF(CK77="C",8,"")</f>
        <v/>
      </c>
      <c r="CY77" s="27" t="str">
        <f ca="1">IF(CK77="C-",9,"")</f>
        <v/>
      </c>
      <c r="CZ77" s="27" t="str">
        <f ca="1">IF(CK77="D+",10,"")</f>
        <v/>
      </c>
      <c r="DA77" s="27" t="str">
        <f ca="1">IF(CK77="D",11,"")</f>
        <v/>
      </c>
      <c r="DB77" s="27" t="str">
        <f ca="1">IF(CK77="D-",12,"")</f>
        <v/>
      </c>
      <c r="DC77" s="27" t="str">
        <f ca="1">IF(CK77="F",13,"")</f>
        <v/>
      </c>
      <c r="DD77" s="27">
        <f ca="1">SUM(CQ77:DC77)</f>
        <v>1</v>
      </c>
    </row>
    <row r="78" spans="4:92" s="1" customFormat="1" ht="21.95" customHeight="1">
      <c r="D78" s="55"/>
      <c r="E78" s="47"/>
      <c r="F78" s="47"/>
      <c r="G78" s="47"/>
      <c r="H78" s="47"/>
      <c r="I78" s="47"/>
      <c r="J78" s="47"/>
      <c r="K78" s="47"/>
      <c r="L78" s="47"/>
      <c r="M78" s="47"/>
      <c r="N78" s="47"/>
      <c r="O78" s="47"/>
      <c r="P78" s="47"/>
      <c r="Q78" s="47"/>
      <c r="R78" s="56"/>
      <c r="S78" s="57"/>
      <c r="T78" s="57"/>
      <c r="U78" s="57"/>
      <c r="V78" s="68"/>
      <c r="W78" s="68"/>
      <c r="X78" s="68"/>
      <c r="Y78" s="63"/>
      <c r="Z78" s="68"/>
      <c r="AA78" s="68"/>
      <c r="AB78" s="97"/>
      <c r="AC78" s="63"/>
      <c r="AD78" s="68"/>
      <c r="AE78" s="68"/>
      <c r="AF78" s="68"/>
      <c r="AG78" s="63"/>
      <c r="AH78" s="68"/>
      <c r="AI78" s="68"/>
      <c r="AJ78" s="68"/>
      <c r="AK78" s="63"/>
      <c r="AL78" s="68"/>
      <c r="AM78" s="68"/>
      <c r="AN78" s="68"/>
      <c r="AQ78" s="63"/>
      <c r="AR78" s="89" t="s">
        <v>67</v>
      </c>
      <c r="AS78" s="89"/>
      <c r="AT78" s="89"/>
      <c r="AU78" s="89"/>
      <c r="AV78" s="89"/>
      <c r="AW78" s="89"/>
      <c r="AX78" s="89"/>
      <c r="AY78" s="89"/>
      <c r="AZ78" s="89"/>
      <c r="BA78" s="89"/>
      <c r="BB78" s="89"/>
      <c r="BC78" s="89"/>
      <c r="BD78" s="89"/>
      <c r="BE78" s="89"/>
      <c r="BF78" s="69"/>
      <c r="BG78" s="69"/>
      <c r="BH78" s="69"/>
      <c r="BI78" s="10"/>
      <c r="BJ78" s="69"/>
      <c r="BK78" s="69"/>
      <c r="BL78" s="69"/>
      <c r="BM78" s="10"/>
      <c r="BN78" s="69"/>
      <c r="BO78" s="69"/>
      <c r="BP78" s="69"/>
      <c r="BQ78" s="10"/>
      <c r="BR78" s="69"/>
      <c r="BS78" s="69"/>
      <c r="BT78" s="69"/>
      <c r="BU78" s="10"/>
      <c r="BV78" s="69"/>
      <c r="BW78" s="69"/>
      <c r="BX78" s="69"/>
      <c r="BY78" s="10"/>
      <c r="BZ78" s="57"/>
      <c r="CA78" s="57"/>
      <c r="CB78" s="57"/>
      <c r="CC78" s="57"/>
      <c r="CD78" s="57"/>
      <c r="CE78" s="57"/>
      <c r="CF78" s="57"/>
      <c r="CN78" s="27"/>
    </row>
    <row r="79" spans="4:105" s="1" customFormat="1" ht="21.95" customHeight="1">
      <c r="D79" s="59"/>
      <c r="E79" s="48"/>
      <c r="F79" s="48"/>
      <c r="G79" s="48"/>
      <c r="H79" s="48"/>
      <c r="I79" s="48"/>
      <c r="J79" s="48"/>
      <c r="K79" s="48"/>
      <c r="L79" s="48"/>
      <c r="M79" s="48"/>
      <c r="N79" s="48"/>
      <c r="O79" s="48"/>
      <c r="P79" s="48"/>
      <c r="Q79" s="48"/>
      <c r="R79" s="58"/>
      <c r="S79" s="57"/>
      <c r="T79" s="57"/>
      <c r="U79" s="57"/>
      <c r="V79" s="61">
        <f ca="1">SUM(Q70*0.132,Q68*0.132,Q66*0.132,Q64*0.132,Q63*0.132,Q61*0.132,Q59*0.132,Q57*0.132,Q56*0.132,Q54*0.132,Q52*0.132,R51*0.132,S49*0.0264,T49*0.0264,U49*0.0264,V49*0.0264,W49*0.0264,X47*0.0264,Y47*0.0264,Z47*0.0264,AA47*0.0264,AB47*0.0264,AC45*0.0264,AD45*0.0264,AE45*0.0264,AF45*0.0264,AG45*0.0264,AH44*0.0264,AI44*0.0264,AJ44*0.0264,AK44*0.0264,AL44*0.0264,AM42*0.033,AN42*0.033,AO42*0.033,AP42*0.033,17)</f>
        <v>17.13673846153846</v>
      </c>
      <c r="W79" s="61">
        <f ca="1">SUM(AG70*0.132,AF68*0.132,AE66*0.132,AD64*0.132,AC63*0.132,AB61*0.132,AA59*0.132,AA57*0.132,Z56*0.132,Z54*0.132,Y52*0.132,Y51*0.132,Z49*0.033,AA49*0.033,AB49*0.033,AC49*0.033,AD47*0.033,AE47*0.033,AF47*0.033,AG47*0.033,AH45*0.033,AI45*0.033,AJ45*0.033,AK45*0.033,AL44*0.044,AM44*0.044,AN44*0.044,AO42*0.066,AP42*0.066,17)</f>
        <v>19.356538461538463</v>
      </c>
      <c r="X79" s="61">
        <f ca="1">SUM(AP70*0.132,AO68*0.132,AN66*0.132,AM64*0.132,AL63*0.132,AK61*0.132,AJ59*0.132,AI57*0.132,AH56*0.132,AG54*0.132,AF52*0.132,AE51*0.132,AF49*0.044,AG49*0.044,AH49*0.044,AI47*0.066,AJ47*0.066,AK45*0.066,AL45*0.066,AM44*0.066,AN44*0.066,AO42*0.066,AP42*0.066,17)</f>
        <v>19.14753846153846</v>
      </c>
      <c r="Y79" s="60"/>
      <c r="Z79" s="61">
        <f ca="1">SUM(AG70*0.066,AF70*0.066,AE68*0.132,AD66*0.132,AC64*0.132,AB63*0.132,AA61*0.132,Z59*0.132,Y57*0.132,X56*0.132,W54*0.132,V52*0.132,U51*0.132,V49*0.022,W49*0.022,X49*0.022,Y49*0.022,Z49*0.022,AA47*0.022,AB47*0.022,AC47*0.022,AD47*0.022,AE47*0.022,AF45*0.033,AG45*0.033,AH45*0.033,AI45*0.033,AJ44*0.033,AK44*0.033,AL44*0.033,AM44*0.033,AN42*0.044,AO42*0.044,AP42*0.044,17)</f>
        <v>19.003410256410255</v>
      </c>
      <c r="AA79" s="61">
        <f ca="1">SUM(AS70*0.066,AR70*0.066,AQ68*0.066,AP68*0.066,AO66*0.066,AN66*0.066,AM64*0.066,AL64*0.066,AK63*0.066,AJ63*0.066,AI61*0.066,AH61*0.066,AG59*0.066,AF59*0.066,AE57*0.132,AD56*0.132,AC54*0.132,AB52*0.132,AA51*0.132,AB49*0.033,AC49*0.033,AD49*0.033,AE49*0.033,AF47*0.044,AG47*0.044,AH47*0.044,AI45*0.044,AJ45*0.044,AK45*0.044,AL44*0.044,AM44*0.044,AN44*0.044,AO42*0.066,AP42*0.066,17)</f>
        <v>19.290538461538461</v>
      </c>
      <c r="AB79" s="98">
        <f ca="1">SUM(BE70*0.044,BD70*0.044,BC70*0.044,BB68*0.066,BA68*0.066,AZ66*0.066,AY66*0.066,AX64*0.066,AW64*0.066,AV63*0.066,AU63*0.066,AT61*0.066,AS61*0.066,AR59*0.066,AQ59*0.066,AP57*0.066,AO57*0.066,AN56*0.066,AM56*0.066,AL54*0.066,AK54*0.066,AJ52*0.066,AI52*0.066,AH51*0.066,AG51*0.066,AH49*0.066,AI49*0.066,AJ47*0.066,AK47*0.066,AL45*0.066,AM45*0.066,AN44*0.066,AO44*0.066,AP42*0.132,17)</f>
        <v>17.10153846153846</v>
      </c>
      <c r="AC79" s="60"/>
      <c r="AD79" s="61">
        <f ca="1">SUM(AM70*0.066,AL70*0.066,AK68*0.066,AJ68*0.066,AI66*0.066,AH66*0.066,AG64*0.066,AF64*0.066,AE63*0.066,AD63*0.066,AC61*0.066,AB61*0.066,AA59*0.066,Z59*0.066,Y57*0.066,X57*0.066,W56*0.066,V56*0.066,U54*0.066,T54*0.066,S52*0.066,R52*0.066,Q51*0.132,R49*0.0264,S49*0.0264,T49*0.0264,U49*0.0264,V49*0.0264,W47*0.0264,X47*0.0264,Y47*0.0264,Z47*0.0264,AA47*0.0264,AB45*0.0264,AC45*0.0264,AD45*0.0264,AE45*0.0264,AF45*0.0264,AG44*0.0264,AH44*0.0264,AI44*0.0264,AJ44*0.0264,AK44*0.0264,AL42*0.0189,AM42*0.0189,AN42*0.0189,AO42*0.0189,AP42*0.0189,17)</f>
        <v>18.815596153846155</v>
      </c>
      <c r="AE79" s="61">
        <f ca="1">SUM(AW70*0.044,AV70*0.044,AU70*0.044,AT68*0.044,AS68*0.044,AR68*0.044,AQ66*0.044,AP66*0.044,AO66*0.044,AN64*0.066,AM64*0.066,AL63*0.066,AK63*0.066,AJ61*0.066,AI61*0.066,AH59*0.066,AG59*0.066,AF57*0.066,AE57*0.066,AD56*0.066,AC56*0.066,AB54*0.066,AA54*0.066,Z52*0.066,Y52*0.066,X51*0.066,W51*0.066,X49*0.033,Y49*0.033,Z49*0.033,AA49*0.033,AB47*0.033,AC47*0.033,AD47*0.033,AE47*0.033,AF45*0.033,AG45*0.033,AH45*0.033,AI45*0.033,AJ44*0.033,AK44*0.033,AL44*0.033,AM44*0.033,AN42*0.044,AO42*0.044,AP42*0.044,17)</f>
        <v>18.58653846153846</v>
      </c>
      <c r="AF79" s="61">
        <f ca="1">SUM(BE70*0.044,BD70*0.044,BC70*0.044,BB68*0.044,BA68*0.044,AZ68*0.044,AY66*0.044,AX66*0.044,AW66*0.044,AV64*0.044,AU64*0.044,AT64*0.044,AS63*0.044,AR63*0.044,AQ63*0.044,AP61*0.044,AO61*0.044,AN61*0.044,AM59*0.044,AL59*0.044,AK59*0.044,AJ57*0.066,AI57*0.066,AH56*0.066,AG56*0.066,AF54*0.066,AE54*0.066,AD52*0.066,AC52*0.066,AB51*0.066,AA51*0.066,AB49*0.033,AC49*0.033,AD49*0.033,AE49*0.033,AF47*0.044,AG47*0.044,AH47*0.044,AI45*0.044,AJ45*0.044,AK45*0.044,AL44*0.044,AM44*0.044,AN44*0.044,AO42*0.066,AP42*0.066,17)</f>
        <v>17.948538461538462</v>
      </c>
      <c r="AG79" s="60"/>
      <c r="AH79" s="61">
        <f ca="1">SUM(AK70*0.044,AJ70*0.044,AI70*0.044,AH68*0.066,AG68*0.066,AF66*0.066,AE66*0.066,AD64*0.066,AC64*0.066,AB63*0.066,AA63*0.066,Z61*0.066,Y61*0.066,X59*0.066,W59*0.066,V57*0.066,U57*0.066,T56*0.066,S56*0.066,R54*0.066,Q54*0.066,P52*0.066,O52*0.066,N51*0.066,M51*0.066,N49*0.022,O49*0.022,P49*0.022,Q49*0.022,R49*0.022,S49*0.022,T47*0.022,U47*0.022,V47*0.022,W47*0.022,X47*0.022,Y47*0.022,Z45*0.022,AA45*0.022,AB45*0.022,AC45*0.022,AD45*0.022,AE45*0.022,AF44*0.022,AG44*0.022,AH44*0.022,AI44*0.022,AJ44*0.022,AK44*0.022,AL42*0.0264,AM42*0.0264,AN42*0.0264,AO42*0.0264,AP42*0.0264,17)</f>
        <v>18.698738461538461</v>
      </c>
      <c r="AI79" s="61">
        <f ca="1">SUM(AY70*0.044,AX70*0.044,AW70*0.044,AV68*0.044,AU68*0.044,AT68*0.044,AS66*0.044,AR66*0.044,AQ66*0.044,AP64*0.044,AO64*0.044,AN64*0.044,AM63*0.044,AL63*0.044,AK63*0.044,AJ61*0.044,AI61*0.044,AH61*0.044,AG59*0.044,AF59*0.044,AE59*0.044,AD57*0.044,AC57*0.044,AB57*0.044,AA56*0.044,Z56*0.044,Y56*0.044,X54*0.066,W54*0.066,V52*0.066,U52*0.066,T51*0.066,S51*0.066,T49*0.0264,U49*0.0264,V49*0.0264,W49*0.0264,X49*0.0264,Y47*0.0264,Z47*0.0264,AA47*0.0264,AB47*0.0264,AC47*0.0264,AD45*0.0264,AE45*0.0264,AF45*0.0264,AG45*0.0264,AH45*0.0264,AI44*0.0264,AJ44*0.0264,AK44*0.0264,AL44*0.0264,AM44*0.0264,AN42*0.044,AO42*0.044,AP42*0.044,17)</f>
        <v>18.22353846153846</v>
      </c>
      <c r="AJ79" s="61">
        <f ca="1">SUM(BK70*0.033,BJ70*0.033,BI70*0.033,BH70*0.033,BG68*0.033,BF68*0.033,BE68*0.033,BD68*0.033,BC66*0.033,BB66*0.033,BA66*0.033,AZ66*0.033,AY64*0.033,AX64*0.033,AW64*0.033,AV64*0.033,AU63*0.044,AT63*0.044,AS63*0.044,AR61*0.044,AQ61*0.044,AP61*0.044,AO59*0.044,AN59*0.044,AM59*0.044,AL57*0.044,AK57*0.044,AJ57*0.044,AI56*0.044,AH56*0.044,AG56*0.044,AF54*0.044,AE54*0.044,AD54*0.044,AC52*0.044,AB52*0.044,AA52*0.044,Z51*0.066,Y51*0.066,Z49*0.033,AA49*0.033,AB49*0.033,AC49*0.033,AD47*0.033,AE47*0.033,AF47*0.033,AG47*0.033,AH45*0.033,AI45*0.033,AJ45*0.033,AK45*0.033,AL44*0.044,AM44*0.044,AN44*0.044,AO42*0.066,AP42*0.066,17)</f>
        <v>17.25553846153846</v>
      </c>
      <c r="AK79" s="60"/>
      <c r="AL79" s="61">
        <f ca="1">SUM(AY70*0.033,AX70*0.033,AW70*0.033,AV70*0.033,AU68*0.033,AT68*0.033,AS68*0.033,AR68*0.033,AQ66*0.033,AP66*0.033,AO66*0.033,AN66*0.033,AM64*0.033,AL64*0.033,AK64*0.033,AJ64*0.033,AI63*0.033,AH63*0.033,AG63*0.033,AF63*0.033,AE61*0.033,AD61*0.033,AC61*0.033,AB61*0.033,AA59*0.044,Z59*0.044,Y59*0.044,X57*0.044,W57*0.044,V57*0.044,U56*0.044,T56*0.044,S56*0.044,R54*0.066,Q54*0.066,P52*0.066,O52*0.066,N51*0.066,M51*0.066,N49*0.022,O49*0.022,P49*0.022,Q49*0.022,R49*0.022,S49*0.022,T47*0.022,U47*0.022,V47*0.022,W47*0.022,X47*0.022,Y47*0.022,Z45*0.022,AA45*0.022,AB45*0.022,AC45*0.022,AD45*0.022,AE45*0.022,AF44*0.022,AG44*0.022,AH44*0.022,AI44*0.022,AJ44*0.022,AK44*0.022,AL42*0.0264,AM42*0.0264,AN42*0.0264,AO42*0.0264,AP42*0.0264,17)</f>
        <v>18.346738461538461</v>
      </c>
      <c r="AM79" s="61">
        <f ca="1">SUM(BG70*0.033,BF70*0.033,BE70*0.033,BD70*0.033,BC68*0.033,BB68*0.033,BA68*0.033,AZ68*0.033,AY66*0.033,AX66*0.033,AW66*0.033,AV66*0.033,AU64*0.033,AT64*0.033,AS64*0.033,AR64*0.033,AQ63*0.033,AP63*0.033,AO63*0.033,AN63*0.033,AM61*0.033,AL61*0.033,AK61*0.033,AJ61*0.033,AI59*0.033,AH59*0.033,AG59*0.033,AF59*0.033,AE57*0.044,AD57*0.044,AC57*0.044,AB56*0.044,AA56*0.044,Z56*0.044,Y54*0.044,X54*0.044,W54*0.044,V52*0.044,U52*0.044,T52*0.044,S51*0.044,R51*0.044,Q51*0.044,R49*0.022,S49*0.022,T49*0.022,U49*0.022,V49*0.022,W49*0.022,X47*0.0264,Y47*0.0264,Z47*0.0264,AA47*0.0264,AB47*0.0264,AC45*0.0264,AD45*0.0264,AE45*0.0264,AF45*0.0264,AG45*0.0264,AH44*0.0264,AI44*0.0264,AJ44*0.0264,AK44*0.0264,AL44*0.0264,AM42*0.033,AN42*0.033,AO42*0.033,AP42*0.033,17)</f>
        <v>17.666938461538461</v>
      </c>
      <c r="AN79" s="61">
        <f ca="1">SUM(BS70*0.033,BR70*0.033,BQ70*0.033,BP70*0.033,BO68*0.033,BN68*0.033,BM68*0.033,BL68*0.033,BK66*0.033,BJ66*0.033,BI66*0.033,BH66*0.033,BG64*0.033,BF64*0.033,BE64*0.033,BD64*0.033,BC63*0.033,BB63*0.033,BA63*0.033,AZ63*0.033,AY61*0.033,AX61*0.033,AW61*0.033,AV61*0.033,AU59*0.033,AT59*0.033,AS59*0.033,AR59*0.033,AQ57*0.033,AP57*0.033,AO57*0.033,AN57*0.033,AM56*0.033,AL56*0.033,AK56*0.033,AJ56*0.033,AI54*0.033,AH54*0.033,AG54*0.033,AF54*0.033,AE52*0.033,AD52*0.033,AC52*0.033,AB52*0.033,AA51*0.033,Z51*0.033,Y51*0.033,X51*0.033,Y49*0.033,Z49*0.033,AA49*0.033,AB49*0.033,AC47*0.033,AD47*0.033,AE47*0.033,AF47*0.033,AG45*0.033,AH45*0.033,AI45*0.033,AJ45*0.033,AK44*0.033,AL44*0.033,AM44*0.033,AN44*0.033,AO42*0.066,AP42*0.066,17)</f>
        <v>17.156538461538464</v>
      </c>
      <c r="AO79" s="104"/>
      <c r="AP79" s="104"/>
      <c r="AQ79" s="60"/>
      <c r="AR79" s="93" t="s">
        <v>68</v>
      </c>
      <c r="AS79" s="93"/>
      <c r="AT79" s="93"/>
      <c r="AU79" s="93"/>
      <c r="AV79" s="93"/>
      <c r="AW79" s="93"/>
      <c r="AX79" s="93"/>
      <c r="AY79" s="93"/>
      <c r="AZ79" s="93"/>
      <c r="BA79" s="93"/>
      <c r="BB79" s="93"/>
      <c r="BC79" s="93"/>
      <c r="BD79" s="93"/>
      <c r="BE79" s="93"/>
      <c r="BF79" s="61">
        <f ca="1">SUM(-AA70*0.033,-AB70*0.033,-AC70*0.033,-AD70*0.033,-AE68*0.033,-AF68*0.033,-AG68*0.033,-AH68*0.033,-AI66*0.033,-AJ66*0.033,-AK66*0.033,-AL66*0.033,-AM64*0.033,-AN64*0.033,-AO64*0.033,-AP64*0.033,-AQ63*0.033,-AR63*0.033,-AS63*0.033,-AT63*0.033,-AU61*0.033,-AV61*0.033,-AW61*0.033,-AX61*0.033,-AY59*0.033,-AZ59*0.033,-BA59*0.033,-BB59*0.033,-BC57*0.033,-BD57*0.033,-BE57*0.033,-BF57*0.033,-BG56*0.033,-BH56*0.033,-BI56*0.033,-BJ56*0.033,-BK54*0.033,-BL54*0.033,-BM54*0.033,-BN54*0.033,-BO52*0.033,-BP52*0.033,-BQ52*0.033,-BR52*0.033,-BS51*0.033,-BT51*0.033,-BU51*0.033,-BV51*0.033,-BU49*0.033,-BT49*0.033,-BS49*0.033,-BR49*0.033,-BQ47*0.033,-BP47*0.033,-BO47*0.033,-BN47*0.033,-BM45*0.033,-BL45*0.033,-BK45*0.033,-BJ45*0.033,-BI44*0.033,-BH44*0.033,-BG44*0.033,-BF44*0.033,-BE42*0.066,-BD42*0.066,17)</f>
        <v>15.292461538461538</v>
      </c>
      <c r="BG79" s="61">
        <f ca="1">SUM(-AM70*0.033,-AN70*0.033,-AO70*0.033,-AP70*0.033,-AQ68*0.033,-AR68*0.033,-AS68*0.033,-AT68*0.033,-AU66*0.033,-AV66*0.033,-AW66*0.033,-AX66*0.033,-AY64*0.033,-AZ64*0.033,-BA64*0.033,-BB64*0.033,-BC63*0.033,-BD63*0.033,-BE63*0.033,-BF63*0.033,-BG61*0.033,-BH61*0.033,-BI61*0.033,-BJ61*0.033,-BK59*0.033,-BL59*0.033,-BM59*0.033,-BN59*0.033,-BO57*0.044,-BP57*0.044,-BQ57*0.044,-BR56*0.044,-BS56*0.044,-BT56*0.044,-BU54*0.044,-BV54*0.044,-BW54*0.044,-BX52*0.044,-BY52*0.044,-BZ52*0.044,-CA51*0.044,-CB51*0.044,-CC51*0.044,-CB49*0.022,-CA49*0.022,-BZ49*0.022,-BY49*0.022,-BX49*0.022,-BW49*0.022,-BV47*0.0264,-BU47*0.0264,-BT47*0.0264,-BS47*0.0264,-BR47*0.0264,-BQ45*0.0264,-BP45*0.0264,-BO45*0.0264,-BN45*0.0264,-BM45*0.0264,-BL44*0.0264,-BK44*0.0264,-BJ44*0.0264,-BI44*0.022,-BH44*0.0264,-BG42*0.033,-BF42*0.033,-BE42*0.033,-BD42*0.033,17)</f>
        <v>16.419764102564102</v>
      </c>
      <c r="BH79" s="61">
        <f ca="1">SUM(-AU70*0.033,-AV70*0.033,-AW70*0.033,-AX70*0.033,-AY68*0.033,-AZ68*0.033,-BA68*0.033,-BB68*0.033,-BC66*0.033,-BD66*0.033,-BE66*0.033,-BF66*0.033,-BG64*0.033,-BH64*0.033,-BI64*0.033,-BJ64*0.033,-BK63*0.033,-BL63*0.033,-BM63*0.033,-BN63*0.033,-BO61*0.033,-BP61*0.033,-BQ61*0.033,-BR61*0.033,-BS59*0.044,-BT59*0.044,-BU59*0.044,-BV57*0.044,-BW57*0.044,-BX57*0.044,-BY56*0.044,-BZ56*0.044,-CA56*0.044,-CB54*0.066,-CC54*0.066,-CD52*0.066,-CE52*0.066,-CF51*0.066,-CG51*0.066,-CF49*0.022,-CE49*0.022,-CD49*0.022,-CC49*0.022,-CB49*0.022,-CA49*0.022,-BZ47*0.022,-BY47*0.022,-BX47*0.022,-BW47*0.022,-BV47*0.022,-BU47*0.022,-BT45*0.022,-BS45*0.022,-BR45*0.022,-BQ45*0.022,-BP45*0.022,-BO45*0.022,-BN44*0.022,-BM44*0.022,-BL44*0.022,-BK44*0.022,-BJ44*0.022,-BI44*0.022,-BH42*0.0264,-BG42*0.0264,-BF42*0.0264,-BE42*0.0264,-BD42*0.0264,17)</f>
        <v>17.496861538461538</v>
      </c>
      <c r="BI79" s="60"/>
      <c r="BJ79" s="61">
        <f ca="1">SUM(-AI70*0.033,-AJ70*0.033,-AK70*0.033,-AL70*0.033,-AM68*0.033,-AN68*0.033,-AO68*0.033,-AP68*0.033,-AQ66*0.033,-AR66*0.033,-AS66*0.033,-AT66*0.033,-AU64*0.033,-AV64*0.033,-AW64*0.033,-AX64*0.033,-AY63*0.044,-AZ63*0.044,-BA63*0.044,-BB61*0.044,-BC61*0.044,-BD61*0.044,-BE59*0.044,-BF59*0.044,-BG59*0.044,-BH57*0.044,-BI57*0.044,-BJ57*0.044,-BK56*0.044,-BL56*0.044,-BM56*0.044,-BN54*0.044,-BO54*0.044,-BP54*0.044,-BQ52*0.044,-BR52*0.044,-BS52*0.044,-BT51*0.066,-BU51*0.066,-BT49*0.033,-BS49*0.033,-BR49*0.033,-BQ49*0.033,-BP47*0.033,-BO47*0.033,-BN47*0.033,-BM47*0.033,-BL45*0.033,-BK45*0.033,-BJ45*0.033,-BI45*0.033,-BH44*0.044,-BG44*0.044,-BF44*0.044,-BE42*0.066,-BD42*0.066,17)</f>
        <v>15.765461538461539</v>
      </c>
      <c r="BK79" s="61">
        <f ca="1">SUM(-AU70*0.044,-AV70*0.044,-AW70*0.044,-AX68*0.044,-AY68*0.044,-AZ68*0.044,-BA66*0.044,-BB66*0.044,-BC66*0.044,-BD64*0.044,-BE64*0.044,-BF64*0.044,-BG63*0.044,-BH63*0.044,-BI63*0.044,-BJ61*0.044,-BK61*0.044,-BL61*0.044,-BM59*0.044,-BN59*0.044,-BO59*0.044,-BP57*0.044,-BQ57*0.044,-BR57*0.044,-BS56*0.044,-BT56*0.044,-BU56*0.044,-BV54*0.066,-BW54*0.066,-BX52*0.066,-BY52*0.066,-BZ51*0.066,-CA51*0.066,-BZ49*0.0264,-BY49*0.0264,-BX49*0.0264,-BW49*0.0264,-BV49*0.0264,-BU47*0.0264,-BT47*0.0264,-BS47*0.0264,-BR47*0.0264,-BQ47*0.0264,-BP45*0.0264,-BO45*0.0264,-BN45*0.0264,-BM45*0.0264,-BL45*0.0264,-BK44*0.0264,-BJ44*0.0264,-BI44*0.0264,-BH44*0.0264,-BG44*0.0264,-BF42*0.044,-BE42*0.044,-BD42*0.044,17)</f>
        <v>16.999661538461538</v>
      </c>
      <c r="BL79" s="61">
        <f ca="1">SUM(-BI70*0.044,-BJ70*0.044,-BK70*0.044,-BL68*0.066,-BM68*0.066,-BN66*0.066,-BO66*0.066,-BP64*0.066,-BQ64*0.066,-BR63*0.066,-BS63*0.066,-BT61*0.066,-BU61*0.066,-BV59*0.066,-BW59*0.066,-BX57*0.066,-BY57*0.066,-BZ56*0.066,-CA56*0.066,-CB54*0.066,-CC54*0.066,-CD52*0.066,-CE52*0.066,-CF51*0.066,-CG51*0.066,-CF49*0.022,-CE49*0.022,-CD49*0.022,-CC49*0.022,-CB49*0.022,-CA49*0.022,-BZ47*0.022,-BY47*0.022,-BX47*0.022,-BW47*0.022,-BV47*0.022,-BU47*0.022,-BT45*0.022,-BS45*0.022,-BR45*0.022,-BQ45*0.022,-BP45*0.022,-BO45*0.022,-BN44*0.022,-BM44*0.022,-BL44*0.022,-BK44*0.022,-BJ44*0.022,-BI44*0.022,-BH42*0.0264,-BG42*0.0264,-BF42*0.0264,-BE42*0.0264,-BD42*0.0264,17)</f>
        <v>17.804861538461537</v>
      </c>
      <c r="BM79" s="60"/>
      <c r="BN79" s="61">
        <f ca="1">SUM(-AO70*0.044,-AP70*0.044,-AQ70*0.044,-AR68*0.044,-AS68*0.044,-AT68*0.044,-AU66*0.044,-AV66*0.044,-AW66*0.044,-AX64*0.044,-AY64*0.044,-AZ64*0.044,-BA63*0.044,-BB63*0.044,-BC63*0.044,-BD61*0.044,-BE61*0.044,-BF61*0.044,-BG59*0.044,-BH59*0.044,-BI59*0.044,-BJ57*0.066,-BK57*0.066,-BL56*0.066,-BM56*0.066,-BN54*0.066,-BO54*0.066,-BP52*0.066,-BQ52*0.066,-BR51*0.066,-BS51*0.066,-BR49*0.033,-BQ49*0.033,-BP49*0.033,-BO49*0.033,-BN47*0.044,-BM47*0.044,-BL47*0.044,-BK45*0.044,-BJ45*0.044,-BI45*0.044,-BH44*0.044,-BG44*0.044,-BF44*0.044,-BE42*0.066,-BD42*0.066,17)</f>
        <v>16.02946153846154</v>
      </c>
      <c r="BO79" s="61">
        <f ca="1">SUM(-AW70*0.044,-AX70*0.044,-AY70*0.044,-AZ68*0.044,-BA68*0.044,-BB68*0.044,-BC66*0.044,-BD66*0.044,-BE66*0.044,-BF64*0.066,-BG64*0.066,-BH63*0.066,-BI63*0.066,-BJ61*0.066,-BK61*0.066,-BL59*0.066,-BM59*0.066,-BN57*0.066,-BO57*0.066,-BP56*0.066,-BQ56*0.066,-BR54*0.066,-BS54*0.066,-BT52*0.066,-BU52*0.066,-BV51*0.066,-BW51*0.066,-BV49*0.033,-BU49*0.033,-BT49*0.033,-BS49*0.033,-BR47*0.033,-BQ47*0.033,-BP47*0.033,-BO47*0.033,-BN45*0.033,-BM45*0.033,-BL45*0.033,-BK45*0.033,-BJ44*0.033,-BI44*0.033,-BH44*0.033,-BG44*0.033,-BF42*0.03133,-BE42*0.03133,-BD42*0.03133,17)</f>
        <v>17.174923461538462</v>
      </c>
      <c r="BP79" s="61">
        <f ca="1">SUM(-BG70*0.066,-BH70*0.066,-BI68*0.066,-BJ68*0.066,-BK66*0.066,-BL66*0.066,-BM64*0.066,-BN64*0.066,-BO63*0.066,-BP63*0.066,-BQ61*0.066,-BR61*0.066,-BS59*0.066,-BT59*0.066,-BU57*0.066,-BV57*0.066,-BW56*0.066,-BX56*0.066,-BY54*0.066,-BZ54*0.066,-CA52*0.066,-CB52*0.066,-CC51*0.132,-CB49*0.0264,-CA49*0.0264,-BZ49*0.0264,-BY49*0.0264,-BX49*0.0264,-BW47*0.0264,-BV47*0.0264,-BU47*0.0264,-BT47*0.0264,-BS47*0.0264,-BR45*0.0264,-BQ45*0.0264,-BP45*0.0264,-BO45*0.0264,-BN45*0.0264,-BM44*0.0264,-BL44*0.0264,-BK44*0.0264,-BJ44*0.0264,-BI44*0.0264,-BH42*0.0264,-BG42*0.0264,-BF42*0.0264,-BE42*0.0264,-BD42*0.0264,17)</f>
        <v>17.694861538461538</v>
      </c>
      <c r="BQ79" s="60"/>
      <c r="BR79" s="61">
        <f ca="1">SUM(-AO70*0.044,-AP70*0.044,-AQ70*0.044,-AR68*0.066,-AS68*0.066,-AT66*0.066,-AU66*0.066,-AV64*0.066,-AW64*0.066,-AX63*0.066,-AY63*0.066,-AZ61*0.066,-BA61*0.066,-BB59*0.066,-BC59*0.066,-BD57*0.066,-BE57*0.066,-BF56*0.066,-BG56*0.066,-BH54*0.066,-BI54*0.066,-BJ52*0.066,-BK52*0.066,-BL51*0.066,-BM51*0.066,-BL49*0.066,-BK49*0.066,-BJ47*0.066,-BI47*0.066,-BH45*0.066,-BG45*0.066,-BF44*0.066,-BE44*0.066,-BD42*0.132,17)</f>
        <v>16.194461538461539</v>
      </c>
      <c r="BS79" s="61">
        <f ca="1">SUM(-BA70*0.066,-BB70*0.066,-BC68*0.066,-BD68*0.066,-BE66*0.066,-BF66*0.066,-BG64*0.066,-BH64*0.066,-BI63*0.066,-BJ63*0.066,-BK61*0.066,-BL61*0.066,-BM59*0.066,-BN59*0.066,-BO57*0.132,-BP56*0.132,-BQ54*0.132,-BR52*0.132,-BS51*0.132,-BR49*0.033,-BQ49*0.033,-BP49*0.033,-BO49*0.033,-BN47*0.044,-BM47*0.044,-BL47*0.044,-BK45*0.044,-BJ45*0.044,-BI45*0.044,-BH44*0.044,-BG44*0.044,-BF44*0.044,-BE42*0.066,-BD42*0.066,17)</f>
        <v>17.393461538461537</v>
      </c>
      <c r="BT79" s="61">
        <f ca="1">SUM(-BM70*0.066,-BN70*0.066,-BO68*0.132,-BP66*0.132,-BQ64*0.132,-BR63*0.132,-BS61*0.132,-BT59*0.132,-BU57*0.132,-BV56*0.132,-BW54*0.132,-BX52*0.132,-BY51*0.132,-BX49*0.022,-BW49*0.022,-BV49*0.022,-BU49*0.022,-BT49*0.022,-BS47*0.022,-BR47*0.022,-BQ47*0.022,-BP47*0.022,-BO47*0.022,-BN45*0.033,-BM45*0.033,-BL45*0.033,-BK45*0.033,-BJ44*0.033,-BI44*0.033,-BH44*0.033,-BG44*0.033,-BF42*0.044,-BE42*0.044,-BD42*0.044,17)</f>
        <v>17.691589743589745</v>
      </c>
      <c r="BU79" s="60"/>
      <c r="BV79" s="61">
        <f ca="1">SUM(-BD70*0.132,-BE68*0.132,-BF66*0.132,-BG64*0.132,-BH63*0.132,-BI61*0.132,-BJ59*0.132,-BK57*0.132,-BL56*0.132,-BM54*0.132,-BN52*0.132,-BO51*0.066,-BN51*0.066,-BM49*0.066,-BL49*0.066,-BK47*0.066,-BJ47*0.066,-BI45*0.066,-BH45*0.066,-BG44*0.066,-BF44*0.066,-BE42*0.066,-BD42*0.066,17)</f>
        <v>17.074461538461538</v>
      </c>
      <c r="BW79" s="61">
        <f ca="1">SUM(-BM70*0.132,-BN68*0.132,-BO66*0.132,-BP64*0.132,-BQ63*0.132,-BR61*0.132,-BS59*0.132,-BS57*0.132,-BT56*0.132,-BT54*0.132,-BU52*0.132,-BU51*0.132,-BT49*0.033,-BS49*0.033,-BR49*0.033,-BQ49*0.033,-BP47*0.033,-BO47*0.033,-BN47*0.033,-BM47*0.033,-BL45*0.033,-BK45*0.033,-BJ45*0.033,-BI45*0.033,-BH44*0.044,-BG44*0.044,-BF44*0.044,-BE42*0.066,-BD42*0.066,17)</f>
        <v>18.207461538461541</v>
      </c>
      <c r="BX79" s="61">
        <f ca="1">SUM(-CC70*0.132,-CC68*0.132,-CC66*0.132,-CC64*0.132,-CC63*0.132,-CC61*0.132,-CC59*0.132,-CC57*0.132,-CC56*0.132,-CC54*0.132,-CC52*0.132,-CB51*0.044,-CA51*0.044,-BZ51*0.044,-BY49*0.044,-BX49*0.044,-BW49*0.044,-BV47*0.0264,-BU47*0.0264,-BT47*0.0264,-BS47*0.0264,-BR47*0.0264,-BQ45*0.0264,-BP45*0.0264-BO45*0.0264,-BN45*0.0264,-BM45*0.0264,-BL44*0.022,-BK44*0.022,-BJ44*0.022,-BI44*0.022,-BH44*0.022,-BG44*0.022,-BF42*0.044,-BE42*0.044,-BD42*0.044,17)</f>
        <v>18.473661538461538</v>
      </c>
      <c r="BY79" s="63"/>
      <c r="BZ79" s="57"/>
      <c r="CA79" s="57"/>
      <c r="CB79" s="57"/>
      <c r="CC79" s="57"/>
      <c r="CD79" s="57"/>
      <c r="CE79" s="57"/>
      <c r="CF79" s="57"/>
      <c r="CN79" s="27"/>
      <c r="DA79" s="1">
        <f ca="1">PRODUCT((3*DD75)+DD76+DD77,1/5)</f>
        <v>5.4</v>
      </c>
    </row>
    <row r="80" spans="4:95" s="1" customFormat="1" ht="12.75">
      <c r="D80" s="55"/>
      <c r="E80" s="47"/>
      <c r="F80" s="47"/>
      <c r="G80" s="47"/>
      <c r="H80" s="56"/>
      <c r="I80" s="58"/>
      <c r="J80" s="58"/>
      <c r="K80" s="58"/>
      <c r="L80" s="58"/>
      <c r="M80" s="58"/>
      <c r="N80" s="58"/>
      <c r="O80" s="58"/>
      <c r="P80" s="58"/>
      <c r="Q80" s="58"/>
      <c r="R80" s="58"/>
      <c r="S80" s="58"/>
      <c r="T80" s="58"/>
      <c r="U80" s="58"/>
      <c r="V80" s="58"/>
      <c r="W80" s="58"/>
      <c r="X80" s="58"/>
      <c r="Y80" s="58"/>
      <c r="Z80" s="58"/>
      <c r="AA80" s="58"/>
      <c r="AB80" s="58"/>
      <c r="AC80" s="58"/>
      <c r="AD80" s="58"/>
      <c r="AE80" s="58"/>
      <c r="AF80" s="58"/>
      <c r="AG80" s="58"/>
      <c r="AH80" s="58"/>
      <c r="AI80" s="58"/>
      <c r="AJ80" s="58"/>
      <c r="AK80" s="58"/>
      <c r="AL80" s="58"/>
      <c r="AM80" s="58"/>
      <c r="AN80" s="58"/>
      <c r="AO80" s="58"/>
      <c r="AP80" s="58"/>
      <c r="AQ80" s="58"/>
      <c r="AR80" s="58"/>
      <c r="AS80" s="58"/>
      <c r="AT80" s="58"/>
      <c r="AU80" s="58"/>
      <c r="AV80" s="58"/>
      <c r="AW80" s="58"/>
      <c r="AX80" s="58"/>
      <c r="AY80" s="58"/>
      <c r="AZ80" s="58"/>
      <c r="BA80" s="58"/>
      <c r="BB80" s="58"/>
      <c r="BC80" s="58"/>
      <c r="BD80" s="58"/>
      <c r="BE80" s="58"/>
      <c r="BF80" s="58"/>
      <c r="BG80" s="58"/>
      <c r="BH80" s="58"/>
      <c r="BI80" s="58"/>
      <c r="BJ80" s="58"/>
      <c r="BK80" s="58"/>
      <c r="BL80" s="58"/>
      <c r="BM80" s="58"/>
      <c r="BN80" s="58"/>
      <c r="BO80" s="58"/>
      <c r="BP80" s="58"/>
      <c r="BQ80" s="58"/>
      <c r="BR80" s="58"/>
      <c r="BS80" s="58"/>
      <c r="BT80" s="58"/>
      <c r="BU80" s="58"/>
      <c r="BV80" s="58"/>
      <c r="BW80" s="58"/>
      <c r="BX80" s="58"/>
      <c r="BY80" s="58"/>
      <c r="BZ80" s="58"/>
      <c r="CA80" s="58"/>
      <c r="CB80" s="58"/>
      <c r="CC80" s="58"/>
      <c r="CD80" s="58"/>
      <c r="CE80" s="58"/>
      <c r="CF80" s="58"/>
      <c r="CG80" s="58"/>
      <c r="CH80" s="58"/>
      <c r="CI80" s="58"/>
      <c r="CQ80" s="27"/>
    </row>
    <row r="81" spans="4:95" s="1" customFormat="1" ht="12.75">
      <c r="D81" s="55"/>
      <c r="E81" s="47"/>
      <c r="F81" s="47"/>
      <c r="G81" s="47"/>
      <c r="H81" s="56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  <c r="U81" s="57"/>
      <c r="V81" s="57"/>
      <c r="W81" s="57"/>
      <c r="X81" s="57"/>
      <c r="Y81" s="57"/>
      <c r="Z81" s="57"/>
      <c r="AA81" s="57"/>
      <c r="AB81" s="57"/>
      <c r="AC81" s="57"/>
      <c r="AD81" s="57"/>
      <c r="AE81" s="57"/>
      <c r="AF81" s="57"/>
      <c r="AG81" s="57"/>
      <c r="AH81" s="57"/>
      <c r="AI81" s="57"/>
      <c r="AJ81" s="57"/>
      <c r="AK81" s="57"/>
      <c r="AL81" s="57"/>
      <c r="AM81" s="57"/>
      <c r="AN81" s="57"/>
      <c r="AO81" s="57"/>
      <c r="AP81" s="57"/>
      <c r="AQ81" s="57"/>
      <c r="AR81" s="57"/>
      <c r="AS81" s="57"/>
      <c r="AT81" s="57"/>
      <c r="AU81" s="57"/>
      <c r="AV81" s="57"/>
      <c r="AW81" s="57"/>
      <c r="AX81" s="57"/>
      <c r="AY81" s="57"/>
      <c r="AZ81" s="57"/>
      <c r="BA81" s="57"/>
      <c r="BB81" s="57"/>
      <c r="BC81" s="57"/>
      <c r="BD81" s="57"/>
      <c r="BE81" s="57"/>
      <c r="BF81" s="57"/>
      <c r="BG81" s="57"/>
      <c r="BH81" s="57"/>
      <c r="BI81" s="57"/>
      <c r="BJ81" s="57"/>
      <c r="BK81" s="57"/>
      <c r="BL81" s="57"/>
      <c r="BM81" s="57"/>
      <c r="BN81" s="57"/>
      <c r="BO81" s="57"/>
      <c r="BP81" s="57"/>
      <c r="BQ81" s="57"/>
      <c r="BR81" s="57"/>
      <c r="BS81" s="57"/>
      <c r="BT81" s="57"/>
      <c r="BU81" s="57"/>
      <c r="BV81" s="57"/>
      <c r="BW81" s="57"/>
      <c r="BX81" s="57"/>
      <c r="BY81" s="57"/>
      <c r="BZ81" s="57"/>
      <c r="CA81" s="57"/>
      <c r="CB81" s="57"/>
      <c r="CC81" s="57"/>
      <c r="CD81" s="57"/>
      <c r="CE81" s="57"/>
      <c r="CF81" s="57"/>
      <c r="CG81" s="57"/>
      <c r="CH81" s="57"/>
      <c r="CI81" s="57"/>
      <c r="CQ81" s="27"/>
    </row>
    <row r="82" spans="4:95" s="1" customFormat="1" ht="12.75">
      <c r="D82" s="52"/>
      <c r="H82" s="53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  <c r="AG82" s="54"/>
      <c r="AH82" s="54"/>
      <c r="AI82" s="54"/>
      <c r="AJ82" s="54"/>
      <c r="AK82" s="54"/>
      <c r="AL82" s="54"/>
      <c r="AM82" s="54"/>
      <c r="AN82" s="54"/>
      <c r="AO82" s="54"/>
      <c r="AP82" s="54"/>
      <c r="AQ82" s="54"/>
      <c r="AR82" s="54"/>
      <c r="AS82" s="54"/>
      <c r="AT82" s="54"/>
      <c r="AU82" s="54"/>
      <c r="AV82" s="54"/>
      <c r="AW82" s="54"/>
      <c r="AX82" s="54"/>
      <c r="AY82" s="54"/>
      <c r="AZ82" s="54"/>
      <c r="BA82" s="54"/>
      <c r="BB82" s="54"/>
      <c r="BC82" s="54"/>
      <c r="BD82" s="54"/>
      <c r="BE82" s="54"/>
      <c r="BF82" s="54"/>
      <c r="BG82" s="54"/>
      <c r="BH82" s="54"/>
      <c r="BI82" s="54"/>
      <c r="BJ82" s="54"/>
      <c r="BK82" s="54"/>
      <c r="BL82" s="54"/>
      <c r="BM82" s="54"/>
      <c r="BN82" s="54"/>
      <c r="BO82" s="54"/>
      <c r="BP82" s="54"/>
      <c r="BQ82" s="54"/>
      <c r="BR82" s="54"/>
      <c r="BS82" s="54"/>
      <c r="BT82" s="54"/>
      <c r="BU82" s="54"/>
      <c r="BV82" s="54"/>
      <c r="BW82" s="54"/>
      <c r="BX82" s="54"/>
      <c r="BY82" s="54"/>
      <c r="BZ82" s="54"/>
      <c r="CA82" s="54"/>
      <c r="CB82" s="54"/>
      <c r="CC82" s="54"/>
      <c r="CD82" s="54"/>
      <c r="CE82" s="54"/>
      <c r="CF82" s="54"/>
      <c r="CG82" s="54"/>
      <c r="CH82" s="54"/>
      <c r="CI82" s="54"/>
      <c r="CQ82" s="27"/>
    </row>
    <row r="83" spans="6:6" s="1" customFormat="1" ht="12.75">
      <c r="F83" s="27"/>
    </row>
    <row r="84" spans="6:6" s="1" customFormat="1" ht="12.75">
      <c r="F84" s="27"/>
    </row>
    <row r="85" spans="6:6" s="1" customFormat="1" ht="12.75">
      <c r="F85" s="27"/>
    </row>
    <row r="86" spans="6:6" s="1" customFormat="1" ht="12.75">
      <c r="F86" s="27"/>
    </row>
    <row r="87" spans="6:6" s="1" customFormat="1" ht="12.75">
      <c r="F87" s="27"/>
    </row>
    <row r="88" spans="6:6" s="1" customFormat="1" ht="12.75">
      <c r="F88" s="27"/>
    </row>
    <row r="89" spans="6:6" s="1" customFormat="1" ht="12.75">
      <c r="F89" s="27"/>
    </row>
    <row r="90" spans="6:6" s="1" customFormat="1" ht="12.75">
      <c r="F90" s="27"/>
    </row>
    <row r="91" spans="6:6" s="1" customFormat="1" ht="12.75">
      <c r="F91" s="27"/>
    </row>
    <row r="92" spans="6:6" s="1" customFormat="1" ht="12.75">
      <c r="F92" s="27"/>
    </row>
    <row r="93" spans="6:6" s="1" customFormat="1" ht="12.75">
      <c r="F93" s="27"/>
    </row>
    <row r="94" spans="6:6" s="1" customFormat="1" ht="12.75">
      <c r="F94" s="27"/>
    </row>
    <row r="95" spans="6:6" s="1" customFormat="1" ht="12.75">
      <c r="F95" s="27"/>
    </row>
    <row r="96" spans="6:6" s="1" customFormat="1" ht="12.75">
      <c r="F96" s="27"/>
    </row>
    <row r="97" spans="6:6" s="1" customFormat="1" ht="12.75">
      <c r="F97" s="27"/>
    </row>
    <row r="98" spans="6:6" s="1" customFormat="1" ht="12.75">
      <c r="F98" s="27"/>
    </row>
    <row r="99" spans="6:6" s="1" customFormat="1" ht="12.75">
      <c r="F99" s="27"/>
    </row>
    <row r="100" spans="6:6" s="1" customFormat="1" ht="12.75">
      <c r="F100" s="27"/>
    </row>
    <row r="101" spans="6:6" s="1" customFormat="1" ht="12.75">
      <c r="F101" s="27"/>
    </row>
    <row r="102" spans="6:6" s="1" customFormat="1" ht="12.75">
      <c r="F102" s="27"/>
    </row>
    <row r="103" spans="6:6" s="1" customFormat="1" ht="12.75">
      <c r="F103" s="27"/>
    </row>
    <row r="104" spans="6:6" s="1" customFormat="1" ht="12.75">
      <c r="F104" s="27"/>
    </row>
    <row r="105" spans="6:6" s="1" customFormat="1" ht="12.75">
      <c r="F105" s="27"/>
    </row>
    <row r="106" spans="6:6" s="1" customFormat="1" customHeight="1">
      <c r="F106" s="27"/>
    </row>
    <row r="107" spans="6:95" customHeight="1">
      <c r="F107" s="27"/>
      <c r="H107"/>
      <c r="CQ107"/>
    </row>
    <row r="108" spans="6:95" customHeight="1">
      <c r="F108" s="27"/>
      <c r="H108"/>
      <c r="CQ108"/>
    </row>
    <row r="109" spans="6:95" customHeight="1">
      <c r="F109" s="27"/>
      <c r="H109"/>
      <c r="CQ109"/>
    </row>
    <row r="110" spans="6:95" customHeight="1">
      <c r="F110" s="27"/>
      <c r="H110"/>
      <c r="CQ110"/>
    </row>
    <row r="111" spans="6:95" customHeight="1">
      <c r="F111" s="27"/>
      <c r="H111"/>
      <c r="CQ111"/>
    </row>
    <row r="112" spans="6:95" customHeight="1">
      <c r="F112" s="27"/>
      <c r="H112"/>
      <c r="CQ112"/>
    </row>
    <row r="113" spans="6:95" customHeight="1">
      <c r="F113" s="27"/>
      <c r="H113"/>
      <c r="CQ113"/>
    </row>
    <row r="114" spans="6:95" customHeight="1">
      <c r="F114" s="27"/>
      <c r="H114"/>
      <c r="CQ114"/>
    </row>
    <row r="115" spans="6:95" customHeight="1">
      <c r="F115" s="27"/>
      <c r="H115"/>
      <c r="CQ115"/>
    </row>
    <row r="116" spans="6:95" customHeight="1">
      <c r="F116" s="27"/>
      <c r="H116"/>
      <c r="CQ116"/>
    </row>
    <row r="117" spans="6:95" customHeight="1">
      <c r="F117" s="27"/>
      <c r="H117"/>
      <c r="CQ117"/>
    </row>
  </sheetData>
  <mergeCells count="5">
    <mergeCell ref="AR75:BB75"/>
    <mergeCell ref="AR76:BB76"/>
    <mergeCell ref="AR77:BB77"/>
    <mergeCell ref="AR78:BB78"/>
    <mergeCell ref="AR79:BB79"/>
  </mergeCells>
  <conditionalFormatting sqref="J80:CI82 AY38:BL40 AW39:AX40 BO38:BT40 BM39:BN40 BW38:BX40 BU39:BV40 CI39:CI40 CA38:CH40 BY39:BZ40 J38:AV40 J34:CJ37 J118:CI1048576">
    <cfRule type="colorScale" priority="55">
      <colorScale>
        <cfvo type="min" val="0"/>
        <cfvo type="percentile" val="50"/>
        <cfvo type="max" val="0"/>
        <color rgb="FFC00000"/>
        <color theme="2"/>
        <color rgb="FF002060"/>
      </colorScale>
    </cfRule>
  </conditionalFormatting>
  <conditionalFormatting sqref="J41:AV41 AX41:CJ41">
    <cfRule type="colorScale" priority="50">
      <colorScale>
        <cfvo type="num" val="-6"/>
        <cfvo type="num" val="0"/>
        <cfvo type="num" val="6"/>
        <color rgb="FFFF0000"/>
        <color theme="0"/>
        <color rgb="FF001642"/>
      </colorScale>
    </cfRule>
  </conditionalFormatting>
  <conditionalFormatting sqref="H2:I31">
    <cfRule type="cellIs" dxfId="17" priority="9" operator="lessThan">
      <formula>-40</formula>
    </cfRule>
    <cfRule type="cellIs" dxfId="16" priority="10" operator="greaterThan">
      <formula>40</formula>
    </cfRule>
  </conditionalFormatting>
  <conditionalFormatting sqref="J2:CJ31">
    <cfRule type="cellIs" dxfId="15" priority="2" operator="greaterThan">
      <formula>40</formula>
    </cfRule>
    <cfRule type="cellIs" dxfId="14" priority="3" operator="between">
      <formula>30</formula>
      <formula>40</formula>
    </cfRule>
    <cfRule type="cellIs" dxfId="13" priority="4" operator="between">
      <formula>16</formula>
      <formula>29</formula>
    </cfRule>
    <cfRule type="cellIs" dxfId="12" priority="5" operator="lessThan">
      <formula>-40</formula>
    </cfRule>
    <cfRule type="cellIs" dxfId="11" priority="6" operator="between">
      <formula>-30</formula>
      <formula>-40</formula>
    </cfRule>
    <cfRule type="cellIs" dxfId="10" priority="7" operator="between">
      <formula>-16</formula>
      <formula>-29</formula>
    </cfRule>
    <cfRule type="cellIs" dxfId="9" priority="8" operator="between">
      <formula>15</formula>
      <formula>-15</formula>
    </cfRule>
  </conditionalFormatting>
  <conditionalFormatting sqref="AX41:CJ41 K41:AV41">
    <cfRule type="colorScale" priority="71">
      <colorScale>
        <cfvo type="min" val="0"/>
        <cfvo type="num" val="0"/>
        <cfvo type="max" val="0"/>
        <color rgb="FFF8696B"/>
        <color theme="0"/>
        <color rgb="FF002060"/>
      </colorScale>
    </cfRule>
    <cfRule type="colorScale" priority="72">
      <colorScale>
        <cfvo type="min" val="0"/>
        <cfvo type="percentile" val="50"/>
        <cfvo type="max" val="0"/>
        <color rgb="FFFFFF00"/>
        <color theme="0"/>
        <color rgb="FF002060"/>
      </colorScale>
    </cfRule>
    <cfRule type="colorScale" priority="73">
      <colorScale>
        <cfvo type="min" val="0"/>
        <cfvo type="percentile" val="50"/>
        <cfvo type="max" val="0"/>
        <color rgb="FFFF0000"/>
        <color theme="0"/>
        <color rgb="FF002060"/>
      </colorScale>
    </cfRule>
    <cfRule type="colorScale" priority="74">
      <colorScale>
        <cfvo type="min" val="0"/>
        <cfvo type="percentile" val="50"/>
        <cfvo type="max" val="0"/>
        <color rgb="FFFF0000"/>
        <color theme="0"/>
        <color rgb="FF63BE7B"/>
      </colorScale>
    </cfRule>
    <cfRule type="colorScale" priority="75">
      <colorScale>
        <cfvo type="min" val="0"/>
        <cfvo type="num" val="0"/>
        <cfvo type="max" val="0"/>
        <color rgb="FFF8696B"/>
        <color rgb="FF92D050"/>
        <color rgb="FF0070C0"/>
      </colorScale>
    </cfRule>
    <cfRule type="colorScale" priority="76">
      <colorScale>
        <cfvo type="min" val="0"/>
        <cfvo type="percentile" val="50"/>
        <cfvo type="max" val="0"/>
        <color rgb="FFF8696B"/>
        <color rgb="FFFFEB84"/>
        <color rgb="FF0070C0"/>
      </colorScale>
    </cfRule>
    <cfRule type="colorScale" priority="77">
      <colorScale>
        <cfvo type="min" val="0"/>
        <cfvo type="percentile" val="50"/>
        <cfvo type="max" val="0"/>
        <color rgb="FFFFFF00"/>
        <color rgb="FF00B050"/>
        <color rgb="FF0070C0"/>
      </colorScale>
    </cfRule>
    <cfRule type="colorScale" priority="78">
      <colorScale>
        <cfvo type="min" val="0"/>
        <cfvo type="max" val="0"/>
        <color rgb="FFFF7128"/>
        <color rgb="FFFFEF9C"/>
      </colorScale>
    </cfRule>
    <cfRule type="colorScale" priority="79">
      <colorScale>
        <cfvo type="min" val="0"/>
        <cfvo type="percentile" val="50"/>
        <cfvo type="max" val="0"/>
        <color rgb="FFFF0000"/>
        <color rgb="FFFFFF00"/>
        <color rgb="FF002060"/>
      </colorScale>
    </cfRule>
    <cfRule type="colorScale" priority="80">
      <colorScale>
        <cfvo type="min" val="0"/>
        <cfvo type="max" val="0"/>
        <color rgb="FFFFEF9C"/>
        <color rgb="FF63BE7B"/>
      </colorScale>
    </cfRule>
  </conditionalFormatting>
  <conditionalFormatting sqref="AX41:CJ41 J41:AV41">
    <cfRule type="colorScale" priority="101">
      <colorScale>
        <cfvo type="min" val="0"/>
        <cfvo type="num" val="0"/>
        <cfvo type="max" val="0"/>
        <color rgb="FFF8696B"/>
        <color theme="0"/>
        <color rgb="FF0070C0"/>
      </colorScale>
    </cfRule>
  </conditionalFormatting>
  <conditionalFormatting sqref="J42:CJ71">
    <cfRule type="colorScale" priority="104">
      <colorScale>
        <cfvo type="min" val="0"/>
        <cfvo type="num" val="0"/>
        <cfvo type="max" val="0"/>
        <color rgb="FFFF0000"/>
        <color rgb="FFFFFFFF"/>
        <color rgb="FF002060"/>
      </colorScale>
    </cfRule>
  </conditionalFormatting>
  <pageMargins left="0.75" right="0.75" top="1" bottom="1" header="1.02" footer="0.5"/>
  <pageSetup scale="18" orientation="portrait"/>
  <headerFooter scaleWithDoc="1" alignWithMargins="0" differentFirst="0" differentOddEven="0"/>
  <ignoredErrors>
    <ignoredError sqref="BW77:BX77 V77:W77 BT77 Z77" twoDigitTextYear="1"/>
  </ignoredErrors>
</worksheet>
</file>

<file path=xl/worksheets/sheet2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>
    <pageSetUpPr fitToPage="1"/>
  </sheetPr>
  <dimension ref="A1:BR115"/>
  <sheetViews>
    <sheetView topLeftCell="A1" zoomScale="70" view="pageBreakPreview" workbookViewId="0">
      <pane ySplit="1" topLeftCell="A5" activePane="bottomLeft" state="frozen"/>
      <selection pane="bottomLeft" activeCell="L32" sqref="L32"/>
    </sheetView>
  </sheetViews>
  <sheetFormatPr defaultColWidth="8" customHeight="true" defaultRowHeight="0.95"/>
  <cols>
    <col min="1" max="3" width="0" hidden="1" customWidth="1"/>
    <col min="5" max="7" width="0" hidden="1" customWidth="1"/>
    <col min="8" max="8" width="6.7109375" style="3" customWidth="1"/>
    <col min="9" max="9" width="6.7109375" customWidth="1"/>
    <col min="10" max="48" width="5.7109375" customWidth="1"/>
    <col min="49" max="49" width="5.5703125" customWidth="1"/>
    <col min="50" max="50" width="5.7109375" customWidth="1"/>
    <col min="51" max="51" width="9.140625" bestFit="1" customWidth="1"/>
    <col min="54" max="54" width="11.5703125" customWidth="1"/>
    <col min="55" max="56" width="8" hidden="1" customWidth="1"/>
    <col min="57" max="57" width="9.140625" style="27" hidden="1" customWidth="1"/>
    <col min="58" max="70" width="8" hidden="1" customWidth="1"/>
  </cols>
  <sheetData>
    <row r="1" spans="1:57" ht="12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3" t="s">
        <v>7</v>
      </c>
      <c r="I1" t="s">
        <v>8</v>
      </c>
      <c r="J1" s="26" t="s">
        <v>9</v>
      </c>
      <c r="K1" s="26" t="s">
        <v>10</v>
      </c>
      <c r="L1" s="26" t="s">
        <v>11</v>
      </c>
      <c r="M1" s="26" t="s">
        <v>12</v>
      </c>
      <c r="N1" s="26" t="s">
        <v>13</v>
      </c>
      <c r="O1" s="26" t="s">
        <v>14</v>
      </c>
      <c r="P1" s="26" t="s">
        <v>15</v>
      </c>
      <c r="Q1" s="26" t="s">
        <v>16</v>
      </c>
      <c r="R1" s="26" t="s">
        <v>17</v>
      </c>
      <c r="S1" s="26" t="s">
        <v>18</v>
      </c>
      <c r="T1" s="26" t="s">
        <v>19</v>
      </c>
      <c r="U1" s="26" t="s">
        <v>20</v>
      </c>
      <c r="V1" s="26" t="s">
        <v>21</v>
      </c>
      <c r="W1" s="26" t="s">
        <v>22</v>
      </c>
      <c r="X1" s="26" t="s">
        <v>23</v>
      </c>
      <c r="Y1" s="26" t="s">
        <v>24</v>
      </c>
      <c r="Z1" s="26" t="s">
        <v>25</v>
      </c>
      <c r="AA1" s="26" t="s">
        <v>26</v>
      </c>
      <c r="AB1" s="26" t="s">
        <v>27</v>
      </c>
      <c r="AC1" s="41">
        <v>20</v>
      </c>
      <c r="AD1" s="26" t="s">
        <v>28</v>
      </c>
      <c r="AE1" s="26" t="s">
        <v>29</v>
      </c>
      <c r="AF1" s="26" t="s">
        <v>30</v>
      </c>
      <c r="AG1" s="26" t="s">
        <v>31</v>
      </c>
      <c r="AH1" s="26" t="s">
        <v>32</v>
      </c>
      <c r="AI1" s="26" t="s">
        <v>33</v>
      </c>
      <c r="AJ1" s="26" t="s">
        <v>34</v>
      </c>
      <c r="AK1" s="26" t="s">
        <v>35</v>
      </c>
      <c r="AL1" s="26" t="s">
        <v>36</v>
      </c>
      <c r="AM1" s="26" t="s">
        <v>37</v>
      </c>
      <c r="AN1" s="26" t="s">
        <v>38</v>
      </c>
      <c r="AO1" s="26" t="s">
        <v>39</v>
      </c>
      <c r="AP1" s="26" t="s">
        <v>40</v>
      </c>
      <c r="AQ1" s="26" t="s">
        <v>41</v>
      </c>
      <c r="AR1" s="26" t="s">
        <v>42</v>
      </c>
      <c r="AS1" s="26" t="s">
        <v>43</v>
      </c>
      <c r="AT1" s="26" t="s">
        <v>44</v>
      </c>
      <c r="AU1" s="26" t="s">
        <v>45</v>
      </c>
      <c r="AV1" s="26" t="s">
        <v>46</v>
      </c>
      <c r="BD1" s="27"/>
      <c r="BE1"/>
    </row>
    <row r="2" spans="1:57" ht="15" customHeight="1">
      <c r="A2">
        <v>1</v>
      </c>
      <c r="B2" t="s">
        <v>59</v>
      </c>
      <c r="C2" t="s">
        <v>60</v>
      </c>
      <c r="D2" s="28">
        <v>59</v>
      </c>
      <c r="E2">
        <v>18</v>
      </c>
      <c r="F2" t="s">
        <v>61</v>
      </c>
      <c r="G2" t="s">
        <v>62</v>
      </c>
      <c r="H2" s="82">
        <f ca="1">PRODUCT('Lane 22'!H2,1)</f>
        <v>-3</v>
      </c>
      <c r="I2" s="82">
        <f ca="1">PRODUCT('Lane 22'!I2,1)</f>
        <v>70</v>
      </c>
      <c r="J2" s="83">
        <f ca="1">PRODUCT('Lane 22'!K2,1)</f>
        <v>0</v>
      </c>
      <c r="K2" s="83">
        <f ca="1">PRODUCT('Lane 22'!M2,1)</f>
        <v>3</v>
      </c>
      <c r="L2" s="83">
        <f ca="1">PRODUCT('Lane 22'!O2,1)</f>
        <v>2</v>
      </c>
      <c r="M2" s="83">
        <f ca="1">PRODUCT('Lane 22'!Q2,1)</f>
        <v>2</v>
      </c>
      <c r="N2" s="83">
        <f ca="1">PRODUCT('Lane 22'!S2,1)</f>
        <v>3</v>
      </c>
      <c r="O2" s="83">
        <f ca="1">PRODUCT('Lane 22'!U2,1)</f>
        <v>4</v>
      </c>
      <c r="P2" s="83">
        <f ca="1">PRODUCT('Lane 22'!W2,1)</f>
        <v>4</v>
      </c>
      <c r="Q2" s="84">
        <f ca="1">PRODUCT('Lane 22'!Y2,1)</f>
        <v>5</v>
      </c>
      <c r="R2" s="84">
        <f ca="1">PRODUCT('Lane 22'!AA2,1)</f>
        <v>6</v>
      </c>
      <c r="S2" s="83">
        <f ca="1">PRODUCT('Lane 22'!AC2,1)</f>
        <v>4</v>
      </c>
      <c r="T2" s="83">
        <f ca="1">PRODUCT('Lane 22'!AE2,1)</f>
        <v>4</v>
      </c>
      <c r="U2" s="83">
        <f ca="1">PRODUCT('Lane 22'!AG2,1)</f>
        <v>3</v>
      </c>
      <c r="V2" s="83">
        <f ca="1">PRODUCT('Lane 22'!AI2,1)</f>
        <v>1</v>
      </c>
      <c r="W2" s="83">
        <f ca="1">PRODUCT('Lane 22'!AK2,1)</f>
        <v>0</v>
      </c>
      <c r="X2" s="83">
        <f ca="1">PRODUCT('Lane 22'!AM2,1)</f>
        <v>-2</v>
      </c>
      <c r="Y2" s="83">
        <f ca="1">PRODUCT('Lane 22'!AO2,1)</f>
        <v>-3</v>
      </c>
      <c r="Z2" s="83">
        <f ca="1">PRODUCT('Lane 22'!AQ2,1)</f>
        <v>-4</v>
      </c>
      <c r="AA2" s="83">
        <f ca="1">PRODUCT('Lane 22'!AS2,1)</f>
        <v>-4</v>
      </c>
      <c r="AB2" s="84">
        <f ca="1">PRODUCT('Lane 22'!AU2,1)</f>
        <v>-6</v>
      </c>
      <c r="AC2" s="84">
        <f ca="1">PRODUCT('Lane 22'!AW2,1)</f>
        <v>-6</v>
      </c>
      <c r="AD2" s="84">
        <f ca="1">PRODUCT('Lane 22'!AY2,1)</f>
        <v>-6</v>
      </c>
      <c r="AE2" s="84">
        <f ca="1">PRODUCT('Lane 22'!BA2,1)</f>
        <v>-8</v>
      </c>
      <c r="AF2" s="84">
        <f ca="1">PRODUCT('Lane 22'!BC2,1)</f>
        <v>-8</v>
      </c>
      <c r="AG2" s="84">
        <f ca="1">PRODUCT('Lane 22'!BE2,1)</f>
        <v>-8</v>
      </c>
      <c r="AH2" s="84">
        <f ca="1">PRODUCT('Lane 22'!BG2,1)</f>
        <v>-8</v>
      </c>
      <c r="AI2" s="84">
        <f ca="1">PRODUCT('Lane 22'!BI2,1)</f>
        <v>-7</v>
      </c>
      <c r="AJ2" s="84">
        <f ca="1">PRODUCT('Lane 22'!BK2,1)</f>
        <v>-7</v>
      </c>
      <c r="AK2" s="84">
        <f ca="1">PRODUCT('Lane 22'!BM2,1)</f>
        <v>-6</v>
      </c>
      <c r="AL2" s="84">
        <f ca="1">PRODUCT('Lane 22'!BO2,1)</f>
        <v>-6</v>
      </c>
      <c r="AM2" s="84">
        <f ca="1">PRODUCT('Lane 22'!BQ2,1)</f>
        <v>-5</v>
      </c>
      <c r="AN2" s="83">
        <f ca="1">PRODUCT('Lane 22'!BS2,1)</f>
        <v>-3</v>
      </c>
      <c r="AO2" s="83">
        <f ca="1">PRODUCT('Lane 22'!BU2,1)</f>
        <v>-2</v>
      </c>
      <c r="AP2" s="83">
        <f ca="1">PRODUCT('Lane 22'!BW2,1)</f>
        <v>-2</v>
      </c>
      <c r="AQ2" s="83">
        <f ca="1">PRODUCT('Lane 22'!BY2,1)</f>
        <v>-1</v>
      </c>
      <c r="AR2" s="83">
        <f ca="1">PRODUCT('Lane 22'!CA2,1)</f>
        <v>-1</v>
      </c>
      <c r="AS2" s="83">
        <f ca="1">PRODUCT('Lane 22'!CC2,1)</f>
        <v>-1</v>
      </c>
      <c r="AT2" s="83">
        <f ca="1">PRODUCT('Lane 22'!CE2,1)</f>
        <v>-1</v>
      </c>
      <c r="AU2" s="83">
        <f ca="1">PRODUCT('Lane 22'!CG2,1)</f>
        <v>-1</v>
      </c>
      <c r="AV2" s="83">
        <f ca="1">PRODUCT('Lane 22'!CI2,1)</f>
        <v>0</v>
      </c>
      <c r="BD2" s="27"/>
      <c r="BE2"/>
    </row>
    <row r="3" spans="4:57" ht="15" customHeight="1">
      <c r="D3" s="28">
        <v>57</v>
      </c>
      <c r="H3" s="82">
        <f ca="1">PRODUCT('Lane 22'!H3,1)</f>
        <v>22</v>
      </c>
      <c r="I3" s="82">
        <f ca="1">PRODUCT('Lane 22'!I3,1)</f>
        <v>15</v>
      </c>
      <c r="J3" s="83">
        <f ca="1">PRODUCT('Lane 22'!K3,1)</f>
        <v>0</v>
      </c>
      <c r="K3" s="83">
        <f ca="1">PRODUCT('Lane 22'!M3,1)</f>
        <v>1</v>
      </c>
      <c r="L3" s="83">
        <f ca="1">PRODUCT('Lane 22'!O3,1)</f>
        <v>1</v>
      </c>
      <c r="M3" s="83">
        <f ca="1">PRODUCT('Lane 22'!Q3,1)</f>
        <v>0</v>
      </c>
      <c r="N3" s="83">
        <f ca="1">PRODUCT('Lane 22'!S3,1)</f>
        <v>-1</v>
      </c>
      <c r="O3" s="83">
        <f ca="1">PRODUCT('Lane 22'!U3,1)</f>
        <v>-2</v>
      </c>
      <c r="P3" s="83">
        <f ca="1">PRODUCT('Lane 22'!W3,1)</f>
        <v>-4</v>
      </c>
      <c r="Q3" s="84">
        <f ca="1">PRODUCT('Lane 22'!Y3,1)</f>
        <v>-5</v>
      </c>
      <c r="R3" s="84">
        <f ca="1">PRODUCT('Lane 22'!AA3,1)</f>
        <v>-8</v>
      </c>
      <c r="S3" s="83">
        <f ca="1">PRODUCT('Lane 22'!AC3,1)</f>
        <v>-13</v>
      </c>
      <c r="T3" s="83">
        <f ca="1">PRODUCT('Lane 22'!AE3,1)</f>
        <v>-17</v>
      </c>
      <c r="U3" s="83">
        <f ca="1">PRODUCT('Lane 22'!AG3,1)</f>
        <v>-19</v>
      </c>
      <c r="V3" s="83">
        <f ca="1">PRODUCT('Lane 22'!AI3,1)</f>
        <v>-20</v>
      </c>
      <c r="W3" s="83">
        <f ca="1">PRODUCT('Lane 22'!AK3,1)</f>
        <v>-22</v>
      </c>
      <c r="X3" s="83">
        <f ca="1">PRODUCT('Lane 22'!AM3,1)</f>
        <v>-21</v>
      </c>
      <c r="Y3" s="83">
        <f ca="1">PRODUCT('Lane 22'!AO3,1)</f>
        <v>-20</v>
      </c>
      <c r="Z3" s="83">
        <f ca="1">PRODUCT('Lane 22'!AQ3,1)</f>
        <v>-19</v>
      </c>
      <c r="AA3" s="83">
        <f ca="1">PRODUCT('Lane 22'!AS3,1)</f>
        <v>-19</v>
      </c>
      <c r="AB3" s="84">
        <f ca="1">PRODUCT('Lane 22'!AU3,1)</f>
        <v>-18</v>
      </c>
      <c r="AC3" s="84">
        <f ca="1">PRODUCT('Lane 22'!AW3,1)</f>
        <v>-17</v>
      </c>
      <c r="AD3" s="84">
        <f ca="1">PRODUCT('Lane 22'!AY3,1)</f>
        <v>-16</v>
      </c>
      <c r="AE3" s="84">
        <f ca="1">PRODUCT('Lane 22'!BA3,1)</f>
        <v>-16</v>
      </c>
      <c r="AF3" s="84">
        <f ca="1">PRODUCT('Lane 22'!BC3,1)</f>
        <v>-15</v>
      </c>
      <c r="AG3" s="84">
        <f ca="1">PRODUCT('Lane 22'!BE3,1)</f>
        <v>-15</v>
      </c>
      <c r="AH3" s="84">
        <f ca="1">PRODUCT('Lane 22'!BG3,1)</f>
        <v>-15</v>
      </c>
      <c r="AI3" s="84">
        <f ca="1">PRODUCT('Lane 22'!BI3,1)</f>
        <v>-16</v>
      </c>
      <c r="AJ3" s="84">
        <f ca="1">PRODUCT('Lane 22'!BK3,1)</f>
        <v>-17</v>
      </c>
      <c r="AK3" s="84">
        <f ca="1">PRODUCT('Lane 22'!BM3,1)</f>
        <v>-14</v>
      </c>
      <c r="AL3" s="84">
        <f ca="1">PRODUCT('Lane 22'!BO3,1)</f>
        <v>-13</v>
      </c>
      <c r="AM3" s="84">
        <f ca="1">PRODUCT('Lane 22'!BQ3,1)</f>
        <v>-12</v>
      </c>
      <c r="AN3" s="83">
        <f ca="1">PRODUCT('Lane 22'!BS3,1)</f>
        <v>-8</v>
      </c>
      <c r="AO3" s="83">
        <f ca="1">PRODUCT('Lane 22'!BU3,1)</f>
        <v>-4</v>
      </c>
      <c r="AP3" s="83">
        <f ca="1">PRODUCT('Lane 22'!BW3,1)</f>
        <v>-2</v>
      </c>
      <c r="AQ3" s="83">
        <f ca="1">PRODUCT('Lane 22'!BY3,1)</f>
        <v>0</v>
      </c>
      <c r="AR3" s="83">
        <f ca="1">PRODUCT('Lane 22'!CA3,1)</f>
        <v>0</v>
      </c>
      <c r="AS3" s="83">
        <f ca="1">PRODUCT('Lane 22'!CC3,1)</f>
        <v>0</v>
      </c>
      <c r="AT3" s="83">
        <f ca="1">PRODUCT('Lane 22'!CE3,1)</f>
        <v>0</v>
      </c>
      <c r="AU3" s="83">
        <f ca="1">PRODUCT('Lane 22'!CG3,1)</f>
        <v>0</v>
      </c>
      <c r="AV3" s="83">
        <f ca="1">PRODUCT('Lane 22'!CI3,1)</f>
        <v>0</v>
      </c>
      <c r="BD3" s="27"/>
      <c r="BE3"/>
    </row>
    <row r="4" spans="1:57" ht="15" customHeight="1">
      <c r="A4">
        <v>2</v>
      </c>
      <c r="B4" t="s">
        <v>59</v>
      </c>
      <c r="C4" t="s">
        <v>60</v>
      </c>
      <c r="D4" s="28">
        <v>55</v>
      </c>
      <c r="E4">
        <v>17</v>
      </c>
      <c r="F4" t="s">
        <v>61</v>
      </c>
      <c r="G4" t="s">
        <v>62</v>
      </c>
      <c r="H4" s="82">
        <f ca="1">PRODUCT('Lane 22'!H4,1)</f>
        <v>23</v>
      </c>
      <c r="I4" s="82">
        <f ca="1">PRODUCT('Lane 22'!I4,1)</f>
        <v>30</v>
      </c>
      <c r="J4" s="83">
        <f ca="1">PRODUCT('Lane 22'!K4,1)</f>
        <v>0</v>
      </c>
      <c r="K4" s="83">
        <f ca="1">PRODUCT('Lane 22'!M4,1)</f>
        <v>1</v>
      </c>
      <c r="L4" s="83">
        <f ca="1">PRODUCT('Lane 22'!O4,1)</f>
        <v>2</v>
      </c>
      <c r="M4" s="83">
        <f ca="1">PRODUCT('Lane 22'!Q4,1)</f>
        <v>3</v>
      </c>
      <c r="N4" s="84">
        <f ca="1">PRODUCT('Lane 22'!S4,1)</f>
        <v>5</v>
      </c>
      <c r="O4" s="84">
        <f ca="1">PRODUCT('Lane 22'!U4,1)</f>
        <v>7</v>
      </c>
      <c r="P4" s="84">
        <f ca="1">PRODUCT('Lane 22'!W4,1)</f>
        <v>7</v>
      </c>
      <c r="Q4" s="84">
        <f ca="1">PRODUCT('Lane 22'!Y4,1)</f>
        <v>9</v>
      </c>
      <c r="R4" s="84">
        <f ca="1">PRODUCT('Lane 22'!AA4,1)</f>
        <v>10</v>
      </c>
      <c r="S4" s="84">
        <f ca="1">PRODUCT('Lane 22'!AC4,1)</f>
        <v>9</v>
      </c>
      <c r="T4" s="84">
        <f ca="1">PRODUCT('Lane 22'!AE4,1)</f>
        <v>9</v>
      </c>
      <c r="U4" s="84">
        <f ca="1">PRODUCT('Lane 22'!AG4,1)</f>
        <v>8</v>
      </c>
      <c r="V4" s="84">
        <f ca="1">PRODUCT('Lane 22'!AI4,1)</f>
        <v>7</v>
      </c>
      <c r="W4" s="84">
        <f ca="1">PRODUCT('Lane 22'!AK4,1)</f>
        <v>6</v>
      </c>
      <c r="X4" s="83">
        <f ca="1">PRODUCT('Lane 22'!AM4,1)</f>
        <v>4</v>
      </c>
      <c r="Y4" s="83">
        <f ca="1">PRODUCT('Lane 22'!AO4,1)</f>
        <v>3</v>
      </c>
      <c r="Z4" s="83">
        <f ca="1">PRODUCT('Lane 22'!AQ4,1)</f>
        <v>3</v>
      </c>
      <c r="AA4" s="83">
        <f ca="1">PRODUCT('Lane 22'!AS4,1)</f>
        <v>3</v>
      </c>
      <c r="AB4" s="83">
        <f ca="1">PRODUCT('Lane 22'!AU4,1)</f>
        <v>2</v>
      </c>
      <c r="AC4" s="83">
        <f ca="1">PRODUCT('Lane 22'!AW4,1)</f>
        <v>2</v>
      </c>
      <c r="AD4" s="83">
        <f ca="1">PRODUCT('Lane 22'!AY4,1)</f>
        <v>2</v>
      </c>
      <c r="AE4" s="83">
        <f ca="1">PRODUCT('Lane 22'!BA4,1)</f>
        <v>1</v>
      </c>
      <c r="AF4" s="83">
        <f ca="1">PRODUCT('Lane 22'!BC4,1)</f>
        <v>1</v>
      </c>
      <c r="AG4" s="83">
        <f ca="1">PRODUCT('Lane 22'!BE4,1)</f>
        <v>1</v>
      </c>
      <c r="AH4" s="83">
        <f ca="1">PRODUCT('Lane 22'!BG4,1)</f>
        <v>2</v>
      </c>
      <c r="AI4" s="83">
        <f ca="1">PRODUCT('Lane 22'!BI4,1)</f>
        <v>2</v>
      </c>
      <c r="AJ4" s="83">
        <f ca="1">PRODUCT('Lane 22'!BK4,1)</f>
        <v>2</v>
      </c>
      <c r="AK4" s="83">
        <f ca="1">PRODUCT('Lane 22'!BM4,1)</f>
        <v>3</v>
      </c>
      <c r="AL4" s="83">
        <f ca="1">PRODUCT('Lane 22'!BO4,1)</f>
        <v>3</v>
      </c>
      <c r="AM4" s="83">
        <f ca="1">PRODUCT('Lane 22'!BQ4,1)</f>
        <v>2</v>
      </c>
      <c r="AN4" s="83">
        <f ca="1">PRODUCT('Lane 22'!BS4,1)</f>
        <v>3</v>
      </c>
      <c r="AO4" s="83">
        <f ca="1">PRODUCT('Lane 22'!BU4,1)</f>
        <v>4</v>
      </c>
      <c r="AP4" s="83">
        <f ca="1">PRODUCT('Lane 22'!BW4,1)</f>
        <v>3</v>
      </c>
      <c r="AQ4" s="83">
        <f ca="1">PRODUCT('Lane 22'!BY4,1)</f>
        <v>2</v>
      </c>
      <c r="AR4" s="83">
        <f ca="1">PRODUCT('Lane 22'!CA4,1)</f>
        <v>2</v>
      </c>
      <c r="AS4" s="83">
        <f ca="1">PRODUCT('Lane 22'!CC4,1)</f>
        <v>0</v>
      </c>
      <c r="AT4" s="83">
        <f ca="1">PRODUCT('Lane 22'!CE4,1)</f>
        <v>0</v>
      </c>
      <c r="AU4" s="83">
        <f ca="1">PRODUCT('Lane 22'!CG4,1)</f>
        <v>-1</v>
      </c>
      <c r="AV4" s="83">
        <f ca="1">PRODUCT('Lane 22'!CI4,1)</f>
        <v>0</v>
      </c>
      <c r="BD4" s="27"/>
      <c r="BE4"/>
    </row>
    <row r="5" spans="1:57" ht="15" customHeight="1">
      <c r="A5">
        <v>3</v>
      </c>
      <c r="B5" t="s">
        <v>59</v>
      </c>
      <c r="C5" t="s">
        <v>60</v>
      </c>
      <c r="D5" s="28">
        <v>53</v>
      </c>
      <c r="E5">
        <v>16</v>
      </c>
      <c r="F5" t="s">
        <v>61</v>
      </c>
      <c r="G5" t="s">
        <v>62</v>
      </c>
      <c r="H5" s="82">
        <f ca="1">PRODUCT('Lane 22'!H5,1)</f>
        <v>-30</v>
      </c>
      <c r="I5" s="82">
        <f ca="1">PRODUCT('Lane 22'!I5,1)</f>
        <v>-5</v>
      </c>
      <c r="J5" s="83">
        <f ca="1">PRODUCT('Lane 22'!K5,1)</f>
        <v>0</v>
      </c>
      <c r="K5" s="83">
        <f ca="1">PRODUCT('Lane 22'!M5,1)</f>
        <v>2</v>
      </c>
      <c r="L5" s="83">
        <f ca="1">PRODUCT('Lane 22'!O5,1)</f>
        <v>3</v>
      </c>
      <c r="M5" s="84">
        <f ca="1">PRODUCT('Lane 22'!Q5,1)</f>
        <v>5</v>
      </c>
      <c r="N5" s="84">
        <f ca="1">PRODUCT('Lane 22'!S5,1)</f>
        <v>7</v>
      </c>
      <c r="O5" s="84">
        <f ca="1">PRODUCT('Lane 22'!U5,1)</f>
        <v>10</v>
      </c>
      <c r="P5" s="84">
        <f ca="1">PRODUCT('Lane 22'!W5,1)</f>
        <v>11</v>
      </c>
      <c r="Q5" s="84">
        <f ca="1">PRODUCT('Lane 22'!Y5,1)</f>
        <v>13</v>
      </c>
      <c r="R5" s="84">
        <f ca="1">PRODUCT('Lane 22'!AA5,1)</f>
        <v>15</v>
      </c>
      <c r="S5" s="84">
        <f ca="1">PRODUCT('Lane 22'!AC5,1)</f>
        <v>15</v>
      </c>
      <c r="T5" s="84">
        <f ca="1">PRODUCT('Lane 22'!AE5,1)</f>
        <v>18</v>
      </c>
      <c r="U5" s="84">
        <f ca="1">PRODUCT('Lane 22'!AG5,1)</f>
        <v>20</v>
      </c>
      <c r="V5" s="84">
        <f ca="1">PRODUCT('Lane 22'!AI5,1)</f>
        <v>22</v>
      </c>
      <c r="W5" s="84">
        <f ca="1">PRODUCT('Lane 22'!AK5,1)</f>
        <v>24</v>
      </c>
      <c r="X5" s="84">
        <f ca="1">PRODUCT('Lane 22'!AM5,1)</f>
        <v>26</v>
      </c>
      <c r="Y5" s="84">
        <f ca="1">PRODUCT('Lane 22'!AO5,1)</f>
        <v>28</v>
      </c>
      <c r="Z5" s="84">
        <f ca="1">PRODUCT('Lane 22'!AQ5,1)</f>
        <v>30</v>
      </c>
      <c r="AA5" s="84">
        <f ca="1">PRODUCT('Lane 22'!AS5,1)</f>
        <v>34</v>
      </c>
      <c r="AB5" s="84">
        <f ca="1">PRODUCT('Lane 22'!AU5,1)</f>
        <v>38</v>
      </c>
      <c r="AC5" s="84">
        <f ca="1">PRODUCT('Lane 22'!AW5,1)</f>
        <v>42</v>
      </c>
      <c r="AD5" s="84">
        <f ca="1">PRODUCT('Lane 22'!AY5,1)</f>
        <v>38</v>
      </c>
      <c r="AE5" s="84">
        <f ca="1">PRODUCT('Lane 22'!BA5,1)</f>
        <v>35</v>
      </c>
      <c r="AF5" s="84">
        <f ca="1">PRODUCT('Lane 22'!BC5,1)</f>
        <v>32</v>
      </c>
      <c r="AG5" s="84">
        <f ca="1">PRODUCT('Lane 22'!BE5,1)</f>
        <v>29</v>
      </c>
      <c r="AH5" s="84">
        <f ca="1">PRODUCT('Lane 22'!BG5,1)</f>
        <v>25</v>
      </c>
      <c r="AI5" s="84">
        <f ca="1">PRODUCT('Lane 22'!BI5,1)</f>
        <v>21</v>
      </c>
      <c r="AJ5" s="84">
        <f ca="1">PRODUCT('Lane 22'!BK5,1)</f>
        <v>19</v>
      </c>
      <c r="AK5" s="84">
        <f ca="1">PRODUCT('Lane 22'!BM5,1)</f>
        <v>15</v>
      </c>
      <c r="AL5" s="84">
        <f ca="1">PRODUCT('Lane 22'!BO5,1)</f>
        <v>12</v>
      </c>
      <c r="AM5" s="84">
        <f ca="1">PRODUCT('Lane 22'!BQ5,1)</f>
        <v>11</v>
      </c>
      <c r="AN5" s="84">
        <f ca="1">PRODUCT('Lane 22'!BS5,1)</f>
        <v>11</v>
      </c>
      <c r="AO5" s="84">
        <f ca="1">PRODUCT('Lane 22'!BU5,1)</f>
        <v>11</v>
      </c>
      <c r="AP5" s="84">
        <f ca="1">PRODUCT('Lane 22'!BW5,1)</f>
        <v>9</v>
      </c>
      <c r="AQ5" s="84">
        <f ca="1">PRODUCT('Lane 22'!BY5,1)</f>
        <v>9</v>
      </c>
      <c r="AR5" s="84">
        <f ca="1">PRODUCT('Lane 22'!CA5,1)</f>
        <v>6</v>
      </c>
      <c r="AS5" s="83">
        <f ca="1">PRODUCT('Lane 22'!CC5,1)</f>
        <v>4</v>
      </c>
      <c r="AT5" s="83">
        <f ca="1">PRODUCT('Lane 22'!CE5,1)</f>
        <v>1</v>
      </c>
      <c r="AU5" s="83">
        <f ca="1">PRODUCT('Lane 22'!CG5,1)</f>
        <v>0</v>
      </c>
      <c r="AV5" s="83">
        <f ca="1">PRODUCT('Lane 22'!CI5,1)</f>
        <v>0</v>
      </c>
      <c r="BD5" s="27"/>
      <c r="BE5"/>
    </row>
    <row r="6" spans="4:57" ht="15" customHeight="1">
      <c r="D6" s="28">
        <v>51</v>
      </c>
      <c r="H6" s="82">
        <f ca="1">PRODUCT('Lane 22'!H6,1)</f>
        <v>22</v>
      </c>
      <c r="I6" s="82">
        <f ca="1">PRODUCT('Lane 22'!I6,1)</f>
        <v>-22</v>
      </c>
      <c r="J6" s="83">
        <f ca="1">PRODUCT('Lane 22'!K6,1)</f>
        <v>0</v>
      </c>
      <c r="K6" s="83">
        <f ca="1">PRODUCT('Lane 22'!M6,1)</f>
        <v>1</v>
      </c>
      <c r="L6" s="83">
        <f ca="1">PRODUCT('Lane 22'!O6,1)</f>
        <v>-3</v>
      </c>
      <c r="M6" s="84">
        <f ca="1">PRODUCT('Lane 22'!Q6,1)</f>
        <v>-9</v>
      </c>
      <c r="N6" s="84">
        <f ca="1">PRODUCT('Lane 22'!S6,1)</f>
        <v>-17</v>
      </c>
      <c r="O6" s="84">
        <f ca="1">PRODUCT('Lane 22'!U6,1)</f>
        <v>-25</v>
      </c>
      <c r="P6" s="84">
        <f ca="1">PRODUCT('Lane 22'!W6,1)</f>
        <v>-30</v>
      </c>
      <c r="Q6" s="84">
        <f ca="1">PRODUCT('Lane 22'!Y6,1)</f>
        <v>-34</v>
      </c>
      <c r="R6" s="84">
        <f ca="1">PRODUCT('Lane 22'!AA6,1)</f>
        <v>-37</v>
      </c>
      <c r="S6" s="84">
        <f ca="1">PRODUCT('Lane 22'!AC6,1)</f>
        <v>-39</v>
      </c>
      <c r="T6" s="84">
        <f ca="1">PRODUCT('Lane 22'!AE6,1)</f>
        <v>-42</v>
      </c>
      <c r="U6" s="84">
        <f ca="1">PRODUCT('Lane 22'!AG6,1)</f>
        <v>-44</v>
      </c>
      <c r="V6" s="84">
        <f ca="1">PRODUCT('Lane 22'!AI6,1)</f>
        <v>-49</v>
      </c>
      <c r="W6" s="84">
        <f ca="1">PRODUCT('Lane 22'!AK6,1)</f>
        <v>-53</v>
      </c>
      <c r="X6" s="84">
        <f ca="1">PRODUCT('Lane 22'!AM6,1)</f>
        <v>-58</v>
      </c>
      <c r="Y6" s="84">
        <f ca="1">PRODUCT('Lane 22'!AO6,1)</f>
        <v>-63</v>
      </c>
      <c r="Z6" s="84">
        <f ca="1">PRODUCT('Lane 22'!AQ6,1)</f>
        <v>-68</v>
      </c>
      <c r="AA6" s="84">
        <f ca="1">PRODUCT('Lane 22'!AS6,1)</f>
        <v>-70</v>
      </c>
      <c r="AB6" s="84">
        <f ca="1">PRODUCT('Lane 22'!AU6,1)</f>
        <v>-72</v>
      </c>
      <c r="AC6" s="84">
        <f ca="1">PRODUCT('Lane 22'!AW6,1)</f>
        <v>-75</v>
      </c>
      <c r="AD6" s="84">
        <f ca="1">PRODUCT('Lane 22'!AY6,1)</f>
        <v>-75</v>
      </c>
      <c r="AE6" s="84">
        <f ca="1">PRODUCT('Lane 22'!BA6,1)</f>
        <v>-74</v>
      </c>
      <c r="AF6" s="84">
        <f ca="1">PRODUCT('Lane 22'!BC6,1)</f>
        <v>-73</v>
      </c>
      <c r="AG6" s="84">
        <f ca="1">PRODUCT('Lane 22'!BE6,1)</f>
        <v>-69</v>
      </c>
      <c r="AH6" s="84">
        <f ca="1">PRODUCT('Lane 22'!BG6,1)</f>
        <v>-66</v>
      </c>
      <c r="AI6" s="84">
        <f ca="1">PRODUCT('Lane 22'!BI6,1)</f>
        <v>-61</v>
      </c>
      <c r="AJ6" s="84">
        <f ca="1">PRODUCT('Lane 22'!BK6,1)</f>
        <v>-56</v>
      </c>
      <c r="AK6" s="84">
        <f ca="1">PRODUCT('Lane 22'!BM6,1)</f>
        <v>-51</v>
      </c>
      <c r="AL6" s="84">
        <f ca="1">PRODUCT('Lane 22'!BO6,1)</f>
        <v>-41</v>
      </c>
      <c r="AM6" s="84">
        <f ca="1">PRODUCT('Lane 22'!BQ6,1)</f>
        <v>-35</v>
      </c>
      <c r="AN6" s="84">
        <f ca="1">PRODUCT('Lane 22'!BS6,1)</f>
        <v>-26</v>
      </c>
      <c r="AO6" s="84">
        <f ca="1">PRODUCT('Lane 22'!BU6,1)</f>
        <v>-15</v>
      </c>
      <c r="AP6" s="84">
        <f ca="1">PRODUCT('Lane 22'!BW6,1)</f>
        <v>-10</v>
      </c>
      <c r="AQ6" s="84">
        <f ca="1">PRODUCT('Lane 22'!BY6,1)</f>
        <v>-5</v>
      </c>
      <c r="AR6" s="84">
        <f ca="1">PRODUCT('Lane 22'!CA6,1)</f>
        <v>-2</v>
      </c>
      <c r="AS6" s="83">
        <f ca="1">PRODUCT('Lane 22'!CC6,1)</f>
        <v>1</v>
      </c>
      <c r="AT6" s="83">
        <f ca="1">PRODUCT('Lane 22'!CE6,1)</f>
        <v>2</v>
      </c>
      <c r="AU6" s="83">
        <f ca="1">PRODUCT('Lane 22'!CG6,1)</f>
        <v>3</v>
      </c>
      <c r="AV6" s="83">
        <f ca="1">PRODUCT('Lane 22'!CI6,1)</f>
        <v>0</v>
      </c>
      <c r="BD6" s="27"/>
      <c r="BE6"/>
    </row>
    <row r="7" spans="1:57" ht="15" customHeight="1">
      <c r="A7">
        <v>4</v>
      </c>
      <c r="B7" t="s">
        <v>59</v>
      </c>
      <c r="C7" t="s">
        <v>60</v>
      </c>
      <c r="D7" s="28">
        <v>49</v>
      </c>
      <c r="E7">
        <v>15</v>
      </c>
      <c r="F7" t="s">
        <v>61</v>
      </c>
      <c r="G7" t="s">
        <v>62</v>
      </c>
      <c r="H7" s="82">
        <f ca="1">PRODUCT('Lane 22'!H7,1)</f>
        <v>2</v>
      </c>
      <c r="I7" s="82">
        <f ca="1">PRODUCT('Lane 22'!I7,1)</f>
        <v>5</v>
      </c>
      <c r="J7" s="83">
        <f ca="1">PRODUCT('Lane 22'!K7,1)</f>
        <v>0</v>
      </c>
      <c r="K7" s="83">
        <f ca="1">PRODUCT('Lane 22'!M7,1)</f>
        <v>2</v>
      </c>
      <c r="L7" s="83">
        <f ca="1">PRODUCT('Lane 22'!O7,1)</f>
        <v>2</v>
      </c>
      <c r="M7" s="83">
        <f ca="1">PRODUCT('Lane 22'!Q7,1)</f>
        <v>4</v>
      </c>
      <c r="N7" s="83">
        <f ca="1">PRODUCT('Lane 22'!S7,1)</f>
        <v>4</v>
      </c>
      <c r="O7" s="84">
        <f ca="1">PRODUCT('Lane 22'!U7,1)</f>
        <v>6</v>
      </c>
      <c r="P7" s="84">
        <f ca="1">PRODUCT('Lane 22'!W7,1)</f>
        <v>6</v>
      </c>
      <c r="Q7" s="84">
        <f ca="1">PRODUCT('Lane 22'!Y7,1)</f>
        <v>7</v>
      </c>
      <c r="R7" s="84">
        <f ca="1">PRODUCT('Lane 22'!AA7,1)</f>
        <v>8</v>
      </c>
      <c r="S7" s="84">
        <f ca="1">PRODUCT('Lane 22'!AC7,1)</f>
        <v>7</v>
      </c>
      <c r="T7" s="84">
        <f ca="1">PRODUCT('Lane 22'!AE7,1)</f>
        <v>8</v>
      </c>
      <c r="U7" s="84">
        <f ca="1">PRODUCT('Lane 22'!AG7,1)</f>
        <v>8</v>
      </c>
      <c r="V7" s="84">
        <f ca="1">PRODUCT('Lane 22'!AI7,1)</f>
        <v>8</v>
      </c>
      <c r="W7" s="84">
        <f ca="1">PRODUCT('Lane 22'!AK7,1)</f>
        <v>8</v>
      </c>
      <c r="X7" s="84">
        <f ca="1">PRODUCT('Lane 22'!AM7,1)</f>
        <v>7</v>
      </c>
      <c r="Y7" s="84">
        <f ca="1">PRODUCT('Lane 22'!AO7,1)</f>
        <v>6</v>
      </c>
      <c r="Z7" s="84">
        <f ca="1">PRODUCT('Lane 22'!AQ7,1)</f>
        <v>7</v>
      </c>
      <c r="AA7" s="84">
        <f ca="1">PRODUCT('Lane 22'!AS7,1)</f>
        <v>6</v>
      </c>
      <c r="AB7" s="84">
        <f ca="1">PRODUCT('Lane 22'!AU7,1)</f>
        <v>5</v>
      </c>
      <c r="AC7" s="84">
        <f ca="1">PRODUCT('Lane 22'!AW7,1)</f>
        <v>6</v>
      </c>
      <c r="AD7" s="84">
        <f ca="1">PRODUCT('Lane 22'!AY7,1)</f>
        <v>6</v>
      </c>
      <c r="AE7" s="84">
        <f ca="1">PRODUCT('Lane 22'!BA7,1)</f>
        <v>5</v>
      </c>
      <c r="AF7" s="84">
        <f ca="1">PRODUCT('Lane 22'!BC7,1)</f>
        <v>6</v>
      </c>
      <c r="AG7" s="84">
        <f ca="1">PRODUCT('Lane 22'!BE7,1)</f>
        <v>6</v>
      </c>
      <c r="AH7" s="84">
        <f ca="1">PRODUCT('Lane 22'!BG7,1)</f>
        <v>6</v>
      </c>
      <c r="AI7" s="84">
        <f ca="1">PRODUCT('Lane 22'!BI7,1)</f>
        <v>7</v>
      </c>
      <c r="AJ7" s="84">
        <f ca="1">PRODUCT('Lane 22'!BK7,1)</f>
        <v>7</v>
      </c>
      <c r="AK7" s="84">
        <f ca="1">PRODUCT('Lane 22'!BM7,1)</f>
        <v>8</v>
      </c>
      <c r="AL7" s="84">
        <f ca="1">PRODUCT('Lane 22'!BO7,1)</f>
        <v>8</v>
      </c>
      <c r="AM7" s="84">
        <f ca="1">PRODUCT('Lane 22'!BQ7,1)</f>
        <v>7</v>
      </c>
      <c r="AN7" s="84">
        <f ca="1">PRODUCT('Lane 22'!BS7,1)</f>
        <v>8</v>
      </c>
      <c r="AO7" s="84">
        <f ca="1">PRODUCT('Lane 22'!BU7,1)</f>
        <v>7</v>
      </c>
      <c r="AP7" s="84">
        <f ca="1">PRODUCT('Lane 22'!BW7,1)</f>
        <v>6</v>
      </c>
      <c r="AQ7" s="84">
        <f ca="1">PRODUCT('Lane 22'!BY7,1)</f>
        <v>6</v>
      </c>
      <c r="AR7" s="83">
        <f ca="1">PRODUCT('Lane 22'!CA7,1)</f>
        <v>4</v>
      </c>
      <c r="AS7" s="83">
        <f ca="1">PRODUCT('Lane 22'!CC7,1)</f>
        <v>2</v>
      </c>
      <c r="AT7" s="83">
        <f ca="1">PRODUCT('Lane 22'!CE7,1)</f>
        <v>1</v>
      </c>
      <c r="AU7" s="83">
        <f ca="1">PRODUCT('Lane 22'!CG7,1)</f>
        <v>0</v>
      </c>
      <c r="AV7" s="83">
        <f ca="1">PRODUCT('Lane 22'!CI7,1)</f>
        <v>0</v>
      </c>
      <c r="BD7" s="27"/>
      <c r="BE7"/>
    </row>
    <row r="8" spans="4:57" ht="15" customHeight="1">
      <c r="D8" s="28">
        <v>47</v>
      </c>
      <c r="H8" s="82">
        <f ca="1">PRODUCT('Lane 22'!H8,1)</f>
        <v>22</v>
      </c>
      <c r="I8" s="82">
        <f ca="1">PRODUCT('Lane 22'!I8,1)</f>
        <v>45</v>
      </c>
      <c r="J8" s="83">
        <f ca="1">PRODUCT('Lane 22'!K8,1)</f>
        <v>0</v>
      </c>
      <c r="K8" s="83">
        <f ca="1">PRODUCT('Lane 22'!M8,1)</f>
        <v>3</v>
      </c>
      <c r="L8" s="83">
        <f ca="1">PRODUCT('Lane 22'!O8,1)</f>
        <v>2</v>
      </c>
      <c r="M8" s="83">
        <f ca="1">PRODUCT('Lane 22'!Q8,1)</f>
        <v>2</v>
      </c>
      <c r="N8" s="83">
        <f ca="1">PRODUCT('Lane 22'!S8,1)</f>
        <v>3</v>
      </c>
      <c r="O8" s="84">
        <f ca="1">PRODUCT('Lane 22'!U8,1)</f>
        <v>4</v>
      </c>
      <c r="P8" s="84">
        <f ca="1">PRODUCT('Lane 22'!W8,1)</f>
        <v>4</v>
      </c>
      <c r="Q8" s="84">
        <f ca="1">PRODUCT('Lane 22'!Y8,1)</f>
        <v>5</v>
      </c>
      <c r="R8" s="84">
        <f ca="1">PRODUCT('Lane 22'!AA8,1)</f>
        <v>6</v>
      </c>
      <c r="S8" s="84">
        <f ca="1">PRODUCT('Lane 22'!AC8,1)</f>
        <v>4</v>
      </c>
      <c r="T8" s="84">
        <f ca="1">PRODUCT('Lane 22'!AE8,1)</f>
        <v>4</v>
      </c>
      <c r="U8" s="84">
        <f ca="1">PRODUCT('Lane 22'!AG8,1)</f>
        <v>3</v>
      </c>
      <c r="V8" s="84">
        <f ca="1">PRODUCT('Lane 22'!AI8,1)</f>
        <v>1</v>
      </c>
      <c r="W8" s="84">
        <f ca="1">PRODUCT('Lane 22'!AK8,1)</f>
        <v>0</v>
      </c>
      <c r="X8" s="84">
        <f ca="1">PRODUCT('Lane 22'!AM8,1)</f>
        <v>-2</v>
      </c>
      <c r="Y8" s="84">
        <f ca="1">PRODUCT('Lane 22'!AO8,1)</f>
        <v>-3</v>
      </c>
      <c r="Z8" s="84">
        <f ca="1">PRODUCT('Lane 22'!AQ8,1)</f>
        <v>-4</v>
      </c>
      <c r="AA8" s="84">
        <f ca="1">PRODUCT('Lane 22'!AS8,1)</f>
        <v>-4</v>
      </c>
      <c r="AB8" s="84">
        <f ca="1">PRODUCT('Lane 22'!AU8,1)</f>
        <v>-6</v>
      </c>
      <c r="AC8" s="84">
        <f ca="1">PRODUCT('Lane 22'!AW8,1)</f>
        <v>-6</v>
      </c>
      <c r="AD8" s="84">
        <f ca="1">PRODUCT('Lane 22'!AY8,1)</f>
        <v>-6</v>
      </c>
      <c r="AE8" s="84">
        <f ca="1">PRODUCT('Lane 22'!BA8,1)</f>
        <v>-8</v>
      </c>
      <c r="AF8" s="84">
        <f ca="1">PRODUCT('Lane 22'!BC8,1)</f>
        <v>-8</v>
      </c>
      <c r="AG8" s="84">
        <f ca="1">PRODUCT('Lane 22'!BE8,1)</f>
        <v>-8</v>
      </c>
      <c r="AH8" s="84">
        <f ca="1">PRODUCT('Lane 22'!BG8,1)</f>
        <v>-8</v>
      </c>
      <c r="AI8" s="84">
        <f ca="1">PRODUCT('Lane 22'!BI8,1)</f>
        <v>-7</v>
      </c>
      <c r="AJ8" s="84">
        <f ca="1">PRODUCT('Lane 22'!BK8,1)</f>
        <v>-7</v>
      </c>
      <c r="AK8" s="84">
        <f ca="1">PRODUCT('Lane 22'!BM8,1)</f>
        <v>-6</v>
      </c>
      <c r="AL8" s="84">
        <f ca="1">PRODUCT('Lane 22'!BO8,1)</f>
        <v>-6</v>
      </c>
      <c r="AM8" s="84">
        <f ca="1">PRODUCT('Lane 22'!BQ8,1)</f>
        <v>-5</v>
      </c>
      <c r="AN8" s="84">
        <f ca="1">PRODUCT('Lane 22'!BS8,1)</f>
        <v>-3</v>
      </c>
      <c r="AO8" s="84">
        <f ca="1">PRODUCT('Lane 22'!BU8,1)</f>
        <v>-2</v>
      </c>
      <c r="AP8" s="84">
        <f ca="1">PRODUCT('Lane 22'!BW8,1)</f>
        <v>-2</v>
      </c>
      <c r="AQ8" s="84">
        <f ca="1">PRODUCT('Lane 22'!BY8,1)</f>
        <v>-1</v>
      </c>
      <c r="AR8" s="83">
        <f ca="1">PRODUCT('Lane 22'!CA8,1)</f>
        <v>-1</v>
      </c>
      <c r="AS8" s="83">
        <f ca="1">PRODUCT('Lane 22'!CC8,1)</f>
        <v>-1</v>
      </c>
      <c r="AT8" s="83">
        <f ca="1">PRODUCT('Lane 22'!CE8,1)</f>
        <v>-1</v>
      </c>
      <c r="AU8" s="83">
        <f ca="1">PRODUCT('Lane 22'!CG8,1)</f>
        <v>-1</v>
      </c>
      <c r="AV8" s="83">
        <f ca="1">PRODUCT('Lane 22'!CI8,1)</f>
        <v>0</v>
      </c>
      <c r="BD8" s="27"/>
      <c r="BE8"/>
    </row>
    <row r="9" spans="1:57" ht="15" customHeight="1">
      <c r="A9">
        <v>5</v>
      </c>
      <c r="B9" t="s">
        <v>59</v>
      </c>
      <c r="C9" t="s">
        <v>60</v>
      </c>
      <c r="D9" s="28">
        <v>45</v>
      </c>
      <c r="E9">
        <v>14</v>
      </c>
      <c r="F9" t="s">
        <v>61</v>
      </c>
      <c r="G9" t="s">
        <v>62</v>
      </c>
      <c r="H9" s="82">
        <f ca="1">PRODUCT('Lane 22'!H9,1)</f>
        <v>-6</v>
      </c>
      <c r="I9" s="82">
        <f ca="1">PRODUCT('Lane 22'!I9,1)</f>
        <v>35</v>
      </c>
      <c r="J9" s="83">
        <f ca="1">PRODUCT('Lane 22'!K9,1)</f>
        <v>0</v>
      </c>
      <c r="K9" s="83">
        <f ca="1">PRODUCT('Lane 22'!M9,1)</f>
        <v>1</v>
      </c>
      <c r="L9" s="83">
        <f ca="1">PRODUCT('Lane 22'!O9,1)</f>
        <v>2</v>
      </c>
      <c r="M9" s="83">
        <f ca="1">PRODUCT('Lane 22'!Q9,1)</f>
        <v>4</v>
      </c>
      <c r="N9" s="84">
        <f ca="1">PRODUCT('Lane 22'!S9,1)</f>
        <v>6</v>
      </c>
      <c r="O9" s="84">
        <f ca="1">PRODUCT('Lane 22'!U9,1)</f>
        <v>8</v>
      </c>
      <c r="P9" s="84">
        <f ca="1">PRODUCT('Lane 22'!W9,1)</f>
        <v>8</v>
      </c>
      <c r="Q9" s="84">
        <f ca="1">PRODUCT('Lane 22'!Y9,1)</f>
        <v>9</v>
      </c>
      <c r="R9" s="84">
        <f ca="1">PRODUCT('Lane 22'!AA9,1)</f>
        <v>10</v>
      </c>
      <c r="S9" s="84">
        <f ca="1">PRODUCT('Lane 22'!AC9,1)</f>
        <v>9</v>
      </c>
      <c r="T9" s="84">
        <f ca="1">PRODUCT('Lane 22'!AE9,1)</f>
        <v>9</v>
      </c>
      <c r="U9" s="84">
        <f ca="1">PRODUCT('Lane 22'!AG9,1)</f>
        <v>8</v>
      </c>
      <c r="V9" s="84">
        <f ca="1">PRODUCT('Lane 22'!AI9,1)</f>
        <v>8</v>
      </c>
      <c r="W9" s="84">
        <f ca="1">PRODUCT('Lane 22'!AK9,1)</f>
        <v>7</v>
      </c>
      <c r="X9" s="84">
        <f ca="1">PRODUCT('Lane 22'!AM9,1)</f>
        <v>7</v>
      </c>
      <c r="Y9" s="84">
        <f ca="1">PRODUCT('Lane 22'!AO9,1)</f>
        <v>6</v>
      </c>
      <c r="Z9" s="84">
        <f ca="1">PRODUCT('Lane 22'!AQ9,1)</f>
        <v>6</v>
      </c>
      <c r="AA9" s="84">
        <f ca="1">PRODUCT('Lane 22'!AS9,1)</f>
        <v>6</v>
      </c>
      <c r="AB9" s="84">
        <f ca="1">PRODUCT('Lane 22'!AU9,1)</f>
        <v>5</v>
      </c>
      <c r="AC9" s="84">
        <f ca="1">PRODUCT('Lane 22'!AW9,1)</f>
        <v>6</v>
      </c>
      <c r="AD9" s="84">
        <f ca="1">PRODUCT('Lane 22'!AY9,1)</f>
        <v>5</v>
      </c>
      <c r="AE9" s="84">
        <f ca="1">PRODUCT('Lane 22'!BA9,1)</f>
        <v>5</v>
      </c>
      <c r="AF9" s="84">
        <f ca="1">PRODUCT('Lane 22'!BC9,1)</f>
        <v>5</v>
      </c>
      <c r="AG9" s="84">
        <f ca="1">PRODUCT('Lane 22'!BE9,1)</f>
        <v>5</v>
      </c>
      <c r="AH9" s="84">
        <f ca="1">PRODUCT('Lane 22'!BG9,1)</f>
        <v>5</v>
      </c>
      <c r="AI9" s="84">
        <f ca="1">PRODUCT('Lane 22'!BI9,1)</f>
        <v>5</v>
      </c>
      <c r="AJ9" s="84">
        <f ca="1">PRODUCT('Lane 22'!BK9,1)</f>
        <v>5</v>
      </c>
      <c r="AK9" s="84">
        <f ca="1">PRODUCT('Lane 22'!BM9,1)</f>
        <v>5</v>
      </c>
      <c r="AL9" s="84">
        <f ca="1">PRODUCT('Lane 22'!BO9,1)</f>
        <v>5</v>
      </c>
      <c r="AM9" s="83">
        <f ca="1">PRODUCT('Lane 22'!BQ9,1)</f>
        <v>4</v>
      </c>
      <c r="AN9" s="84">
        <f ca="1">PRODUCT('Lane 22'!BS9,1)</f>
        <v>5</v>
      </c>
      <c r="AO9" s="84">
        <f ca="1">PRODUCT('Lane 22'!BU9,1)</f>
        <v>5</v>
      </c>
      <c r="AP9" s="83">
        <f ca="1">PRODUCT('Lane 22'!BW9,1)</f>
        <v>3</v>
      </c>
      <c r="AQ9" s="83">
        <f ca="1">PRODUCT('Lane 22'!BY9,1)</f>
        <v>3</v>
      </c>
      <c r="AR9" s="83">
        <f ca="1">PRODUCT('Lane 22'!CA9,1)</f>
        <v>2</v>
      </c>
      <c r="AS9" s="83">
        <f ca="1">PRODUCT('Lane 22'!CC9,1)</f>
        <v>1</v>
      </c>
      <c r="AT9" s="83">
        <f ca="1">PRODUCT('Lane 22'!CE9,1)</f>
        <v>0</v>
      </c>
      <c r="AU9" s="83">
        <f ca="1">PRODUCT('Lane 22'!CG9,1)</f>
        <v>-1</v>
      </c>
      <c r="AV9" s="83">
        <f ca="1">PRODUCT('Lane 22'!CI9,1)</f>
        <v>0</v>
      </c>
      <c r="BD9" s="27"/>
      <c r="BE9"/>
    </row>
    <row r="10" spans="4:57" ht="15" customHeight="1">
      <c r="D10" s="28">
        <v>43</v>
      </c>
      <c r="H10" s="82">
        <f ca="1">PRODUCT('Lane 22'!H10,1)</f>
        <v>22</v>
      </c>
      <c r="I10" s="82">
        <f ca="1">PRODUCT('Lane 22'!I10,1)</f>
        <v>-21</v>
      </c>
      <c r="J10" s="83">
        <f ca="1">PRODUCT('Lane 22'!K10,1)</f>
        <v>0</v>
      </c>
      <c r="K10" s="83">
        <f ca="1">PRODUCT('Lane 22'!M10,1)</f>
        <v>0</v>
      </c>
      <c r="L10" s="83">
        <f ca="1">PRODUCT('Lane 22'!O10,1)</f>
        <v>-8</v>
      </c>
      <c r="M10" s="83">
        <f ca="1">PRODUCT('Lane 22'!Q10,1)</f>
        <v>-24</v>
      </c>
      <c r="N10" s="84">
        <f ca="1">PRODUCT('Lane 22'!S10,1)</f>
        <v>-35</v>
      </c>
      <c r="O10" s="84">
        <f ca="1">PRODUCT('Lane 22'!U10,1)</f>
        <v>-48</v>
      </c>
      <c r="P10" s="84">
        <f ca="1">PRODUCT('Lane 22'!W10,1)</f>
        <v>-56</v>
      </c>
      <c r="Q10" s="84">
        <f ca="1">PRODUCT('Lane 22'!Y10,1)</f>
        <v>-63</v>
      </c>
      <c r="R10" s="84">
        <f ca="1">PRODUCT('Lane 22'!AA10,1)</f>
        <v>-69</v>
      </c>
      <c r="S10" s="84">
        <f ca="1">PRODUCT('Lane 22'!AC10,1)</f>
        <v>-78</v>
      </c>
      <c r="T10" s="84">
        <f ca="1">PRODUCT('Lane 22'!AE10,1)</f>
        <v>-81</v>
      </c>
      <c r="U10" s="84">
        <f ca="1">PRODUCT('Lane 22'!AG10,1)</f>
        <v>-87</v>
      </c>
      <c r="V10" s="84">
        <f ca="1">PRODUCT('Lane 22'!AI10,1)</f>
        <v>-93</v>
      </c>
      <c r="W10" s="84">
        <f ca="1">PRODUCT('Lane 22'!AK10,1)</f>
        <v>-95</v>
      </c>
      <c r="X10" s="84">
        <f ca="1">PRODUCT('Lane 22'!AM10,1)</f>
        <v>-99</v>
      </c>
      <c r="Y10" s="84">
        <f ca="1">PRODUCT('Lane 22'!AO10,1)</f>
        <v>-102</v>
      </c>
      <c r="Z10" s="84">
        <f ca="1">PRODUCT('Lane 22'!AQ10,1)</f>
        <v>-102</v>
      </c>
      <c r="AA10" s="84">
        <f ca="1">PRODUCT('Lane 22'!AS10,1)</f>
        <v>-104</v>
      </c>
      <c r="AB10" s="84">
        <f ca="1">PRODUCT('Lane 22'!AU10,1)</f>
        <v>-104</v>
      </c>
      <c r="AC10" s="84">
        <f ca="1">PRODUCT('Lane 22'!AW10,1)</f>
        <v>-103</v>
      </c>
      <c r="AD10" s="84">
        <f ca="1">PRODUCT('Lane 22'!AY10,1)</f>
        <v>-101</v>
      </c>
      <c r="AE10" s="84">
        <f ca="1">PRODUCT('Lane 22'!BA10,1)</f>
        <v>-99</v>
      </c>
      <c r="AF10" s="84">
        <f ca="1">PRODUCT('Lane 22'!BC10,1)</f>
        <v>-94</v>
      </c>
      <c r="AG10" s="84">
        <f ca="1">PRODUCT('Lane 22'!BE10,1)</f>
        <v>-90</v>
      </c>
      <c r="AH10" s="84">
        <f ca="1">PRODUCT('Lane 22'!BG10,1)</f>
        <v>-86</v>
      </c>
      <c r="AI10" s="84">
        <f ca="1">PRODUCT('Lane 22'!BI10,1)</f>
        <v>-82</v>
      </c>
      <c r="AJ10" s="84">
        <f ca="1">PRODUCT('Lane 22'!BK10,1)</f>
        <v>-78</v>
      </c>
      <c r="AK10" s="84">
        <f ca="1">PRODUCT('Lane 22'!BM10,1)</f>
        <v>-74</v>
      </c>
      <c r="AL10" s="84">
        <f ca="1">PRODUCT('Lane 22'!BO10,1)</f>
        <v>-69</v>
      </c>
      <c r="AM10" s="83">
        <f ca="1">PRODUCT('Lane 22'!BQ10,1)</f>
        <v>-60</v>
      </c>
      <c r="AN10" s="84">
        <f ca="1">PRODUCT('Lane 22'!BS10,1)</f>
        <v>-48</v>
      </c>
      <c r="AO10" s="84">
        <f ca="1">PRODUCT('Lane 22'!BU10,1)</f>
        <v>-37</v>
      </c>
      <c r="AP10" s="83">
        <f ca="1">PRODUCT('Lane 22'!BW10,1)</f>
        <v>-29</v>
      </c>
      <c r="AQ10" s="83">
        <f ca="1">PRODUCT('Lane 22'!BY10,1)</f>
        <v>-19</v>
      </c>
      <c r="AR10" s="83">
        <f ca="1">PRODUCT('Lane 22'!CA10,1)</f>
        <v>-11</v>
      </c>
      <c r="AS10" s="83">
        <f ca="1">PRODUCT('Lane 22'!CC10,1)</f>
        <v>-3</v>
      </c>
      <c r="AT10" s="83">
        <f ca="1">PRODUCT('Lane 22'!CE10,1)</f>
        <v>3</v>
      </c>
      <c r="AU10" s="83">
        <f ca="1">PRODUCT('Lane 22'!CG10,1)</f>
        <v>7</v>
      </c>
      <c r="AV10" s="83">
        <f ca="1">PRODUCT('Lane 22'!CI10,1)</f>
        <v>0</v>
      </c>
      <c r="BD10" s="27"/>
      <c r="BE10"/>
    </row>
    <row r="11" spans="1:57" ht="15" customHeight="1">
      <c r="A11">
        <v>6</v>
      </c>
      <c r="B11" t="s">
        <v>59</v>
      </c>
      <c r="C11" t="s">
        <v>60</v>
      </c>
      <c r="D11" s="28">
        <v>41</v>
      </c>
      <c r="E11">
        <v>13</v>
      </c>
      <c r="F11" t="s">
        <v>61</v>
      </c>
      <c r="G11" t="s">
        <v>62</v>
      </c>
      <c r="H11" s="82">
        <f ca="1">PRODUCT('Lane 22'!H11,1)</f>
        <v>-2</v>
      </c>
      <c r="I11" s="82">
        <f ca="1">PRODUCT('Lane 22'!I11,1)</f>
        <v>75</v>
      </c>
      <c r="J11" s="83">
        <f ca="1">PRODUCT('Lane 22'!K11,1)</f>
        <v>0</v>
      </c>
      <c r="K11" s="83">
        <f ca="1">PRODUCT('Lane 22'!M11,1)</f>
        <v>2</v>
      </c>
      <c r="L11" s="83">
        <f ca="1">PRODUCT('Lane 22'!O11,1)</f>
        <v>2</v>
      </c>
      <c r="M11" s="83">
        <f ca="1">PRODUCT('Lane 22'!Q11,1)</f>
        <v>4</v>
      </c>
      <c r="N11" s="84">
        <f ca="1">PRODUCT('Lane 22'!S11,1)</f>
        <v>6</v>
      </c>
      <c r="O11" s="84">
        <f ca="1">PRODUCT('Lane 22'!U11,1)</f>
        <v>8</v>
      </c>
      <c r="P11" s="84">
        <f ca="1">PRODUCT('Lane 22'!W11,1)</f>
        <v>7</v>
      </c>
      <c r="Q11" s="84">
        <f ca="1">PRODUCT('Lane 22'!Y11,1)</f>
        <v>8</v>
      </c>
      <c r="R11" s="84">
        <f ca="1">PRODUCT('Lane 22'!AA11,1)</f>
        <v>8</v>
      </c>
      <c r="S11" s="84">
        <f ca="1">PRODUCT('Lane 22'!AC11,1)</f>
        <v>6</v>
      </c>
      <c r="T11" s="84">
        <f ca="1">PRODUCT('Lane 22'!AE11,1)</f>
        <v>5</v>
      </c>
      <c r="U11" s="83">
        <f ca="1">PRODUCT('Lane 22'!AG11,1)</f>
        <v>4</v>
      </c>
      <c r="V11" s="83">
        <f ca="1">PRODUCT('Lane 22'!AI11,1)</f>
        <v>3</v>
      </c>
      <c r="W11" s="83">
        <f ca="1">PRODUCT('Lane 22'!AK11,1)</f>
        <v>3</v>
      </c>
      <c r="X11" s="83">
        <f ca="1">PRODUCT('Lane 22'!AM11,1)</f>
        <v>3</v>
      </c>
      <c r="Y11" s="83">
        <f ca="1">PRODUCT('Lane 22'!AO11,1)</f>
        <v>3</v>
      </c>
      <c r="Z11" s="83">
        <f ca="1">PRODUCT('Lane 22'!AQ11,1)</f>
        <v>3</v>
      </c>
      <c r="AA11" s="83">
        <f ca="1">PRODUCT('Lane 22'!AS11,1)</f>
        <v>3</v>
      </c>
      <c r="AB11" s="83">
        <f ca="1">PRODUCT('Lane 22'!AU11,1)</f>
        <v>3</v>
      </c>
      <c r="AC11" s="83">
        <f ca="1">PRODUCT('Lane 22'!AW11,1)</f>
        <v>3</v>
      </c>
      <c r="AD11" s="83">
        <f ca="1">PRODUCT('Lane 22'!AY11,1)</f>
        <v>3</v>
      </c>
      <c r="AE11" s="83">
        <f ca="1">PRODUCT('Lane 22'!BA11,1)</f>
        <v>2</v>
      </c>
      <c r="AF11" s="83">
        <f ca="1">PRODUCT('Lane 22'!BC11,1)</f>
        <v>1</v>
      </c>
      <c r="AG11" s="83">
        <f ca="1">PRODUCT('Lane 22'!BE11,1)</f>
        <v>1</v>
      </c>
      <c r="AH11" s="83">
        <f ca="1">PRODUCT('Lane 22'!BG11,1)</f>
        <v>1</v>
      </c>
      <c r="AI11" s="83">
        <f ca="1">PRODUCT('Lane 22'!BI11,1)</f>
        <v>0</v>
      </c>
      <c r="AJ11" s="83">
        <f ca="1">PRODUCT('Lane 22'!BK11,1)</f>
        <v>0</v>
      </c>
      <c r="AK11" s="83">
        <f ca="1">PRODUCT('Lane 22'!BM11,1)</f>
        <v>1</v>
      </c>
      <c r="AL11" s="83">
        <f ca="1">PRODUCT('Lane 22'!BO11,1)</f>
        <v>1</v>
      </c>
      <c r="AM11" s="83">
        <f ca="1">PRODUCT('Lane 22'!BQ11,1)</f>
        <v>0</v>
      </c>
      <c r="AN11" s="83">
        <f ca="1">PRODUCT('Lane 22'!BS11,1)</f>
        <v>1</v>
      </c>
      <c r="AO11" s="83">
        <f ca="1">PRODUCT('Lane 22'!BU11,1)</f>
        <v>1</v>
      </c>
      <c r="AP11" s="83">
        <f ca="1">PRODUCT('Lane 22'!BW11,1)</f>
        <v>0</v>
      </c>
      <c r="AQ11" s="83">
        <f ca="1">PRODUCT('Lane 22'!BY11,1)</f>
        <v>0</v>
      </c>
      <c r="AR11" s="83">
        <f ca="1">PRODUCT('Lane 22'!CA11,1)</f>
        <v>-1</v>
      </c>
      <c r="AS11" s="83">
        <f ca="1">PRODUCT('Lane 22'!CC11,1)</f>
        <v>-2</v>
      </c>
      <c r="AT11" s="83">
        <f ca="1">PRODUCT('Lane 22'!CE11,1)</f>
        <v>-2</v>
      </c>
      <c r="AU11" s="83">
        <f ca="1">PRODUCT('Lane 22'!CG11,1)</f>
        <v>-2</v>
      </c>
      <c r="AV11" s="83">
        <f ca="1">PRODUCT('Lane 22'!CI11,1)</f>
        <v>0</v>
      </c>
      <c r="BD11" s="27"/>
      <c r="BE11"/>
    </row>
    <row r="12" spans="1:57" ht="15" customHeight="1">
      <c r="A12">
        <v>7</v>
      </c>
      <c r="B12" t="s">
        <v>59</v>
      </c>
      <c r="C12" t="s">
        <v>60</v>
      </c>
      <c r="D12" s="28">
        <v>39</v>
      </c>
      <c r="E12">
        <v>12</v>
      </c>
      <c r="F12" t="s">
        <v>61</v>
      </c>
      <c r="G12" t="s">
        <v>62</v>
      </c>
      <c r="H12" s="82">
        <f ca="1">PRODUCT('Lane 22'!H12,1)</f>
        <v>1</v>
      </c>
      <c r="I12" s="82">
        <f ca="1">PRODUCT('Lane 22'!I12,1)</f>
        <v>0</v>
      </c>
      <c r="J12" s="83">
        <f ca="1">PRODUCT('Lane 22'!K12,1)</f>
        <v>0</v>
      </c>
      <c r="K12" s="83">
        <f ca="1">PRODUCT('Lane 22'!M12,1)</f>
        <v>2</v>
      </c>
      <c r="L12" s="83">
        <f ca="1">PRODUCT('Lane 22'!O12,1)</f>
        <v>3</v>
      </c>
      <c r="M12" s="83">
        <f ca="1">PRODUCT('Lane 22'!Q12,1)</f>
        <v>3</v>
      </c>
      <c r="N12" s="83">
        <f ca="1">PRODUCT('Lane 22'!S12,1)</f>
        <v>3</v>
      </c>
      <c r="O12" s="84">
        <f ca="1">PRODUCT('Lane 22'!U12,1)</f>
        <v>5</v>
      </c>
      <c r="P12" s="84">
        <f ca="1">PRODUCT('Lane 22'!W12,1)</f>
        <v>5</v>
      </c>
      <c r="Q12" s="84">
        <f ca="1">PRODUCT('Lane 22'!Y12,1)</f>
        <v>5</v>
      </c>
      <c r="R12" s="84">
        <f ca="1">PRODUCT('Lane 22'!AA12,1)</f>
        <v>6</v>
      </c>
      <c r="S12" s="83">
        <f ca="1">PRODUCT('Lane 22'!AC12,1)</f>
        <v>3</v>
      </c>
      <c r="T12" s="83">
        <f ca="1">PRODUCT('Lane 22'!AE12,1)</f>
        <v>1</v>
      </c>
      <c r="U12" s="83">
        <f ca="1">PRODUCT('Lane 22'!AG12,1)</f>
        <v>1</v>
      </c>
      <c r="V12" s="83">
        <f ca="1">PRODUCT('Lane 22'!AI12,1)</f>
        <v>1</v>
      </c>
      <c r="W12" s="83">
        <f ca="1">PRODUCT('Lane 22'!AK12,1)</f>
        <v>0</v>
      </c>
      <c r="X12" s="83">
        <f ca="1">PRODUCT('Lane 22'!AM12,1)</f>
        <v>1</v>
      </c>
      <c r="Y12" s="83">
        <f ca="1">PRODUCT('Lane 22'!AO12,1)</f>
        <v>3</v>
      </c>
      <c r="Z12" s="84">
        <f ca="1">PRODUCT('Lane 22'!AQ12,1)</f>
        <v>5</v>
      </c>
      <c r="AA12" s="84">
        <f ca="1">PRODUCT('Lane 22'!AS12,1)</f>
        <v>6</v>
      </c>
      <c r="AB12" s="84">
        <f ca="1">PRODUCT('Lane 22'!AU12,1)</f>
        <v>6</v>
      </c>
      <c r="AC12" s="84">
        <f ca="1">PRODUCT('Lane 22'!AW12,1)</f>
        <v>7</v>
      </c>
      <c r="AD12" s="84">
        <f ca="1">PRODUCT('Lane 22'!AY12,1)</f>
        <v>6</v>
      </c>
      <c r="AE12" s="84">
        <f ca="1">PRODUCT('Lane 22'!BA12,1)</f>
        <v>5</v>
      </c>
      <c r="AF12" s="83">
        <f ca="1">PRODUCT('Lane 22'!BC12,1)</f>
        <v>4</v>
      </c>
      <c r="AG12" s="83">
        <f ca="1">PRODUCT('Lane 22'!BE12,1)</f>
        <v>3</v>
      </c>
      <c r="AH12" s="83">
        <f ca="1">PRODUCT('Lane 22'!BG12,1)</f>
        <v>3</v>
      </c>
      <c r="AI12" s="83">
        <f ca="1">PRODUCT('Lane 22'!BI12,1)</f>
        <v>3</v>
      </c>
      <c r="AJ12" s="83">
        <f ca="1">PRODUCT('Lane 22'!BK12,1)</f>
        <v>4</v>
      </c>
      <c r="AK12" s="83">
        <f ca="1">PRODUCT('Lane 22'!BM12,1)</f>
        <v>3</v>
      </c>
      <c r="AL12" s="84">
        <f ca="1">PRODUCT('Lane 22'!BO12,1)</f>
        <v>5</v>
      </c>
      <c r="AM12" s="83">
        <f ca="1">PRODUCT('Lane 22'!BQ12,1)</f>
        <v>4</v>
      </c>
      <c r="AN12" s="84">
        <f ca="1">PRODUCT('Lane 22'!BS12,1)</f>
        <v>5</v>
      </c>
      <c r="AO12" s="84">
        <f ca="1">PRODUCT('Lane 22'!BU12,1)</f>
        <v>6</v>
      </c>
      <c r="AP12" s="84">
        <f ca="1">PRODUCT('Lane 22'!BW12,1)</f>
        <v>5</v>
      </c>
      <c r="AQ12" s="84">
        <f ca="1">PRODUCT('Lane 22'!BY12,1)</f>
        <v>5</v>
      </c>
      <c r="AR12" s="83">
        <f ca="1">PRODUCT('Lane 22'!CA12,1)</f>
        <v>3</v>
      </c>
      <c r="AS12" s="83">
        <f ca="1">PRODUCT('Lane 22'!CC12,1)</f>
        <v>2</v>
      </c>
      <c r="AT12" s="83">
        <f ca="1">PRODUCT('Lane 22'!CE12,1)</f>
        <v>1</v>
      </c>
      <c r="AU12" s="83">
        <f ca="1">PRODUCT('Lane 22'!CG12,1)</f>
        <v>0</v>
      </c>
      <c r="AV12" s="83">
        <f ca="1">PRODUCT('Lane 22'!CI12,1)</f>
        <v>0</v>
      </c>
      <c r="BD12" s="27"/>
      <c r="BE12"/>
    </row>
    <row r="13" spans="4:57" ht="15" customHeight="1">
      <c r="D13" s="28">
        <v>37</v>
      </c>
      <c r="H13" s="82">
        <f ca="1">PRODUCT('Lane 22'!H13,1)</f>
        <v>22</v>
      </c>
      <c r="I13" s="82">
        <f ca="1">PRODUCT('Lane 22'!I13,1)</f>
        <v>-33</v>
      </c>
      <c r="J13" s="83">
        <f ca="1">PRODUCT('Lane 22'!K13,1)</f>
        <v>0</v>
      </c>
      <c r="K13" s="83">
        <f ca="1">PRODUCT('Lane 22'!M13,1)</f>
        <v>3</v>
      </c>
      <c r="L13" s="83">
        <f ca="1">PRODUCT('Lane 22'!O13,1)</f>
        <v>2</v>
      </c>
      <c r="M13" s="83">
        <f ca="1">PRODUCT('Lane 22'!Q13,1)</f>
        <v>2</v>
      </c>
      <c r="N13" s="83">
        <f ca="1">PRODUCT('Lane 22'!S13,1)</f>
        <v>3</v>
      </c>
      <c r="O13" s="84">
        <f ca="1">PRODUCT('Lane 22'!U13,1)</f>
        <v>4</v>
      </c>
      <c r="P13" s="84">
        <f ca="1">PRODUCT('Lane 22'!W13,1)</f>
        <v>4</v>
      </c>
      <c r="Q13" s="84">
        <f ca="1">PRODUCT('Lane 22'!Y13,1)</f>
        <v>5</v>
      </c>
      <c r="R13" s="84">
        <f ca="1">PRODUCT('Lane 22'!AA13,1)</f>
        <v>6</v>
      </c>
      <c r="S13" s="83">
        <f ca="1">PRODUCT('Lane 22'!AC13,1)</f>
        <v>4</v>
      </c>
      <c r="T13" s="83">
        <f ca="1">PRODUCT('Lane 22'!AE13,1)</f>
        <v>4</v>
      </c>
      <c r="U13" s="83">
        <f ca="1">PRODUCT('Lane 22'!AG13,1)</f>
        <v>3</v>
      </c>
      <c r="V13" s="83">
        <f ca="1">PRODUCT('Lane 22'!AI13,1)</f>
        <v>1</v>
      </c>
      <c r="W13" s="83">
        <f ca="1">PRODUCT('Lane 22'!AK13,1)</f>
        <v>0</v>
      </c>
      <c r="X13" s="83">
        <f ca="1">PRODUCT('Lane 22'!AM13,1)</f>
        <v>-2</v>
      </c>
      <c r="Y13" s="83">
        <f ca="1">PRODUCT('Lane 22'!AO13,1)</f>
        <v>-3</v>
      </c>
      <c r="Z13" s="84">
        <f ca="1">PRODUCT('Lane 22'!AQ13,1)</f>
        <v>-4</v>
      </c>
      <c r="AA13" s="84">
        <f ca="1">PRODUCT('Lane 22'!AS13,1)</f>
        <v>-4</v>
      </c>
      <c r="AB13" s="84">
        <f ca="1">PRODUCT('Lane 22'!AU13,1)</f>
        <v>-6</v>
      </c>
      <c r="AC13" s="84">
        <f ca="1">PRODUCT('Lane 22'!AW13,1)</f>
        <v>-6</v>
      </c>
      <c r="AD13" s="84">
        <f ca="1">PRODUCT('Lane 22'!AY13,1)</f>
        <v>-6</v>
      </c>
      <c r="AE13" s="84">
        <f ca="1">PRODUCT('Lane 22'!BA13,1)</f>
        <v>-8</v>
      </c>
      <c r="AF13" s="83">
        <f ca="1">PRODUCT('Lane 22'!BC13,1)</f>
        <v>-8</v>
      </c>
      <c r="AG13" s="83">
        <f ca="1">PRODUCT('Lane 22'!BE13,1)</f>
        <v>-8</v>
      </c>
      <c r="AH13" s="83">
        <f ca="1">PRODUCT('Lane 22'!BG13,1)</f>
        <v>-8</v>
      </c>
      <c r="AI13" s="83">
        <f ca="1">PRODUCT('Lane 22'!BI13,1)</f>
        <v>-7</v>
      </c>
      <c r="AJ13" s="83">
        <f ca="1">PRODUCT('Lane 22'!BK13,1)</f>
        <v>-7</v>
      </c>
      <c r="AK13" s="83">
        <f ca="1">PRODUCT('Lane 22'!BM13,1)</f>
        <v>-6</v>
      </c>
      <c r="AL13" s="84">
        <f ca="1">PRODUCT('Lane 22'!BO13,1)</f>
        <v>-6</v>
      </c>
      <c r="AM13" s="83">
        <f ca="1">PRODUCT('Lane 22'!BQ13,1)</f>
        <v>-5</v>
      </c>
      <c r="AN13" s="84">
        <f ca="1">PRODUCT('Lane 22'!BS13,1)</f>
        <v>-3</v>
      </c>
      <c r="AO13" s="84">
        <f ca="1">PRODUCT('Lane 22'!BU13,1)</f>
        <v>-2</v>
      </c>
      <c r="AP13" s="84">
        <f ca="1">PRODUCT('Lane 22'!BW13,1)</f>
        <v>-2</v>
      </c>
      <c r="AQ13" s="84">
        <f ca="1">PRODUCT('Lane 22'!BY13,1)</f>
        <v>-1</v>
      </c>
      <c r="AR13" s="83">
        <f ca="1">PRODUCT('Lane 22'!CA13,1)</f>
        <v>-1</v>
      </c>
      <c r="AS13" s="83">
        <f ca="1">PRODUCT('Lane 22'!CC13,1)</f>
        <v>-1</v>
      </c>
      <c r="AT13" s="83">
        <f ca="1">PRODUCT('Lane 22'!CE13,1)</f>
        <v>-1</v>
      </c>
      <c r="AU13" s="83">
        <f ca="1">PRODUCT('Lane 22'!CG13,1)</f>
        <v>-1</v>
      </c>
      <c r="AV13" s="83">
        <f ca="1">PRODUCT('Lane 22'!CI13,1)</f>
        <v>0</v>
      </c>
      <c r="BD13" s="27"/>
      <c r="BE13"/>
    </row>
    <row r="14" spans="1:57" ht="15" customHeight="1">
      <c r="A14">
        <v>8</v>
      </c>
      <c r="B14" t="s">
        <v>59</v>
      </c>
      <c r="C14" t="s">
        <v>60</v>
      </c>
      <c r="D14" s="28">
        <v>35</v>
      </c>
      <c r="E14">
        <v>11</v>
      </c>
      <c r="F14" t="s">
        <v>61</v>
      </c>
      <c r="G14" t="s">
        <v>62</v>
      </c>
      <c r="H14" s="82">
        <f ca="1">PRODUCT('Lane 22'!H14,1)</f>
        <v>-29</v>
      </c>
      <c r="I14" s="82">
        <f ca="1">PRODUCT('Lane 22'!I14,1)</f>
        <v>-32</v>
      </c>
      <c r="J14" s="83">
        <f ca="1">PRODUCT('Lane 22'!K14,1)</f>
        <v>0</v>
      </c>
      <c r="K14" s="83">
        <f ca="1">PRODUCT('Lane 22'!M14,1)</f>
        <v>1</v>
      </c>
      <c r="L14" s="83">
        <f ca="1">PRODUCT('Lane 22'!O14,1)</f>
        <v>1</v>
      </c>
      <c r="M14" s="83">
        <f ca="1">PRODUCT('Lane 22'!Q14,1)</f>
        <v>1</v>
      </c>
      <c r="N14" s="83">
        <f ca="1">PRODUCT('Lane 22'!S14,1)</f>
        <v>1</v>
      </c>
      <c r="O14" s="83">
        <f ca="1">PRODUCT('Lane 22'!U14,1)</f>
        <v>3</v>
      </c>
      <c r="P14" s="83">
        <f ca="1">PRODUCT('Lane 22'!W14,1)</f>
        <v>2</v>
      </c>
      <c r="Q14" s="83">
        <f ca="1">PRODUCT('Lane 22'!Y14,1)</f>
        <v>4</v>
      </c>
      <c r="R14" s="84">
        <f ca="1">PRODUCT('Lane 22'!AA14,1)</f>
        <v>5</v>
      </c>
      <c r="S14" s="83">
        <f ca="1">PRODUCT('Lane 22'!AC14,1)</f>
        <v>4</v>
      </c>
      <c r="T14" s="84">
        <f ca="1">PRODUCT('Lane 22'!AE14,1)</f>
        <v>5</v>
      </c>
      <c r="U14" s="83">
        <f ca="1">PRODUCT('Lane 22'!AG14,1)</f>
        <v>4</v>
      </c>
      <c r="V14" s="83">
        <f ca="1">PRODUCT('Lane 22'!AI14,1)</f>
        <v>4</v>
      </c>
      <c r="W14" s="83">
        <f ca="1">PRODUCT('Lane 22'!AK14,1)</f>
        <v>3</v>
      </c>
      <c r="X14" s="83">
        <f ca="1">PRODUCT('Lane 22'!AM14,1)</f>
        <v>3</v>
      </c>
      <c r="Y14" s="83">
        <f ca="1">PRODUCT('Lane 22'!AO14,1)</f>
        <v>2</v>
      </c>
      <c r="Z14" s="83">
        <f ca="1">PRODUCT('Lane 22'!AQ14,1)</f>
        <v>2</v>
      </c>
      <c r="AA14" s="83">
        <f ca="1">PRODUCT('Lane 22'!AS14,1)</f>
        <v>1</v>
      </c>
      <c r="AB14" s="83">
        <f ca="1">PRODUCT('Lane 22'!AU14,1)</f>
        <v>1</v>
      </c>
      <c r="AC14" s="83">
        <f ca="1">PRODUCT('Lane 22'!AW14,1)</f>
        <v>1</v>
      </c>
      <c r="AD14" s="83">
        <f ca="1">PRODUCT('Lane 22'!AY14,1)</f>
        <v>1</v>
      </c>
      <c r="AE14" s="83">
        <f ca="1">PRODUCT('Lane 22'!BA14,1)</f>
        <v>0</v>
      </c>
      <c r="AF14" s="83">
        <f ca="1">PRODUCT('Lane 22'!BC14,1)</f>
        <v>0</v>
      </c>
      <c r="AG14" s="83">
        <f ca="1">PRODUCT('Lane 22'!BE14,1)</f>
        <v>-1</v>
      </c>
      <c r="AH14" s="83">
        <f ca="1">PRODUCT('Lane 22'!BG14,1)</f>
        <v>-1</v>
      </c>
      <c r="AI14" s="83">
        <f ca="1">PRODUCT('Lane 22'!BI14,1)</f>
        <v>0</v>
      </c>
      <c r="AJ14" s="83">
        <f ca="1">PRODUCT('Lane 22'!BK14,1)</f>
        <v>0</v>
      </c>
      <c r="AK14" s="83">
        <f ca="1">PRODUCT('Lane 22'!BM14,1)</f>
        <v>0</v>
      </c>
      <c r="AL14" s="83">
        <f ca="1">PRODUCT('Lane 22'!BO14,1)</f>
        <v>0</v>
      </c>
      <c r="AM14" s="83">
        <f ca="1">PRODUCT('Lane 22'!BQ14,1)</f>
        <v>0</v>
      </c>
      <c r="AN14" s="83">
        <f ca="1">PRODUCT('Lane 22'!BS14,1)</f>
        <v>1</v>
      </c>
      <c r="AO14" s="83">
        <f ca="1">PRODUCT('Lane 22'!BU14,1)</f>
        <v>1</v>
      </c>
      <c r="AP14" s="83">
        <f ca="1">PRODUCT('Lane 22'!BW14,1)</f>
        <v>0</v>
      </c>
      <c r="AQ14" s="83">
        <f ca="1">PRODUCT('Lane 22'!BY14,1)</f>
        <v>1</v>
      </c>
      <c r="AR14" s="83">
        <f ca="1">PRODUCT('Lane 22'!CA14,1)</f>
        <v>0</v>
      </c>
      <c r="AS14" s="83">
        <f ca="1">PRODUCT('Lane 22'!CC14,1)</f>
        <v>0</v>
      </c>
      <c r="AT14" s="83">
        <f ca="1">PRODUCT('Lane 22'!CE14,1)</f>
        <v>0</v>
      </c>
      <c r="AU14" s="83">
        <f ca="1">PRODUCT('Lane 22'!CG14,1)</f>
        <v>-1</v>
      </c>
      <c r="AV14" s="83">
        <f ca="1">PRODUCT('Lane 22'!CI14,1)</f>
        <v>0</v>
      </c>
      <c r="BD14" s="27"/>
      <c r="BE14"/>
    </row>
    <row r="15" spans="4:57" ht="15" customHeight="1">
      <c r="D15" s="28">
        <v>33</v>
      </c>
      <c r="H15" s="82">
        <f ca="1">PRODUCT('Lane 22'!H15,1)</f>
        <v>22</v>
      </c>
      <c r="I15" s="82">
        <f ca="1">PRODUCT('Lane 22'!I15,1)</f>
        <v>-7</v>
      </c>
      <c r="J15" s="83">
        <f ca="1">PRODUCT('Lane 22'!K15,1)</f>
        <v>0</v>
      </c>
      <c r="K15" s="83">
        <f ca="1">PRODUCT('Lane 22'!M15,1)</f>
        <v>0</v>
      </c>
      <c r="L15" s="83">
        <f ca="1">PRODUCT('Lane 22'!O15,1)</f>
        <v>-8</v>
      </c>
      <c r="M15" s="83">
        <f ca="1">PRODUCT('Lane 22'!Q15,1)</f>
        <v>-24</v>
      </c>
      <c r="N15" s="83">
        <f ca="1">PRODUCT('Lane 22'!S15,1)</f>
        <v>-35</v>
      </c>
      <c r="O15" s="83">
        <f ca="1">PRODUCT('Lane 22'!U15,1)</f>
        <v>-48</v>
      </c>
      <c r="P15" s="83">
        <f ca="1">PRODUCT('Lane 22'!W15,1)</f>
        <v>-56</v>
      </c>
      <c r="Q15" s="83">
        <f ca="1">PRODUCT('Lane 22'!Y15,1)</f>
        <v>-63</v>
      </c>
      <c r="R15" s="84">
        <f ca="1">PRODUCT('Lane 22'!AA15,1)</f>
        <v>-69</v>
      </c>
      <c r="S15" s="83">
        <f ca="1">PRODUCT('Lane 22'!AC15,1)</f>
        <v>-78</v>
      </c>
      <c r="T15" s="84">
        <f ca="1">PRODUCT('Lane 22'!AE15,1)</f>
        <v>-81</v>
      </c>
      <c r="U15" s="83">
        <f ca="1">PRODUCT('Lane 22'!AG15,1)</f>
        <v>-87</v>
      </c>
      <c r="V15" s="83">
        <f ca="1">PRODUCT('Lane 22'!AI15,1)</f>
        <v>-93</v>
      </c>
      <c r="W15" s="83">
        <f ca="1">PRODUCT('Lane 22'!AK15,1)</f>
        <v>-95</v>
      </c>
      <c r="X15" s="83">
        <f ca="1">PRODUCT('Lane 22'!AM15,1)</f>
        <v>-99</v>
      </c>
      <c r="Y15" s="83">
        <f ca="1">PRODUCT('Lane 22'!AO15,1)</f>
        <v>-102</v>
      </c>
      <c r="Z15" s="83">
        <f ca="1">PRODUCT('Lane 22'!AQ15,1)</f>
        <v>-102</v>
      </c>
      <c r="AA15" s="83">
        <f ca="1">PRODUCT('Lane 22'!AS15,1)</f>
        <v>-104</v>
      </c>
      <c r="AB15" s="83">
        <f ca="1">PRODUCT('Lane 22'!AU15,1)</f>
        <v>-104</v>
      </c>
      <c r="AC15" s="83">
        <f ca="1">PRODUCT('Lane 22'!AW15,1)</f>
        <v>-103</v>
      </c>
      <c r="AD15" s="83">
        <f ca="1">PRODUCT('Lane 22'!AY15,1)</f>
        <v>-101</v>
      </c>
      <c r="AE15" s="83">
        <f ca="1">PRODUCT('Lane 22'!BA15,1)</f>
        <v>-99</v>
      </c>
      <c r="AF15" s="83">
        <f ca="1">PRODUCT('Lane 22'!BC15,1)</f>
        <v>-94</v>
      </c>
      <c r="AG15" s="83">
        <f ca="1">PRODUCT('Lane 22'!BE15,1)</f>
        <v>-90</v>
      </c>
      <c r="AH15" s="83">
        <f ca="1">PRODUCT('Lane 22'!BG15,1)</f>
        <v>-86</v>
      </c>
      <c r="AI15" s="83">
        <f ca="1">PRODUCT('Lane 22'!BI15,1)</f>
        <v>-82</v>
      </c>
      <c r="AJ15" s="83">
        <f ca="1">PRODUCT('Lane 22'!BK15,1)</f>
        <v>-78</v>
      </c>
      <c r="AK15" s="83">
        <f ca="1">PRODUCT('Lane 22'!BM15,1)</f>
        <v>-74</v>
      </c>
      <c r="AL15" s="83">
        <f ca="1">PRODUCT('Lane 22'!BO15,1)</f>
        <v>-69</v>
      </c>
      <c r="AM15" s="83">
        <f ca="1">PRODUCT('Lane 22'!BQ15,1)</f>
        <v>-60</v>
      </c>
      <c r="AN15" s="83">
        <f ca="1">PRODUCT('Lane 22'!BS15,1)</f>
        <v>-48</v>
      </c>
      <c r="AO15" s="83">
        <f ca="1">PRODUCT('Lane 22'!BU15,1)</f>
        <v>-37</v>
      </c>
      <c r="AP15" s="83">
        <f ca="1">PRODUCT('Lane 22'!BW15,1)</f>
        <v>-29</v>
      </c>
      <c r="AQ15" s="83">
        <f ca="1">PRODUCT('Lane 22'!BY15,1)</f>
        <v>-19</v>
      </c>
      <c r="AR15" s="83">
        <f ca="1">PRODUCT('Lane 22'!CA15,1)</f>
        <v>-11</v>
      </c>
      <c r="AS15" s="83">
        <f ca="1">PRODUCT('Lane 22'!CC15,1)</f>
        <v>-3</v>
      </c>
      <c r="AT15" s="83">
        <f ca="1">PRODUCT('Lane 22'!CE15,1)</f>
        <v>3</v>
      </c>
      <c r="AU15" s="83">
        <f ca="1">PRODUCT('Lane 22'!CG15,1)</f>
        <v>7</v>
      </c>
      <c r="AV15" s="83">
        <f ca="1">PRODUCT('Lane 22'!CI15,1)</f>
        <v>0</v>
      </c>
      <c r="BD15" s="27"/>
      <c r="BE15"/>
    </row>
    <row r="16" spans="1:57" ht="15" customHeight="1">
      <c r="A16">
        <v>9</v>
      </c>
      <c r="B16" t="s">
        <v>59</v>
      </c>
      <c r="C16" t="s">
        <v>60</v>
      </c>
      <c r="D16" s="28">
        <v>31</v>
      </c>
      <c r="E16">
        <v>10</v>
      </c>
      <c r="F16" t="s">
        <v>61</v>
      </c>
      <c r="G16" t="s">
        <v>62</v>
      </c>
      <c r="H16" s="82">
        <f ca="1">PRODUCT('Lane 22'!H16,1)</f>
        <v>-7</v>
      </c>
      <c r="I16" s="82">
        <f ca="1">PRODUCT('Lane 22'!I16,1)</f>
        <v>8</v>
      </c>
      <c r="J16" s="83">
        <f ca="1">PRODUCT('Lane 22'!K16,1)</f>
        <v>0</v>
      </c>
      <c r="K16" s="83">
        <f ca="1">PRODUCT('Lane 22'!M16,1)</f>
        <v>1</v>
      </c>
      <c r="L16" s="83">
        <f ca="1">PRODUCT('Lane 22'!O16,1)</f>
        <v>3</v>
      </c>
      <c r="M16" s="83">
        <f ca="1">PRODUCT('Lane 22'!Q16,1)</f>
        <v>3</v>
      </c>
      <c r="N16" s="83">
        <f ca="1">PRODUCT('Lane 22'!S16,1)</f>
        <v>4</v>
      </c>
      <c r="O16" s="84">
        <f ca="1">PRODUCT('Lane 22'!U16,1)</f>
        <v>6</v>
      </c>
      <c r="P16" s="84">
        <f ca="1">PRODUCT('Lane 22'!W16,1)</f>
        <v>5</v>
      </c>
      <c r="Q16" s="84">
        <f ca="1">PRODUCT('Lane 22'!Y16,1)</f>
        <v>5</v>
      </c>
      <c r="R16" s="84">
        <f ca="1">PRODUCT('Lane 22'!AA16,1)</f>
        <v>5</v>
      </c>
      <c r="S16" s="83">
        <f ca="1">PRODUCT('Lane 22'!AC16,1)</f>
        <v>3</v>
      </c>
      <c r="T16" s="83">
        <f ca="1">PRODUCT('Lane 22'!AE16,1)</f>
        <v>2</v>
      </c>
      <c r="U16" s="83">
        <f ca="1">PRODUCT('Lane 22'!AG16,1)</f>
        <v>0</v>
      </c>
      <c r="V16" s="83">
        <f ca="1">PRODUCT('Lane 22'!AI16,1)</f>
        <v>-2</v>
      </c>
      <c r="W16" s="83">
        <f ca="1">PRODUCT('Lane 22'!AK16,1)</f>
        <v>-3</v>
      </c>
      <c r="X16" s="84">
        <f ca="1">PRODUCT('Lane 22'!AM16,1)</f>
        <v>-5</v>
      </c>
      <c r="Y16" s="84">
        <f ca="1">PRODUCT('Lane 22'!AO16,1)</f>
        <v>-6</v>
      </c>
      <c r="Z16" s="84">
        <f ca="1">PRODUCT('Lane 22'!AQ16,1)</f>
        <v>-6</v>
      </c>
      <c r="AA16" s="84">
        <f ca="1">PRODUCT('Lane 22'!AS16,1)</f>
        <v>-6</v>
      </c>
      <c r="AB16" s="84">
        <f ca="1">PRODUCT('Lane 22'!AU16,1)</f>
        <v>-6</v>
      </c>
      <c r="AC16" s="84">
        <f ca="1">PRODUCT('Lane 22'!AW16,1)</f>
        <v>-5</v>
      </c>
      <c r="AD16" s="84">
        <f ca="1">PRODUCT('Lane 22'!AY16,1)</f>
        <v>-5</v>
      </c>
      <c r="AE16" s="84">
        <f ca="1">PRODUCT('Lane 22'!BA16,1)</f>
        <v>-5</v>
      </c>
      <c r="AF16" s="84">
        <f ca="1">PRODUCT('Lane 22'!BC16,1)</f>
        <v>-5</v>
      </c>
      <c r="AG16" s="84">
        <f ca="1">PRODUCT('Lane 22'!BE16,1)</f>
        <v>-5</v>
      </c>
      <c r="AH16" s="84">
        <f ca="1">PRODUCT('Lane 22'!BG16,1)</f>
        <v>-5</v>
      </c>
      <c r="AI16" s="83">
        <f ca="1">PRODUCT('Lane 22'!BI16,1)</f>
        <v>-4</v>
      </c>
      <c r="AJ16" s="83">
        <f ca="1">PRODUCT('Lane 22'!BK16,1)</f>
        <v>-3</v>
      </c>
      <c r="AK16" s="83">
        <f ca="1">PRODUCT('Lane 22'!BM16,1)</f>
        <v>-3</v>
      </c>
      <c r="AL16" s="83">
        <f ca="1">PRODUCT('Lane 22'!BO16,1)</f>
        <v>-1</v>
      </c>
      <c r="AM16" s="83">
        <f ca="1">PRODUCT('Lane 22'!BQ16,1)</f>
        <v>-1</v>
      </c>
      <c r="AN16" s="83">
        <f ca="1">PRODUCT('Lane 22'!BS16,1)</f>
        <v>2</v>
      </c>
      <c r="AO16" s="83">
        <f ca="1">PRODUCT('Lane 22'!BU16,1)</f>
        <v>4</v>
      </c>
      <c r="AP16" s="83">
        <f ca="1">PRODUCT('Lane 22'!BW16,1)</f>
        <v>2</v>
      </c>
      <c r="AQ16" s="83">
        <f ca="1">PRODUCT('Lane 22'!BY16,1)</f>
        <v>3</v>
      </c>
      <c r="AR16" s="83">
        <f ca="1">PRODUCT('Lane 22'!CA16,1)</f>
        <v>2</v>
      </c>
      <c r="AS16" s="83">
        <f ca="1">PRODUCT('Lane 22'!CC16,1)</f>
        <v>0</v>
      </c>
      <c r="AT16" s="83">
        <f ca="1">PRODUCT('Lane 22'!CE16,1)</f>
        <v>0</v>
      </c>
      <c r="AU16" s="83">
        <f ca="1">PRODUCT('Lane 22'!CG16,1)</f>
        <v>-1</v>
      </c>
      <c r="AV16" s="83">
        <f ca="1">PRODUCT('Lane 22'!CI16,1)</f>
        <v>0</v>
      </c>
      <c r="BD16" s="27"/>
      <c r="BE16"/>
    </row>
    <row r="17" spans="1:57" ht="15" customHeight="1">
      <c r="A17">
        <v>10</v>
      </c>
      <c r="B17" t="s">
        <v>59</v>
      </c>
      <c r="C17" t="s">
        <v>60</v>
      </c>
      <c r="D17" s="28">
        <v>29</v>
      </c>
      <c r="E17">
        <v>9</v>
      </c>
      <c r="F17" t="s">
        <v>61</v>
      </c>
      <c r="G17" t="s">
        <v>62</v>
      </c>
      <c r="H17" s="82">
        <f ca="1">PRODUCT('Lane 22'!H17,1)</f>
        <v>14</v>
      </c>
      <c r="I17" s="82">
        <f ca="1">PRODUCT('Lane 22'!I17,1)</f>
        <v>33</v>
      </c>
      <c r="J17" s="83">
        <f ca="1">PRODUCT('Lane 22'!K17,1)</f>
        <v>0</v>
      </c>
      <c r="K17" s="83">
        <f ca="1">PRODUCT('Lane 22'!M17,1)</f>
        <v>1</v>
      </c>
      <c r="L17" s="83">
        <f ca="1">PRODUCT('Lane 22'!O17,1)</f>
        <v>1</v>
      </c>
      <c r="M17" s="83">
        <f ca="1">PRODUCT('Lane 22'!Q17,1)</f>
        <v>0</v>
      </c>
      <c r="N17" s="83">
        <f ca="1">PRODUCT('Lane 22'!S17,1)</f>
        <v>-1</v>
      </c>
      <c r="O17" s="83">
        <f ca="1">PRODUCT('Lane 22'!U17,1)</f>
        <v>-2</v>
      </c>
      <c r="P17" s="83">
        <f ca="1">PRODUCT('Lane 22'!W17,1)</f>
        <v>-4</v>
      </c>
      <c r="Q17" s="84">
        <f ca="1">PRODUCT('Lane 22'!Y17,1)</f>
        <v>-5</v>
      </c>
      <c r="R17" s="84">
        <f ca="1">PRODUCT('Lane 22'!AA17,1)</f>
        <v>-8</v>
      </c>
      <c r="S17" s="84">
        <f ca="1">PRODUCT('Lane 22'!AC17,1)</f>
        <v>-13</v>
      </c>
      <c r="T17" s="84">
        <f ca="1">PRODUCT('Lane 22'!AE17,1)</f>
        <v>-17</v>
      </c>
      <c r="U17" s="84">
        <f ca="1">PRODUCT('Lane 22'!AG17,1)</f>
        <v>-19</v>
      </c>
      <c r="V17" s="84">
        <f ca="1">PRODUCT('Lane 22'!AI17,1)</f>
        <v>-20</v>
      </c>
      <c r="W17" s="85">
        <f ca="1">PRODUCT('Lane 22'!AK17,1)</f>
        <v>-22</v>
      </c>
      <c r="X17" s="85">
        <f ca="1">PRODUCT('Lane 22'!AM17,1)</f>
        <v>-21</v>
      </c>
      <c r="Y17" s="84">
        <f ca="1">PRODUCT('Lane 22'!AO17,1)</f>
        <v>-20</v>
      </c>
      <c r="Z17" s="84">
        <f ca="1">PRODUCT('Lane 22'!AQ17,1)</f>
        <v>-19</v>
      </c>
      <c r="AA17" s="84">
        <f ca="1">PRODUCT('Lane 22'!AS17,1)</f>
        <v>-19</v>
      </c>
      <c r="AB17" s="84">
        <f ca="1">PRODUCT('Lane 22'!AU17,1)</f>
        <v>-18</v>
      </c>
      <c r="AC17" s="84">
        <f ca="1">PRODUCT('Lane 22'!AW17,1)</f>
        <v>-17</v>
      </c>
      <c r="AD17" s="84">
        <f ca="1">PRODUCT('Lane 22'!AY17,1)</f>
        <v>-16</v>
      </c>
      <c r="AE17" s="84">
        <f ca="1">PRODUCT('Lane 22'!BA17,1)</f>
        <v>-16</v>
      </c>
      <c r="AF17" s="84">
        <f ca="1">PRODUCT('Lane 22'!BC17,1)</f>
        <v>-15</v>
      </c>
      <c r="AG17" s="84">
        <f ca="1">PRODUCT('Lane 22'!BE17,1)</f>
        <v>-15</v>
      </c>
      <c r="AH17" s="84">
        <f ca="1">PRODUCT('Lane 22'!BG17,1)</f>
        <v>-15</v>
      </c>
      <c r="AI17" s="84">
        <f ca="1">PRODUCT('Lane 22'!BI17,1)</f>
        <v>-16</v>
      </c>
      <c r="AJ17" s="84">
        <f ca="1">PRODUCT('Lane 22'!BK17,1)</f>
        <v>-17</v>
      </c>
      <c r="AK17" s="84">
        <f ca="1">PRODUCT('Lane 22'!BM17,1)</f>
        <v>-14</v>
      </c>
      <c r="AL17" s="84">
        <f ca="1">PRODUCT('Lane 22'!BO17,1)</f>
        <v>-13</v>
      </c>
      <c r="AM17" s="84">
        <f ca="1">PRODUCT('Lane 22'!BQ17,1)</f>
        <v>-12</v>
      </c>
      <c r="AN17" s="84">
        <f ca="1">PRODUCT('Lane 22'!BS17,1)</f>
        <v>-8</v>
      </c>
      <c r="AO17" s="83">
        <f ca="1">PRODUCT('Lane 22'!BU17,1)</f>
        <v>-4</v>
      </c>
      <c r="AP17" s="83">
        <f ca="1">PRODUCT('Lane 22'!BW17,1)</f>
        <v>-2</v>
      </c>
      <c r="AQ17" s="83">
        <f ca="1">PRODUCT('Lane 22'!BY17,1)</f>
        <v>0</v>
      </c>
      <c r="AR17" s="83">
        <f ca="1">PRODUCT('Lane 22'!CA17,1)</f>
        <v>0</v>
      </c>
      <c r="AS17" s="83">
        <f ca="1">PRODUCT('Lane 22'!CC17,1)</f>
        <v>0</v>
      </c>
      <c r="AT17" s="83">
        <f ca="1">PRODUCT('Lane 22'!CE17,1)</f>
        <v>0</v>
      </c>
      <c r="AU17" s="83">
        <f ca="1">PRODUCT('Lane 22'!CG17,1)</f>
        <v>0</v>
      </c>
      <c r="AV17" s="83">
        <f ca="1">PRODUCT('Lane 22'!CI17,1)</f>
        <v>0</v>
      </c>
      <c r="BD17" s="27"/>
      <c r="BE17"/>
    </row>
    <row r="18" spans="4:57" ht="15" customHeight="1">
      <c r="D18" s="28">
        <v>27</v>
      </c>
      <c r="H18" s="82">
        <f ca="1">PRODUCT('Lane 22'!H18,1)</f>
        <v>22</v>
      </c>
      <c r="I18" s="82">
        <f ca="1">PRODUCT('Lane 22'!I18,1)</f>
        <v>54</v>
      </c>
      <c r="J18" s="83">
        <f ca="1">PRODUCT('Lane 22'!K18,1)</f>
        <v>0</v>
      </c>
      <c r="K18" s="83">
        <f ca="1">PRODUCT('Lane 22'!M18,1)</f>
        <v>3</v>
      </c>
      <c r="L18" s="83">
        <f ca="1">PRODUCT('Lane 22'!O18,1)</f>
        <v>2</v>
      </c>
      <c r="M18" s="83">
        <f ca="1">PRODUCT('Lane 22'!Q18,1)</f>
        <v>2</v>
      </c>
      <c r="N18" s="83">
        <f ca="1">PRODUCT('Lane 22'!S18,1)</f>
        <v>3</v>
      </c>
      <c r="O18" s="83">
        <f ca="1">PRODUCT('Lane 22'!U18,1)</f>
        <v>4</v>
      </c>
      <c r="P18" s="83">
        <f ca="1">PRODUCT('Lane 22'!W18,1)</f>
        <v>4</v>
      </c>
      <c r="Q18" s="84">
        <f ca="1">PRODUCT('Lane 22'!Y18,1)</f>
        <v>5</v>
      </c>
      <c r="R18" s="84">
        <f ca="1">PRODUCT('Lane 22'!AA18,1)</f>
        <v>6</v>
      </c>
      <c r="S18" s="84">
        <f ca="1">PRODUCT('Lane 22'!AC18,1)</f>
        <v>4</v>
      </c>
      <c r="T18" s="84">
        <f ca="1">PRODUCT('Lane 22'!AE18,1)</f>
        <v>4</v>
      </c>
      <c r="U18" s="84">
        <f ca="1">PRODUCT('Lane 22'!AG18,1)</f>
        <v>3</v>
      </c>
      <c r="V18" s="84">
        <f ca="1">PRODUCT('Lane 22'!AI18,1)</f>
        <v>1</v>
      </c>
      <c r="W18" s="85">
        <f ca="1">PRODUCT('Lane 22'!AK18,1)</f>
        <v>0</v>
      </c>
      <c r="X18" s="85">
        <f ca="1">PRODUCT('Lane 22'!AM18,1)</f>
        <v>-2</v>
      </c>
      <c r="Y18" s="84">
        <f ca="1">PRODUCT('Lane 22'!AO18,1)</f>
        <v>-3</v>
      </c>
      <c r="Z18" s="84">
        <f ca="1">PRODUCT('Lane 22'!AQ18,1)</f>
        <v>-4</v>
      </c>
      <c r="AA18" s="84">
        <f ca="1">PRODUCT('Lane 22'!AS18,1)</f>
        <v>-4</v>
      </c>
      <c r="AB18" s="84">
        <f ca="1">PRODUCT('Lane 22'!AU18,1)</f>
        <v>-6</v>
      </c>
      <c r="AC18" s="84">
        <f ca="1">PRODUCT('Lane 22'!AW18,1)</f>
        <v>-6</v>
      </c>
      <c r="AD18" s="84">
        <f ca="1">PRODUCT('Lane 22'!AY18,1)</f>
        <v>-6</v>
      </c>
      <c r="AE18" s="84">
        <f ca="1">PRODUCT('Lane 22'!BA18,1)</f>
        <v>-8</v>
      </c>
      <c r="AF18" s="84">
        <f ca="1">PRODUCT('Lane 22'!BC18,1)</f>
        <v>-8</v>
      </c>
      <c r="AG18" s="84">
        <f ca="1">PRODUCT('Lane 22'!BE18,1)</f>
        <v>-8</v>
      </c>
      <c r="AH18" s="84">
        <f ca="1">PRODUCT('Lane 22'!BG18,1)</f>
        <v>-8</v>
      </c>
      <c r="AI18" s="84">
        <f ca="1">PRODUCT('Lane 22'!BI18,1)</f>
        <v>-7</v>
      </c>
      <c r="AJ18" s="84">
        <f ca="1">PRODUCT('Lane 22'!BK18,1)</f>
        <v>-7</v>
      </c>
      <c r="AK18" s="84">
        <f ca="1">PRODUCT('Lane 22'!BM18,1)</f>
        <v>-6</v>
      </c>
      <c r="AL18" s="84">
        <f ca="1">PRODUCT('Lane 22'!BO18,1)</f>
        <v>-6</v>
      </c>
      <c r="AM18" s="84">
        <f ca="1">PRODUCT('Lane 22'!BQ18,1)</f>
        <v>-5</v>
      </c>
      <c r="AN18" s="84">
        <f ca="1">PRODUCT('Lane 22'!BS18,1)</f>
        <v>-3</v>
      </c>
      <c r="AO18" s="83">
        <f ca="1">PRODUCT('Lane 22'!BU18,1)</f>
        <v>-2</v>
      </c>
      <c r="AP18" s="83">
        <f ca="1">PRODUCT('Lane 22'!BW18,1)</f>
        <v>-2</v>
      </c>
      <c r="AQ18" s="83">
        <f ca="1">PRODUCT('Lane 22'!BY18,1)</f>
        <v>-1</v>
      </c>
      <c r="AR18" s="83">
        <f ca="1">PRODUCT('Lane 22'!CA18,1)</f>
        <v>-1</v>
      </c>
      <c r="AS18" s="83">
        <f ca="1">PRODUCT('Lane 22'!CC18,1)</f>
        <v>-1</v>
      </c>
      <c r="AT18" s="83">
        <f ca="1">PRODUCT('Lane 22'!CE18,1)</f>
        <v>-1</v>
      </c>
      <c r="AU18" s="83">
        <f ca="1">PRODUCT('Lane 22'!CG18,1)</f>
        <v>-1</v>
      </c>
      <c r="AV18" s="83">
        <f ca="1">PRODUCT('Lane 22'!CI18,1)</f>
        <v>0</v>
      </c>
      <c r="BD18" s="27"/>
      <c r="BE18"/>
    </row>
    <row r="19" spans="1:57" ht="15" customHeight="1">
      <c r="A19">
        <v>11</v>
      </c>
      <c r="B19" t="s">
        <v>59</v>
      </c>
      <c r="C19" t="s">
        <v>60</v>
      </c>
      <c r="D19" s="28">
        <v>25</v>
      </c>
      <c r="E19">
        <v>8</v>
      </c>
      <c r="F19" t="s">
        <v>61</v>
      </c>
      <c r="G19" t="s">
        <v>62</v>
      </c>
      <c r="H19" s="82">
        <f ca="1">PRODUCT('Lane 22'!H19,1)</f>
        <v>-33</v>
      </c>
      <c r="I19" s="82">
        <f ca="1">PRODUCT('Lane 22'!I19,1)</f>
        <v>-0.021</v>
      </c>
      <c r="J19" s="83">
        <f ca="1">PRODUCT('Lane 22'!K19,1)</f>
        <v>0</v>
      </c>
      <c r="K19" s="83">
        <f ca="1">PRODUCT('Lane 22'!M19,1)</f>
        <v>1</v>
      </c>
      <c r="L19" s="83">
        <f ca="1">PRODUCT('Lane 22'!O19,1)</f>
        <v>1</v>
      </c>
      <c r="M19" s="84">
        <f ca="1">PRODUCT('Lane 22'!Q19,1)</f>
        <v>0</v>
      </c>
      <c r="N19" s="84">
        <f ca="1">PRODUCT('Lane 22'!S19,1)</f>
        <v>-1</v>
      </c>
      <c r="O19" s="85">
        <f ca="1">PRODUCT('Lane 22'!U19,1)</f>
        <v>-2</v>
      </c>
      <c r="P19" s="85">
        <f ca="1">PRODUCT('Lane 22'!W19,1)</f>
        <v>-4</v>
      </c>
      <c r="Q19" s="85">
        <f ca="1">PRODUCT('Lane 22'!Y19,1)</f>
        <v>-5</v>
      </c>
      <c r="R19" s="85">
        <f ca="1">PRODUCT('Lane 22'!AA19,1)</f>
        <v>-8</v>
      </c>
      <c r="S19" s="85">
        <f ca="1">PRODUCT('Lane 22'!AC19,1)</f>
        <v>-13</v>
      </c>
      <c r="T19" s="86">
        <f ca="1">PRODUCT('Lane 22'!AE19,1)</f>
        <v>-17</v>
      </c>
      <c r="U19" s="86">
        <f ca="1">PRODUCT('Lane 22'!AG19,1)</f>
        <v>-19</v>
      </c>
      <c r="V19" s="86">
        <f ca="1">PRODUCT('Lane 22'!AI19,1)</f>
        <v>-20</v>
      </c>
      <c r="W19" s="86">
        <f ca="1">PRODUCT('Lane 22'!AK19,1)</f>
        <v>-22</v>
      </c>
      <c r="X19" s="86">
        <f ca="1">PRODUCT('Lane 22'!AM19,1)</f>
        <v>-21</v>
      </c>
      <c r="Y19" s="86">
        <f ca="1">PRODUCT('Lane 22'!AO19,1)</f>
        <v>-20</v>
      </c>
      <c r="Z19" s="86">
        <f ca="1">PRODUCT('Lane 22'!AQ19,1)</f>
        <v>-19</v>
      </c>
      <c r="AA19" s="86">
        <f ca="1">PRODUCT('Lane 22'!AS19,1)</f>
        <v>-19</v>
      </c>
      <c r="AB19" s="86">
        <f ca="1">PRODUCT('Lane 22'!AU19,1)</f>
        <v>-18</v>
      </c>
      <c r="AC19" s="86">
        <f ca="1">PRODUCT('Lane 22'!AW19,1)</f>
        <v>-17</v>
      </c>
      <c r="AD19" s="86">
        <f ca="1">PRODUCT('Lane 22'!AY19,1)</f>
        <v>-16</v>
      </c>
      <c r="AE19" s="86">
        <f ca="1">PRODUCT('Lane 22'!BA19,1)</f>
        <v>-16</v>
      </c>
      <c r="AF19" s="86">
        <f ca="1">PRODUCT('Lane 22'!BC19,1)</f>
        <v>-15</v>
      </c>
      <c r="AG19" s="86">
        <f ca="1">PRODUCT('Lane 22'!BE19,1)</f>
        <v>-15</v>
      </c>
      <c r="AH19" s="86">
        <f ca="1">PRODUCT('Lane 22'!BG19,1)</f>
        <v>-15</v>
      </c>
      <c r="AI19" s="86">
        <f ca="1">PRODUCT('Lane 22'!BI19,1)</f>
        <v>-16</v>
      </c>
      <c r="AJ19" s="86">
        <f ca="1">PRODUCT('Lane 22'!BK19,1)</f>
        <v>-17</v>
      </c>
      <c r="AK19" s="86">
        <f ca="1">PRODUCT('Lane 22'!BM19,1)</f>
        <v>-14</v>
      </c>
      <c r="AL19" s="86">
        <f ca="1">PRODUCT('Lane 22'!BO19,1)</f>
        <v>-13</v>
      </c>
      <c r="AM19" s="85">
        <f ca="1">PRODUCT('Lane 22'!BQ19,1)</f>
        <v>-12</v>
      </c>
      <c r="AN19" s="85">
        <f ca="1">PRODUCT('Lane 22'!BS19,1)</f>
        <v>-8</v>
      </c>
      <c r="AO19" s="84">
        <f ca="1">PRODUCT('Lane 22'!BU19,1)</f>
        <v>-4</v>
      </c>
      <c r="AP19" s="84">
        <f ca="1">PRODUCT('Lane 22'!BW19,1)</f>
        <v>-2</v>
      </c>
      <c r="AQ19" s="84">
        <f ca="1">PRODUCT('Lane 22'!BY19,1)</f>
        <v>0</v>
      </c>
      <c r="AR19" s="83">
        <f ca="1">PRODUCT('Lane 22'!CA19,1)</f>
        <v>0</v>
      </c>
      <c r="AS19" s="83">
        <f ca="1">PRODUCT('Lane 22'!CC19,1)</f>
        <v>0</v>
      </c>
      <c r="AT19" s="83">
        <f ca="1">PRODUCT('Lane 22'!CE19,1)</f>
        <v>0</v>
      </c>
      <c r="AU19" s="83">
        <f ca="1">PRODUCT('Lane 22'!CG19,1)</f>
        <v>0</v>
      </c>
      <c r="AV19" s="83">
        <f ca="1">PRODUCT('Lane 22'!CI19,1)</f>
        <v>0</v>
      </c>
      <c r="BD19" s="27"/>
      <c r="BE19"/>
    </row>
    <row r="20" spans="4:57" ht="15" customHeight="1">
      <c r="D20" s="28">
        <v>23</v>
      </c>
      <c r="H20" s="82">
        <f ca="1">PRODUCT('Lane 22'!H20,1)</f>
        <v>22</v>
      </c>
      <c r="I20" s="82">
        <f ca="1">PRODUCT('Lane 22'!I20,1)</f>
        <v>-6</v>
      </c>
      <c r="J20" s="83">
        <f ca="1">PRODUCT('Lane 22'!K20,1)</f>
        <v>0</v>
      </c>
      <c r="K20" s="83">
        <f ca="1">PRODUCT('Lane 22'!M20,1)</f>
        <v>3</v>
      </c>
      <c r="L20" s="83">
        <f ca="1">PRODUCT('Lane 22'!O20,1)</f>
        <v>2</v>
      </c>
      <c r="M20" s="84">
        <f ca="1">PRODUCT('Lane 22'!Q20,1)</f>
        <v>2</v>
      </c>
      <c r="N20" s="84">
        <f ca="1">PRODUCT('Lane 22'!S20,1)</f>
        <v>3</v>
      </c>
      <c r="O20" s="85">
        <f ca="1">PRODUCT('Lane 22'!U20,1)</f>
        <v>4</v>
      </c>
      <c r="P20" s="85">
        <f ca="1">PRODUCT('Lane 22'!W20,1)</f>
        <v>4</v>
      </c>
      <c r="Q20" s="85">
        <f ca="1">PRODUCT('Lane 22'!Y20,1)</f>
        <v>5</v>
      </c>
      <c r="R20" s="85">
        <f ca="1">PRODUCT('Lane 22'!AA20,1)</f>
        <v>6</v>
      </c>
      <c r="S20" s="85">
        <f ca="1">PRODUCT('Lane 22'!AC20,1)</f>
        <v>4</v>
      </c>
      <c r="T20" s="86">
        <f ca="1">PRODUCT('Lane 22'!AE20,1)</f>
        <v>4</v>
      </c>
      <c r="U20" s="86">
        <f ca="1">PRODUCT('Lane 22'!AG20,1)</f>
        <v>3</v>
      </c>
      <c r="V20" s="86">
        <f ca="1">PRODUCT('Lane 22'!AI20,1)</f>
        <v>1</v>
      </c>
      <c r="W20" s="86">
        <f ca="1">PRODUCT('Lane 22'!AK20,1)</f>
        <v>0</v>
      </c>
      <c r="X20" s="86">
        <f ca="1">PRODUCT('Lane 22'!AM20,1)</f>
        <v>-2</v>
      </c>
      <c r="Y20" s="86">
        <f ca="1">PRODUCT('Lane 22'!AO20,1)</f>
        <v>-3</v>
      </c>
      <c r="Z20" s="86">
        <f ca="1">PRODUCT('Lane 22'!AQ20,1)</f>
        <v>-4</v>
      </c>
      <c r="AA20" s="86">
        <f ca="1">PRODUCT('Lane 22'!AS20,1)</f>
        <v>-4</v>
      </c>
      <c r="AB20" s="86">
        <f ca="1">PRODUCT('Lane 22'!AU20,1)</f>
        <v>-6</v>
      </c>
      <c r="AC20" s="86">
        <f ca="1">PRODUCT('Lane 22'!AW20,1)</f>
        <v>-6</v>
      </c>
      <c r="AD20" s="86">
        <f ca="1">PRODUCT('Lane 22'!AY20,1)</f>
        <v>-6</v>
      </c>
      <c r="AE20" s="86">
        <f ca="1">PRODUCT('Lane 22'!BA20,1)</f>
        <v>-8</v>
      </c>
      <c r="AF20" s="86">
        <f ca="1">PRODUCT('Lane 22'!BC20,1)</f>
        <v>-8</v>
      </c>
      <c r="AG20" s="86">
        <f ca="1">PRODUCT('Lane 22'!BE20,1)</f>
        <v>-8</v>
      </c>
      <c r="AH20" s="86">
        <f ca="1">PRODUCT('Lane 22'!BG20,1)</f>
        <v>-8</v>
      </c>
      <c r="AI20" s="86">
        <f ca="1">PRODUCT('Lane 22'!BI20,1)</f>
        <v>-7</v>
      </c>
      <c r="AJ20" s="86">
        <f ca="1">PRODUCT('Lane 22'!BK20,1)</f>
        <v>-7</v>
      </c>
      <c r="AK20" s="86">
        <f ca="1">PRODUCT('Lane 22'!BM20,1)</f>
        <v>-6</v>
      </c>
      <c r="AL20" s="86">
        <f ca="1">PRODUCT('Lane 22'!BO20,1)</f>
        <v>-6</v>
      </c>
      <c r="AM20" s="85">
        <f ca="1">PRODUCT('Lane 22'!BQ20,1)</f>
        <v>-5</v>
      </c>
      <c r="AN20" s="85">
        <f ca="1">PRODUCT('Lane 22'!BS20,1)</f>
        <v>-3</v>
      </c>
      <c r="AO20" s="84">
        <f ca="1">PRODUCT('Lane 22'!BU20,1)</f>
        <v>-2</v>
      </c>
      <c r="AP20" s="84">
        <f ca="1">PRODUCT('Lane 22'!BW20,1)</f>
        <v>-2</v>
      </c>
      <c r="AQ20" s="84">
        <f ca="1">PRODUCT('Lane 22'!BY20,1)</f>
        <v>-1</v>
      </c>
      <c r="AR20" s="83">
        <f ca="1">PRODUCT('Lane 22'!CA20,1)</f>
        <v>-1</v>
      </c>
      <c r="AS20" s="83">
        <f ca="1">PRODUCT('Lane 22'!CC20,1)</f>
        <v>-1</v>
      </c>
      <c r="AT20" s="83">
        <f ca="1">PRODUCT('Lane 22'!CE20,1)</f>
        <v>-1</v>
      </c>
      <c r="AU20" s="83">
        <f ca="1">PRODUCT('Lane 22'!CG20,1)</f>
        <v>-1</v>
      </c>
      <c r="AV20" s="83">
        <f ca="1">PRODUCT('Lane 22'!CI20,1)</f>
        <v>0</v>
      </c>
      <c r="BD20" s="27"/>
      <c r="BE20"/>
    </row>
    <row r="21" spans="1:57" ht="15" customHeight="1">
      <c r="A21">
        <v>12</v>
      </c>
      <c r="B21" t="s">
        <v>59</v>
      </c>
      <c r="C21" t="s">
        <v>60</v>
      </c>
      <c r="D21" s="28">
        <v>21</v>
      </c>
      <c r="E21">
        <v>7</v>
      </c>
      <c r="F21" t="s">
        <v>61</v>
      </c>
      <c r="G21" t="s">
        <v>62</v>
      </c>
      <c r="H21" s="82">
        <f ca="1">PRODUCT('Lane 22'!H21,1)</f>
        <v>-58</v>
      </c>
      <c r="I21" s="82">
        <f ca="1">PRODUCT('Lane 22'!I21,1)</f>
        <v>-67</v>
      </c>
      <c r="J21" s="83">
        <f ca="1">PRODUCT('Lane 22'!K21,1)</f>
        <v>0</v>
      </c>
      <c r="K21" s="83">
        <f ca="1">PRODUCT('Lane 22'!M21,1)</f>
        <v>1</v>
      </c>
      <c r="L21" s="84">
        <f ca="1">PRODUCT('Lane 22'!O21,1)</f>
        <v>1</v>
      </c>
      <c r="M21" s="85">
        <f ca="1">PRODUCT('Lane 22'!Q21,1)</f>
        <v>0</v>
      </c>
      <c r="N21" s="85">
        <f ca="1">PRODUCT('Lane 22'!S21,1)</f>
        <v>-1</v>
      </c>
      <c r="O21" s="86">
        <f ca="1">PRODUCT('Lane 22'!U21,1)</f>
        <v>-2</v>
      </c>
      <c r="P21" s="86">
        <f ca="1">PRODUCT('Lane 22'!W21,1)</f>
        <v>-4</v>
      </c>
      <c r="Q21" s="86">
        <f ca="1">PRODUCT('Lane 22'!Y21,1)</f>
        <v>-5</v>
      </c>
      <c r="R21" s="86">
        <f ca="1">PRODUCT('Lane 22'!AA21,1)</f>
        <v>-8</v>
      </c>
      <c r="S21" s="86">
        <f ca="1">PRODUCT('Lane 22'!AC21,1)</f>
        <v>-13</v>
      </c>
      <c r="T21" s="86">
        <f ca="1">PRODUCT('Lane 22'!AE21,1)</f>
        <v>-17</v>
      </c>
      <c r="U21" s="86">
        <f ca="1">PRODUCT('Lane 22'!AG21,1)</f>
        <v>-19</v>
      </c>
      <c r="V21" s="86">
        <f ca="1">PRODUCT('Lane 22'!AI21,1)</f>
        <v>-20</v>
      </c>
      <c r="W21" s="86">
        <f ca="1">PRODUCT('Lane 22'!AK21,1)</f>
        <v>-22</v>
      </c>
      <c r="X21" s="86">
        <f ca="1">PRODUCT('Lane 22'!AM21,1)</f>
        <v>-21</v>
      </c>
      <c r="Y21" s="86">
        <f ca="1">PRODUCT('Lane 22'!AO21,1)</f>
        <v>-20</v>
      </c>
      <c r="Z21" s="86">
        <f ca="1">PRODUCT('Lane 22'!AQ21,1)</f>
        <v>-19</v>
      </c>
      <c r="AA21" s="86">
        <f ca="1">PRODUCT('Lane 22'!AS21,1)</f>
        <v>-19</v>
      </c>
      <c r="AB21" s="86">
        <f ca="1">PRODUCT('Lane 22'!AU21,1)</f>
        <v>-18</v>
      </c>
      <c r="AC21" s="86">
        <f ca="1">PRODUCT('Lane 22'!AW21,1)</f>
        <v>-17</v>
      </c>
      <c r="AD21" s="86">
        <f ca="1">PRODUCT('Lane 22'!AY21,1)</f>
        <v>-16</v>
      </c>
      <c r="AE21" s="86">
        <f ca="1">PRODUCT('Lane 22'!BA21,1)</f>
        <v>-16</v>
      </c>
      <c r="AF21" s="86">
        <f ca="1">PRODUCT('Lane 22'!BC21,1)</f>
        <v>-15</v>
      </c>
      <c r="AG21" s="86">
        <f ca="1">PRODUCT('Lane 22'!BE21,1)</f>
        <v>-15</v>
      </c>
      <c r="AH21" s="86">
        <f ca="1">PRODUCT('Lane 22'!BG21,1)</f>
        <v>-15</v>
      </c>
      <c r="AI21" s="86">
        <f ca="1">PRODUCT('Lane 22'!BI21,1)</f>
        <v>-16</v>
      </c>
      <c r="AJ21" s="86">
        <f ca="1">PRODUCT('Lane 22'!BK21,1)</f>
        <v>-17</v>
      </c>
      <c r="AK21" s="86">
        <f ca="1">PRODUCT('Lane 22'!BM21,1)</f>
        <v>-14</v>
      </c>
      <c r="AL21" s="86">
        <f ca="1">PRODUCT('Lane 22'!BO21,1)</f>
        <v>-13</v>
      </c>
      <c r="AM21" s="86">
        <f ca="1">PRODUCT('Lane 22'!BQ21,1)</f>
        <v>-12</v>
      </c>
      <c r="AN21" s="86">
        <f ca="1">PRODUCT('Lane 22'!BS21,1)</f>
        <v>-8</v>
      </c>
      <c r="AO21" s="85">
        <f ca="1">PRODUCT('Lane 22'!BU21,1)</f>
        <v>-4</v>
      </c>
      <c r="AP21" s="85">
        <f ca="1">PRODUCT('Lane 22'!BW21,1)</f>
        <v>-2</v>
      </c>
      <c r="AQ21" s="84">
        <f ca="1">PRODUCT('Lane 22'!BY21,1)</f>
        <v>0</v>
      </c>
      <c r="AR21" s="84">
        <f ca="1">PRODUCT('Lane 22'!CA21,1)</f>
        <v>0</v>
      </c>
      <c r="AS21" s="83">
        <f ca="1">PRODUCT('Lane 22'!CC21,1)</f>
        <v>0</v>
      </c>
      <c r="AT21" s="83">
        <f ca="1">PRODUCT('Lane 22'!CE21,1)</f>
        <v>0</v>
      </c>
      <c r="AU21" s="84">
        <f ca="1">PRODUCT('Lane 22'!CG21,1)</f>
        <v>0</v>
      </c>
      <c r="AV21" s="83">
        <f ca="1">PRODUCT('Lane 22'!CI21,1)</f>
        <v>0</v>
      </c>
      <c r="BD21" s="27"/>
      <c r="BE21"/>
    </row>
    <row r="22" spans="4:57" ht="15" customHeight="1">
      <c r="D22" s="28">
        <v>19</v>
      </c>
      <c r="H22" s="82">
        <f ca="1">PRODUCT('Lane 22'!H22,1)</f>
        <v>22</v>
      </c>
      <c r="I22" s="82">
        <f ca="1">PRODUCT('Lane 22'!I22,1)</f>
        <v>-33</v>
      </c>
      <c r="J22" s="83">
        <f ca="1">PRODUCT('Lane 22'!K22,1)</f>
        <v>0</v>
      </c>
      <c r="K22" s="83">
        <f ca="1">PRODUCT('Lane 22'!M22,1)</f>
        <v>3</v>
      </c>
      <c r="L22" s="84">
        <f ca="1">PRODUCT('Lane 22'!O22,1)</f>
        <v>2</v>
      </c>
      <c r="M22" s="85">
        <f ca="1">PRODUCT('Lane 22'!Q22,1)</f>
        <v>2</v>
      </c>
      <c r="N22" s="85">
        <f ca="1">PRODUCT('Lane 22'!S22,1)</f>
        <v>3</v>
      </c>
      <c r="O22" s="86">
        <f ca="1">PRODUCT('Lane 22'!U22,1)</f>
        <v>4</v>
      </c>
      <c r="P22" s="86">
        <f ca="1">PRODUCT('Lane 22'!W22,1)</f>
        <v>4</v>
      </c>
      <c r="Q22" s="86">
        <f ca="1">PRODUCT('Lane 22'!Y22,1)</f>
        <v>5</v>
      </c>
      <c r="R22" s="86">
        <f ca="1">PRODUCT('Lane 22'!AA22,1)</f>
        <v>6</v>
      </c>
      <c r="S22" s="86">
        <f ca="1">PRODUCT('Lane 22'!AC22,1)</f>
        <v>4</v>
      </c>
      <c r="T22" s="86">
        <f ca="1">PRODUCT('Lane 22'!AE22,1)</f>
        <v>4</v>
      </c>
      <c r="U22" s="86">
        <f ca="1">PRODUCT('Lane 22'!AG22,1)</f>
        <v>3</v>
      </c>
      <c r="V22" s="86">
        <f ca="1">PRODUCT('Lane 22'!AI22,1)</f>
        <v>1</v>
      </c>
      <c r="W22" s="86">
        <f ca="1">PRODUCT('Lane 22'!AK22,1)</f>
        <v>0</v>
      </c>
      <c r="X22" s="86">
        <f ca="1">PRODUCT('Lane 22'!AM22,1)</f>
        <v>-2</v>
      </c>
      <c r="Y22" s="86">
        <f ca="1">PRODUCT('Lane 22'!AO22,1)</f>
        <v>-3</v>
      </c>
      <c r="Z22" s="86">
        <f ca="1">PRODUCT('Lane 22'!AQ22,1)</f>
        <v>-4</v>
      </c>
      <c r="AA22" s="86">
        <f ca="1">PRODUCT('Lane 22'!AS22,1)</f>
        <v>-4</v>
      </c>
      <c r="AB22" s="86">
        <f ca="1">PRODUCT('Lane 22'!AU22,1)</f>
        <v>-6</v>
      </c>
      <c r="AC22" s="86">
        <f ca="1">PRODUCT('Lane 22'!AW22,1)</f>
        <v>-6</v>
      </c>
      <c r="AD22" s="86">
        <f ca="1">PRODUCT('Lane 22'!AY22,1)</f>
        <v>-6</v>
      </c>
      <c r="AE22" s="86">
        <f ca="1">PRODUCT('Lane 22'!BA22,1)</f>
        <v>-8</v>
      </c>
      <c r="AF22" s="86">
        <f ca="1">PRODUCT('Lane 22'!BC22,1)</f>
        <v>-8</v>
      </c>
      <c r="AG22" s="86">
        <f ca="1">PRODUCT('Lane 22'!BE22,1)</f>
        <v>-8</v>
      </c>
      <c r="AH22" s="86">
        <f ca="1">PRODUCT('Lane 22'!BG22,1)</f>
        <v>-8</v>
      </c>
      <c r="AI22" s="86">
        <f ca="1">PRODUCT('Lane 22'!BI22,1)</f>
        <v>-7</v>
      </c>
      <c r="AJ22" s="86">
        <f ca="1">PRODUCT('Lane 22'!BK22,1)</f>
        <v>-7</v>
      </c>
      <c r="AK22" s="86">
        <f ca="1">PRODUCT('Lane 22'!BM22,1)</f>
        <v>-6</v>
      </c>
      <c r="AL22" s="86">
        <f ca="1">PRODUCT('Lane 22'!BO22,1)</f>
        <v>-6</v>
      </c>
      <c r="AM22" s="86">
        <f ca="1">PRODUCT('Lane 22'!BQ22,1)</f>
        <v>-5</v>
      </c>
      <c r="AN22" s="86">
        <f ca="1">PRODUCT('Lane 22'!BS22,1)</f>
        <v>-3</v>
      </c>
      <c r="AO22" s="85">
        <f ca="1">PRODUCT('Lane 22'!BU22,1)</f>
        <v>-2</v>
      </c>
      <c r="AP22" s="85">
        <f ca="1">PRODUCT('Lane 22'!BW22,1)</f>
        <v>-2</v>
      </c>
      <c r="AQ22" s="84">
        <f ca="1">PRODUCT('Lane 22'!BY22,1)</f>
        <v>-1</v>
      </c>
      <c r="AR22" s="84">
        <f ca="1">PRODUCT('Lane 22'!CA22,1)</f>
        <v>-1</v>
      </c>
      <c r="AS22" s="83">
        <f ca="1">PRODUCT('Lane 22'!CC22,1)</f>
        <v>-1</v>
      </c>
      <c r="AT22" s="83">
        <f ca="1">PRODUCT('Lane 22'!CE22,1)</f>
        <v>-1</v>
      </c>
      <c r="AU22" s="84">
        <f ca="1">PRODUCT('Lane 22'!CG22,1)</f>
        <v>-1</v>
      </c>
      <c r="AV22" s="83">
        <f ca="1">PRODUCT('Lane 22'!CI22,1)</f>
        <v>0</v>
      </c>
      <c r="BD22" s="27"/>
      <c r="BE22"/>
    </row>
    <row r="23" spans="1:57" ht="15" customHeight="1">
      <c r="A23">
        <v>13</v>
      </c>
      <c r="B23" t="s">
        <v>59</v>
      </c>
      <c r="C23" t="s">
        <v>60</v>
      </c>
      <c r="D23" s="28">
        <v>17</v>
      </c>
      <c r="E23">
        <v>6</v>
      </c>
      <c r="F23" t="s">
        <v>61</v>
      </c>
      <c r="G23" t="s">
        <v>62</v>
      </c>
      <c r="H23" s="82">
        <f ca="1">PRODUCT('Lane 22'!H23,1)</f>
        <v>10</v>
      </c>
      <c r="I23" s="82">
        <f ca="1">PRODUCT('Lane 22'!I23,1)</f>
        <v>-77</v>
      </c>
      <c r="J23" s="83">
        <f ca="1">PRODUCT('Lane 22'!K23,1)</f>
        <v>0</v>
      </c>
      <c r="K23" s="83">
        <f ca="1">PRODUCT('Lane 22'!M23,1)</f>
        <v>-1</v>
      </c>
      <c r="L23" s="83">
        <f ca="1">PRODUCT('Lane 22'!O23,1)</f>
        <v>-4</v>
      </c>
      <c r="M23" s="84">
        <f ca="1">PRODUCT('Lane 22'!Q23,1)</f>
        <v>-7</v>
      </c>
      <c r="N23" s="84">
        <f ca="1">PRODUCT('Lane 22'!S23,1)</f>
        <v>-13</v>
      </c>
      <c r="O23" s="84">
        <f ca="1">PRODUCT('Lane 22'!U23,1)</f>
        <v>-17</v>
      </c>
      <c r="P23" s="85">
        <f ca="1">PRODUCT('Lane 22'!W23,1)</f>
        <v>-22</v>
      </c>
      <c r="Q23" s="85">
        <f ca="1">PRODUCT('Lane 22'!Y23,1)</f>
        <v>-27</v>
      </c>
      <c r="R23" s="85">
        <f ca="1">PRODUCT('Lane 22'!AA23,1)</f>
        <v>-31</v>
      </c>
      <c r="S23" s="85">
        <f ca="1">PRODUCT('Lane 22'!AC23,1)</f>
        <v>-37</v>
      </c>
      <c r="T23" s="86">
        <f ca="1">PRODUCT('Lane 22'!AE23,1)</f>
        <v>-42</v>
      </c>
      <c r="U23" s="86">
        <f ca="1">PRODUCT('Lane 22'!AG23,1)</f>
        <v>-46</v>
      </c>
      <c r="V23" s="86">
        <f ca="1">PRODUCT('Lane 22'!AI23,1)</f>
        <v>-51</v>
      </c>
      <c r="W23" s="86">
        <f ca="1">PRODUCT('Lane 22'!AK23,1)</f>
        <v>-55</v>
      </c>
      <c r="X23" s="86">
        <f ca="1">PRODUCT('Lane 22'!AM23,1)</f>
        <v>-60</v>
      </c>
      <c r="Y23" s="86">
        <f ca="1">PRODUCT('Lane 22'!AO23,1)</f>
        <v>-66</v>
      </c>
      <c r="Z23" s="86">
        <f ca="1">PRODUCT('Lane 22'!AQ23,1)</f>
        <v>-70</v>
      </c>
      <c r="AA23" s="86">
        <f ca="1">PRODUCT('Lane 22'!AS23,1)</f>
        <v>-74</v>
      </c>
      <c r="AB23" s="86">
        <f ca="1">PRODUCT('Lane 22'!AU23,1)</f>
        <v>-79</v>
      </c>
      <c r="AC23" s="86">
        <f ca="1">PRODUCT('Lane 22'!AW23,1)</f>
        <v>-83</v>
      </c>
      <c r="AD23" s="86">
        <f ca="1">PRODUCT('Lane 22'!AY23,1)</f>
        <v>-85</v>
      </c>
      <c r="AE23" s="86">
        <f ca="1">PRODUCT('Lane 22'!BA23,1)</f>
        <v>-89</v>
      </c>
      <c r="AF23" s="86">
        <f ca="1">PRODUCT('Lane 22'!BC23,1)</f>
        <v>-91</v>
      </c>
      <c r="AG23" s="86">
        <f ca="1">PRODUCT('Lane 22'!BE23,1)</f>
        <v>-89</v>
      </c>
      <c r="AH23" s="86">
        <f ca="1">PRODUCT('Lane 22'!BG23,1)</f>
        <v>-88</v>
      </c>
      <c r="AI23" s="86">
        <f ca="1">PRODUCT('Lane 22'!BI23,1)</f>
        <v>-84</v>
      </c>
      <c r="AJ23" s="86">
        <f ca="1">PRODUCT('Lane 22'!BK23,1)</f>
        <v>-80</v>
      </c>
      <c r="AK23" s="86">
        <f ca="1">PRODUCT('Lane 22'!BM23,1)</f>
        <v>-74</v>
      </c>
      <c r="AL23" s="86">
        <f ca="1">PRODUCT('Lane 22'!BO23,1)</f>
        <v>-67</v>
      </c>
      <c r="AM23" s="86">
        <f ca="1">PRODUCT('Lane 22'!BQ23,1)</f>
        <v>-60</v>
      </c>
      <c r="AN23" s="86">
        <f ca="1">PRODUCT('Lane 22'!BS23,1)</f>
        <v>-51</v>
      </c>
      <c r="AO23" s="85">
        <f ca="1">PRODUCT('Lane 22'!BU23,1)</f>
        <v>-38</v>
      </c>
      <c r="AP23" s="85">
        <f ca="1">PRODUCT('Lane 22'!BW23,1)</f>
        <v>-30</v>
      </c>
      <c r="AQ23" s="85">
        <f ca="1">PRODUCT('Lane 22'!BY23,1)</f>
        <v>-22</v>
      </c>
      <c r="AR23" s="84">
        <f ca="1">PRODUCT('Lane 22'!CA23,1)</f>
        <v>-17</v>
      </c>
      <c r="AS23" s="84">
        <f ca="1">PRODUCT('Lane 22'!CC23,1)</f>
        <v>-9</v>
      </c>
      <c r="AT23" s="84">
        <f ca="1">PRODUCT('Lane 22'!CE23,1)</f>
        <v>-5</v>
      </c>
      <c r="AU23" s="83">
        <f ca="1">PRODUCT('Lane 22'!CG23,1)</f>
        <v>-3</v>
      </c>
      <c r="AV23" s="83">
        <f ca="1">PRODUCT('Lane 22'!CI23,1)</f>
        <v>0</v>
      </c>
      <c r="BD23" s="27"/>
      <c r="BE23"/>
    </row>
    <row r="24" spans="1:57" ht="15" customHeight="1">
      <c r="A24">
        <v>14</v>
      </c>
      <c r="B24" t="s">
        <v>59</v>
      </c>
      <c r="C24" t="s">
        <v>60</v>
      </c>
      <c r="D24" s="28">
        <v>15</v>
      </c>
      <c r="E24">
        <v>5</v>
      </c>
      <c r="F24" t="s">
        <v>61</v>
      </c>
      <c r="G24" t="s">
        <v>62</v>
      </c>
      <c r="H24" s="82">
        <f ca="1">PRODUCT('Lane 22'!H24,1)</f>
        <v>28</v>
      </c>
      <c r="I24" s="82">
        <f ca="1">PRODUCT('Lane 22'!I24,1)</f>
        <v>81</v>
      </c>
      <c r="J24" s="83">
        <f ca="1">PRODUCT('Lane 22'!K24,1)</f>
        <v>0</v>
      </c>
      <c r="K24" s="83">
        <f ca="1">PRODUCT('Lane 22'!M24,1)</f>
        <v>1</v>
      </c>
      <c r="L24" s="83">
        <f ca="1">PRODUCT('Lane 22'!O24,1)</f>
        <v>3</v>
      </c>
      <c r="M24" s="84">
        <f ca="1">PRODUCT('Lane 22'!Q24,1)</f>
        <v>7</v>
      </c>
      <c r="N24" s="84">
        <f ca="1">PRODUCT('Lane 22'!S24,1)</f>
        <v>10</v>
      </c>
      <c r="O24" s="84">
        <f ca="1">PRODUCT('Lane 22'!U24,1)</f>
        <v>12</v>
      </c>
      <c r="P24" s="84">
        <f ca="1">PRODUCT('Lane 22'!W24,1)</f>
        <v>11</v>
      </c>
      <c r="Q24" s="84">
        <f ca="1">PRODUCT('Lane 22'!Y24,1)</f>
        <v>11</v>
      </c>
      <c r="R24" s="84">
        <f ca="1">PRODUCT('Lane 22'!AA24,1)</f>
        <v>10</v>
      </c>
      <c r="S24" s="84">
        <f ca="1">PRODUCT('Lane 22'!AC24,1)</f>
        <v>6</v>
      </c>
      <c r="T24" s="83">
        <f ca="1">PRODUCT('Lane 22'!AE24,1)</f>
        <v>3</v>
      </c>
      <c r="U24" s="83">
        <f ca="1">PRODUCT('Lane 22'!AG24,1)</f>
        <v>1</v>
      </c>
      <c r="V24" s="84">
        <f ca="1">PRODUCT('Lane 22'!AI24,1)</f>
        <v>-5</v>
      </c>
      <c r="W24" s="84">
        <f ca="1">PRODUCT('Lane 22'!AK24,1)</f>
        <v>-9</v>
      </c>
      <c r="X24" s="84">
        <f ca="1">PRODUCT('Lane 22'!AM24,1)</f>
        <v>-15</v>
      </c>
      <c r="Y24" s="84">
        <f ca="1">PRODUCT('Lane 22'!AO24,1)</f>
        <v>-20</v>
      </c>
      <c r="Z24" s="85">
        <f ca="1">PRODUCT('Lane 22'!AQ24,1)</f>
        <v>-24</v>
      </c>
      <c r="AA24" s="85">
        <f ca="1">PRODUCT('Lane 22'!AS24,1)</f>
        <v>-27</v>
      </c>
      <c r="AB24" s="85">
        <f ca="1">PRODUCT('Lane 22'!AU24,1)</f>
        <v>-31</v>
      </c>
      <c r="AC24" s="85">
        <f ca="1">PRODUCT('Lane 22'!AW24,1)</f>
        <v>-31</v>
      </c>
      <c r="AD24" s="85">
        <f ca="1">PRODUCT('Lane 22'!AY24,1)</f>
        <v>-31</v>
      </c>
      <c r="AE24" s="85">
        <f ca="1">PRODUCT('Lane 22'!BA24,1)</f>
        <v>-31</v>
      </c>
      <c r="AF24" s="85">
        <f ca="1">PRODUCT('Lane 22'!BC24,1)</f>
        <v>-30</v>
      </c>
      <c r="AG24" s="85">
        <f ca="1">PRODUCT('Lane 22'!BE24,1)</f>
        <v>-28</v>
      </c>
      <c r="AH24" s="85">
        <f ca="1">PRODUCT('Lane 22'!BG24,1)</f>
        <v>-28</v>
      </c>
      <c r="AI24" s="85">
        <f ca="1">PRODUCT('Lane 22'!BI24,1)</f>
        <v>-28</v>
      </c>
      <c r="AJ24" s="85">
        <f ca="1">PRODUCT('Lane 22'!BK24,1)</f>
        <v>-27</v>
      </c>
      <c r="AK24" s="85">
        <f ca="1">PRODUCT('Lane 22'!BM24,1)</f>
        <v>-27</v>
      </c>
      <c r="AL24" s="85">
        <f ca="1">PRODUCT('Lane 22'!BO24,1)</f>
        <v>-25</v>
      </c>
      <c r="AM24" s="85">
        <f ca="1">PRODUCT('Lane 22'!BQ24,1)</f>
        <v>-25</v>
      </c>
      <c r="AN24" s="85">
        <f ca="1">PRODUCT('Lane 22'!BS24,1)</f>
        <v>-24</v>
      </c>
      <c r="AO24" s="84">
        <f ca="1">PRODUCT('Lane 22'!BU24,1)</f>
        <v>-20</v>
      </c>
      <c r="AP24" s="84">
        <f ca="1">PRODUCT('Lane 22'!BW24,1)</f>
        <v>-19</v>
      </c>
      <c r="AQ24" s="84">
        <f ca="1">PRODUCT('Lane 22'!BY24,1)</f>
        <v>-17</v>
      </c>
      <c r="AR24" s="84">
        <f ca="1">PRODUCT('Lane 22'!CA24,1)</f>
        <v>-16</v>
      </c>
      <c r="AS24" s="84">
        <f ca="1">PRODUCT('Lane 22'!CC24,1)</f>
        <v>-15</v>
      </c>
      <c r="AT24" s="84">
        <f ca="1">PRODUCT('Lane 22'!CE24,1)</f>
        <v>-11</v>
      </c>
      <c r="AU24" s="84">
        <f ca="1">PRODUCT('Lane 22'!CG24,1)</f>
        <v>-9</v>
      </c>
      <c r="AV24" s="83">
        <f ca="1">PRODUCT('Lane 22'!CI24,1)</f>
        <v>0</v>
      </c>
      <c r="BD24" s="27"/>
      <c r="BE24"/>
    </row>
    <row r="25" spans="4:57" ht="15" customHeight="1">
      <c r="D25" s="28">
        <v>13</v>
      </c>
      <c r="H25" s="82">
        <f ca="1">PRODUCT('Lane 22'!H25,1)</f>
        <v>22</v>
      </c>
      <c r="I25" s="82">
        <f ca="1">PRODUCT('Lane 22'!I25,1)</f>
        <v>33</v>
      </c>
      <c r="J25" s="83">
        <f ca="1">PRODUCT('Lane 22'!K25,1)</f>
        <v>0</v>
      </c>
      <c r="K25" s="83">
        <f ca="1">PRODUCT('Lane 22'!M25,1)</f>
        <v>3</v>
      </c>
      <c r="L25" s="83">
        <f ca="1">PRODUCT('Lane 22'!O25,1)</f>
        <v>2</v>
      </c>
      <c r="M25" s="84">
        <f ca="1">PRODUCT('Lane 22'!Q25,1)</f>
        <v>2</v>
      </c>
      <c r="N25" s="84">
        <f ca="1">PRODUCT('Lane 22'!S25,1)</f>
        <v>3</v>
      </c>
      <c r="O25" s="84">
        <f ca="1">PRODUCT('Lane 22'!U25,1)</f>
        <v>4</v>
      </c>
      <c r="P25" s="84">
        <f ca="1">PRODUCT('Lane 22'!W25,1)</f>
        <v>4</v>
      </c>
      <c r="Q25" s="84">
        <f ca="1">PRODUCT('Lane 22'!Y25,1)</f>
        <v>5</v>
      </c>
      <c r="R25" s="84">
        <f ca="1">PRODUCT('Lane 22'!AA25,1)</f>
        <v>6</v>
      </c>
      <c r="S25" s="84">
        <f ca="1">PRODUCT('Lane 22'!AC25,1)</f>
        <v>4</v>
      </c>
      <c r="T25" s="83">
        <f ca="1">PRODUCT('Lane 22'!AE25,1)</f>
        <v>4</v>
      </c>
      <c r="U25" s="83">
        <f ca="1">PRODUCT('Lane 22'!AG25,1)</f>
        <v>3</v>
      </c>
      <c r="V25" s="84">
        <f ca="1">PRODUCT('Lane 22'!AI25,1)</f>
        <v>1</v>
      </c>
      <c r="W25" s="84">
        <f ca="1">PRODUCT('Lane 22'!AK25,1)</f>
        <v>0</v>
      </c>
      <c r="X25" s="84">
        <f ca="1">PRODUCT('Lane 22'!AM25,1)</f>
        <v>-2</v>
      </c>
      <c r="Y25" s="84">
        <f ca="1">PRODUCT('Lane 22'!AO25,1)</f>
        <v>-3</v>
      </c>
      <c r="Z25" s="85">
        <f ca="1">PRODUCT('Lane 22'!AQ25,1)</f>
        <v>-4</v>
      </c>
      <c r="AA25" s="85">
        <f ca="1">PRODUCT('Lane 22'!AS25,1)</f>
        <v>-4</v>
      </c>
      <c r="AB25" s="85">
        <f ca="1">PRODUCT('Lane 22'!AU25,1)</f>
        <v>-6</v>
      </c>
      <c r="AC25" s="85">
        <f ca="1">PRODUCT('Lane 22'!AW25,1)</f>
        <v>-6</v>
      </c>
      <c r="AD25" s="85">
        <f ca="1">PRODUCT('Lane 22'!AY25,1)</f>
        <v>-6</v>
      </c>
      <c r="AE25" s="85">
        <f ca="1">PRODUCT('Lane 22'!BA25,1)</f>
        <v>-8</v>
      </c>
      <c r="AF25" s="85">
        <f ca="1">PRODUCT('Lane 22'!BC25,1)</f>
        <v>-8</v>
      </c>
      <c r="AG25" s="85">
        <f ca="1">PRODUCT('Lane 22'!BE25,1)</f>
        <v>-8</v>
      </c>
      <c r="AH25" s="85">
        <f ca="1">PRODUCT('Lane 22'!BG25,1)</f>
        <v>-8</v>
      </c>
      <c r="AI25" s="85">
        <f ca="1">PRODUCT('Lane 22'!BI25,1)</f>
        <v>-7</v>
      </c>
      <c r="AJ25" s="85">
        <f ca="1">PRODUCT('Lane 22'!BK25,1)</f>
        <v>-7</v>
      </c>
      <c r="AK25" s="85">
        <f ca="1">PRODUCT('Lane 22'!BM25,1)</f>
        <v>-6</v>
      </c>
      <c r="AL25" s="85">
        <f ca="1">PRODUCT('Lane 22'!BO25,1)</f>
        <v>-6</v>
      </c>
      <c r="AM25" s="85">
        <f ca="1">PRODUCT('Lane 22'!BQ25,1)</f>
        <v>-5</v>
      </c>
      <c r="AN25" s="85">
        <f ca="1">PRODUCT('Lane 22'!BS25,1)</f>
        <v>-3</v>
      </c>
      <c r="AO25" s="84">
        <f ca="1">PRODUCT('Lane 22'!BU25,1)</f>
        <v>-2</v>
      </c>
      <c r="AP25" s="84">
        <f ca="1">PRODUCT('Lane 22'!BW25,1)</f>
        <v>-2</v>
      </c>
      <c r="AQ25" s="84">
        <f ca="1">PRODUCT('Lane 22'!BY25,1)</f>
        <v>-1</v>
      </c>
      <c r="AR25" s="84">
        <f ca="1">PRODUCT('Lane 22'!CA25,1)</f>
        <v>-1</v>
      </c>
      <c r="AS25" s="84">
        <f ca="1">PRODUCT('Lane 22'!CC25,1)</f>
        <v>-1</v>
      </c>
      <c r="AT25" s="84">
        <f ca="1">PRODUCT('Lane 22'!CE25,1)</f>
        <v>-1</v>
      </c>
      <c r="AU25" s="84">
        <f ca="1">PRODUCT('Lane 22'!CG25,1)</f>
        <v>-1</v>
      </c>
      <c r="AV25" s="83">
        <f ca="1">PRODUCT('Lane 22'!CI25,1)</f>
        <v>0</v>
      </c>
      <c r="BD25" s="27"/>
      <c r="BE25"/>
    </row>
    <row r="26" spans="1:57" ht="15" customHeight="1">
      <c r="A26">
        <v>15</v>
      </c>
      <c r="B26" t="s">
        <v>59</v>
      </c>
      <c r="C26" t="s">
        <v>60</v>
      </c>
      <c r="D26" s="28">
        <v>11</v>
      </c>
      <c r="E26">
        <v>4</v>
      </c>
      <c r="F26" t="s">
        <v>61</v>
      </c>
      <c r="G26" t="s">
        <v>62</v>
      </c>
      <c r="H26" s="82">
        <f ca="1">PRODUCT('Lane 22'!H26,1)</f>
        <v>27</v>
      </c>
      <c r="I26" s="82">
        <f ca="1">PRODUCT('Lane 22'!I26,1)</f>
        <v>14</v>
      </c>
      <c r="J26" s="83">
        <f ca="1">PRODUCT('Lane 22'!K26,1)</f>
        <v>0</v>
      </c>
      <c r="K26" s="83">
        <f ca="1">PRODUCT('Lane 22'!M26,1)</f>
        <v>0</v>
      </c>
      <c r="L26" s="83">
        <f ca="1">PRODUCT('Lane 22'!O26,1)</f>
        <v>2</v>
      </c>
      <c r="M26" s="83">
        <f ca="1">PRODUCT('Lane 22'!Q26,1)</f>
        <v>4</v>
      </c>
      <c r="N26" s="84">
        <f ca="1">PRODUCT('Lane 22'!S26,1)</f>
        <v>5</v>
      </c>
      <c r="O26" s="84">
        <f ca="1">PRODUCT('Lane 22'!U26,1)</f>
        <v>5</v>
      </c>
      <c r="P26" s="83">
        <f ca="1">PRODUCT('Lane 22'!W26,1)</f>
        <v>3</v>
      </c>
      <c r="Q26" s="83">
        <f ca="1">PRODUCT('Lane 22'!Y26,1)</f>
        <v>1</v>
      </c>
      <c r="R26" s="83">
        <f ca="1">PRODUCT('Lane 22'!AA26,1)</f>
        <v>-2</v>
      </c>
      <c r="S26" s="84">
        <f ca="1">PRODUCT('Lane 22'!AC26,1)</f>
        <v>-7</v>
      </c>
      <c r="T26" s="84">
        <f ca="1">PRODUCT('Lane 22'!AE26,1)</f>
        <v>-14</v>
      </c>
      <c r="U26" s="84">
        <f ca="1">PRODUCT('Lane 22'!AG26,1)</f>
        <v>-19</v>
      </c>
      <c r="V26" s="85">
        <f ca="1">PRODUCT('Lane 22'!AI26,1)</f>
        <v>-23</v>
      </c>
      <c r="W26" s="85">
        <f ca="1">PRODUCT('Lane 22'!AK26,1)</f>
        <v>-29</v>
      </c>
      <c r="X26" s="85">
        <f ca="1">PRODUCT('Lane 22'!AM26,1)</f>
        <v>-34</v>
      </c>
      <c r="Y26" s="85">
        <f ca="1">PRODUCT('Lane 22'!AO26,1)</f>
        <v>-39</v>
      </c>
      <c r="Z26" s="85">
        <f ca="1">PRODUCT('Lane 22'!AQ26,1)</f>
        <v>-40</v>
      </c>
      <c r="AA26" s="86">
        <f ca="1">PRODUCT('Lane 22'!AS26,1)</f>
        <v>-41</v>
      </c>
      <c r="AB26" s="86">
        <f ca="1">PRODUCT('Lane 22'!AU26,1)</f>
        <v>-43</v>
      </c>
      <c r="AC26" s="86">
        <f ca="1">PRODUCT('Lane 22'!AW26,1)</f>
        <v>-43</v>
      </c>
      <c r="AD26" s="86">
        <f ca="1">PRODUCT('Lane 22'!AY26,1)</f>
        <v>-43</v>
      </c>
      <c r="AE26" s="86">
        <f ca="1">PRODUCT('Lane 22'!BA26,1)</f>
        <v>-43</v>
      </c>
      <c r="AF26" s="86">
        <f ca="1">PRODUCT('Lane 22'!BC26,1)</f>
        <v>-43</v>
      </c>
      <c r="AG26" s="86">
        <f ca="1">PRODUCT('Lane 22'!BE26,1)</f>
        <v>-42</v>
      </c>
      <c r="AH26" s="86">
        <f ca="1">PRODUCT('Lane 22'!BG26,1)</f>
        <v>-43</v>
      </c>
      <c r="AI26" s="86">
        <f ca="1">PRODUCT('Lane 22'!BI26,1)</f>
        <v>-44</v>
      </c>
      <c r="AJ26" s="86">
        <f ca="1">PRODUCT('Lane 22'!BK26,1)</f>
        <v>-45</v>
      </c>
      <c r="AK26" s="86">
        <f ca="1">PRODUCT('Lane 22'!BM26,1)</f>
        <v>-46</v>
      </c>
      <c r="AL26" s="86">
        <f ca="1">PRODUCT('Lane 22'!BO26,1)</f>
        <v>-48</v>
      </c>
      <c r="AM26" s="86">
        <f ca="1">PRODUCT('Lane 22'!BQ26,1)</f>
        <v>-50</v>
      </c>
      <c r="AN26" s="86">
        <f ca="1">PRODUCT('Lane 22'!BS26,1)</f>
        <v>-49</v>
      </c>
      <c r="AO26" s="86">
        <f ca="1">PRODUCT('Lane 22'!BU26,1)</f>
        <v>-46</v>
      </c>
      <c r="AP26" s="86">
        <f ca="1">PRODUCT('Lane 22'!BW26,1)</f>
        <v>-42</v>
      </c>
      <c r="AQ26" s="85">
        <f ca="1">PRODUCT('Lane 22'!BY26,1)</f>
        <v>-36</v>
      </c>
      <c r="AR26" s="85">
        <f ca="1">PRODUCT('Lane 22'!CA26,1)</f>
        <v>-30</v>
      </c>
      <c r="AS26" s="84">
        <f ca="1">PRODUCT('Lane 22'!CC26,1)</f>
        <v>-19</v>
      </c>
      <c r="AT26" s="84">
        <f ca="1">PRODUCT('Lane 22'!CE26,1)</f>
        <v>-14</v>
      </c>
      <c r="AU26" s="84">
        <f ca="1">PRODUCT('Lane 22'!CG26,1)</f>
        <v>-10</v>
      </c>
      <c r="AV26" s="83">
        <f ca="1">PRODUCT('Lane 22'!CI26,1)</f>
        <v>0</v>
      </c>
      <c r="BD26" s="27"/>
      <c r="BE26"/>
    </row>
    <row r="27" spans="4:57" ht="15" customHeight="1">
      <c r="D27" s="28">
        <v>9</v>
      </c>
      <c r="H27" s="82">
        <f ca="1">PRODUCT('Lane 22'!H27,1)</f>
        <v>22</v>
      </c>
      <c r="I27" s="82">
        <f ca="1">PRODUCT('Lane 22'!I27,1)</f>
        <v>-29</v>
      </c>
      <c r="J27" s="83">
        <f ca="1">PRODUCT('Lane 22'!K27,1)</f>
        <v>0</v>
      </c>
      <c r="K27" s="83">
        <f ca="1">PRODUCT('Lane 22'!M27,1)</f>
        <v>3</v>
      </c>
      <c r="L27" s="83">
        <f ca="1">PRODUCT('Lane 22'!O27,1)</f>
        <v>2</v>
      </c>
      <c r="M27" s="83">
        <f ca="1">PRODUCT('Lane 22'!Q27,1)</f>
        <v>2</v>
      </c>
      <c r="N27" s="84">
        <f ca="1">PRODUCT('Lane 22'!S27,1)</f>
        <v>3</v>
      </c>
      <c r="O27" s="84">
        <f ca="1">PRODUCT('Lane 22'!U27,1)</f>
        <v>4</v>
      </c>
      <c r="P27" s="83">
        <f ca="1">PRODUCT('Lane 22'!W27,1)</f>
        <v>4</v>
      </c>
      <c r="Q27" s="83">
        <f ca="1">PRODUCT('Lane 22'!Y27,1)</f>
        <v>5</v>
      </c>
      <c r="R27" s="83">
        <f ca="1">PRODUCT('Lane 22'!AA27,1)</f>
        <v>6</v>
      </c>
      <c r="S27" s="84">
        <f ca="1">PRODUCT('Lane 22'!AC27,1)</f>
        <v>4</v>
      </c>
      <c r="T27" s="84">
        <f ca="1">PRODUCT('Lane 22'!AE27,1)</f>
        <v>4</v>
      </c>
      <c r="U27" s="84">
        <f ca="1">PRODUCT('Lane 22'!AG27,1)</f>
        <v>3</v>
      </c>
      <c r="V27" s="85">
        <f ca="1">PRODUCT('Lane 22'!AI27,1)</f>
        <v>1</v>
      </c>
      <c r="W27" s="85">
        <f ca="1">PRODUCT('Lane 22'!AK27,1)</f>
        <v>0</v>
      </c>
      <c r="X27" s="85">
        <f ca="1">PRODUCT('Lane 22'!AM27,1)</f>
        <v>-2</v>
      </c>
      <c r="Y27" s="85">
        <f ca="1">PRODUCT('Lane 22'!AO27,1)</f>
        <v>-3</v>
      </c>
      <c r="Z27" s="85">
        <f ca="1">PRODUCT('Lane 22'!AQ27,1)</f>
        <v>-4</v>
      </c>
      <c r="AA27" s="86">
        <f ca="1">PRODUCT('Lane 22'!AS27,1)</f>
        <v>-4</v>
      </c>
      <c r="AB27" s="86">
        <f ca="1">PRODUCT('Lane 22'!AU27,1)</f>
        <v>-6</v>
      </c>
      <c r="AC27" s="86">
        <f ca="1">PRODUCT('Lane 22'!AW27,1)</f>
        <v>-6</v>
      </c>
      <c r="AD27" s="86">
        <f ca="1">PRODUCT('Lane 22'!AY27,1)</f>
        <v>-6</v>
      </c>
      <c r="AE27" s="86">
        <f ca="1">PRODUCT('Lane 22'!BA27,1)</f>
        <v>-8</v>
      </c>
      <c r="AF27" s="86">
        <f ca="1">PRODUCT('Lane 22'!BC27,1)</f>
        <v>-8</v>
      </c>
      <c r="AG27" s="86">
        <f ca="1">PRODUCT('Lane 22'!BE27,1)</f>
        <v>-8</v>
      </c>
      <c r="AH27" s="86">
        <f ca="1">PRODUCT('Lane 22'!BG27,1)</f>
        <v>-8</v>
      </c>
      <c r="AI27" s="86">
        <f ca="1">PRODUCT('Lane 22'!BI27,1)</f>
        <v>-7</v>
      </c>
      <c r="AJ27" s="86">
        <f ca="1">PRODUCT('Lane 22'!BK27,1)</f>
        <v>-7</v>
      </c>
      <c r="AK27" s="86">
        <f ca="1">PRODUCT('Lane 22'!BM27,1)</f>
        <v>-6</v>
      </c>
      <c r="AL27" s="86">
        <f ca="1">PRODUCT('Lane 22'!BO27,1)</f>
        <v>-6</v>
      </c>
      <c r="AM27" s="86">
        <f ca="1">PRODUCT('Lane 22'!BQ27,1)</f>
        <v>-5</v>
      </c>
      <c r="AN27" s="86">
        <f ca="1">PRODUCT('Lane 22'!BS27,1)</f>
        <v>-3</v>
      </c>
      <c r="AO27" s="86">
        <f ca="1">PRODUCT('Lane 22'!BU27,1)</f>
        <v>-2</v>
      </c>
      <c r="AP27" s="86">
        <f ca="1">PRODUCT('Lane 22'!BW27,1)</f>
        <v>-2</v>
      </c>
      <c r="AQ27" s="85">
        <f ca="1">PRODUCT('Lane 22'!BY27,1)</f>
        <v>-1</v>
      </c>
      <c r="AR27" s="85">
        <f ca="1">PRODUCT('Lane 22'!CA27,1)</f>
        <v>-1</v>
      </c>
      <c r="AS27" s="84">
        <f ca="1">PRODUCT('Lane 22'!CC27,1)</f>
        <v>-1</v>
      </c>
      <c r="AT27" s="84">
        <f ca="1">PRODUCT('Lane 22'!CE27,1)</f>
        <v>-1</v>
      </c>
      <c r="AU27" s="84">
        <f ca="1">PRODUCT('Lane 22'!CG27,1)</f>
        <v>-1</v>
      </c>
      <c r="AV27" s="83">
        <f ca="1">PRODUCT('Lane 22'!CI27,1)</f>
        <v>0</v>
      </c>
      <c r="BD27" s="27"/>
      <c r="BE27"/>
    </row>
    <row r="28" spans="1:57" ht="15" customHeight="1">
      <c r="A28">
        <v>16</v>
      </c>
      <c r="B28" t="s">
        <v>59</v>
      </c>
      <c r="C28" t="s">
        <v>60</v>
      </c>
      <c r="D28" s="28">
        <v>7</v>
      </c>
      <c r="E28">
        <v>3</v>
      </c>
      <c r="F28" t="s">
        <v>61</v>
      </c>
      <c r="G28" t="s">
        <v>62</v>
      </c>
      <c r="H28" s="82">
        <f ca="1">PRODUCT('Lane 22'!H28,1)</f>
        <v>-9</v>
      </c>
      <c r="I28" s="82">
        <f ca="1">PRODUCT('Lane 22'!I28,1)</f>
        <v>81</v>
      </c>
      <c r="J28" s="83">
        <f ca="1">PRODUCT('Lane 22'!K28,1)</f>
        <v>0</v>
      </c>
      <c r="K28" s="83">
        <f ca="1">PRODUCT('Lane 22'!M28,1)</f>
        <v>0</v>
      </c>
      <c r="L28" s="83">
        <f ca="1">PRODUCT('Lane 22'!O28,1)</f>
        <v>-1</v>
      </c>
      <c r="M28" s="83">
        <f ca="1">PRODUCT('Lane 22'!Q28,1)</f>
        <v>-2</v>
      </c>
      <c r="N28" s="83">
        <f ca="1">PRODUCT('Lane 22'!S28,1)</f>
        <v>-4</v>
      </c>
      <c r="O28" s="84">
        <f ca="1">PRODUCT('Lane 22'!U28,1)</f>
        <v>-7</v>
      </c>
      <c r="P28" s="84">
        <f ca="1">PRODUCT('Lane 22'!W28,1)</f>
        <v>-10</v>
      </c>
      <c r="Q28" s="84">
        <f ca="1">PRODUCT('Lane 22'!Y28,1)</f>
        <v>-14</v>
      </c>
      <c r="R28" s="84">
        <f ca="1">PRODUCT('Lane 22'!AA28,1)</f>
        <v>-19</v>
      </c>
      <c r="S28" s="85">
        <f ca="1">PRODUCT('Lane 22'!AC28,1)</f>
        <v>-25</v>
      </c>
      <c r="T28" s="85">
        <f ca="1">PRODUCT('Lane 22'!AE28,1)</f>
        <v>-31</v>
      </c>
      <c r="U28" s="85">
        <f ca="1">PRODUCT('Lane 22'!AG28,1)</f>
        <v>-38</v>
      </c>
      <c r="V28" s="86">
        <f ca="1">PRODUCT('Lane 22'!AI28,1)</f>
        <v>-44</v>
      </c>
      <c r="W28" s="86">
        <f ca="1">PRODUCT('Lane 22'!AK28,1)</f>
        <v>-51</v>
      </c>
      <c r="X28" s="86">
        <f ca="1">PRODUCT('Lane 22'!AM28,1)</f>
        <v>-57</v>
      </c>
      <c r="Y28" s="86">
        <f ca="1">PRODUCT('Lane 22'!AO28,1)</f>
        <v>-63</v>
      </c>
      <c r="Z28" s="86">
        <f ca="1">PRODUCT('Lane 22'!AQ28,1)</f>
        <v>-65</v>
      </c>
      <c r="AA28" s="86">
        <f ca="1">PRODUCT('Lane 22'!AS28,1)</f>
        <v>-68</v>
      </c>
      <c r="AB28" s="86">
        <f ca="1">PRODUCT('Lane 22'!AU28,1)</f>
        <v>-71</v>
      </c>
      <c r="AC28" s="86">
        <f ca="1">PRODUCT('Lane 22'!AW28,1)</f>
        <v>-70</v>
      </c>
      <c r="AD28" s="86">
        <f ca="1">PRODUCT('Lane 22'!AY28,1)</f>
        <v>-71</v>
      </c>
      <c r="AE28" s="86">
        <f ca="1">PRODUCT('Lane 22'!BA28,1)</f>
        <v>-72</v>
      </c>
      <c r="AF28" s="86">
        <f ca="1">PRODUCT('Lane 22'!BC28,1)</f>
        <v>-71</v>
      </c>
      <c r="AG28" s="86">
        <f ca="1">PRODUCT('Lane 22'!BE28,1)</f>
        <v>-69</v>
      </c>
      <c r="AH28" s="86">
        <f ca="1">PRODUCT('Lane 22'!BG28,1)</f>
        <v>-67</v>
      </c>
      <c r="AI28" s="86">
        <f ca="1">PRODUCT('Lane 22'!BI28,1)</f>
        <v>-65</v>
      </c>
      <c r="AJ28" s="86">
        <f ca="1">PRODUCT('Lane 22'!BK28,1)</f>
        <v>-63</v>
      </c>
      <c r="AK28" s="86">
        <f ca="1">PRODUCT('Lane 22'!BM28,1)</f>
        <v>-62</v>
      </c>
      <c r="AL28" s="86">
        <f ca="1">PRODUCT('Lane 22'!BO28,1)</f>
        <v>-61</v>
      </c>
      <c r="AM28" s="86">
        <f ca="1">PRODUCT('Lane 22'!BQ28,1)</f>
        <v>-59</v>
      </c>
      <c r="AN28" s="86">
        <f ca="1">PRODUCT('Lane 22'!BS28,1)</f>
        <v>-56</v>
      </c>
      <c r="AO28" s="86">
        <f ca="1">PRODUCT('Lane 22'!BU28,1)</f>
        <v>-50</v>
      </c>
      <c r="AP28" s="86">
        <f ca="1">PRODUCT('Lane 22'!BW28,1)</f>
        <v>-44</v>
      </c>
      <c r="AQ28" s="85">
        <f ca="1">PRODUCT('Lane 22'!BY28,1)</f>
        <v>-36</v>
      </c>
      <c r="AR28" s="85">
        <f ca="1">PRODUCT('Lane 22'!CA28,1)</f>
        <v>-28</v>
      </c>
      <c r="AS28" s="84">
        <f ca="1">PRODUCT('Lane 22'!CC28,1)</f>
        <v>-19</v>
      </c>
      <c r="AT28" s="84">
        <f ca="1">PRODUCT('Lane 22'!CE28,1)</f>
        <v>-13</v>
      </c>
      <c r="AU28" s="84">
        <f ca="1">PRODUCT('Lane 22'!CG28,1)</f>
        <v>-7</v>
      </c>
      <c r="AV28" s="83">
        <f ca="1">PRODUCT('Lane 22'!CI28,1)</f>
        <v>0</v>
      </c>
      <c r="BD28" s="27"/>
      <c r="BE28"/>
    </row>
    <row r="29" spans="4:57" ht="15" customHeight="1">
      <c r="D29" s="28">
        <v>5</v>
      </c>
      <c r="H29" s="82">
        <f ca="1">PRODUCT('Lane 22'!H29,1)</f>
        <v>22</v>
      </c>
      <c r="I29" s="82">
        <f ca="1">PRODUCT('Lane 22'!I29,1)</f>
        <v>29</v>
      </c>
      <c r="J29" s="83">
        <f ca="1">PRODUCT('Lane 22'!K29,1)</f>
        <v>0</v>
      </c>
      <c r="K29" s="83">
        <f ca="1">PRODUCT('Lane 22'!M29,1)</f>
        <v>3</v>
      </c>
      <c r="L29" s="83">
        <f ca="1">PRODUCT('Lane 22'!O29,1)</f>
        <v>2</v>
      </c>
      <c r="M29" s="83">
        <f ca="1">PRODUCT('Lane 22'!Q29,1)</f>
        <v>2</v>
      </c>
      <c r="N29" s="83">
        <f ca="1">PRODUCT('Lane 22'!S29,1)</f>
        <v>3</v>
      </c>
      <c r="O29" s="84">
        <f ca="1">PRODUCT('Lane 22'!U29,1)</f>
        <v>4</v>
      </c>
      <c r="P29" s="84">
        <f ca="1">PRODUCT('Lane 22'!W29,1)</f>
        <v>4</v>
      </c>
      <c r="Q29" s="84">
        <f ca="1">PRODUCT('Lane 22'!Y29,1)</f>
        <v>5</v>
      </c>
      <c r="R29" s="84">
        <f ca="1">PRODUCT('Lane 22'!AA29,1)</f>
        <v>6</v>
      </c>
      <c r="S29" s="85">
        <f ca="1">PRODUCT('Lane 22'!AC29,1)</f>
        <v>4</v>
      </c>
      <c r="T29" s="85">
        <f ca="1">PRODUCT('Lane 22'!AE29,1)</f>
        <v>4</v>
      </c>
      <c r="U29" s="85">
        <f ca="1">PRODUCT('Lane 22'!AG29,1)</f>
        <v>3</v>
      </c>
      <c r="V29" s="86">
        <f ca="1">PRODUCT('Lane 22'!AI29,1)</f>
        <v>1</v>
      </c>
      <c r="W29" s="86">
        <f ca="1">PRODUCT('Lane 22'!AK29,1)</f>
        <v>0</v>
      </c>
      <c r="X29" s="86">
        <f ca="1">PRODUCT('Lane 22'!AM29,1)</f>
        <v>-2</v>
      </c>
      <c r="Y29" s="86">
        <f ca="1">PRODUCT('Lane 22'!AO29,1)</f>
        <v>-3</v>
      </c>
      <c r="Z29" s="86">
        <f ca="1">PRODUCT('Lane 22'!AQ29,1)</f>
        <v>-4</v>
      </c>
      <c r="AA29" s="86">
        <f ca="1">PRODUCT('Lane 22'!AS29,1)</f>
        <v>-4</v>
      </c>
      <c r="AB29" s="86">
        <f ca="1">PRODUCT('Lane 22'!AU29,1)</f>
        <v>-6</v>
      </c>
      <c r="AC29" s="86">
        <f ca="1">PRODUCT('Lane 22'!AW29,1)</f>
        <v>-6</v>
      </c>
      <c r="AD29" s="86">
        <f ca="1">PRODUCT('Lane 22'!AY29,1)</f>
        <v>-6</v>
      </c>
      <c r="AE29" s="86">
        <f ca="1">PRODUCT('Lane 22'!BA29,1)</f>
        <v>-8</v>
      </c>
      <c r="AF29" s="86">
        <f ca="1">PRODUCT('Lane 22'!BC29,1)</f>
        <v>-8</v>
      </c>
      <c r="AG29" s="86">
        <f ca="1">PRODUCT('Lane 22'!BE29,1)</f>
        <v>-8</v>
      </c>
      <c r="AH29" s="86">
        <f ca="1">PRODUCT('Lane 22'!BG29,1)</f>
        <v>-8</v>
      </c>
      <c r="AI29" s="86">
        <f ca="1">PRODUCT('Lane 22'!BI29,1)</f>
        <v>-7</v>
      </c>
      <c r="AJ29" s="86">
        <f ca="1">PRODUCT('Lane 22'!BK29,1)</f>
        <v>-7</v>
      </c>
      <c r="AK29" s="86">
        <f ca="1">PRODUCT('Lane 22'!BM29,1)</f>
        <v>-6</v>
      </c>
      <c r="AL29" s="86">
        <f ca="1">PRODUCT('Lane 22'!BO29,1)</f>
        <v>-6</v>
      </c>
      <c r="AM29" s="86">
        <f ca="1">PRODUCT('Lane 22'!BQ29,1)</f>
        <v>-5</v>
      </c>
      <c r="AN29" s="86">
        <f ca="1">PRODUCT('Lane 22'!BS29,1)</f>
        <v>-3</v>
      </c>
      <c r="AO29" s="86">
        <f ca="1">PRODUCT('Lane 22'!BU29,1)</f>
        <v>-2</v>
      </c>
      <c r="AP29" s="86">
        <f ca="1">PRODUCT('Lane 22'!BW29,1)</f>
        <v>-2</v>
      </c>
      <c r="AQ29" s="85">
        <f ca="1">PRODUCT('Lane 22'!BY29,1)</f>
        <v>-1</v>
      </c>
      <c r="AR29" s="85">
        <f ca="1">PRODUCT('Lane 22'!CA29,1)</f>
        <v>-1</v>
      </c>
      <c r="AS29" s="84">
        <f ca="1">PRODUCT('Lane 22'!CC29,1)</f>
        <v>-1</v>
      </c>
      <c r="AT29" s="84">
        <f ca="1">PRODUCT('Lane 22'!CE29,1)</f>
        <v>-1</v>
      </c>
      <c r="AU29" s="84">
        <f ca="1">PRODUCT('Lane 22'!CG29,1)</f>
        <v>-1</v>
      </c>
      <c r="AV29" s="83">
        <f ca="1">PRODUCT('Lane 22'!CI29,1)</f>
        <v>0</v>
      </c>
      <c r="BD29" s="27"/>
      <c r="BE29"/>
    </row>
    <row r="30" spans="1:57" ht="15" customHeight="1">
      <c r="A30">
        <v>17</v>
      </c>
      <c r="B30" t="s">
        <v>59</v>
      </c>
      <c r="C30" t="s">
        <v>60</v>
      </c>
      <c r="D30" s="28">
        <v>3</v>
      </c>
      <c r="E30">
        <v>2</v>
      </c>
      <c r="F30" t="s">
        <v>61</v>
      </c>
      <c r="G30" t="s">
        <v>62</v>
      </c>
      <c r="H30" s="82">
        <f ca="1">PRODUCT('Lane 22'!H30,1)</f>
        <v>-1</v>
      </c>
      <c r="I30" s="82">
        <f ca="1">PRODUCT('Lane 22'!I30,1)</f>
        <v>-43</v>
      </c>
      <c r="J30" s="83">
        <f ca="1">PRODUCT('Lane 22'!K30,1)</f>
        <v>0</v>
      </c>
      <c r="K30" s="83">
        <f ca="1">PRODUCT('Lane 22'!M30,1)</f>
        <v>0</v>
      </c>
      <c r="L30" s="83">
        <f ca="1">PRODUCT('Lane 22'!O30,1)</f>
        <v>0</v>
      </c>
      <c r="M30" s="83">
        <f ca="1">PRODUCT('Lane 22'!Q30,1)</f>
        <v>-1</v>
      </c>
      <c r="N30" s="83">
        <f ca="1">PRODUCT('Lane 22'!S30,1)</f>
        <v>-2</v>
      </c>
      <c r="O30" s="83">
        <f ca="1">PRODUCT('Lane 22'!U30,1)</f>
        <v>-2</v>
      </c>
      <c r="P30" s="84">
        <f ca="1">PRODUCT('Lane 22'!W30,1)</f>
        <v>-5</v>
      </c>
      <c r="Q30" s="84">
        <f ca="1">PRODUCT('Lane 22'!Y30,1)</f>
        <v>-6</v>
      </c>
      <c r="R30" s="84">
        <f ca="1">PRODUCT('Lane 22'!AA30,1)</f>
        <v>-8</v>
      </c>
      <c r="S30" s="84">
        <f ca="1">PRODUCT('Lane 22'!AC30,1)</f>
        <v>-12</v>
      </c>
      <c r="T30" s="84">
        <f ca="1">PRODUCT('Lane 22'!AE30,1)</f>
        <v>-14</v>
      </c>
      <c r="U30" s="84">
        <f ca="1">PRODUCT('Lane 22'!AG30,1)</f>
        <v>-17</v>
      </c>
      <c r="V30" s="84">
        <f ca="1">PRODUCT('Lane 22'!AI30,1)</f>
        <v>-20</v>
      </c>
      <c r="W30" s="85">
        <f ca="1">PRODUCT('Lane 22'!AK30,1)</f>
        <v>-24</v>
      </c>
      <c r="X30" s="85">
        <f ca="1">PRODUCT('Lane 22'!AM30,1)</f>
        <v>-28</v>
      </c>
      <c r="Y30" s="85">
        <f ca="1">PRODUCT('Lane 22'!AO30,1)</f>
        <v>-31</v>
      </c>
      <c r="Z30" s="85">
        <f ca="1">PRODUCT('Lane 22'!AQ30,1)</f>
        <v>-34</v>
      </c>
      <c r="AA30" s="85">
        <f ca="1">PRODUCT('Lane 22'!AS30,1)</f>
        <v>-36</v>
      </c>
      <c r="AB30" s="85">
        <f ca="1">PRODUCT('Lane 22'!AU30,1)</f>
        <v>-38</v>
      </c>
      <c r="AC30" s="85">
        <f ca="1">PRODUCT('Lane 22'!AW30,1)</f>
        <v>-39</v>
      </c>
      <c r="AD30" s="85">
        <f ca="1">PRODUCT('Lane 22'!AY30,1)</f>
        <v>-40</v>
      </c>
      <c r="AE30" s="86">
        <f ca="1">PRODUCT('Lane 22'!BA30,1)</f>
        <v>-41</v>
      </c>
      <c r="AF30" s="85">
        <f ca="1">PRODUCT('Lane 22'!BC30,1)</f>
        <v>-40</v>
      </c>
      <c r="AG30" s="85">
        <f ca="1">PRODUCT('Lane 22'!BE30,1)</f>
        <v>-39</v>
      </c>
      <c r="AH30" s="85">
        <f ca="1">PRODUCT('Lane 22'!BG30,1)</f>
        <v>-38</v>
      </c>
      <c r="AI30" s="85">
        <f ca="1">PRODUCT('Lane 22'!BI30,1)</f>
        <v>-35</v>
      </c>
      <c r="AJ30" s="85">
        <f ca="1">PRODUCT('Lane 22'!BK30,1)</f>
        <v>-33</v>
      </c>
      <c r="AK30" s="85">
        <f ca="1">PRODUCT('Lane 22'!BM30,1)</f>
        <v>-31</v>
      </c>
      <c r="AL30" s="85">
        <f ca="1">PRODUCT('Lane 22'!BO30,1)</f>
        <v>-29</v>
      </c>
      <c r="AM30" s="85">
        <f ca="1">PRODUCT('Lane 22'!BQ30,1)</f>
        <v>-27</v>
      </c>
      <c r="AN30" s="85">
        <f ca="1">PRODUCT('Lane 22'!BS30,1)</f>
        <v>-24</v>
      </c>
      <c r="AO30" s="85">
        <f ca="1">PRODUCT('Lane 22'!BU30,1)</f>
        <v>-21</v>
      </c>
      <c r="AP30" s="84">
        <f ca="1">PRODUCT('Lane 22'!BW30,1)</f>
        <v>-19</v>
      </c>
      <c r="AQ30" s="84">
        <f ca="1">PRODUCT('Lane 22'!BY30,1)</f>
        <v>-15</v>
      </c>
      <c r="AR30" s="84">
        <f ca="1">PRODUCT('Lane 22'!CA30,1)</f>
        <v>-12</v>
      </c>
      <c r="AS30" s="84">
        <f ca="1">PRODUCT('Lane 22'!CC30,1)</f>
        <v>-7</v>
      </c>
      <c r="AT30" s="84">
        <f ca="1">PRODUCT('Lane 22'!CE30,1)</f>
        <v>-5</v>
      </c>
      <c r="AU30" s="83">
        <f ca="1">PRODUCT('Lane 22'!CG30,1)</f>
        <v>-3</v>
      </c>
      <c r="AV30" s="83">
        <f ca="1">PRODUCT('Lane 22'!CI30,1)</f>
        <v>0</v>
      </c>
      <c r="BD30" s="27"/>
      <c r="BE30"/>
    </row>
    <row r="31" spans="1:57" ht="15" customHeight="1">
      <c r="A31">
        <v>18</v>
      </c>
      <c r="B31" t="s">
        <v>59</v>
      </c>
      <c r="C31" t="s">
        <v>60</v>
      </c>
      <c r="D31" s="28">
        <v>1</v>
      </c>
      <c r="E31">
        <v>1</v>
      </c>
      <c r="F31" t="s">
        <v>61</v>
      </c>
      <c r="G31" t="s">
        <v>62</v>
      </c>
      <c r="H31" s="82">
        <f ca="1">PRODUCT('Lane 22'!H31,1)</f>
        <v>-30</v>
      </c>
      <c r="I31" s="82">
        <f ca="1">PRODUCT('Lane 22'!I31,1)</f>
        <v>50</v>
      </c>
      <c r="J31" s="83">
        <f ca="1">PRODUCT('Lane 22'!K31,1)</f>
        <v>0</v>
      </c>
      <c r="K31" s="83">
        <f ca="1">PRODUCT('Lane 22'!M31,1)</f>
        <v>3</v>
      </c>
      <c r="L31" s="83">
        <f ca="1">PRODUCT('Lane 22'!O31,1)</f>
        <v>4</v>
      </c>
      <c r="M31" s="84">
        <f ca="1">PRODUCT('Lane 22'!Q31,1)</f>
        <v>6</v>
      </c>
      <c r="N31" s="84">
        <f ca="1">PRODUCT('Lane 22'!S31,1)</f>
        <v>9</v>
      </c>
      <c r="O31" s="84">
        <f ca="1">PRODUCT('Lane 22'!U31,1)</f>
        <v>12</v>
      </c>
      <c r="P31" s="84">
        <f ca="1">PRODUCT('Lane 22'!W31,1)</f>
        <v>12</v>
      </c>
      <c r="Q31" s="84">
        <f ca="1">PRODUCT('Lane 22'!Y31,1)</f>
        <v>13</v>
      </c>
      <c r="R31" s="84">
        <f ca="1">PRODUCT('Lane 22'!AA31,1)</f>
        <v>13</v>
      </c>
      <c r="S31" s="84">
        <f ca="1">PRODUCT('Lane 22'!AC31,1)</f>
        <v>11</v>
      </c>
      <c r="T31" s="84">
        <f ca="1">PRODUCT('Lane 22'!AE31,1)</f>
        <v>9</v>
      </c>
      <c r="U31" s="84">
        <f ca="1">PRODUCT('Lane 22'!AG31,1)</f>
        <v>5</v>
      </c>
      <c r="V31" s="83">
        <f ca="1">PRODUCT('Lane 22'!AI31,1)</f>
        <v>2</v>
      </c>
      <c r="W31" s="83">
        <f ca="1">PRODUCT('Lane 22'!AK31,1)</f>
        <v>-3</v>
      </c>
      <c r="X31" s="84">
        <f ca="1">PRODUCT('Lane 22'!AM31,1)</f>
        <v>-10</v>
      </c>
      <c r="Y31" s="84">
        <f ca="1">PRODUCT('Lane 22'!AO31,1)</f>
        <v>-16</v>
      </c>
      <c r="Z31" s="85">
        <f ca="1">PRODUCT('Lane 22'!AQ31,1)</f>
        <v>-21</v>
      </c>
      <c r="AA31" s="85">
        <f ca="1">PRODUCT('Lane 22'!AS31,1)</f>
        <v>-28</v>
      </c>
      <c r="AB31" s="85">
        <f ca="1">PRODUCT('Lane 22'!AU31,1)</f>
        <v>-33</v>
      </c>
      <c r="AC31" s="85">
        <f ca="1">PRODUCT('Lane 22'!AW31,1)</f>
        <v>-35</v>
      </c>
      <c r="AD31" s="85">
        <f ca="1">PRODUCT('Lane 22'!AY31,1)</f>
        <v>-37</v>
      </c>
      <c r="AE31" s="85">
        <f ca="1">PRODUCT('Lane 22'!BA31,1)</f>
        <v>-38</v>
      </c>
      <c r="AF31" s="85">
        <f ca="1">PRODUCT('Lane 22'!BC31,1)</f>
        <v>-39</v>
      </c>
      <c r="AG31" s="85">
        <f ca="1">PRODUCT('Lane 22'!BE31,1)</f>
        <v>-38</v>
      </c>
      <c r="AH31" s="85">
        <f ca="1">PRODUCT('Lane 22'!BG31,1)</f>
        <v>-37</v>
      </c>
      <c r="AI31" s="85">
        <f ca="1">PRODUCT('Lane 22'!BI31,1)</f>
        <v>-37</v>
      </c>
      <c r="AJ31" s="85">
        <f ca="1">PRODUCT('Lane 22'!BK31,1)</f>
        <v>-34</v>
      </c>
      <c r="AK31" s="85">
        <f ca="1">PRODUCT('Lane 22'!BM31,1)</f>
        <v>-33</v>
      </c>
      <c r="AL31" s="85">
        <f ca="1">PRODUCT('Lane 22'!BO31,1)</f>
        <v>-29</v>
      </c>
      <c r="AM31" s="85">
        <f ca="1">PRODUCT('Lane 22'!BQ31,1)</f>
        <v>-27</v>
      </c>
      <c r="AN31" s="85">
        <f ca="1">PRODUCT('Lane 22'!BS31,1)</f>
        <v>-25</v>
      </c>
      <c r="AO31" s="85">
        <f ca="1">PRODUCT('Lane 22'!BU31,1)</f>
        <v>-21</v>
      </c>
      <c r="AP31" s="84">
        <f ca="1">PRODUCT('Lane 22'!BW31,1)</f>
        <v>-19</v>
      </c>
      <c r="AQ31" s="84">
        <f ca="1">PRODUCT('Lane 22'!BY31,1)</f>
        <v>-17</v>
      </c>
      <c r="AR31" s="84">
        <f ca="1">PRODUCT('Lane 22'!CA31,1)</f>
        <v>-14</v>
      </c>
      <c r="AS31" s="84">
        <f ca="1">PRODUCT('Lane 22'!CC31,1)</f>
        <v>-10</v>
      </c>
      <c r="AT31" s="84">
        <f ca="1">PRODUCT('Lane 22'!CE31,1)</f>
        <v>-8</v>
      </c>
      <c r="AU31" s="84">
        <f ca="1">PRODUCT('Lane 22'!CG31,1)</f>
        <v>-7</v>
      </c>
      <c r="AV31" s="83">
        <f ca="1">PRODUCT('Lane 22'!CI31,1)</f>
        <v>0</v>
      </c>
      <c r="BD31" s="27"/>
      <c r="BE31"/>
    </row>
    <row r="32" spans="4:58" ht="15" customHeight="1">
      <c r="D32" s="30"/>
      <c r="H32" s="4"/>
      <c r="I32" s="4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BE32"/>
      <c r="BF32" s="27"/>
    </row>
    <row r="33" spans="4:58" ht="15" customHeight="1">
      <c r="D33" s="30"/>
      <c r="H33" s="4"/>
      <c r="I33" s="4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BE33"/>
      <c r="BF33" s="27"/>
    </row>
    <row r="34" spans="4:58" ht="15" customHeight="1">
      <c r="D34" s="30"/>
      <c r="H34" s="4"/>
      <c r="I34" s="4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BE34"/>
      <c r="BF34" s="27"/>
    </row>
    <row r="35" spans="4:58" ht="15" customHeight="1">
      <c r="D35" s="30" t="s">
        <v>48</v>
      </c>
      <c r="H35" s="78">
        <f ca="1">SUM(H2:H34)</f>
        <v>161</v>
      </c>
      <c r="I35" s="78">
        <f ca="1">SUM(I2:I34)</f>
        <v>282.97900000000004</v>
      </c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BE35"/>
      <c r="BF35" s="27"/>
    </row>
    <row r="36" spans="4:49" ht="24.95" customHeight="1">
      <c r="D36" s="30" t="s">
        <v>49</v>
      </c>
      <c r="H36" s="78">
        <f ca="1">PRODUCT(H35,1/18)</f>
        <v>8.9444444444444446</v>
      </c>
      <c r="I36" s="78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31" t="s">
        <v>53</v>
      </c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</row>
    <row r="37" spans="4:57" s="1" customFormat="1" ht="20.25">
      <c r="D37" s="32"/>
      <c r="H37" s="33"/>
      <c r="I37" s="34" t="str">
        <f ca="1">IF(BR77&lt;1.1,"A+",IF(BR77&lt;2.1,"A",IF(BR77&lt;3.1,"A-",IF(BR77&lt;4.1,"B+",IF(BR77&lt;5.1,"B",IF(BR77&lt;6.1,"B-",IF(BR77&lt;7.1,"C+",IF(BR77&lt;8.1,"C",IF(BR77&lt;9.1,"C-",IF(BR77&lt;10.1,"D+",IF(BR77&lt;11.1,"D",IF(BR77&lt;12.1,"D-",IF(BR77&lt;13.1,"F")))))))))))))</f>
        <v>B-</v>
      </c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BE37" s="27"/>
    </row>
    <row r="38" spans="4:57" s="1" customFormat="1" ht="12.75">
      <c r="D38" s="9"/>
      <c r="H38" s="35"/>
      <c r="I38" s="36" t="s">
        <v>63</v>
      </c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10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BE38" s="27"/>
    </row>
    <row r="39" spans="4:57" s="1" customFormat="1" ht="69.95" customHeight="1">
      <c r="D39" t="s">
        <v>3</v>
      </c>
      <c r="H39" s="4"/>
      <c r="I39" s="2"/>
      <c r="J39" s="2" t="s">
        <v>47</v>
      </c>
      <c r="K39" s="26" t="s">
        <v>9</v>
      </c>
      <c r="L39" s="26" t="s">
        <v>10</v>
      </c>
      <c r="M39" s="26" t="s">
        <v>11</v>
      </c>
      <c r="N39" s="26" t="s">
        <v>12</v>
      </c>
      <c r="O39" s="26" t="s">
        <v>13</v>
      </c>
      <c r="P39" s="26" t="s">
        <v>14</v>
      </c>
      <c r="Q39" s="26" t="s">
        <v>15</v>
      </c>
      <c r="R39" s="26" t="s">
        <v>16</v>
      </c>
      <c r="S39" s="26" t="s">
        <v>17</v>
      </c>
      <c r="T39" s="26" t="s">
        <v>18</v>
      </c>
      <c r="U39" s="26" t="s">
        <v>19</v>
      </c>
      <c r="V39" s="26" t="s">
        <v>20</v>
      </c>
      <c r="W39" s="26" t="s">
        <v>21</v>
      </c>
      <c r="X39" s="26" t="s">
        <v>22</v>
      </c>
      <c r="Y39" s="26" t="s">
        <v>23</v>
      </c>
      <c r="Z39" s="26" t="s">
        <v>24</v>
      </c>
      <c r="AA39" s="26" t="s">
        <v>25</v>
      </c>
      <c r="AB39" s="26" t="s">
        <v>26</v>
      </c>
      <c r="AC39" s="26" t="s">
        <v>27</v>
      </c>
      <c r="AD39" s="101">
        <v>20</v>
      </c>
      <c r="AE39" s="26" t="s">
        <v>28</v>
      </c>
      <c r="AF39" s="26" t="s">
        <v>29</v>
      </c>
      <c r="AG39" s="26" t="s">
        <v>30</v>
      </c>
      <c r="AH39" s="26" t="s">
        <v>31</v>
      </c>
      <c r="AI39" s="26" t="s">
        <v>32</v>
      </c>
      <c r="AJ39" s="26" t="s">
        <v>33</v>
      </c>
      <c r="AK39" s="26" t="s">
        <v>34</v>
      </c>
      <c r="AL39" s="26" t="s">
        <v>35</v>
      </c>
      <c r="AM39" s="26" t="s">
        <v>36</v>
      </c>
      <c r="AN39" s="26" t="s">
        <v>37</v>
      </c>
      <c r="AO39" s="26" t="s">
        <v>38</v>
      </c>
      <c r="AP39" s="26" t="s">
        <v>39</v>
      </c>
      <c r="AQ39" s="26" t="s">
        <v>40</v>
      </c>
      <c r="AR39" s="26" t="s">
        <v>41</v>
      </c>
      <c r="AS39" s="26" t="s">
        <v>42</v>
      </c>
      <c r="AT39" s="26" t="s">
        <v>43</v>
      </c>
      <c r="AU39" s="26" t="s">
        <v>44</v>
      </c>
      <c r="AV39" s="26" t="s">
        <v>45</v>
      </c>
      <c r="AW39" s="26" t="s">
        <v>46</v>
      </c>
      <c r="AY39" s="7" t="s">
        <v>50</v>
      </c>
      <c r="BE39" s="27"/>
    </row>
    <row r="40" spans="4:57" s="1" customFormat="1" ht="69.95" customHeight="1">
      <c r="D40" s="28">
        <v>59</v>
      </c>
      <c r="H40" s="4"/>
      <c r="I40" s="2"/>
      <c r="J40" s="78">
        <f ca="1">PRODUCT(-H2,1/39)</f>
        <v>0.076923076923076927</v>
      </c>
      <c r="K40" s="78">
        <f ca="1">SUM($AW40,J2,-K2)</f>
        <v>-2.9230769230769229</v>
      </c>
      <c r="L40" s="78">
        <f ca="1">SUM($AW40,K2,-L2)</f>
        <v>1.0769230769230771</v>
      </c>
      <c r="M40" s="78">
        <f ca="1">SUM($AW40,L2,-M2)</f>
        <v>0.0769230769230771</v>
      </c>
      <c r="N40" s="78">
        <f ca="1">SUM($AW40,M2,-N2)</f>
        <v>-0.92307692307692291</v>
      </c>
      <c r="O40" s="78">
        <f ca="1">SUM($AW40,N2,-O2)</f>
        <v>-0.92307692307692291</v>
      </c>
      <c r="P40" s="78">
        <f ca="1">SUM($AW40,O2,-P2)</f>
        <v>0.07692307692307665</v>
      </c>
      <c r="Q40" s="78">
        <f ca="1">SUM($AW40,P2,-Q2)</f>
        <v>-0.92307692307692335</v>
      </c>
      <c r="R40" s="78">
        <f ca="1">SUM($AW40,Q2,-R2)</f>
        <v>-0.92307692307692335</v>
      </c>
      <c r="S40" s="78">
        <f ca="1">SUM($AW40,R2,-S2)</f>
        <v>2.0769230769230766</v>
      </c>
      <c r="T40" s="78">
        <f ca="1">SUM($AW40,S2,-T2)</f>
        <v>0.07692307692307665</v>
      </c>
      <c r="U40" s="78">
        <f ca="1">SUM($AW40,T2,-U2)</f>
        <v>1.0769230769230767</v>
      </c>
      <c r="V40" s="78">
        <f ca="1">SUM($AW40,U2,-V2)</f>
        <v>2.0769230769230771</v>
      </c>
      <c r="W40" s="78">
        <f ca="1">SUM($AW40,V2,-W2)</f>
        <v>1.0769230769230769</v>
      </c>
      <c r="X40" s="78">
        <f ca="1">SUM($AW40,W2,-X2)</f>
        <v>2.0769230769230771</v>
      </c>
      <c r="Y40" s="78">
        <f ca="1">SUM($AW40,X2,-Y2)</f>
        <v>1.0769230769230769</v>
      </c>
      <c r="Z40" s="78">
        <f ca="1">SUM($AW40,Y2,-Z2)</f>
        <v>1.0769230769230771</v>
      </c>
      <c r="AA40" s="78">
        <f ca="1">SUM($AW40,Z2,-AA2)</f>
        <v>0.0769230769230771</v>
      </c>
      <c r="AB40" s="78">
        <f ca="1">SUM($AW40,AA2,-AB2)</f>
        <v>2.0769230769230771</v>
      </c>
      <c r="AC40" s="78">
        <f ca="1">SUM($AW40,AB2,-AC2)</f>
        <v>0.07692307692307665</v>
      </c>
      <c r="AD40" s="78">
        <f ca="1">SUM($AW40,AC2,-AD2)</f>
        <v>0.07692307692307665</v>
      </c>
      <c r="AE40" s="78">
        <f ca="1">SUM($AW40,AD2,-AE2)</f>
        <v>2.0769230769230766</v>
      </c>
      <c r="AF40" s="78">
        <f ca="1">SUM($AW40,AE2,-AF2)</f>
        <v>0.07692307692307665</v>
      </c>
      <c r="AG40" s="78">
        <f ca="1">SUM($AW40,AF2,-AG2)</f>
        <v>0.07692307692307665</v>
      </c>
      <c r="AH40" s="78">
        <f ca="1">SUM($AW40,AG2,-AH2)</f>
        <v>0.07692307692307665</v>
      </c>
      <c r="AI40" s="78">
        <f ca="1">SUM($AW40,AH2,-AI2)</f>
        <v>-0.92307692307692335</v>
      </c>
      <c r="AJ40" s="78">
        <f ca="1">SUM($AW40,AI2,-AJ2)</f>
        <v>0.07692307692307665</v>
      </c>
      <c r="AK40" s="78">
        <f ca="1">SUM($AW40,AJ2,-AK2)</f>
        <v>-0.92307692307692335</v>
      </c>
      <c r="AL40" s="78">
        <f ca="1">SUM($AW40,AK2,-AL2)</f>
        <v>0.07692307692307665</v>
      </c>
      <c r="AM40" s="78">
        <f ca="1">SUM($AW40,AL2,-AM2)</f>
        <v>-0.92307692307692335</v>
      </c>
      <c r="AN40" s="78">
        <f ca="1">SUM($AW40,AM2,-AN2)</f>
        <v>-1.9230769230769234</v>
      </c>
      <c r="AO40" s="78">
        <f ca="1">SUM($AW40,AN2,-AO2)</f>
        <v>-0.92307692307692291</v>
      </c>
      <c r="AP40" s="78">
        <f ca="1">SUM($AW40,AO2,-AP2)</f>
        <v>0.076923076923076872</v>
      </c>
      <c r="AQ40" s="78">
        <f ca="1">SUM($AW40,AP2,-AQ2)</f>
        <v>-0.92307692307692313</v>
      </c>
      <c r="AR40" s="78">
        <f ca="1">SUM($AW40,AQ2,-AR2)</f>
        <v>0.076923076923076872</v>
      </c>
      <c r="AS40" s="78">
        <f ca="1">SUM($AW40,AR2,-AS2)</f>
        <v>0.076923076923076872</v>
      </c>
      <c r="AT40" s="78">
        <f ca="1">SUM($AW40,AS2,-AT2)</f>
        <v>0.076923076923076872</v>
      </c>
      <c r="AU40" s="78">
        <f ca="1">SUM($AW40,AT2,-AU2)</f>
        <v>0.076923076923076872</v>
      </c>
      <c r="AV40" s="78">
        <f ca="1">SUM($AW40,AU2,-AV2)</f>
        <v>-0.92307692307692313</v>
      </c>
      <c r="AW40" s="78">
        <f ca="1">PRODUCT(-H2,1/39)</f>
        <v>0.076923076923076927</v>
      </c>
      <c r="AY40" s="1">
        <f ca="1">'Lane 22'!CO2</f>
        <v>3.9200000000000004</v>
      </c>
      <c r="BE40" s="27"/>
    </row>
    <row r="41" spans="4:57" s="1" customFormat="1" ht="69.95" customHeight="1">
      <c r="D41" s="28">
        <v>57</v>
      </c>
      <c r="H41" s="4"/>
      <c r="I41" s="2"/>
      <c r="J41" s="78">
        <f ca="1">PRODUCT(-H3,1/39)</f>
        <v>-0.5641025641025641</v>
      </c>
      <c r="K41" s="78">
        <f ca="1">SUM($AW41,J3,-K3)</f>
        <v>-1.5641025641025641</v>
      </c>
      <c r="L41" s="78">
        <f ca="1">SUM($AW41,K3,-L3)</f>
        <v>-0.5641025641025641</v>
      </c>
      <c r="M41" s="78">
        <f ca="1">SUM($AW41,L3,-M3)</f>
        <v>0.4358974358974359</v>
      </c>
      <c r="N41" s="78">
        <f ca="1">SUM($AW41,M3,-N3)</f>
        <v>0.4358974358974359</v>
      </c>
      <c r="O41" s="78">
        <f ca="1">SUM($AW41,N3,-O3)</f>
        <v>0.4358974358974359</v>
      </c>
      <c r="P41" s="78">
        <f ca="1">SUM($AW41,O3,-P3)</f>
        <v>1.4358974358974361</v>
      </c>
      <c r="Q41" s="78">
        <f ca="1">SUM($AW41,P3,-Q3)</f>
        <v>0.43589743589743613</v>
      </c>
      <c r="R41" s="78">
        <f ca="1">SUM($AW41,Q3,-R3)</f>
        <v>2.4358974358974361</v>
      </c>
      <c r="S41" s="78">
        <f ca="1">SUM($AW41,R3,-S3)</f>
        <v>4.4358974358974361</v>
      </c>
      <c r="T41" s="78">
        <f ca="1">SUM($AW41,S3,-T3)</f>
        <v>3.4358974358974361</v>
      </c>
      <c r="U41" s="78">
        <f ca="1">SUM($AW41,T3,-U3)</f>
        <v>1.4358974358974344</v>
      </c>
      <c r="V41" s="78">
        <f ca="1">SUM($AW41,U3,-V3)</f>
        <v>0.43589743589743435</v>
      </c>
      <c r="W41" s="78">
        <f ca="1">SUM($AW41,V3,-W3)</f>
        <v>1.4358974358974344</v>
      </c>
      <c r="X41" s="78">
        <f ca="1">SUM($AW41,W3,-X3)</f>
        <v>-1.5641025641025657</v>
      </c>
      <c r="Y41" s="78">
        <f ca="1">SUM($AW41,X3,-Y3)</f>
        <v>-1.5641025641025657</v>
      </c>
      <c r="Z41" s="78">
        <f ca="1">SUM($AW41,Y3,-Z3)</f>
        <v>-1.5641025641025657</v>
      </c>
      <c r="AA41" s="78">
        <f ca="1">SUM($AW41,Z3,-AA3)</f>
        <v>-0.56410256410256565</v>
      </c>
      <c r="AB41" s="78">
        <f ca="1">SUM($AW41,AA3,-AB3)</f>
        <v>-1.5641025641025657</v>
      </c>
      <c r="AC41" s="78">
        <f ca="1">SUM($AW41,AB3,-AC3)</f>
        <v>-1.5641025641025657</v>
      </c>
      <c r="AD41" s="78">
        <f ca="1">SUM($AW41,AC3,-AD3)</f>
        <v>-1.5641025641025657</v>
      </c>
      <c r="AE41" s="78">
        <f ca="1">SUM($AW41,AD3,-AE3)</f>
        <v>-0.56410256410256565</v>
      </c>
      <c r="AF41" s="78">
        <f ca="1">SUM($AW41,AE3,-AF3)</f>
        <v>-1.5641025641025657</v>
      </c>
      <c r="AG41" s="78">
        <f ca="1">SUM($AW41,AF3,-AG3)</f>
        <v>-0.56410256410256387</v>
      </c>
      <c r="AH41" s="78">
        <f ca="1">SUM($AW41,AG3,-AH3)</f>
        <v>-0.56410256410256387</v>
      </c>
      <c r="AI41" s="78">
        <f ca="1">SUM($AW41,AH3,-AI3)</f>
        <v>0.43589743589743613</v>
      </c>
      <c r="AJ41" s="78">
        <f ca="1">SUM($AW41,AI3,-AJ3)</f>
        <v>0.43589743589743435</v>
      </c>
      <c r="AK41" s="78">
        <f ca="1">SUM($AW41,AJ3,-AK3)</f>
        <v>-3.5641025641025657</v>
      </c>
      <c r="AL41" s="78">
        <f ca="1">SUM($AW41,AK3,-AL3)</f>
        <v>-1.5641025641025639</v>
      </c>
      <c r="AM41" s="78">
        <f ca="1">SUM($AW41,AL3,-AM3)</f>
        <v>-1.5641025641025639</v>
      </c>
      <c r="AN41" s="78">
        <f ca="1">SUM($AW41,AM3,-AN3)</f>
        <v>-4.5641025641025639</v>
      </c>
      <c r="AO41" s="78">
        <f ca="1">SUM($AW41,AN3,-AO3)</f>
        <v>-4.5641025641025639</v>
      </c>
      <c r="AP41" s="78">
        <f ca="1">SUM($AW41,AO3,-AP3)</f>
        <v>-2.5641025641025639</v>
      </c>
      <c r="AQ41" s="78">
        <f ca="1">SUM($AW41,AP3,-AQ3)</f>
        <v>-2.5641025641025639</v>
      </c>
      <c r="AR41" s="78">
        <f ca="1">SUM($AW41,AQ3,-AR3)</f>
        <v>-0.5641025641025641</v>
      </c>
      <c r="AS41" s="78">
        <f ca="1">SUM($AW41,AR3,-AS3)</f>
        <v>-0.5641025641025641</v>
      </c>
      <c r="AT41" s="78">
        <f ca="1">SUM($AW41,AS3,-AT3)</f>
        <v>-0.5641025641025641</v>
      </c>
      <c r="AU41" s="78">
        <f ca="1">SUM($AW41,AT3,-AU3)</f>
        <v>-0.5641025641025641</v>
      </c>
      <c r="AV41" s="78">
        <f ca="1">SUM($AW41,AU3,-AV3)</f>
        <v>-0.5641025641025641</v>
      </c>
      <c r="AW41" s="78">
        <f ca="1">PRODUCT(-H3,1/39)</f>
        <v>-0.5641025641025641</v>
      </c>
      <c r="AY41" s="1">
        <f ca="1">'Lane 22'!CO3</f>
        <v>10.386666666666667</v>
      </c>
      <c r="BE41" s="27"/>
    </row>
    <row r="42" spans="4:57" s="1" customFormat="1" ht="69.95" customHeight="1">
      <c r="D42" s="28">
        <v>55</v>
      </c>
      <c r="H42" s="4"/>
      <c r="I42" s="2"/>
      <c r="J42" s="78">
        <f ca="1">PRODUCT(-H4,1/39)</f>
        <v>-0.58974358974358976</v>
      </c>
      <c r="K42" s="78">
        <f ca="1">SUM($AW42,J4,-K4)</f>
        <v>-1.5897435897435899</v>
      </c>
      <c r="L42" s="78">
        <f ca="1">SUM($AW42,K4,-L4)</f>
        <v>-1.5897435897435899</v>
      </c>
      <c r="M42" s="78">
        <f ca="1">SUM($AW42,L4,-M4)</f>
        <v>-1.5897435897435899</v>
      </c>
      <c r="N42" s="78">
        <f ca="1">SUM($AW42,M4,-N4)</f>
        <v>-2.58974358974359</v>
      </c>
      <c r="O42" s="78">
        <f ca="1">SUM($AW42,N4,-O4)</f>
        <v>-2.5897435897435894</v>
      </c>
      <c r="P42" s="78">
        <f ca="1">SUM($AW42,O4,-P4)</f>
        <v>-0.58974358974358942</v>
      </c>
      <c r="Q42" s="78">
        <f ca="1">SUM($AW42,P4,-Q4)</f>
        <v>-2.5897435897435894</v>
      </c>
      <c r="R42" s="78">
        <f ca="1">SUM($AW42,Q4,-R4)</f>
        <v>-1.5897435897435894</v>
      </c>
      <c r="S42" s="78">
        <f ca="1">SUM($AW42,R4,-S4)</f>
        <v>0.41025641025641058</v>
      </c>
      <c r="T42" s="78">
        <f ca="1">SUM($AW42,S4,-T4)</f>
        <v>-0.58974358974358942</v>
      </c>
      <c r="U42" s="78">
        <f ca="1">SUM($AW42,T4,-U4)</f>
        <v>0.41025641025641058</v>
      </c>
      <c r="V42" s="78">
        <f ca="1">SUM($AW42,U4,-V4)</f>
        <v>0.41025641025641058</v>
      </c>
      <c r="W42" s="78">
        <f ca="1">SUM($AW42,V4,-W4)</f>
        <v>0.41025641025641058</v>
      </c>
      <c r="X42" s="78">
        <f ca="1">SUM($AW42,W4,-X4)</f>
        <v>1.4102564102564106</v>
      </c>
      <c r="Y42" s="78">
        <f ca="1">SUM($AW42,X4,-Y4)</f>
        <v>0.41025641025641013</v>
      </c>
      <c r="Z42" s="78">
        <f ca="1">SUM($AW42,Y4,-Z4)</f>
        <v>-0.58974358974358987</v>
      </c>
      <c r="AA42" s="78">
        <f ca="1">SUM($AW42,Z4,-AA4)</f>
        <v>-0.58974358974358987</v>
      </c>
      <c r="AB42" s="78">
        <f ca="1">SUM($AW42,AA4,-AB4)</f>
        <v>0.41025641025641013</v>
      </c>
      <c r="AC42" s="78">
        <f ca="1">SUM($AW42,AB4,-AC4)</f>
        <v>-0.58974358974358987</v>
      </c>
      <c r="AD42" s="78">
        <f ca="1">SUM($AW42,AC4,-AD4)</f>
        <v>-0.58974358974358987</v>
      </c>
      <c r="AE42" s="78">
        <f ca="1">SUM($AW42,AD4,-AE4)</f>
        <v>0.41025641025641013</v>
      </c>
      <c r="AF42" s="78">
        <f ca="1">SUM($AW42,AE4,-AF4)</f>
        <v>-0.58974358974358976</v>
      </c>
      <c r="AG42" s="78">
        <f ca="1">SUM($AW42,AF4,-AG4)</f>
        <v>-0.58974358974358976</v>
      </c>
      <c r="AH42" s="78">
        <f ca="1">SUM($AW42,AG4,-AH4)</f>
        <v>-1.5897435897435899</v>
      </c>
      <c r="AI42" s="78">
        <f ca="1">SUM($AW42,AH4,-AI4)</f>
        <v>-0.58974358974358987</v>
      </c>
      <c r="AJ42" s="78">
        <f ca="1">SUM($AW42,AI4,-AJ4)</f>
        <v>-0.58974358974358987</v>
      </c>
      <c r="AK42" s="78">
        <f ca="1">SUM($AW42,AJ4,-AK4)</f>
        <v>-1.5897435897435899</v>
      </c>
      <c r="AL42" s="78">
        <f ca="1">SUM($AW42,AK4,-AL4)</f>
        <v>-0.58974358974358987</v>
      </c>
      <c r="AM42" s="78">
        <f ca="1">SUM($AW42,AL4,-AM4)</f>
        <v>0.41025641025641013</v>
      </c>
      <c r="AN42" s="78">
        <f ca="1">SUM($AW42,AM4,-AN4)</f>
        <v>-1.5897435897435899</v>
      </c>
      <c r="AO42" s="78">
        <f ca="1">SUM($AW42,AN4,-AO4)</f>
        <v>-1.5897435897435899</v>
      </c>
      <c r="AP42" s="78">
        <f ca="1">SUM($AW42,AO4,-AP4)</f>
        <v>0.41025641025641013</v>
      </c>
      <c r="AQ42" s="78">
        <f ca="1">SUM($AW42,AP4,-AQ4)</f>
        <v>0.41025641025641013</v>
      </c>
      <c r="AR42" s="78">
        <f ca="1">SUM($AW42,AQ4,-AR4)</f>
        <v>-0.58974358974358987</v>
      </c>
      <c r="AS42" s="78">
        <f ca="1">SUM($AW42,AR4,-AS4)</f>
        <v>1.4102564102564101</v>
      </c>
      <c r="AT42" s="78">
        <f ca="1">SUM($AW42,AS4,-AT4)</f>
        <v>-0.58974358974358976</v>
      </c>
      <c r="AU42" s="78">
        <f ca="1">SUM($AW42,AT4,-AU4)</f>
        <v>0.41025641025641024</v>
      </c>
      <c r="AV42" s="78">
        <f ca="1">SUM($AW42,AU4,-AV4)</f>
        <v>-1.5897435897435899</v>
      </c>
      <c r="AW42" s="78">
        <f ca="1">PRODUCT(-H4,1/39)</f>
        <v>-0.58974358974358976</v>
      </c>
      <c r="AY42" s="1">
        <f ca="1">'Lane 22'!CO4</f>
        <v>3.5333333333333337</v>
      </c>
      <c r="BE42" s="27"/>
    </row>
    <row r="43" spans="4:57" s="1" customFormat="1" ht="69.95" customHeight="1">
      <c r="D43" s="28">
        <v>53</v>
      </c>
      <c r="H43" s="4"/>
      <c r="I43" s="2"/>
      <c r="J43" s="78">
        <f ca="1">PRODUCT(-H5,1/39)</f>
        <v>0.76923076923076916</v>
      </c>
      <c r="K43" s="78">
        <f ca="1">SUM($AW43,J5,-K5)</f>
        <v>-1.2307692307692308</v>
      </c>
      <c r="L43" s="78">
        <f ca="1">SUM($AW43,K5,-L5)</f>
        <v>-0.23076923076923084</v>
      </c>
      <c r="M43" s="78">
        <f ca="1">SUM($AW43,L5,-M5)</f>
        <v>-1.2307692307692308</v>
      </c>
      <c r="N43" s="78">
        <f ca="1">SUM($AW43,M5,-N5)</f>
        <v>-1.2307692307692308</v>
      </c>
      <c r="O43" s="78">
        <f ca="1">SUM($AW43,N5,-O5)</f>
        <v>-2.2307692307692308</v>
      </c>
      <c r="P43" s="78">
        <f ca="1">SUM($AW43,O5,-P5)</f>
        <v>-0.23076923076922995</v>
      </c>
      <c r="Q43" s="78">
        <f ca="1">SUM($AW43,P5,-Q5)</f>
        <v>-1.23076923076923</v>
      </c>
      <c r="R43" s="78">
        <f ca="1">SUM($AW43,Q5,-R5)</f>
        <v>-1.23076923076923</v>
      </c>
      <c r="S43" s="78">
        <f ca="1">SUM($AW43,R5,-S5)</f>
        <v>0.76923076923077</v>
      </c>
      <c r="T43" s="78">
        <f ca="1">SUM($AW43,S5,-T5)</f>
        <v>-2.23076923076923</v>
      </c>
      <c r="U43" s="78">
        <f ca="1">SUM($AW43,T5,-U5)</f>
        <v>-1.23076923076923</v>
      </c>
      <c r="V43" s="78">
        <f ca="1">SUM($AW43,U5,-V5)</f>
        <v>-1.23076923076923</v>
      </c>
      <c r="W43" s="78">
        <f ca="1">SUM($AW43,V5,-W5)</f>
        <v>-1.23076923076923</v>
      </c>
      <c r="X43" s="78">
        <f ca="1">SUM($AW43,W5,-X5)</f>
        <v>-1.23076923076923</v>
      </c>
      <c r="Y43" s="78">
        <f ca="1">SUM($AW43,X5,-Y5)</f>
        <v>-1.23076923076923</v>
      </c>
      <c r="Z43" s="78">
        <f ca="1">SUM($AW43,Y5,-Z5)</f>
        <v>-1.23076923076923</v>
      </c>
      <c r="AA43" s="78">
        <f ca="1">SUM($AW43,Z5,-AA5)</f>
        <v>-3.23076923076923</v>
      </c>
      <c r="AB43" s="78">
        <f ca="1">SUM($AW43,AA5,-AB5)</f>
        <v>-3.2307692307692335</v>
      </c>
      <c r="AC43" s="78">
        <f ca="1">SUM($AW43,AB5,-AC5)</f>
        <v>-3.2307692307692335</v>
      </c>
      <c r="AD43" s="78">
        <f ca="1">SUM($AW43,AC5,-AD5)</f>
        <v>4.7692307692307665</v>
      </c>
      <c r="AE43" s="78">
        <f ca="1">SUM($AW43,AD5,-AE5)</f>
        <v>3.7692307692307665</v>
      </c>
      <c r="AF43" s="78">
        <f ca="1">SUM($AW43,AE5,-AF5)</f>
        <v>3.7692307692307665</v>
      </c>
      <c r="AG43" s="78">
        <f ca="1">SUM($AW43,AF5,-AG5)</f>
        <v>3.7692307692307665</v>
      </c>
      <c r="AH43" s="78">
        <f ca="1">SUM($AW43,AG5,-AH5)</f>
        <v>4.76923076923077</v>
      </c>
      <c r="AI43" s="78">
        <f ca="1">SUM($AW43,AH5,-AI5)</f>
        <v>4.76923076923077</v>
      </c>
      <c r="AJ43" s="78">
        <f ca="1">SUM($AW43,AI5,-AJ5)</f>
        <v>2.76923076923077</v>
      </c>
      <c r="AK43" s="78">
        <f ca="1">SUM($AW43,AJ5,-AK5)</f>
        <v>4.76923076923077</v>
      </c>
      <c r="AL43" s="78">
        <f ca="1">SUM($AW43,AK5,-AL5)</f>
        <v>3.76923076923077</v>
      </c>
      <c r="AM43" s="78">
        <f ca="1">SUM($AW43,AL5,-AM5)</f>
        <v>1.76923076923077</v>
      </c>
      <c r="AN43" s="78">
        <f ca="1">SUM($AW43,AM5,-AN5)</f>
        <v>0.76923076923077</v>
      </c>
      <c r="AO43" s="78">
        <f ca="1">SUM($AW43,AN5,-AO5)</f>
        <v>0.76923076923077</v>
      </c>
      <c r="AP43" s="78">
        <f ca="1">SUM($AW43,AO5,-AP5)</f>
        <v>2.76923076923077</v>
      </c>
      <c r="AQ43" s="78">
        <f ca="1">SUM($AW43,AP5,-AQ5)</f>
        <v>0.76923076923077</v>
      </c>
      <c r="AR43" s="78">
        <f ca="1">SUM($AW43,AQ5,-AR5)</f>
        <v>3.76923076923077</v>
      </c>
      <c r="AS43" s="78">
        <f ca="1">SUM($AW43,AR5,-AS5)</f>
        <v>2.7692307692307692</v>
      </c>
      <c r="AT43" s="78">
        <f ca="1">SUM($AW43,AS5,-AT5)</f>
        <v>3.7692307692307692</v>
      </c>
      <c r="AU43" s="78">
        <f ca="1">SUM($AW43,AT5,-AU5)</f>
        <v>1.7692307692307692</v>
      </c>
      <c r="AV43" s="78">
        <f ca="1">SUM($AW43,AU5,-AV5)</f>
        <v>0.76923076923076916</v>
      </c>
      <c r="AW43" s="78">
        <f ca="1">PRODUCT(-H5,1/39)</f>
        <v>0.76923076923076916</v>
      </c>
      <c r="AY43" s="1">
        <f ca="1">'Lane 22'!CO5</f>
        <v>17.333333333333336</v>
      </c>
      <c r="BE43" s="27"/>
    </row>
    <row r="44" spans="4:57" s="1" customFormat="1" ht="69.95" customHeight="1">
      <c r="D44" s="28">
        <v>51</v>
      </c>
      <c r="H44" s="4"/>
      <c r="I44" s="2"/>
      <c r="J44" s="78">
        <f ca="1">PRODUCT(-H6,1/39)</f>
        <v>-0.5641025641025641</v>
      </c>
      <c r="K44" s="78">
        <f ca="1">SUM($AW44,J6,-K6)</f>
        <v>-1.5641025641025641</v>
      </c>
      <c r="L44" s="78">
        <f ca="1">SUM($AW44,K6,-L6)</f>
        <v>3.4358974358974361</v>
      </c>
      <c r="M44" s="78">
        <f ca="1">SUM($AW44,L6,-M6)</f>
        <v>5.4358974358974361</v>
      </c>
      <c r="N44" s="78">
        <f ca="1">SUM($AW44,M6,-N6)</f>
        <v>7.4358974358974361</v>
      </c>
      <c r="O44" s="78">
        <f ca="1">SUM($AW44,N6,-O6)</f>
        <v>7.4358974358974343</v>
      </c>
      <c r="P44" s="78">
        <f ca="1">SUM($AW44,O6,-P6)</f>
        <v>4.4358974358974343</v>
      </c>
      <c r="Q44" s="78">
        <f ca="1">SUM($AW44,P6,-Q6)</f>
        <v>3.4358974358974343</v>
      </c>
      <c r="R44" s="78">
        <f ca="1">SUM($AW44,Q6,-R6)</f>
        <v>2.4358974358974379</v>
      </c>
      <c r="S44" s="78">
        <f ca="1">SUM($AW44,R6,-S6)</f>
        <v>1.4358974358974379</v>
      </c>
      <c r="T44" s="78">
        <f ca="1">SUM($AW44,S6,-T6)</f>
        <v>2.4358974358974379</v>
      </c>
      <c r="U44" s="78">
        <f ca="1">SUM($AW44,T6,-U6)</f>
        <v>1.4358974358974379</v>
      </c>
      <c r="V44" s="78">
        <f ca="1">SUM($AW44,U6,-V6)</f>
        <v>4.4358974358974379</v>
      </c>
      <c r="W44" s="78">
        <f ca="1">SUM($AW44,V6,-W6)</f>
        <v>3.4358974358974379</v>
      </c>
      <c r="X44" s="78">
        <f ca="1">SUM($AW44,W6,-X6)</f>
        <v>4.4358974358974379</v>
      </c>
      <c r="Y44" s="78">
        <f ca="1">SUM($AW44,X6,-Y6)</f>
        <v>4.4358974358974379</v>
      </c>
      <c r="Z44" s="78">
        <f ca="1">SUM($AW44,Y6,-Z6)</f>
        <v>4.4358974358974379</v>
      </c>
      <c r="AA44" s="78">
        <f ca="1">SUM($AW44,Z6,-AA6)</f>
        <v>1.4358974358974308</v>
      </c>
      <c r="AB44" s="78">
        <f ca="1">SUM($AW44,AA6,-AB6)</f>
        <v>1.4358974358974308</v>
      </c>
      <c r="AC44" s="78">
        <f ca="1">SUM($AW44,AB6,-AC6)</f>
        <v>2.4358974358974308</v>
      </c>
      <c r="AD44" s="78">
        <f ca="1">SUM($AW44,AC6,-AD6)</f>
        <v>-0.5641025641025692</v>
      </c>
      <c r="AE44" s="78">
        <f ca="1">SUM($AW44,AD6,-AE6)</f>
        <v>-1.5641025641025692</v>
      </c>
      <c r="AF44" s="78">
        <f ca="1">SUM($AW44,AE6,-AF6)</f>
        <v>-1.5641025641025692</v>
      </c>
      <c r="AG44" s="78">
        <f ca="1">SUM($AW44,AF6,-AG6)</f>
        <v>-4.5641025641025692</v>
      </c>
      <c r="AH44" s="78">
        <f ca="1">SUM($AW44,AG6,-AH6)</f>
        <v>-3.5641025641025692</v>
      </c>
      <c r="AI44" s="78">
        <f ca="1">SUM($AW44,AH6,-AI6)</f>
        <v>-5.5641025641025692</v>
      </c>
      <c r="AJ44" s="78">
        <f ca="1">SUM($AW44,AI6,-AJ6)</f>
        <v>-5.5641025641025621</v>
      </c>
      <c r="AK44" s="78">
        <f ca="1">SUM($AW44,AJ6,-AK6)</f>
        <v>-5.5641025641025621</v>
      </c>
      <c r="AL44" s="78">
        <f ca="1">SUM($AW44,AK6,-AL6)</f>
        <v>-10.564102564102562</v>
      </c>
      <c r="AM44" s="78">
        <f ca="1">SUM($AW44,AL6,-AM6)</f>
        <v>-6.5641025641025621</v>
      </c>
      <c r="AN44" s="78">
        <f ca="1">SUM($AW44,AM6,-AN6)</f>
        <v>-9.5641025641025621</v>
      </c>
      <c r="AO44" s="78">
        <f ca="1">SUM($AW44,AN6,-AO6)</f>
        <v>-11.564102564102566</v>
      </c>
      <c r="AP44" s="78">
        <f ca="1">SUM($AW44,AO6,-AP6)</f>
        <v>-5.5641025641025639</v>
      </c>
      <c r="AQ44" s="78">
        <f ca="1">SUM($AW44,AP6,-AQ6)</f>
        <v>-5.5641025641025639</v>
      </c>
      <c r="AR44" s="78">
        <f ca="1">SUM($AW44,AQ6,-AR6)</f>
        <v>-3.5641025641025639</v>
      </c>
      <c r="AS44" s="78">
        <f ca="1">SUM($AW44,AR6,-AS6)</f>
        <v>-3.5641025641025639</v>
      </c>
      <c r="AT44" s="78">
        <f ca="1">SUM($AW44,AS6,-AT6)</f>
        <v>-1.5641025641025641</v>
      </c>
      <c r="AU44" s="78">
        <f ca="1">SUM($AW44,AT6,-AU6)</f>
        <v>-1.5641025641025641</v>
      </c>
      <c r="AV44" s="78">
        <f ca="1">SUM($AW44,AU6,-AV6)</f>
        <v>2.4358974358974361</v>
      </c>
      <c r="AW44" s="78">
        <f ca="1">PRODUCT(-H6,1/39)</f>
        <v>-0.5641025641025641</v>
      </c>
      <c r="AY44" s="1">
        <f ca="1">'Lane 22'!CO6</f>
        <v>38.64</v>
      </c>
      <c r="BE44" s="27"/>
    </row>
    <row r="45" spans="4:57" s="1" customFormat="1" ht="69.95" customHeight="1">
      <c r="D45" s="28">
        <v>49</v>
      </c>
      <c r="H45" s="4"/>
      <c r="I45" s="2"/>
      <c r="J45" s="78">
        <f ca="1">PRODUCT(-H7,1/39)</f>
        <v>-0.05128205128205128</v>
      </c>
      <c r="K45" s="78">
        <f ca="1">SUM($AW45,J7,-K7)</f>
        <v>-2.0512820512820511</v>
      </c>
      <c r="L45" s="78">
        <f ca="1">SUM($AW45,K7,-L7)</f>
        <v>-0.051282051282051322</v>
      </c>
      <c r="M45" s="78">
        <f ca="1">SUM($AW45,L7,-M7)</f>
        <v>-2.0512820512820511</v>
      </c>
      <c r="N45" s="78">
        <f ca="1">SUM($AW45,M7,-N7)</f>
        <v>-0.0512820512820511</v>
      </c>
      <c r="O45" s="78">
        <f ca="1">SUM($AW45,N7,-O7)</f>
        <v>-2.0512820512820511</v>
      </c>
      <c r="P45" s="78">
        <f ca="1">SUM($AW45,O7,-P7)</f>
        <v>-0.0512820512820511</v>
      </c>
      <c r="Q45" s="78">
        <f ca="1">SUM($AW45,P7,-Q7)</f>
        <v>-1.0512820512820511</v>
      </c>
      <c r="R45" s="78">
        <f ca="1">SUM($AW45,Q7,-R7)</f>
        <v>-1.0512820512820511</v>
      </c>
      <c r="S45" s="78">
        <f ca="1">SUM($AW45,R7,-S7)</f>
        <v>0.9487179487179489</v>
      </c>
      <c r="T45" s="78">
        <f ca="1">SUM($AW45,S7,-T7)</f>
        <v>-1.0512820512820511</v>
      </c>
      <c r="U45" s="78">
        <f ca="1">SUM($AW45,T7,-U7)</f>
        <v>-0.0512820512820511</v>
      </c>
      <c r="V45" s="78">
        <f ca="1">SUM($AW45,U7,-V7)</f>
        <v>-0.0512820512820511</v>
      </c>
      <c r="W45" s="78">
        <f ca="1">SUM($AW45,V7,-W7)</f>
        <v>-0.0512820512820511</v>
      </c>
      <c r="X45" s="78">
        <f ca="1">SUM($AW45,W7,-X7)</f>
        <v>0.9487179487179489</v>
      </c>
      <c r="Y45" s="78">
        <f ca="1">SUM($AW45,X7,-Y7)</f>
        <v>0.9487179487179489</v>
      </c>
      <c r="Z45" s="78">
        <f ca="1">SUM($AW45,Y7,-Z7)</f>
        <v>-1.0512820512820511</v>
      </c>
      <c r="AA45" s="78">
        <f ca="1">SUM($AW45,Z7,-AA7)</f>
        <v>0.9487179487179489</v>
      </c>
      <c r="AB45" s="78">
        <f ca="1">SUM($AW45,AA7,-AB7)</f>
        <v>0.9487179487179489</v>
      </c>
      <c r="AC45" s="78">
        <f ca="1">SUM($AW45,AB7,-AC7)</f>
        <v>-1.0512820512820511</v>
      </c>
      <c r="AD45" s="78">
        <f ca="1">SUM($AW45,AC7,-AD7)</f>
        <v>-0.0512820512820511</v>
      </c>
      <c r="AE45" s="78">
        <f ca="1">SUM($AW45,AD7,-AE7)</f>
        <v>0.9487179487179489</v>
      </c>
      <c r="AF45" s="78">
        <f ca="1">SUM($AW45,AE7,-AF7)</f>
        <v>-1.0512820512820511</v>
      </c>
      <c r="AG45" s="78">
        <f ca="1">SUM($AW45,AF7,-AG7)</f>
        <v>-0.0512820512820511</v>
      </c>
      <c r="AH45" s="78">
        <f ca="1">SUM($AW45,AG7,-AH7)</f>
        <v>-0.0512820512820511</v>
      </c>
      <c r="AI45" s="78">
        <f ca="1">SUM($AW45,AH7,-AI7)</f>
        <v>-1.0512820512820511</v>
      </c>
      <c r="AJ45" s="78">
        <f ca="1">SUM($AW45,AI7,-AJ7)</f>
        <v>-0.0512820512820511</v>
      </c>
      <c r="AK45" s="78">
        <f ca="1">SUM($AW45,AJ7,-AK7)</f>
        <v>-1.0512820512820511</v>
      </c>
      <c r="AL45" s="78">
        <f ca="1">SUM($AW45,AK7,-AL7)</f>
        <v>-0.0512820512820511</v>
      </c>
      <c r="AM45" s="78">
        <f ca="1">SUM($AW45,AL7,-AM7)</f>
        <v>0.9487179487179489</v>
      </c>
      <c r="AN45" s="78">
        <f ca="1">SUM($AW45,AM7,-AN7)</f>
        <v>-1.0512820512820511</v>
      </c>
      <c r="AO45" s="78">
        <f ca="1">SUM($AW45,AN7,-AO7)</f>
        <v>0.9487179487179489</v>
      </c>
      <c r="AP45" s="78">
        <f ca="1">SUM($AW45,AO7,-AP7)</f>
        <v>0.9487179487179489</v>
      </c>
      <c r="AQ45" s="78">
        <f ca="1">SUM($AW45,AP7,-AQ7)</f>
        <v>-0.0512820512820511</v>
      </c>
      <c r="AR45" s="78">
        <f ca="1">SUM($AW45,AQ7,-AR7)</f>
        <v>1.9487179487179489</v>
      </c>
      <c r="AS45" s="78">
        <f ca="1">SUM($AW45,AR7,-AS7)</f>
        <v>1.9487179487179489</v>
      </c>
      <c r="AT45" s="78">
        <f ca="1">SUM($AW45,AS7,-AT7)</f>
        <v>0.94871794871794868</v>
      </c>
      <c r="AU45" s="78">
        <f ca="1">SUM($AW45,AT7,-AU7)</f>
        <v>0.94871794871794868</v>
      </c>
      <c r="AV45" s="78">
        <f ca="1">SUM($AW45,AU7,-AV7)</f>
        <v>-0.05128205128205128</v>
      </c>
      <c r="AW45" s="78">
        <f ca="1">PRODUCT(-H7,1/39)</f>
        <v>-0.05128205128205128</v>
      </c>
      <c r="AY45" s="1">
        <f ca="1">'Lane 22'!CO7</f>
        <v>5.7200000000000006</v>
      </c>
      <c r="BE45" s="27"/>
    </row>
    <row r="46" spans="4:57" s="1" customFormat="1" ht="69.95" customHeight="1">
      <c r="D46" s="28">
        <v>47</v>
      </c>
      <c r="H46" s="4"/>
      <c r="I46" s="2"/>
      <c r="J46" s="78">
        <f ca="1">PRODUCT(-H8,1/39)</f>
        <v>-0.5641025641025641</v>
      </c>
      <c r="K46" s="78">
        <f ca="1">SUM($AW46,J8,-K8)</f>
        <v>-3.5641025641025639</v>
      </c>
      <c r="L46" s="78">
        <f ca="1">SUM($AW46,K8,-L8)</f>
        <v>0.43589743589743613</v>
      </c>
      <c r="M46" s="78">
        <f ca="1">SUM($AW46,L8,-M8)</f>
        <v>-0.5641025641025641</v>
      </c>
      <c r="N46" s="78">
        <f ca="1">SUM($AW46,M8,-N8)</f>
        <v>-1.5641025641025641</v>
      </c>
      <c r="O46" s="78">
        <f ca="1">SUM($AW46,N8,-O8)</f>
        <v>-1.5641025641025639</v>
      </c>
      <c r="P46" s="78">
        <f ca="1">SUM($AW46,O8,-P8)</f>
        <v>-0.56410256410256387</v>
      </c>
      <c r="Q46" s="78">
        <f ca="1">SUM($AW46,P8,-Q8)</f>
        <v>-1.5641025641025639</v>
      </c>
      <c r="R46" s="78">
        <f ca="1">SUM($AW46,Q8,-R8)</f>
        <v>-1.5641025641025639</v>
      </c>
      <c r="S46" s="78">
        <f ca="1">SUM($AW46,R8,-S8)</f>
        <v>1.4358974358974361</v>
      </c>
      <c r="T46" s="78">
        <f ca="1">SUM($AW46,S8,-T8)</f>
        <v>-0.56410256410256387</v>
      </c>
      <c r="U46" s="78">
        <f ca="1">SUM($AW46,T8,-U8)</f>
        <v>0.43589743589743613</v>
      </c>
      <c r="V46" s="78">
        <f ca="1">SUM($AW46,U8,-V8)</f>
        <v>1.4358974358974361</v>
      </c>
      <c r="W46" s="78">
        <f ca="1">SUM($AW46,V8,-W8)</f>
        <v>0.4358974358974359</v>
      </c>
      <c r="X46" s="78">
        <f ca="1">SUM($AW46,W8,-X8)</f>
        <v>1.4358974358974359</v>
      </c>
      <c r="Y46" s="78">
        <f ca="1">SUM($AW46,X8,-Y8)</f>
        <v>0.43589743589743613</v>
      </c>
      <c r="Z46" s="78">
        <f ca="1">SUM($AW46,Y8,-Z8)</f>
        <v>0.43589743589743613</v>
      </c>
      <c r="AA46" s="78">
        <f ca="1">SUM($AW46,Z8,-AA8)</f>
        <v>-0.56410256410256387</v>
      </c>
      <c r="AB46" s="78">
        <f ca="1">SUM($AW46,AA8,-AB8)</f>
        <v>1.4358974358974361</v>
      </c>
      <c r="AC46" s="78">
        <f ca="1">SUM($AW46,AB8,-AC8)</f>
        <v>-0.56410256410256387</v>
      </c>
      <c r="AD46" s="78">
        <f ca="1">SUM($AW46,AC8,-AD8)</f>
        <v>-0.56410256410256387</v>
      </c>
      <c r="AE46" s="78">
        <f ca="1">SUM($AW46,AD8,-AE8)</f>
        <v>1.4358974358974361</v>
      </c>
      <c r="AF46" s="78">
        <f ca="1">SUM($AW46,AE8,-AF8)</f>
        <v>-0.56410256410256387</v>
      </c>
      <c r="AG46" s="78">
        <f ca="1">SUM($AW46,AF8,-AG8)</f>
        <v>-0.56410256410256387</v>
      </c>
      <c r="AH46" s="78">
        <f ca="1">SUM($AW46,AG8,-AH8)</f>
        <v>-0.56410256410256387</v>
      </c>
      <c r="AI46" s="78">
        <f ca="1">SUM($AW46,AH8,-AI8)</f>
        <v>-1.5641025641025639</v>
      </c>
      <c r="AJ46" s="78">
        <f ca="1">SUM($AW46,AI8,-AJ8)</f>
        <v>-0.56410256410256387</v>
      </c>
      <c r="AK46" s="78">
        <f ca="1">SUM($AW46,AJ8,-AK8)</f>
        <v>-1.5641025641025639</v>
      </c>
      <c r="AL46" s="78">
        <f ca="1">SUM($AW46,AK8,-AL8)</f>
        <v>-0.56410256410256387</v>
      </c>
      <c r="AM46" s="78">
        <f ca="1">SUM($AW46,AL8,-AM8)</f>
        <v>-1.5641025641025639</v>
      </c>
      <c r="AN46" s="78">
        <f ca="1">SUM($AW46,AM8,-AN8)</f>
        <v>-2.5641025641025639</v>
      </c>
      <c r="AO46" s="78">
        <f ca="1">SUM($AW46,AN8,-AO8)</f>
        <v>-1.5641025641025639</v>
      </c>
      <c r="AP46" s="78">
        <f ca="1">SUM($AW46,AO8,-AP8)</f>
        <v>-0.56410256410256387</v>
      </c>
      <c r="AQ46" s="78">
        <f ca="1">SUM($AW46,AP8,-AQ8)</f>
        <v>-1.5641025641025639</v>
      </c>
      <c r="AR46" s="78">
        <f ca="1">SUM($AW46,AQ8,-AR8)</f>
        <v>-0.5641025641025641</v>
      </c>
      <c r="AS46" s="78">
        <f ca="1">SUM($AW46,AR8,-AS8)</f>
        <v>-0.5641025641025641</v>
      </c>
      <c r="AT46" s="78">
        <f ca="1">SUM($AW46,AS8,-AT8)</f>
        <v>-0.5641025641025641</v>
      </c>
      <c r="AU46" s="78">
        <f ca="1">SUM($AW46,AT8,-AU8)</f>
        <v>-0.5641025641025641</v>
      </c>
      <c r="AV46" s="78">
        <f ca="1">SUM($AW46,AU8,-AV8)</f>
        <v>-1.5641025641025641</v>
      </c>
      <c r="AW46" s="78">
        <f ca="1">PRODUCT(-H8,1/39)</f>
        <v>-0.5641025641025641</v>
      </c>
      <c r="AY46" s="1">
        <f ca="1">'Lane 22'!CO8</f>
        <v>3.9200000000000004</v>
      </c>
      <c r="BE46" s="27"/>
    </row>
    <row r="47" spans="4:57" s="1" customFormat="1" ht="69.95" customHeight="1">
      <c r="D47" s="28">
        <v>45</v>
      </c>
      <c r="H47" s="4"/>
      <c r="I47" s="2"/>
      <c r="J47" s="78">
        <f ca="1">PRODUCT(-H9,1/39)</f>
        <v>0.15384615384615386</v>
      </c>
      <c r="K47" s="78">
        <f ca="1">SUM($AW47,J9,-K9)</f>
        <v>-0.84615384615384615</v>
      </c>
      <c r="L47" s="78">
        <f ca="1">SUM($AW47,K9,-L9)</f>
        <v>-0.84615384615384626</v>
      </c>
      <c r="M47" s="78">
        <f ca="1">SUM($AW47,L9,-M9)</f>
        <v>-1.8461538461538463</v>
      </c>
      <c r="N47" s="78">
        <f ca="1">SUM($AW47,M9,-N9)</f>
        <v>-1.8461538461538458</v>
      </c>
      <c r="O47" s="78">
        <f ca="1">SUM($AW47,N9,-O9)</f>
        <v>-1.8461538461538458</v>
      </c>
      <c r="P47" s="78">
        <f ca="1">SUM($AW47,O9,-P9)</f>
        <v>0.1538461538461533</v>
      </c>
      <c r="Q47" s="78">
        <f ca="1">SUM($AW47,P9,-Q9)</f>
        <v>-0.8461538461538467</v>
      </c>
      <c r="R47" s="78">
        <f ca="1">SUM($AW47,Q9,-R9)</f>
        <v>-0.8461538461538467</v>
      </c>
      <c r="S47" s="78">
        <f ca="1">SUM($AW47,R9,-S9)</f>
        <v>1.1538461538461533</v>
      </c>
      <c r="T47" s="78">
        <f ca="1">SUM($AW47,S9,-T9)</f>
        <v>0.1538461538461533</v>
      </c>
      <c r="U47" s="78">
        <f ca="1">SUM($AW47,T9,-U9)</f>
        <v>1.1538461538461533</v>
      </c>
      <c r="V47" s="78">
        <f ca="1">SUM($AW47,U9,-V9)</f>
        <v>0.1538461538461533</v>
      </c>
      <c r="W47" s="78">
        <f ca="1">SUM($AW47,V9,-W9)</f>
        <v>1.1538461538461533</v>
      </c>
      <c r="X47" s="78">
        <f ca="1">SUM($AW47,W9,-X9)</f>
        <v>0.15384615384615419</v>
      </c>
      <c r="Y47" s="78">
        <f ca="1">SUM($AW47,X9,-Y9)</f>
        <v>1.1538461538461542</v>
      </c>
      <c r="Z47" s="78">
        <f ca="1">SUM($AW47,Y9,-Z9)</f>
        <v>0.15384615384615419</v>
      </c>
      <c r="AA47" s="78">
        <f ca="1">SUM($AW47,Z9,-AA9)</f>
        <v>0.15384615384615419</v>
      </c>
      <c r="AB47" s="78">
        <f ca="1">SUM($AW47,AA9,-AB9)</f>
        <v>1.1538461538461542</v>
      </c>
      <c r="AC47" s="78">
        <f ca="1">SUM($AW47,AB9,-AC9)</f>
        <v>-0.84615384615384581</v>
      </c>
      <c r="AD47" s="78">
        <f ca="1">SUM($AW47,AC9,-AD9)</f>
        <v>1.1538461538461542</v>
      </c>
      <c r="AE47" s="78">
        <f ca="1">SUM($AW47,AD9,-AE9)</f>
        <v>0.15384615384615419</v>
      </c>
      <c r="AF47" s="78">
        <f ca="1">SUM($AW47,AE9,-AF9)</f>
        <v>0.15384615384615419</v>
      </c>
      <c r="AG47" s="78">
        <f ca="1">SUM($AW47,AF9,-AG9)</f>
        <v>0.15384615384615419</v>
      </c>
      <c r="AH47" s="78">
        <f ca="1">SUM($AW47,AG9,-AH9)</f>
        <v>0.15384615384615419</v>
      </c>
      <c r="AI47" s="78">
        <f ca="1">SUM($AW47,AH9,-AI9)</f>
        <v>0.15384615384615419</v>
      </c>
      <c r="AJ47" s="78">
        <f ca="1">SUM($AW47,AI9,-AJ9)</f>
        <v>0.15384615384615419</v>
      </c>
      <c r="AK47" s="78">
        <f ca="1">SUM($AW47,AJ9,-AK9)</f>
        <v>0.15384615384615419</v>
      </c>
      <c r="AL47" s="78">
        <f ca="1">SUM($AW47,AK9,-AL9)</f>
        <v>0.15384615384615419</v>
      </c>
      <c r="AM47" s="78">
        <f ca="1">SUM($AW47,AL9,-AM9)</f>
        <v>1.1538461538461542</v>
      </c>
      <c r="AN47" s="78">
        <f ca="1">SUM($AW47,AM9,-AN9)</f>
        <v>-0.84615384615384581</v>
      </c>
      <c r="AO47" s="78">
        <f ca="1">SUM($AW47,AN9,-AO9)</f>
        <v>0.15384615384615419</v>
      </c>
      <c r="AP47" s="78">
        <f ca="1">SUM($AW47,AO9,-AP9)</f>
        <v>2.1538461538461542</v>
      </c>
      <c r="AQ47" s="78">
        <f ca="1">SUM($AW47,AP9,-AQ9)</f>
        <v>0.15384615384615374</v>
      </c>
      <c r="AR47" s="78">
        <f ca="1">SUM($AW47,AQ9,-AR9)</f>
        <v>1.1538461538461537</v>
      </c>
      <c r="AS47" s="78">
        <f ca="1">SUM($AW47,AR9,-AS9)</f>
        <v>1.1538461538461537</v>
      </c>
      <c r="AT47" s="78">
        <f ca="1">SUM($AW47,AS9,-AT9)</f>
        <v>1.1538461538461537</v>
      </c>
      <c r="AU47" s="78">
        <f ca="1">SUM($AW47,AT9,-AU9)</f>
        <v>1.1538461538461537</v>
      </c>
      <c r="AV47" s="78">
        <f ca="1">SUM($AW47,AU9,-AV9)</f>
        <v>-0.84615384615384615</v>
      </c>
      <c r="AW47" s="78">
        <f ca="1">PRODUCT(-H9,1/39)</f>
        <v>0.15384615384615386</v>
      </c>
      <c r="AY47" s="1">
        <f ca="1">'Lane 22'!CO9</f>
        <v>5.1733333333333338</v>
      </c>
      <c r="BE47" s="27"/>
    </row>
    <row r="48" spans="4:57" s="1" customFormat="1" ht="69.95" customHeight="1">
      <c r="D48" s="28">
        <v>43</v>
      </c>
      <c r="H48" s="4"/>
      <c r="I48" s="2"/>
      <c r="J48" s="78">
        <f ca="1">PRODUCT(-H10,1/39)</f>
        <v>-0.5641025641025641</v>
      </c>
      <c r="K48" s="78">
        <f ca="1">SUM($AW48,J10,-K10)</f>
        <v>-0.5641025641025641</v>
      </c>
      <c r="L48" s="78">
        <f ca="1">SUM($AW48,K10,-L10)</f>
        <v>7.4358974358974361</v>
      </c>
      <c r="M48" s="78">
        <f ca="1">SUM($AW48,L10,-M10)</f>
        <v>15.435897435897436</v>
      </c>
      <c r="N48" s="78">
        <f ca="1">SUM($AW48,M10,-N10)</f>
        <v>10.435897435897434</v>
      </c>
      <c r="O48" s="78">
        <f ca="1">SUM($AW48,N10,-O10)</f>
        <v>12.435897435897438</v>
      </c>
      <c r="P48" s="78">
        <f ca="1">SUM($AW48,O10,-P10)</f>
        <v>7.4358974358974379</v>
      </c>
      <c r="Q48" s="78">
        <f ca="1">SUM($AW48,P10,-Q10)</f>
        <v>6.4358974358974379</v>
      </c>
      <c r="R48" s="78">
        <f ca="1">SUM($AW48,Q10,-R10)</f>
        <v>5.4358974358974379</v>
      </c>
      <c r="S48" s="78">
        <f ca="1">SUM($AW48,R10,-S10)</f>
        <v>8.43589743589743</v>
      </c>
      <c r="T48" s="78">
        <f ca="1">SUM($AW48,S10,-T10)</f>
        <v>2.4358974358974308</v>
      </c>
      <c r="U48" s="78">
        <f ca="1">SUM($AW48,T10,-U10)</f>
        <v>5.4358974358974308</v>
      </c>
      <c r="V48" s="78">
        <f ca="1">SUM($AW48,U10,-V10)</f>
        <v>5.4358974358974308</v>
      </c>
      <c r="W48" s="78">
        <f ca="1">SUM($AW48,V10,-W10)</f>
        <v>1.4358974358974308</v>
      </c>
      <c r="X48" s="78">
        <f ca="1">SUM($AW48,W10,-X10)</f>
        <v>3.4358974358974308</v>
      </c>
      <c r="Y48" s="78">
        <f ca="1">SUM($AW48,X10,-Y10)</f>
        <v>2.4358974358974308</v>
      </c>
      <c r="Z48" s="78">
        <f ca="1">SUM($AW48,Y10,-Z10)</f>
        <v>-0.5641025641025692</v>
      </c>
      <c r="AA48" s="78">
        <f ca="1">SUM($AW48,Z10,-AA10)</f>
        <v>1.4358974358974308</v>
      </c>
      <c r="AB48" s="78">
        <f ca="1">SUM($AW48,AA10,-AB10)</f>
        <v>-0.5641025641025692</v>
      </c>
      <c r="AC48" s="78">
        <f ca="1">SUM($AW48,AB10,-AC10)</f>
        <v>-1.5641025641025692</v>
      </c>
      <c r="AD48" s="78">
        <f ca="1">SUM($AW48,AC10,-AD10)</f>
        <v>-2.5641025641025692</v>
      </c>
      <c r="AE48" s="78">
        <f ca="1">SUM($AW48,AD10,-AE10)</f>
        <v>-2.5641025641025692</v>
      </c>
      <c r="AF48" s="78">
        <f ca="1">SUM($AW48,AE10,-AF10)</f>
        <v>-5.5641025641025692</v>
      </c>
      <c r="AG48" s="78">
        <f ca="1">SUM($AW48,AF10,-AG10)</f>
        <v>-4.5641025641025692</v>
      </c>
      <c r="AH48" s="78">
        <f ca="1">SUM($AW48,AG10,-AH10)</f>
        <v>-4.5641025641025692</v>
      </c>
      <c r="AI48" s="78">
        <f ca="1">SUM($AW48,AH10,-AI10)</f>
        <v>-4.5641025641025692</v>
      </c>
      <c r="AJ48" s="78">
        <f ca="1">SUM($AW48,AI10,-AJ10)</f>
        <v>-4.5641025641025692</v>
      </c>
      <c r="AK48" s="78">
        <f ca="1">SUM($AW48,AJ10,-AK10)</f>
        <v>-4.5641025641025692</v>
      </c>
      <c r="AL48" s="78">
        <f ca="1">SUM($AW48,AK10,-AL10)</f>
        <v>-5.5641025641025692</v>
      </c>
      <c r="AM48" s="78">
        <f ca="1">SUM($AW48,AL10,-AM10)</f>
        <v>-9.56410256410257</v>
      </c>
      <c r="AN48" s="78">
        <f ca="1">SUM($AW48,AM10,-AN10)</f>
        <v>-12.564102564102562</v>
      </c>
      <c r="AO48" s="78">
        <f ca="1">SUM($AW48,AN10,-AO10)</f>
        <v>-11.564102564102562</v>
      </c>
      <c r="AP48" s="78">
        <f ca="1">SUM($AW48,AO10,-AP10)</f>
        <v>-8.5641025641025621</v>
      </c>
      <c r="AQ48" s="78">
        <f ca="1">SUM($AW48,AP10,-AQ10)</f>
        <v>-10.564102564102566</v>
      </c>
      <c r="AR48" s="78">
        <f ca="1">SUM($AW48,AQ10,-AR10)</f>
        <v>-8.5641025641025657</v>
      </c>
      <c r="AS48" s="78">
        <f ca="1">SUM($AW48,AR10,-AS10)</f>
        <v>-8.5641025641025639</v>
      </c>
      <c r="AT48" s="78">
        <f ca="1">SUM($AW48,AS10,-AT10)</f>
        <v>-6.5641025641025639</v>
      </c>
      <c r="AU48" s="78">
        <f ca="1">SUM($AW48,AT10,-AU10)</f>
        <v>-4.5641025641025639</v>
      </c>
      <c r="AV48" s="78">
        <f ca="1">SUM($AW48,AU10,-AV10)</f>
        <v>6.4358974358974361</v>
      </c>
      <c r="AW48" s="78">
        <f ca="1">PRODUCT(-H10,1/39)</f>
        <v>-0.5641025641025641</v>
      </c>
      <c r="AY48" s="1">
        <f ca="1">'Lane 22'!CO10</f>
        <v>62.186666666666667</v>
      </c>
      <c r="BE48" s="27"/>
    </row>
    <row r="49" spans="4:57" s="1" customFormat="1" ht="69.95" customHeight="1">
      <c r="D49" s="28">
        <v>41</v>
      </c>
      <c r="H49" s="4"/>
      <c r="I49" s="2"/>
      <c r="J49" s="78">
        <f ca="1">PRODUCT(-H11,1/39)</f>
        <v>0.05128205128205128</v>
      </c>
      <c r="K49" s="78">
        <f ca="1">SUM($AW49,J11,-K11)</f>
        <v>-1.9487179487179487</v>
      </c>
      <c r="L49" s="78">
        <f ca="1">SUM($AW49,K11,-L11)</f>
        <v>0.0512820512820511</v>
      </c>
      <c r="M49" s="78">
        <f ca="1">SUM($AW49,L11,-M11)</f>
        <v>-1.9487179487179489</v>
      </c>
      <c r="N49" s="78">
        <f ca="1">SUM($AW49,M11,-N11)</f>
        <v>-1.9487179487179489</v>
      </c>
      <c r="O49" s="78">
        <f ca="1">SUM($AW49,N11,-O11)</f>
        <v>-1.9487179487179489</v>
      </c>
      <c r="P49" s="78">
        <f ca="1">SUM($AW49,O11,-P11)</f>
        <v>1.0512820512820511</v>
      </c>
      <c r="Q49" s="78">
        <f ca="1">SUM($AW49,P11,-Q11)</f>
        <v>-0.9487179487179489</v>
      </c>
      <c r="R49" s="78">
        <f ca="1">SUM($AW49,Q11,-R11)</f>
        <v>0.0512820512820511</v>
      </c>
      <c r="S49" s="78">
        <f ca="1">SUM($AW49,R11,-S11)</f>
        <v>2.0512820512820511</v>
      </c>
      <c r="T49" s="78">
        <f ca="1">SUM($AW49,S11,-T11)</f>
        <v>1.0512820512820511</v>
      </c>
      <c r="U49" s="78">
        <f ca="1">SUM($AW49,T11,-U11)</f>
        <v>1.0512820512820511</v>
      </c>
      <c r="V49" s="78">
        <f ca="1">SUM($AW49,U11,-V11)</f>
        <v>1.0512820512820511</v>
      </c>
      <c r="W49" s="78">
        <f ca="1">SUM($AW49,V11,-W11)</f>
        <v>0.0512820512820511</v>
      </c>
      <c r="X49" s="78">
        <f ca="1">SUM($AW49,W11,-X11)</f>
        <v>0.0512820512820511</v>
      </c>
      <c r="Y49" s="78">
        <f ca="1">SUM($AW49,X11,-Y11)</f>
        <v>0.0512820512820511</v>
      </c>
      <c r="Z49" s="78">
        <f ca="1">SUM($AW49,Y11,-Z11)</f>
        <v>0.0512820512820511</v>
      </c>
      <c r="AA49" s="78">
        <f ca="1">SUM($AW49,Z11,-AA11)</f>
        <v>0.0512820512820511</v>
      </c>
      <c r="AB49" s="78">
        <f ca="1">SUM($AW49,AA11,-AB11)</f>
        <v>0.0512820512820511</v>
      </c>
      <c r="AC49" s="78">
        <f ca="1">SUM($AW49,AB11,-AC11)</f>
        <v>0.0512820512820511</v>
      </c>
      <c r="AD49" s="78">
        <f ca="1">SUM($AW49,AC11,-AD11)</f>
        <v>0.0512820512820511</v>
      </c>
      <c r="AE49" s="78">
        <f ca="1">SUM($AW49,AD11,-AE11)</f>
        <v>1.0512820512820511</v>
      </c>
      <c r="AF49" s="78">
        <f ca="1">SUM($AW49,AE11,-AF11)</f>
        <v>1.0512820512820511</v>
      </c>
      <c r="AG49" s="78">
        <f ca="1">SUM($AW49,AF11,-AG11)</f>
        <v>0.051282051282051322</v>
      </c>
      <c r="AH49" s="78">
        <f ca="1">SUM($AW49,AG11,-AH11)</f>
        <v>0.051282051282051322</v>
      </c>
      <c r="AI49" s="78">
        <f ca="1">SUM($AW49,AH11,-AI11)</f>
        <v>1.0512820512820513</v>
      </c>
      <c r="AJ49" s="78">
        <f ca="1">SUM($AW49,AI11,-AJ11)</f>
        <v>0.05128205128205128</v>
      </c>
      <c r="AK49" s="78">
        <f ca="1">SUM($AW49,AJ11,-AK11)</f>
        <v>-0.94871794871794868</v>
      </c>
      <c r="AL49" s="78">
        <f ca="1">SUM($AW49,AK11,-AL11)</f>
        <v>0.051282051282051322</v>
      </c>
      <c r="AM49" s="78">
        <f ca="1">SUM($AW49,AL11,-AM11)</f>
        <v>1.0512820512820513</v>
      </c>
      <c r="AN49" s="78">
        <f ca="1">SUM($AW49,AM11,-AN11)</f>
        <v>-0.94871794871794868</v>
      </c>
      <c r="AO49" s="78">
        <f ca="1">SUM($AW49,AN11,-AO11)</f>
        <v>0.051282051282051322</v>
      </c>
      <c r="AP49" s="78">
        <f ca="1">SUM($AW49,AO11,-AP11)</f>
        <v>1.0512820512820513</v>
      </c>
      <c r="AQ49" s="78">
        <f ca="1">SUM($AW49,AP11,-AQ11)</f>
        <v>0.05128205128205128</v>
      </c>
      <c r="AR49" s="78">
        <f ca="1">SUM($AW49,AQ11,-AR11)</f>
        <v>1.0512820512820513</v>
      </c>
      <c r="AS49" s="78">
        <f ca="1">SUM($AW49,AR11,-AS11)</f>
        <v>1.0512820512820513</v>
      </c>
      <c r="AT49" s="78">
        <f ca="1">SUM($AW49,AS11,-AT11)</f>
        <v>0.051282051282051322</v>
      </c>
      <c r="AU49" s="78">
        <f ca="1">SUM($AW49,AT11,-AU11)</f>
        <v>0.051282051282051322</v>
      </c>
      <c r="AV49" s="78">
        <f ca="1">SUM($AW49,AU11,-AV11)</f>
        <v>-1.9487179487179487</v>
      </c>
      <c r="AW49" s="78">
        <f ca="1">PRODUCT(-H11,1/39)</f>
        <v>0.05128205128205128</v>
      </c>
      <c r="AY49" s="1">
        <f ca="1">'Lane 22'!CO11</f>
        <v>2.7866666666666666</v>
      </c>
      <c r="BE49" s="27"/>
    </row>
    <row r="50" spans="4:57" s="1" customFormat="1" ht="69.95" customHeight="1">
      <c r="D50" s="28">
        <v>39</v>
      </c>
      <c r="H50" s="4"/>
      <c r="I50" s="2"/>
      <c r="J50" s="78">
        <f ca="1">PRODUCT(-H12,1/39)</f>
        <v>-0.02564102564102564</v>
      </c>
      <c r="K50" s="78">
        <f ca="1">SUM($AW50,J12,-K12)</f>
        <v>-2.0256410256410256</v>
      </c>
      <c r="L50" s="78">
        <f ca="1">SUM($AW50,K12,-L12)</f>
        <v>-1.0256410256410256</v>
      </c>
      <c r="M50" s="78">
        <f ca="1">SUM($AW50,L12,-M12)</f>
        <v>-0.02564102564102555</v>
      </c>
      <c r="N50" s="78">
        <f ca="1">SUM($AW50,M12,-N12)</f>
        <v>-0.02564102564102555</v>
      </c>
      <c r="O50" s="78">
        <f ca="1">SUM($AW50,N12,-O12)</f>
        <v>-2.0256410256410256</v>
      </c>
      <c r="P50" s="78">
        <f ca="1">SUM($AW50,O12,-P12)</f>
        <v>-0.02564102564102555</v>
      </c>
      <c r="Q50" s="78">
        <f ca="1">SUM($AW50,P12,-Q12)</f>
        <v>-0.02564102564102555</v>
      </c>
      <c r="R50" s="78">
        <f ca="1">SUM($AW50,Q12,-R12)</f>
        <v>-1.0256410256410256</v>
      </c>
      <c r="S50" s="78">
        <f ca="1">SUM($AW50,R12,-S12)</f>
        <v>2.9743589743589744</v>
      </c>
      <c r="T50" s="78">
        <f ca="1">SUM($AW50,S12,-T12)</f>
        <v>1.9743589743589745</v>
      </c>
      <c r="U50" s="78">
        <f ca="1">SUM($AW50,T12,-U12)</f>
        <v>-0.025641025641025661</v>
      </c>
      <c r="V50" s="78">
        <f ca="1">SUM($AW50,U12,-V12)</f>
        <v>-0.025641025641025661</v>
      </c>
      <c r="W50" s="78">
        <f ca="1">SUM($AW50,V12,-W12)</f>
        <v>0.97435897435897434</v>
      </c>
      <c r="X50" s="78">
        <f ca="1">SUM($AW50,W12,-X12)</f>
        <v>-1.0256410256410256</v>
      </c>
      <c r="Y50" s="78">
        <f ca="1">SUM($AW50,X12,-Y12)</f>
        <v>-2.0256410256410256</v>
      </c>
      <c r="Z50" s="78">
        <f ca="1">SUM($AW50,Y12,-Z12)</f>
        <v>-2.0256410256410256</v>
      </c>
      <c r="AA50" s="78">
        <f ca="1">SUM($AW50,Z12,-AA12)</f>
        <v>-1.0256410256410256</v>
      </c>
      <c r="AB50" s="78">
        <f ca="1">SUM($AW50,AA12,-AB12)</f>
        <v>-0.02564102564102555</v>
      </c>
      <c r="AC50" s="78">
        <f ca="1">SUM($AW50,AB12,-AC12)</f>
        <v>-1.0256410256410256</v>
      </c>
      <c r="AD50" s="78">
        <f ca="1">SUM($AW50,AC12,-AD12)</f>
        <v>0.97435897435897445</v>
      </c>
      <c r="AE50" s="78">
        <f ca="1">SUM($AW50,AD12,-AE12)</f>
        <v>0.97435897435897445</v>
      </c>
      <c r="AF50" s="78">
        <f ca="1">SUM($AW50,AE12,-AF12)</f>
        <v>0.97435897435897445</v>
      </c>
      <c r="AG50" s="78">
        <f ca="1">SUM($AW50,AF12,-AG12)</f>
        <v>0.97435897435897445</v>
      </c>
      <c r="AH50" s="78">
        <f ca="1">SUM($AW50,AG12,-AH12)</f>
        <v>-0.02564102564102555</v>
      </c>
      <c r="AI50" s="78">
        <f ca="1">SUM($AW50,AH12,-AI12)</f>
        <v>-0.02564102564102555</v>
      </c>
      <c r="AJ50" s="78">
        <f ca="1">SUM($AW50,AI12,-AJ12)</f>
        <v>-1.0256410256410256</v>
      </c>
      <c r="AK50" s="78">
        <f ca="1">SUM($AW50,AJ12,-AK12)</f>
        <v>0.97435897435897445</v>
      </c>
      <c r="AL50" s="78">
        <f ca="1">SUM($AW50,AK12,-AL12)</f>
        <v>-2.0256410256410256</v>
      </c>
      <c r="AM50" s="78">
        <f ca="1">SUM($AW50,AL12,-AM12)</f>
        <v>0.97435897435897445</v>
      </c>
      <c r="AN50" s="78">
        <f ca="1">SUM($AW50,AM12,-AN12)</f>
        <v>-1.0256410256410256</v>
      </c>
      <c r="AO50" s="78">
        <f ca="1">SUM($AW50,AN12,-AO12)</f>
        <v>-1.0256410256410256</v>
      </c>
      <c r="AP50" s="78">
        <f ca="1">SUM($AW50,AO12,-AP12)</f>
        <v>0.97435897435897445</v>
      </c>
      <c r="AQ50" s="78">
        <f ca="1">SUM($AW50,AP12,-AQ12)</f>
        <v>-0.02564102564102555</v>
      </c>
      <c r="AR50" s="78">
        <f ca="1">SUM($AW50,AQ12,-AR12)</f>
        <v>1.9743589743589745</v>
      </c>
      <c r="AS50" s="78">
        <f ca="1">SUM($AW50,AR12,-AS12)</f>
        <v>0.97435897435897445</v>
      </c>
      <c r="AT50" s="78">
        <f ca="1">SUM($AW50,AS12,-AT12)</f>
        <v>0.97435897435897445</v>
      </c>
      <c r="AU50" s="78">
        <f ca="1">SUM($AW50,AT12,-AU12)</f>
        <v>0.97435897435897434</v>
      </c>
      <c r="AV50" s="78">
        <f ca="1">SUM($AW50,AU12,-AV12)</f>
        <v>-0.02564102564102564</v>
      </c>
      <c r="AW50" s="78">
        <f ca="1">PRODUCT(-H12,1/39)</f>
        <v>-0.02564102564102564</v>
      </c>
      <c r="AY50" s="1">
        <f ca="1">'Lane 22'!CO12</f>
        <v>3.4666666666666668</v>
      </c>
      <c r="BE50" s="27"/>
    </row>
    <row r="51" spans="4:57" s="1" customFormat="1" ht="69.95" customHeight="1">
      <c r="D51" s="28">
        <v>37</v>
      </c>
      <c r="H51" s="4"/>
      <c r="I51" s="2"/>
      <c r="J51" s="78">
        <f ca="1">PRODUCT(-H13,1/39)</f>
        <v>-0.5641025641025641</v>
      </c>
      <c r="K51" s="78">
        <f ca="1">SUM($AW51,J13,-K13)</f>
        <v>-3.5641025641025639</v>
      </c>
      <c r="L51" s="78">
        <f ca="1">SUM($AW51,K13,-L13)</f>
        <v>0.43589743589743613</v>
      </c>
      <c r="M51" s="78">
        <f ca="1">SUM($AW51,L13,-M13)</f>
        <v>-0.5641025641025641</v>
      </c>
      <c r="N51" s="78">
        <f ca="1">SUM($AW51,M13,-N13)</f>
        <v>-1.5641025641025641</v>
      </c>
      <c r="O51" s="78">
        <f ca="1">SUM($AW51,N13,-O13)</f>
        <v>-1.5641025641025639</v>
      </c>
      <c r="P51" s="78">
        <f ca="1">SUM($AW51,O13,-P13)</f>
        <v>-0.56410256410256387</v>
      </c>
      <c r="Q51" s="78">
        <f ca="1">SUM($AW51,P13,-Q13)</f>
        <v>-1.5641025641025639</v>
      </c>
      <c r="R51" s="78">
        <f ca="1">SUM($AW51,Q13,-R13)</f>
        <v>-1.5641025641025639</v>
      </c>
      <c r="S51" s="78">
        <f ca="1">SUM($AW51,R13,-S13)</f>
        <v>1.4358974358974361</v>
      </c>
      <c r="T51" s="78">
        <f ca="1">SUM($AW51,S13,-T13)</f>
        <v>-0.56410256410256387</v>
      </c>
      <c r="U51" s="78">
        <f ca="1">SUM($AW51,T13,-U13)</f>
        <v>0.43589743589743613</v>
      </c>
      <c r="V51" s="78">
        <f ca="1">SUM($AW51,U13,-V13)</f>
        <v>1.4358974358974361</v>
      </c>
      <c r="W51" s="78">
        <f ca="1">SUM($AW51,V13,-W13)</f>
        <v>0.4358974358974359</v>
      </c>
      <c r="X51" s="78">
        <f ca="1">SUM($AW51,W13,-X13)</f>
        <v>1.4358974358974359</v>
      </c>
      <c r="Y51" s="78">
        <f ca="1">SUM($AW51,X13,-Y13)</f>
        <v>0.43589743589743613</v>
      </c>
      <c r="Z51" s="78">
        <f ca="1">SUM($AW51,Y13,-Z13)</f>
        <v>0.43589743589743613</v>
      </c>
      <c r="AA51" s="78">
        <f ca="1">SUM($AW51,Z13,-AA13)</f>
        <v>-0.56410256410256387</v>
      </c>
      <c r="AB51" s="78">
        <f ca="1">SUM($AW51,AA13,-AB13)</f>
        <v>1.4358974358974361</v>
      </c>
      <c r="AC51" s="78">
        <f ca="1">SUM($AW51,AB13,-AC13)</f>
        <v>-0.56410256410256387</v>
      </c>
      <c r="AD51" s="78">
        <f ca="1">SUM($AW51,AC13,-AD13)</f>
        <v>-0.56410256410256387</v>
      </c>
      <c r="AE51" s="78">
        <f ca="1">SUM($AW51,AD13,-AE13)</f>
        <v>1.4358974358974361</v>
      </c>
      <c r="AF51" s="78">
        <f ca="1">SUM($AW51,AE13,-AF13)</f>
        <v>-0.56410256410256387</v>
      </c>
      <c r="AG51" s="78">
        <f ca="1">SUM($AW51,AF13,-AG13)</f>
        <v>-0.56410256410256387</v>
      </c>
      <c r="AH51" s="78">
        <f ca="1">SUM($AW51,AG13,-AH13)</f>
        <v>-0.56410256410256387</v>
      </c>
      <c r="AI51" s="78">
        <f ca="1">SUM($AW51,AH13,-AI13)</f>
        <v>-1.5641025641025639</v>
      </c>
      <c r="AJ51" s="78">
        <f ca="1">SUM($AW51,AI13,-AJ13)</f>
        <v>-0.56410256410256387</v>
      </c>
      <c r="AK51" s="78">
        <f ca="1">SUM($AW51,AJ13,-AK13)</f>
        <v>-1.5641025641025639</v>
      </c>
      <c r="AL51" s="78">
        <f ca="1">SUM($AW51,AK13,-AL13)</f>
        <v>-0.56410256410256387</v>
      </c>
      <c r="AM51" s="78">
        <f ca="1">SUM($AW51,AL13,-AM13)</f>
        <v>-1.5641025641025639</v>
      </c>
      <c r="AN51" s="78">
        <f ca="1">SUM($AW51,AM13,-AN13)</f>
        <v>-2.5641025641025639</v>
      </c>
      <c r="AO51" s="78">
        <f ca="1">SUM($AW51,AN13,-AO13)</f>
        <v>-1.5641025641025639</v>
      </c>
      <c r="AP51" s="78">
        <f ca="1">SUM($AW51,AO13,-AP13)</f>
        <v>-0.56410256410256387</v>
      </c>
      <c r="AQ51" s="78">
        <f ca="1">SUM($AW51,AP13,-AQ13)</f>
        <v>-1.5641025641025639</v>
      </c>
      <c r="AR51" s="78">
        <f ca="1">SUM($AW51,AQ13,-AR13)</f>
        <v>-0.5641025641025641</v>
      </c>
      <c r="AS51" s="78">
        <f ca="1">SUM($AW51,AR13,-AS13)</f>
        <v>-0.5641025641025641</v>
      </c>
      <c r="AT51" s="78">
        <f ca="1">SUM($AW51,AS13,-AT13)</f>
        <v>-0.5641025641025641</v>
      </c>
      <c r="AU51" s="78">
        <f ca="1">SUM($AW51,AT13,-AU13)</f>
        <v>-0.5641025641025641</v>
      </c>
      <c r="AV51" s="78">
        <f ca="1">SUM($AW51,AU13,-AV13)</f>
        <v>-1.5641025641025641</v>
      </c>
      <c r="AW51" s="78">
        <f ca="1">PRODUCT(-H13,1/39)</f>
        <v>-0.5641025641025641</v>
      </c>
      <c r="AY51" s="1">
        <f ca="1">'Lane 22'!CO13</f>
        <v>3.9200000000000004</v>
      </c>
      <c r="BE51" s="27"/>
    </row>
    <row r="52" spans="4:57" s="1" customFormat="1" ht="69.95" customHeight="1">
      <c r="D52" s="28">
        <v>35</v>
      </c>
      <c r="H52" s="4"/>
      <c r="I52" s="2"/>
      <c r="J52" s="78">
        <f ca="1">PRODUCT(-H14,1/39)</f>
        <v>0.74358974358974361</v>
      </c>
      <c r="K52" s="78">
        <f ca="1">SUM($AW52,J14,-K14)</f>
        <v>-0.25641025641025639</v>
      </c>
      <c r="L52" s="78">
        <f ca="1">SUM($AW52,K14,-L14)</f>
        <v>0.74358974358974361</v>
      </c>
      <c r="M52" s="78">
        <f ca="1">SUM($AW52,L14,-M14)</f>
        <v>0.74358974358974361</v>
      </c>
      <c r="N52" s="78">
        <f ca="1">SUM($AW52,M14,-N14)</f>
        <v>0.74358974358974361</v>
      </c>
      <c r="O52" s="78">
        <f ca="1">SUM($AW52,N14,-O14)</f>
        <v>-1.2564102564102564</v>
      </c>
      <c r="P52" s="78">
        <f ca="1">SUM($AW52,O14,-P14)</f>
        <v>1.7435897435897436</v>
      </c>
      <c r="Q52" s="78">
        <f ca="1">SUM($AW52,P14,-Q14)</f>
        <v>-1.2564102564102564</v>
      </c>
      <c r="R52" s="78">
        <f ca="1">SUM($AW52,Q14,-R14)</f>
        <v>-0.25641025641025639</v>
      </c>
      <c r="S52" s="78">
        <f ca="1">SUM($AW52,R14,-S14)</f>
        <v>1.7435897435897436</v>
      </c>
      <c r="T52" s="78">
        <f ca="1">SUM($AW52,S14,-T14)</f>
        <v>-0.25641025641025639</v>
      </c>
      <c r="U52" s="78">
        <f ca="1">SUM($AW52,T14,-U14)</f>
        <v>1.7435897435897436</v>
      </c>
      <c r="V52" s="78">
        <f ca="1">SUM($AW52,U14,-V14)</f>
        <v>0.74358974358974361</v>
      </c>
      <c r="W52" s="78">
        <f ca="1">SUM($AW52,V14,-W14)</f>
        <v>1.7435897435897436</v>
      </c>
      <c r="X52" s="78">
        <f ca="1">SUM($AW52,W14,-X14)</f>
        <v>0.74358974358974361</v>
      </c>
      <c r="Y52" s="78">
        <f ca="1">SUM($AW52,X14,-Y14)</f>
        <v>1.7435897435897436</v>
      </c>
      <c r="Z52" s="78">
        <f ca="1">SUM($AW52,Y14,-Z14)</f>
        <v>0.74358974358974361</v>
      </c>
      <c r="AA52" s="78">
        <f ca="1">SUM($AW52,Z14,-AA14)</f>
        <v>1.7435897435897436</v>
      </c>
      <c r="AB52" s="78">
        <f ca="1">SUM($AW52,AA14,-AB14)</f>
        <v>0.74358974358974361</v>
      </c>
      <c r="AC52" s="78">
        <f ca="1">SUM($AW52,AB14,-AC14)</f>
        <v>0.74358974358974361</v>
      </c>
      <c r="AD52" s="78">
        <f ca="1">SUM($AW52,AC14,-AD14)</f>
        <v>0.74358974358974361</v>
      </c>
      <c r="AE52" s="78">
        <f ca="1">SUM($AW52,AD14,-AE14)</f>
        <v>1.7435897435897436</v>
      </c>
      <c r="AF52" s="78">
        <f ca="1">SUM($AW52,AE14,-AF14)</f>
        <v>0.74358974358974361</v>
      </c>
      <c r="AG52" s="78">
        <f ca="1">SUM($AW52,AF14,-AG14)</f>
        <v>1.7435897435897436</v>
      </c>
      <c r="AH52" s="78">
        <f ca="1">SUM($AW52,AG14,-AH14)</f>
        <v>0.74358974358974361</v>
      </c>
      <c r="AI52" s="78">
        <f ca="1">SUM($AW52,AH14,-AI14)</f>
        <v>-0.25641025641025639</v>
      </c>
      <c r="AJ52" s="78">
        <f ca="1">SUM($AW52,AI14,-AJ14)</f>
        <v>0.74358974358974361</v>
      </c>
      <c r="AK52" s="78">
        <f ca="1">SUM($AW52,AJ14,-AK14)</f>
        <v>0.74358974358974361</v>
      </c>
      <c r="AL52" s="78">
        <f ca="1">SUM($AW52,AK14,-AL14)</f>
        <v>0.74358974358974361</v>
      </c>
      <c r="AM52" s="78">
        <f ca="1">SUM($AW52,AL14,-AM14)</f>
        <v>0.74358974358974361</v>
      </c>
      <c r="AN52" s="78">
        <f ca="1">SUM($AW52,AM14,-AN14)</f>
        <v>-0.25641025641025639</v>
      </c>
      <c r="AO52" s="78">
        <f ca="1">SUM($AW52,AN14,-AO14)</f>
        <v>0.74358974358974361</v>
      </c>
      <c r="AP52" s="78">
        <f ca="1">SUM($AW52,AO14,-AP14)</f>
        <v>1.7435897435897436</v>
      </c>
      <c r="AQ52" s="78">
        <f ca="1">SUM($AW52,AP14,-AQ14)</f>
        <v>-0.25641025641025639</v>
      </c>
      <c r="AR52" s="78">
        <f ca="1">SUM($AW52,AQ14,-AR14)</f>
        <v>1.7435897435897436</v>
      </c>
      <c r="AS52" s="78">
        <f ca="1">SUM($AW52,AR14,-AS14)</f>
        <v>0.74358974358974361</v>
      </c>
      <c r="AT52" s="78">
        <f ca="1">SUM($AW52,AS14,-AT14)</f>
        <v>0.74358974358974361</v>
      </c>
      <c r="AU52" s="78">
        <f ca="1">SUM($AW52,AT14,-AU14)</f>
        <v>1.7435897435897436</v>
      </c>
      <c r="AV52" s="78">
        <f ca="1">SUM($AW52,AU14,-AV14)</f>
        <v>-0.25641025641025639</v>
      </c>
      <c r="AW52" s="78">
        <f ca="1">PRODUCT(-H14,1/39)</f>
        <v>0.74358974358974361</v>
      </c>
      <c r="AY52" s="1">
        <f ca="1">'Lane 22'!CO14</f>
        <v>1.4800000000000002</v>
      </c>
      <c r="BE52" s="27"/>
    </row>
    <row r="53" spans="4:57" s="1" customFormat="1" ht="69.95" customHeight="1">
      <c r="D53" s="28">
        <v>33</v>
      </c>
      <c r="H53" s="4"/>
      <c r="I53" s="2"/>
      <c r="J53" s="78">
        <f ca="1">PRODUCT(-H15,1/39)</f>
        <v>-0.5641025641025641</v>
      </c>
      <c r="K53" s="78">
        <f ca="1">SUM($AW53,J15,-K15)</f>
        <v>-0.5641025641025641</v>
      </c>
      <c r="L53" s="78">
        <f ca="1">SUM($AW53,K15,-L15)</f>
        <v>7.4358974358974361</v>
      </c>
      <c r="M53" s="78">
        <f ca="1">SUM($AW53,L15,-M15)</f>
        <v>15.435897435897436</v>
      </c>
      <c r="N53" s="78">
        <f ca="1">SUM($AW53,M15,-N15)</f>
        <v>10.435897435897434</v>
      </c>
      <c r="O53" s="78">
        <f ca="1">SUM($AW53,N15,-O15)</f>
        <v>12.435897435897438</v>
      </c>
      <c r="P53" s="78">
        <f ca="1">SUM($AW53,O15,-P15)</f>
        <v>7.4358974358974379</v>
      </c>
      <c r="Q53" s="78">
        <f ca="1">SUM($AW53,P15,-Q15)</f>
        <v>6.4358974358974379</v>
      </c>
      <c r="R53" s="78">
        <f ca="1">SUM($AW53,Q15,-R15)</f>
        <v>5.4358974358974379</v>
      </c>
      <c r="S53" s="78">
        <f ca="1">SUM($AW53,R15,-S15)</f>
        <v>8.43589743589743</v>
      </c>
      <c r="T53" s="78">
        <f ca="1">SUM($AW53,S15,-T15)</f>
        <v>2.4358974358974308</v>
      </c>
      <c r="U53" s="78">
        <f ca="1">SUM($AW53,T15,-U15)</f>
        <v>5.4358974358974308</v>
      </c>
      <c r="V53" s="78">
        <f ca="1">SUM($AW53,U15,-V15)</f>
        <v>5.4358974358974308</v>
      </c>
      <c r="W53" s="78">
        <f ca="1">SUM($AW53,V15,-W15)</f>
        <v>1.4358974358974308</v>
      </c>
      <c r="X53" s="78">
        <f ca="1">SUM($AW53,W15,-X15)</f>
        <v>3.4358974358974308</v>
      </c>
      <c r="Y53" s="78">
        <f ca="1">SUM($AW53,X15,-Y15)</f>
        <v>2.4358974358974308</v>
      </c>
      <c r="Z53" s="78">
        <f ca="1">SUM($AW53,Y15,-Z15)</f>
        <v>-0.5641025641025692</v>
      </c>
      <c r="AA53" s="78">
        <f ca="1">SUM($AW53,Z15,-AA15)</f>
        <v>1.4358974358974308</v>
      </c>
      <c r="AB53" s="78">
        <f ca="1">SUM($AW53,AA15,-AB15)</f>
        <v>-0.5641025641025692</v>
      </c>
      <c r="AC53" s="78">
        <f ca="1">SUM($AW53,AB15,-AC15)</f>
        <v>-1.5641025641025692</v>
      </c>
      <c r="AD53" s="78">
        <f ca="1">SUM($AW53,AC15,-AD15)</f>
        <v>-2.5641025641025692</v>
      </c>
      <c r="AE53" s="78">
        <f ca="1">SUM($AW53,AD15,-AE15)</f>
        <v>-2.5641025641025692</v>
      </c>
      <c r="AF53" s="78">
        <f ca="1">SUM($AW53,AE15,-AF15)</f>
        <v>-5.5641025641025692</v>
      </c>
      <c r="AG53" s="78">
        <f ca="1">SUM($AW53,AF15,-AG15)</f>
        <v>-4.5641025641025692</v>
      </c>
      <c r="AH53" s="78">
        <f ca="1">SUM($AW53,AG15,-AH15)</f>
        <v>-4.5641025641025692</v>
      </c>
      <c r="AI53" s="78">
        <f ca="1">SUM($AW53,AH15,-AI15)</f>
        <v>-4.5641025641025692</v>
      </c>
      <c r="AJ53" s="78">
        <f ca="1">SUM($AW53,AI15,-AJ15)</f>
        <v>-4.5641025641025692</v>
      </c>
      <c r="AK53" s="78">
        <f ca="1">SUM($AW53,AJ15,-AK15)</f>
        <v>-4.5641025641025692</v>
      </c>
      <c r="AL53" s="78">
        <f ca="1">SUM($AW53,AK15,-AL15)</f>
        <v>-5.5641025641025692</v>
      </c>
      <c r="AM53" s="78">
        <f ca="1">SUM($AW53,AL15,-AM15)</f>
        <v>-9.56410256410257</v>
      </c>
      <c r="AN53" s="78">
        <f ca="1">SUM($AW53,AM15,-AN15)</f>
        <v>-12.564102564102562</v>
      </c>
      <c r="AO53" s="78">
        <f ca="1">SUM($AW53,AN15,-AO15)</f>
        <v>-11.564102564102562</v>
      </c>
      <c r="AP53" s="78">
        <f ca="1">SUM($AW53,AO15,-AP15)</f>
        <v>-8.5641025641025621</v>
      </c>
      <c r="AQ53" s="78">
        <f ca="1">SUM($AW53,AP15,-AQ15)</f>
        <v>-10.564102564102566</v>
      </c>
      <c r="AR53" s="78">
        <f ca="1">SUM($AW53,AQ15,-AR15)</f>
        <v>-8.5641025641025657</v>
      </c>
      <c r="AS53" s="78">
        <f ca="1">SUM($AW53,AR15,-AS15)</f>
        <v>-8.5641025641025639</v>
      </c>
      <c r="AT53" s="78">
        <f ca="1">SUM($AW53,AS15,-AT15)</f>
        <v>-6.5641025641025639</v>
      </c>
      <c r="AU53" s="78">
        <f ca="1">SUM($AW53,AT15,-AU15)</f>
        <v>-4.5641025641025639</v>
      </c>
      <c r="AV53" s="78">
        <f ca="1">SUM($AW53,AU15,-AV15)</f>
        <v>6.4358974358974361</v>
      </c>
      <c r="AW53" s="78">
        <f ca="1">PRODUCT(-H15,1/39)</f>
        <v>-0.5641025641025641</v>
      </c>
      <c r="AY53" s="1">
        <f ca="1">'Lane 22'!CO15</f>
        <v>62.186666666666667</v>
      </c>
      <c r="BE53" s="27"/>
    </row>
    <row r="54" spans="4:57" s="1" customFormat="1" ht="69.95" customHeight="1">
      <c r="D54" s="28">
        <v>31</v>
      </c>
      <c r="H54" s="4"/>
      <c r="I54" s="2"/>
      <c r="J54" s="78">
        <f ca="1">PRODUCT(-H16,1/39)</f>
        <v>0.17948717948717949</v>
      </c>
      <c r="K54" s="78">
        <f ca="1">SUM($AW54,J16,-K16)</f>
        <v>-0.82051282051282048</v>
      </c>
      <c r="L54" s="78">
        <f ca="1">SUM($AW54,K16,-L16)</f>
        <v>-1.8205128205128205</v>
      </c>
      <c r="M54" s="78">
        <f ca="1">SUM($AW54,L16,-M16)</f>
        <v>0.17948717948717929</v>
      </c>
      <c r="N54" s="78">
        <f ca="1">SUM($AW54,M16,-N16)</f>
        <v>-0.82051282051282071</v>
      </c>
      <c r="O54" s="78">
        <f ca="1">SUM($AW54,N16,-O16)</f>
        <v>-1.8205128205128203</v>
      </c>
      <c r="P54" s="78">
        <f ca="1">SUM($AW54,O16,-P16)</f>
        <v>1.1794871794871797</v>
      </c>
      <c r="Q54" s="78">
        <f ca="1">SUM($AW54,P16,-Q16)</f>
        <v>0.17948717948717974</v>
      </c>
      <c r="R54" s="78">
        <f ca="1">SUM($AW54,Q16,-R16)</f>
        <v>0.17948717948717974</v>
      </c>
      <c r="S54" s="78">
        <f ca="1">SUM($AW54,R16,-S16)</f>
        <v>2.1794871794871797</v>
      </c>
      <c r="T54" s="78">
        <f ca="1">SUM($AW54,S16,-T16)</f>
        <v>1.1794871794871793</v>
      </c>
      <c r="U54" s="78">
        <f ca="1">SUM($AW54,T16,-U16)</f>
        <v>2.1794871794871793</v>
      </c>
      <c r="V54" s="78">
        <f ca="1">SUM($AW54,U16,-V16)</f>
        <v>2.1794871794871793</v>
      </c>
      <c r="W54" s="78">
        <f ca="1">SUM($AW54,V16,-W16)</f>
        <v>1.1794871794871795</v>
      </c>
      <c r="X54" s="78">
        <f ca="1">SUM($AW54,W16,-X16)</f>
        <v>2.1794871794871793</v>
      </c>
      <c r="Y54" s="78">
        <f ca="1">SUM($AW54,X16,-Y16)</f>
        <v>1.1794871794871797</v>
      </c>
      <c r="Z54" s="78">
        <f ca="1">SUM($AW54,Y16,-Z16)</f>
        <v>0.17948717948717974</v>
      </c>
      <c r="AA54" s="78">
        <f ca="1">SUM($AW54,Z16,-AA16)</f>
        <v>0.17948717948717974</v>
      </c>
      <c r="AB54" s="78">
        <f ca="1">SUM($AW54,AA16,-AB16)</f>
        <v>0.17948717948717974</v>
      </c>
      <c r="AC54" s="78">
        <f ca="1">SUM($AW54,AB16,-AC16)</f>
        <v>-0.82051282051282026</v>
      </c>
      <c r="AD54" s="78">
        <f ca="1">SUM($AW54,AC16,-AD16)</f>
        <v>0.17948717948717974</v>
      </c>
      <c r="AE54" s="78">
        <f ca="1">SUM($AW54,AD16,-AE16)</f>
        <v>0.17948717948717974</v>
      </c>
      <c r="AF54" s="78">
        <f ca="1">SUM($AW54,AE16,-AF16)</f>
        <v>0.17948717948717974</v>
      </c>
      <c r="AG54" s="78">
        <f ca="1">SUM($AW54,AF16,-AG16)</f>
        <v>0.17948717948717974</v>
      </c>
      <c r="AH54" s="78">
        <f ca="1">SUM($AW54,AG16,-AH16)</f>
        <v>0.17948717948717974</v>
      </c>
      <c r="AI54" s="78">
        <f ca="1">SUM($AW54,AH16,-AI16)</f>
        <v>-0.82051282051282026</v>
      </c>
      <c r="AJ54" s="78">
        <f ca="1">SUM($AW54,AI16,-AJ16)</f>
        <v>-0.82051282051282071</v>
      </c>
      <c r="AK54" s="78">
        <f ca="1">SUM($AW54,AJ16,-AK16)</f>
        <v>0.17948717948717929</v>
      </c>
      <c r="AL54" s="78">
        <f ca="1">SUM($AW54,AK16,-AL16)</f>
        <v>-1.8205128205128207</v>
      </c>
      <c r="AM54" s="78">
        <f ca="1">SUM($AW54,AL16,-AM16)</f>
        <v>0.17948717948717952</v>
      </c>
      <c r="AN54" s="78">
        <f ca="1">SUM($AW54,AM16,-AN16)</f>
        <v>-2.8205128205128203</v>
      </c>
      <c r="AO54" s="78">
        <f ca="1">SUM($AW54,AN16,-AO16)</f>
        <v>-1.8205128205128207</v>
      </c>
      <c r="AP54" s="78">
        <f ca="1">SUM($AW54,AO16,-AP16)</f>
        <v>2.1794871794871797</v>
      </c>
      <c r="AQ54" s="78">
        <f ca="1">SUM($AW54,AP16,-AQ16)</f>
        <v>-0.82051282051282071</v>
      </c>
      <c r="AR54" s="78">
        <f ca="1">SUM($AW54,AQ16,-AR16)</f>
        <v>1.1794871794871793</v>
      </c>
      <c r="AS54" s="78">
        <f ca="1">SUM($AW54,AR16,-AS16)</f>
        <v>2.1794871794871793</v>
      </c>
      <c r="AT54" s="78">
        <f ca="1">SUM($AW54,AS16,-AT16)</f>
        <v>0.17948717948717949</v>
      </c>
      <c r="AU54" s="78">
        <f ca="1">SUM($AW54,AT16,-AU16)</f>
        <v>1.1794871794871795</v>
      </c>
      <c r="AV54" s="78">
        <f ca="1">SUM($AW54,AU16,-AV16)</f>
        <v>-0.82051282051282048</v>
      </c>
      <c r="AW54" s="78">
        <f ca="1">PRODUCT(-H16,1/39)</f>
        <v>0.17948717948717949</v>
      </c>
      <c r="AY54" s="1">
        <f ca="1">'Lane 22'!CO16</f>
        <v>3.3600000000000003</v>
      </c>
      <c r="BE54" s="27"/>
    </row>
    <row r="55" spans="4:57" s="1" customFormat="1" ht="69.95" customHeight="1">
      <c r="D55" s="28">
        <v>29</v>
      </c>
      <c r="H55" s="4"/>
      <c r="I55" s="2"/>
      <c r="J55" s="78">
        <f ca="1">PRODUCT(-H17,1/39)</f>
        <v>-0.358974358974359</v>
      </c>
      <c r="K55" s="78">
        <f ca="1">SUM($AW55,J17,-K17)</f>
        <v>-1.358974358974359</v>
      </c>
      <c r="L55" s="78">
        <f ca="1">SUM($AW55,K17,-L17)</f>
        <v>-0.35897435897435903</v>
      </c>
      <c r="M55" s="78">
        <f ca="1">SUM($AW55,L17,-M17)</f>
        <v>0.641025641025641</v>
      </c>
      <c r="N55" s="78">
        <f ca="1">SUM($AW55,M17,-N17)</f>
        <v>0.641025641025641</v>
      </c>
      <c r="O55" s="78">
        <f ca="1">SUM($AW55,N17,-O17)</f>
        <v>0.641025641025641</v>
      </c>
      <c r="P55" s="78">
        <f ca="1">SUM($AW55,O17,-P17)</f>
        <v>1.641025641025641</v>
      </c>
      <c r="Q55" s="78">
        <f ca="1">SUM($AW55,P17,-Q17)</f>
        <v>0.64102564102564141</v>
      </c>
      <c r="R55" s="78">
        <f ca="1">SUM($AW55,Q17,-R17)</f>
        <v>2.6410256410256414</v>
      </c>
      <c r="S55" s="78">
        <f ca="1">SUM($AW55,R17,-S17)</f>
        <v>4.6410256410256405</v>
      </c>
      <c r="T55" s="78">
        <f ca="1">SUM($AW55,S17,-T17)</f>
        <v>3.6410256410256405</v>
      </c>
      <c r="U55" s="78">
        <f ca="1">SUM($AW55,T17,-U17)</f>
        <v>1.6410256410256423</v>
      </c>
      <c r="V55" s="78">
        <f ca="1">SUM($AW55,U17,-V17)</f>
        <v>0.6410256410256423</v>
      </c>
      <c r="W55" s="78">
        <f ca="1">SUM($AW55,V17,-W17)</f>
        <v>1.6410256410256423</v>
      </c>
      <c r="X55" s="78">
        <f ca="1">SUM($AW55,W17,-X17)</f>
        <v>-1.3589743589743577</v>
      </c>
      <c r="Y55" s="78">
        <f ca="1">SUM($AW55,X17,-Y17)</f>
        <v>-1.3589743589743577</v>
      </c>
      <c r="Z55" s="78">
        <f ca="1">SUM($AW55,Y17,-Z17)</f>
        <v>-1.3589743589743577</v>
      </c>
      <c r="AA55" s="78">
        <f ca="1">SUM($AW55,Z17,-AA17)</f>
        <v>-0.3589743589743577</v>
      </c>
      <c r="AB55" s="78">
        <f ca="1">SUM($AW55,AA17,-AB17)</f>
        <v>-1.3589743589743577</v>
      </c>
      <c r="AC55" s="78">
        <f ca="1">SUM($AW55,AB17,-AC17)</f>
        <v>-1.3589743589743577</v>
      </c>
      <c r="AD55" s="78">
        <f ca="1">SUM($AW55,AC17,-AD17)</f>
        <v>-1.3589743589743577</v>
      </c>
      <c r="AE55" s="78">
        <f ca="1">SUM($AW55,AD17,-AE17)</f>
        <v>-0.3589743589743577</v>
      </c>
      <c r="AF55" s="78">
        <f ca="1">SUM($AW55,AE17,-AF17)</f>
        <v>-1.3589743589743577</v>
      </c>
      <c r="AG55" s="78">
        <f ca="1">SUM($AW55,AF17,-AG17)</f>
        <v>-0.35897435897435948</v>
      </c>
      <c r="AH55" s="78">
        <f ca="1">SUM($AW55,AG17,-AH17)</f>
        <v>-0.35897435897435948</v>
      </c>
      <c r="AI55" s="78">
        <f ca="1">SUM($AW55,AH17,-AI17)</f>
        <v>0.64102564102564052</v>
      </c>
      <c r="AJ55" s="78">
        <f ca="1">SUM($AW55,AI17,-AJ17)</f>
        <v>0.6410256410256423</v>
      </c>
      <c r="AK55" s="78">
        <f ca="1">SUM($AW55,AJ17,-AK17)</f>
        <v>-3.3589743589743577</v>
      </c>
      <c r="AL55" s="78">
        <f ca="1">SUM($AW55,AK17,-AL17)</f>
        <v>-1.3589743589743595</v>
      </c>
      <c r="AM55" s="78">
        <f ca="1">SUM($AW55,AL17,-AM17)</f>
        <v>-1.3589743589743595</v>
      </c>
      <c r="AN55" s="78">
        <f ca="1">SUM($AW55,AM17,-AN17)</f>
        <v>-4.3589743589743595</v>
      </c>
      <c r="AO55" s="78">
        <f ca="1">SUM($AW55,AN17,-AO17)</f>
        <v>-4.3589743589743595</v>
      </c>
      <c r="AP55" s="78">
        <f ca="1">SUM($AW55,AO17,-AP17)</f>
        <v>-2.3589743589743586</v>
      </c>
      <c r="AQ55" s="78">
        <f ca="1">SUM($AW55,AP17,-AQ17)</f>
        <v>-2.358974358974359</v>
      </c>
      <c r="AR55" s="78">
        <f ca="1">SUM($AW55,AQ17,-AR17)</f>
        <v>-0.358974358974359</v>
      </c>
      <c r="AS55" s="78">
        <f ca="1">SUM($AW55,AR17,-AS17)</f>
        <v>-0.358974358974359</v>
      </c>
      <c r="AT55" s="78">
        <f ca="1">SUM($AW55,AS17,-AT17)</f>
        <v>-0.358974358974359</v>
      </c>
      <c r="AU55" s="78">
        <f ca="1">SUM($AW55,AT17,-AU17)</f>
        <v>-0.358974358974359</v>
      </c>
      <c r="AV55" s="78">
        <f ca="1">SUM($AW55,AU17,-AV17)</f>
        <v>-0.358974358974359</v>
      </c>
      <c r="AW55" s="78">
        <f ca="1">PRODUCT(-H17,1/39)</f>
        <v>-0.358974358974359</v>
      </c>
      <c r="AY55" s="1">
        <f ca="1">'Lane 22'!CO17</f>
        <v>10.386666666666667</v>
      </c>
      <c r="BE55" s="27"/>
    </row>
    <row r="56" spans="4:57" s="1" customFormat="1" ht="69.95" customHeight="1">
      <c r="D56" s="28">
        <v>27</v>
      </c>
      <c r="H56" s="4"/>
      <c r="I56" s="2"/>
      <c r="J56" s="78">
        <f ca="1">PRODUCT(-H18,1/39)</f>
        <v>-0.5641025641025641</v>
      </c>
      <c r="K56" s="78">
        <f ca="1">SUM($AW56,J18,-K18)</f>
        <v>-3.5641025641025639</v>
      </c>
      <c r="L56" s="78">
        <f ca="1">SUM($AW56,K18,-L18)</f>
        <v>0.43589743589743613</v>
      </c>
      <c r="M56" s="78">
        <f ca="1">SUM($AW56,L18,-M18)</f>
        <v>-0.5641025641025641</v>
      </c>
      <c r="N56" s="78">
        <f ca="1">SUM($AW56,M18,-N18)</f>
        <v>-1.5641025641025641</v>
      </c>
      <c r="O56" s="78">
        <f ca="1">SUM($AW56,N18,-O18)</f>
        <v>-1.5641025641025639</v>
      </c>
      <c r="P56" s="78">
        <f ca="1">SUM($AW56,O18,-P18)</f>
        <v>-0.56410256410256387</v>
      </c>
      <c r="Q56" s="78">
        <f ca="1">SUM($AW56,P18,-Q18)</f>
        <v>-1.5641025641025639</v>
      </c>
      <c r="R56" s="78">
        <f ca="1">SUM($AW56,Q18,-R18)</f>
        <v>-1.5641025641025639</v>
      </c>
      <c r="S56" s="78">
        <f ca="1">SUM($AW56,R18,-S18)</f>
        <v>1.4358974358974361</v>
      </c>
      <c r="T56" s="78">
        <f ca="1">SUM($AW56,S18,-T18)</f>
        <v>-0.56410256410256387</v>
      </c>
      <c r="U56" s="78">
        <f ca="1">SUM($AW56,T18,-U18)</f>
        <v>0.43589743589743613</v>
      </c>
      <c r="V56" s="78">
        <f ca="1">SUM($AW56,U18,-V18)</f>
        <v>1.4358974358974361</v>
      </c>
      <c r="W56" s="78">
        <f ca="1">SUM($AW56,V18,-W18)</f>
        <v>0.4358974358974359</v>
      </c>
      <c r="X56" s="78">
        <f ca="1">SUM($AW56,W18,-X18)</f>
        <v>1.4358974358974359</v>
      </c>
      <c r="Y56" s="78">
        <f ca="1">SUM($AW56,X18,-Y18)</f>
        <v>0.43589743589743613</v>
      </c>
      <c r="Z56" s="78">
        <f ca="1">SUM($AW56,Y18,-Z18)</f>
        <v>0.43589743589743613</v>
      </c>
      <c r="AA56" s="78">
        <f ca="1">SUM($AW56,Z18,-AA18)</f>
        <v>-0.56410256410256387</v>
      </c>
      <c r="AB56" s="78">
        <f ca="1">SUM($AW56,AA18,-AB18)</f>
        <v>1.4358974358974361</v>
      </c>
      <c r="AC56" s="78">
        <f ca="1">SUM($AW56,AB18,-AC18)</f>
        <v>-0.56410256410256387</v>
      </c>
      <c r="AD56" s="78">
        <f ca="1">SUM($AW56,AC18,-AD18)</f>
        <v>-0.56410256410256387</v>
      </c>
      <c r="AE56" s="78">
        <f ca="1">SUM($AW56,AD18,-AE18)</f>
        <v>1.4358974358974361</v>
      </c>
      <c r="AF56" s="78">
        <f ca="1">SUM($AW56,AE18,-AF18)</f>
        <v>-0.56410256410256387</v>
      </c>
      <c r="AG56" s="78">
        <f ca="1">SUM($AW56,AF18,-AG18)</f>
        <v>-0.56410256410256387</v>
      </c>
      <c r="AH56" s="78">
        <f ca="1">SUM($AW56,AG18,-AH18)</f>
        <v>-0.56410256410256387</v>
      </c>
      <c r="AI56" s="78">
        <f ca="1">SUM($AW56,AH18,-AI18)</f>
        <v>-1.5641025641025639</v>
      </c>
      <c r="AJ56" s="78">
        <f ca="1">SUM($AW56,AI18,-AJ18)</f>
        <v>-0.56410256410256387</v>
      </c>
      <c r="AK56" s="78">
        <f ca="1">SUM($AW56,AJ18,-AK18)</f>
        <v>-1.5641025641025639</v>
      </c>
      <c r="AL56" s="78">
        <f ca="1">SUM($AW56,AK18,-AL18)</f>
        <v>-0.56410256410256387</v>
      </c>
      <c r="AM56" s="78">
        <f ca="1">SUM($AW56,AL18,-AM18)</f>
        <v>-1.5641025641025639</v>
      </c>
      <c r="AN56" s="78">
        <f ca="1">SUM($AW56,AM18,-AN18)</f>
        <v>-2.5641025641025639</v>
      </c>
      <c r="AO56" s="78">
        <f ca="1">SUM($AW56,AN18,-AO18)</f>
        <v>-1.5641025641025639</v>
      </c>
      <c r="AP56" s="78">
        <f ca="1">SUM($AW56,AO18,-AP18)</f>
        <v>-0.56410256410256387</v>
      </c>
      <c r="AQ56" s="78">
        <f ca="1">SUM($AW56,AP18,-AQ18)</f>
        <v>-1.5641025641025639</v>
      </c>
      <c r="AR56" s="78">
        <f ca="1">SUM($AW56,AQ18,-AR18)</f>
        <v>-0.5641025641025641</v>
      </c>
      <c r="AS56" s="78">
        <f ca="1">SUM($AW56,AR18,-AS18)</f>
        <v>-0.5641025641025641</v>
      </c>
      <c r="AT56" s="78">
        <f ca="1">SUM($AW56,AS18,-AT18)</f>
        <v>-0.5641025641025641</v>
      </c>
      <c r="AU56" s="78">
        <f ca="1">SUM($AW56,AT18,-AU18)</f>
        <v>-0.5641025641025641</v>
      </c>
      <c r="AV56" s="78">
        <f ca="1">SUM($AW56,AU18,-AV18)</f>
        <v>-1.5641025641025641</v>
      </c>
      <c r="AW56" s="78">
        <f ca="1">PRODUCT(-H18,1/39)</f>
        <v>-0.5641025641025641</v>
      </c>
      <c r="AY56" s="1">
        <f ca="1">'Lane 22'!CO18</f>
        <v>3.9200000000000004</v>
      </c>
      <c r="BE56" s="27"/>
    </row>
    <row r="57" spans="4:57" s="1" customFormat="1" ht="69.95" customHeight="1">
      <c r="D57" s="28">
        <v>25</v>
      </c>
      <c r="H57" s="4"/>
      <c r="I57" s="2"/>
      <c r="J57" s="78">
        <f ca="1">PRODUCT(-H19,1/39)</f>
        <v>0.84615384615384615</v>
      </c>
      <c r="K57" s="78">
        <f ca="1">SUM($AW57,J19,-K19)</f>
        <v>-0.15384615384615386</v>
      </c>
      <c r="L57" s="78">
        <f ca="1">SUM($AW57,K19,-L19)</f>
        <v>0.84615384615384626</v>
      </c>
      <c r="M57" s="78">
        <f ca="1">SUM($AW57,L19,-M19)</f>
        <v>1.8461538461538463</v>
      </c>
      <c r="N57" s="78">
        <f ca="1">SUM($AW57,M19,-N19)</f>
        <v>1.8461538461538463</v>
      </c>
      <c r="O57" s="78">
        <f ca="1">SUM($AW57,N19,-O19)</f>
        <v>1.8461538461538463</v>
      </c>
      <c r="P57" s="78">
        <f ca="1">SUM($AW57,O19,-P19)</f>
        <v>2.8461538461538463</v>
      </c>
      <c r="Q57" s="78">
        <f ca="1">SUM($AW57,P19,-Q19)</f>
        <v>1.8461538461538463</v>
      </c>
      <c r="R57" s="78">
        <f ca="1">SUM($AW57,Q19,-R19)</f>
        <v>3.8461538461538458</v>
      </c>
      <c r="S57" s="78">
        <f ca="1">SUM($AW57,R19,-S19)</f>
        <v>5.8461538461538458</v>
      </c>
      <c r="T57" s="78">
        <f ca="1">SUM($AW57,S19,-T19)</f>
        <v>4.8461538461538467</v>
      </c>
      <c r="U57" s="78">
        <f ca="1">SUM($AW57,T19,-U19)</f>
        <v>2.8461538461538467</v>
      </c>
      <c r="V57" s="78">
        <f ca="1">SUM($AW57,U19,-V19)</f>
        <v>1.8461538461538467</v>
      </c>
      <c r="W57" s="78">
        <f ca="1">SUM($AW57,V19,-W19)</f>
        <v>2.8461538461538467</v>
      </c>
      <c r="X57" s="78">
        <f ca="1">SUM($AW57,W19,-X19)</f>
        <v>-0.1538461538461533</v>
      </c>
      <c r="Y57" s="78">
        <f ca="1">SUM($AW57,X19,-Y19)</f>
        <v>-0.1538461538461533</v>
      </c>
      <c r="Z57" s="78">
        <f ca="1">SUM($AW57,Y19,-Z19)</f>
        <v>-0.1538461538461533</v>
      </c>
      <c r="AA57" s="78">
        <f ca="1">SUM($AW57,Z19,-AA19)</f>
        <v>0.8461538461538467</v>
      </c>
      <c r="AB57" s="78">
        <f ca="1">SUM($AW57,AA19,-AB19)</f>
        <v>-0.1538461538461533</v>
      </c>
      <c r="AC57" s="78">
        <f ca="1">SUM($AW57,AB19,-AC19)</f>
        <v>-0.1538461538461533</v>
      </c>
      <c r="AD57" s="78">
        <f ca="1">SUM($AW57,AC19,-AD19)</f>
        <v>-0.1538461538461533</v>
      </c>
      <c r="AE57" s="78">
        <f ca="1">SUM($AW57,AD19,-AE19)</f>
        <v>0.8461538461538467</v>
      </c>
      <c r="AF57" s="78">
        <f ca="1">SUM($AW57,AE19,-AF19)</f>
        <v>-0.1538461538461533</v>
      </c>
      <c r="AG57" s="78">
        <f ca="1">SUM($AW57,AF19,-AG19)</f>
        <v>0.8461538461538467</v>
      </c>
      <c r="AH57" s="78">
        <f ca="1">SUM($AW57,AG19,-AH19)</f>
        <v>0.8461538461538467</v>
      </c>
      <c r="AI57" s="78">
        <f ca="1">SUM($AW57,AH19,-AI19)</f>
        <v>1.8461538461538467</v>
      </c>
      <c r="AJ57" s="78">
        <f ca="1">SUM($AW57,AI19,-AJ19)</f>
        <v>1.8461538461538467</v>
      </c>
      <c r="AK57" s="78">
        <f ca="1">SUM($AW57,AJ19,-AK19)</f>
        <v>-2.1538461538461533</v>
      </c>
      <c r="AL57" s="78">
        <f ca="1">SUM($AW57,AK19,-AL19)</f>
        <v>-0.1538461538461533</v>
      </c>
      <c r="AM57" s="78">
        <f ca="1">SUM($AW57,AL19,-AM19)</f>
        <v>-0.1538461538461533</v>
      </c>
      <c r="AN57" s="78">
        <f ca="1">SUM($AW57,AM19,-AN19)</f>
        <v>-3.1538461538461533</v>
      </c>
      <c r="AO57" s="78">
        <f ca="1">SUM($AW57,AN19,-AO19)</f>
        <v>-3.1538461538461542</v>
      </c>
      <c r="AP57" s="78">
        <f ca="1">SUM($AW57,AO19,-AP19)</f>
        <v>-1.1538461538461537</v>
      </c>
      <c r="AQ57" s="78">
        <f ca="1">SUM($AW57,AP19,-AQ19)</f>
        <v>-1.1538461538461537</v>
      </c>
      <c r="AR57" s="78">
        <f ca="1">SUM($AW57,AQ19,-AR19)</f>
        <v>0.84615384615384615</v>
      </c>
      <c r="AS57" s="78">
        <f ca="1">SUM($AW57,AR19,-AS19)</f>
        <v>0.84615384615384615</v>
      </c>
      <c r="AT57" s="78">
        <f ca="1">SUM($AW57,AS19,-AT19)</f>
        <v>0.84615384615384615</v>
      </c>
      <c r="AU57" s="78">
        <f ca="1">SUM($AW57,AT19,-AU19)</f>
        <v>0.84615384615384615</v>
      </c>
      <c r="AV57" s="78">
        <f ca="1">SUM($AW57,AU19,-AV19)</f>
        <v>0.84615384615384615</v>
      </c>
      <c r="AW57" s="78">
        <f ca="1">PRODUCT(-H19,1/39)</f>
        <v>0.84615384615384615</v>
      </c>
      <c r="AY57" s="1">
        <f ca="1">'Lane 22'!CO19</f>
        <v>10.386666666666667</v>
      </c>
      <c r="BE57" s="27"/>
    </row>
    <row r="58" spans="4:57" s="1" customFormat="1" ht="69.95" customHeight="1">
      <c r="D58" s="28">
        <v>23</v>
      </c>
      <c r="H58" s="4"/>
      <c r="I58" s="2"/>
      <c r="J58" s="78">
        <f ca="1">PRODUCT(-H20,1/39)</f>
        <v>-0.5641025641025641</v>
      </c>
      <c r="K58" s="78">
        <f ca="1">SUM($AW58,J20,-K20)</f>
        <v>-3.5641025641025639</v>
      </c>
      <c r="L58" s="78">
        <f ca="1">SUM($AW58,K20,-L20)</f>
        <v>0.43589743589743613</v>
      </c>
      <c r="M58" s="78">
        <f ca="1">SUM($AW58,L20,-M20)</f>
        <v>-0.5641025641025641</v>
      </c>
      <c r="N58" s="78">
        <f ca="1">SUM($AW58,M20,-N20)</f>
        <v>-1.5641025641025641</v>
      </c>
      <c r="O58" s="78">
        <f ca="1">SUM($AW58,N20,-O20)</f>
        <v>-1.5641025641025639</v>
      </c>
      <c r="P58" s="78">
        <f ca="1">SUM($AW58,O20,-P20)</f>
        <v>-0.56410256410256387</v>
      </c>
      <c r="Q58" s="78">
        <f ca="1">SUM($AW58,P20,-Q20)</f>
        <v>-1.5641025641025639</v>
      </c>
      <c r="R58" s="78">
        <f ca="1">SUM($AW58,Q20,-R20)</f>
        <v>-1.5641025641025639</v>
      </c>
      <c r="S58" s="78">
        <f ca="1">SUM($AW58,R20,-S20)</f>
        <v>1.4358974358974361</v>
      </c>
      <c r="T58" s="78">
        <f ca="1">SUM($AW58,S20,-T20)</f>
        <v>-0.56410256410256387</v>
      </c>
      <c r="U58" s="78">
        <f ca="1">SUM($AW58,T20,-U20)</f>
        <v>0.43589743589743613</v>
      </c>
      <c r="V58" s="78">
        <f ca="1">SUM($AW58,U20,-V20)</f>
        <v>1.4358974358974361</v>
      </c>
      <c r="W58" s="78">
        <f ca="1">SUM($AW58,V20,-W20)</f>
        <v>0.4358974358974359</v>
      </c>
      <c r="X58" s="78">
        <f ca="1">SUM($AW58,W20,-X20)</f>
        <v>1.4358974358974359</v>
      </c>
      <c r="Y58" s="78">
        <f ca="1">SUM($AW58,X20,-Y20)</f>
        <v>0.43589743589743613</v>
      </c>
      <c r="Z58" s="78">
        <f ca="1">SUM($AW58,Y20,-Z20)</f>
        <v>0.43589743589743613</v>
      </c>
      <c r="AA58" s="78">
        <f ca="1">SUM($AW58,Z20,-AA20)</f>
        <v>-0.56410256410256387</v>
      </c>
      <c r="AB58" s="78">
        <f ca="1">SUM($AW58,AA20,-AB20)</f>
        <v>1.4358974358974361</v>
      </c>
      <c r="AC58" s="78">
        <f ca="1">SUM($AW58,AB20,-AC20)</f>
        <v>-0.56410256410256387</v>
      </c>
      <c r="AD58" s="78">
        <f ca="1">SUM($AW58,AC20,-AD20)</f>
        <v>-0.56410256410256387</v>
      </c>
      <c r="AE58" s="78">
        <f ca="1">SUM($AW58,AD20,-AE20)</f>
        <v>1.4358974358974361</v>
      </c>
      <c r="AF58" s="78">
        <f ca="1">SUM($AW58,AE20,-AF20)</f>
        <v>-0.56410256410256387</v>
      </c>
      <c r="AG58" s="78">
        <f ca="1">SUM($AW58,AF20,-AG20)</f>
        <v>-0.56410256410256387</v>
      </c>
      <c r="AH58" s="78">
        <f ca="1">SUM($AW58,AG20,-AH20)</f>
        <v>-0.56410256410256387</v>
      </c>
      <c r="AI58" s="78">
        <f ca="1">SUM($AW58,AH20,-AI20)</f>
        <v>-1.5641025641025639</v>
      </c>
      <c r="AJ58" s="78">
        <f ca="1">SUM($AW58,AI20,-AJ20)</f>
        <v>-0.56410256410256387</v>
      </c>
      <c r="AK58" s="78">
        <f ca="1">SUM($AW58,AJ20,-AK20)</f>
        <v>-1.5641025641025639</v>
      </c>
      <c r="AL58" s="78">
        <f ca="1">SUM($AW58,AK20,-AL20)</f>
        <v>-0.56410256410256387</v>
      </c>
      <c r="AM58" s="78">
        <f ca="1">SUM($AW58,AL20,-AM20)</f>
        <v>-1.5641025641025639</v>
      </c>
      <c r="AN58" s="78">
        <f ca="1">SUM($AW58,AM20,-AN20)</f>
        <v>-2.5641025641025639</v>
      </c>
      <c r="AO58" s="78">
        <f ca="1">SUM($AW58,AN20,-AO20)</f>
        <v>-1.5641025641025639</v>
      </c>
      <c r="AP58" s="78">
        <f ca="1">SUM($AW58,AO20,-AP20)</f>
        <v>-0.56410256410256387</v>
      </c>
      <c r="AQ58" s="78">
        <f ca="1">SUM($AW58,AP20,-AQ20)</f>
        <v>-1.5641025641025639</v>
      </c>
      <c r="AR58" s="78">
        <f ca="1">SUM($AW58,AQ20,-AR20)</f>
        <v>-0.5641025641025641</v>
      </c>
      <c r="AS58" s="78">
        <f ca="1">SUM($AW58,AR20,-AS20)</f>
        <v>-0.5641025641025641</v>
      </c>
      <c r="AT58" s="78">
        <f ca="1">SUM($AW58,AS20,-AT20)</f>
        <v>-0.5641025641025641</v>
      </c>
      <c r="AU58" s="78">
        <f ca="1">SUM($AW58,AT20,-AU20)</f>
        <v>-0.5641025641025641</v>
      </c>
      <c r="AV58" s="78">
        <f ca="1">SUM($AW58,AU20,-AV20)</f>
        <v>-1.5641025641025641</v>
      </c>
      <c r="AW58" s="78">
        <f ca="1">PRODUCT(-H20,1/39)</f>
        <v>-0.5641025641025641</v>
      </c>
      <c r="AY58" s="1">
        <f ca="1">'Lane 22'!CO20</f>
        <v>3.9200000000000004</v>
      </c>
      <c r="BE58" s="27"/>
    </row>
    <row r="59" spans="4:57" s="1" customFormat="1" ht="69.95" customHeight="1">
      <c r="D59" s="28">
        <v>21</v>
      </c>
      <c r="H59" s="4"/>
      <c r="I59" s="2"/>
      <c r="J59" s="78">
        <f ca="1">PRODUCT(-H21,1/39)</f>
        <v>1.4871794871794872</v>
      </c>
      <c r="K59" s="78">
        <f ca="1">SUM($AW59,J21,-K21)</f>
        <v>0.48717948717948723</v>
      </c>
      <c r="L59" s="78">
        <f ca="1">SUM($AW59,K21,-L21)</f>
        <v>1.4871794871794872</v>
      </c>
      <c r="M59" s="78">
        <f ca="1">SUM($AW59,L21,-M21)</f>
        <v>2.4871794871794872</v>
      </c>
      <c r="N59" s="78">
        <f ca="1">SUM($AW59,M21,-N21)</f>
        <v>2.4871794871794872</v>
      </c>
      <c r="O59" s="78">
        <f ca="1">SUM($AW59,N21,-O21)</f>
        <v>2.4871794871794872</v>
      </c>
      <c r="P59" s="78">
        <f ca="1">SUM($AW59,O21,-P21)</f>
        <v>3.4871794871794872</v>
      </c>
      <c r="Q59" s="78">
        <f ca="1">SUM($AW59,P21,-Q21)</f>
        <v>2.4871794871794872</v>
      </c>
      <c r="R59" s="78">
        <f ca="1">SUM($AW59,Q21,-R21)</f>
        <v>4.4871794871794872</v>
      </c>
      <c r="S59" s="78">
        <f ca="1">SUM($AW59,R21,-S21)</f>
        <v>6.4871794871794872</v>
      </c>
      <c r="T59" s="78">
        <f ca="1">SUM($AW59,S21,-T21)</f>
        <v>5.4871794871794872</v>
      </c>
      <c r="U59" s="78">
        <f ca="1">SUM($AW59,T21,-U21)</f>
        <v>3.4871794871794872</v>
      </c>
      <c r="V59" s="78">
        <f ca="1">SUM($AW59,U21,-V21)</f>
        <v>2.487179487179489</v>
      </c>
      <c r="W59" s="78">
        <f ca="1">SUM($AW59,V21,-W21)</f>
        <v>3.487179487179489</v>
      </c>
      <c r="X59" s="78">
        <f ca="1">SUM($AW59,W21,-X21)</f>
        <v>0.487179487179489</v>
      </c>
      <c r="Y59" s="78">
        <f ca="1">SUM($AW59,X21,-Y21)</f>
        <v>0.487179487179489</v>
      </c>
      <c r="Z59" s="78">
        <f ca="1">SUM($AW59,Y21,-Z21)</f>
        <v>0.487179487179489</v>
      </c>
      <c r="AA59" s="78">
        <f ca="1">SUM($AW59,Z21,-AA21)</f>
        <v>1.487179487179489</v>
      </c>
      <c r="AB59" s="78">
        <f ca="1">SUM($AW59,AA21,-AB21)</f>
        <v>0.487179487179489</v>
      </c>
      <c r="AC59" s="78">
        <f ca="1">SUM($AW59,AB21,-AC21)</f>
        <v>0.487179487179489</v>
      </c>
      <c r="AD59" s="78">
        <f ca="1">SUM($AW59,AC21,-AD21)</f>
        <v>0.48717948717948723</v>
      </c>
      <c r="AE59" s="78">
        <f ca="1">SUM($AW59,AD21,-AE21)</f>
        <v>1.4871794871794872</v>
      </c>
      <c r="AF59" s="78">
        <f ca="1">SUM($AW59,AE21,-AF21)</f>
        <v>0.48717948717948723</v>
      </c>
      <c r="AG59" s="78">
        <f ca="1">SUM($AW59,AF21,-AG21)</f>
        <v>1.4871794871794872</v>
      </c>
      <c r="AH59" s="78">
        <f ca="1">SUM($AW59,AG21,-AH21)</f>
        <v>1.4871794871794872</v>
      </c>
      <c r="AI59" s="78">
        <f ca="1">SUM($AW59,AH21,-AI21)</f>
        <v>2.4871794871794872</v>
      </c>
      <c r="AJ59" s="78">
        <f ca="1">SUM($AW59,AI21,-AJ21)</f>
        <v>2.4871794871794872</v>
      </c>
      <c r="AK59" s="78">
        <f ca="1">SUM($AW59,AJ21,-AK21)</f>
        <v>-1.5128205128205128</v>
      </c>
      <c r="AL59" s="78">
        <f ca="1">SUM($AW59,AK21,-AL21)</f>
        <v>0.48717948717948723</v>
      </c>
      <c r="AM59" s="78">
        <f ca="1">SUM($AW59,AL21,-AM21)</f>
        <v>0.48717948717948723</v>
      </c>
      <c r="AN59" s="78">
        <f ca="1">SUM($AW59,AM21,-AN21)</f>
        <v>-2.5128205128205128</v>
      </c>
      <c r="AO59" s="78">
        <f ca="1">SUM($AW59,AN21,-AO21)</f>
        <v>-2.5128205128205128</v>
      </c>
      <c r="AP59" s="78">
        <f ca="1">SUM($AW59,AO21,-AP21)</f>
        <v>-0.51282051282051277</v>
      </c>
      <c r="AQ59" s="78">
        <f ca="1">SUM($AW59,AP21,-AQ21)</f>
        <v>-0.51282051282051277</v>
      </c>
      <c r="AR59" s="78">
        <f ca="1">SUM($AW59,AQ21,-AR21)</f>
        <v>1.4871794871794872</v>
      </c>
      <c r="AS59" s="78">
        <f ca="1">SUM($AW59,AR21,-AS21)</f>
        <v>1.4871794871794872</v>
      </c>
      <c r="AT59" s="78">
        <f ca="1">SUM($AW59,AS21,-AT21)</f>
        <v>1.4871794871794872</v>
      </c>
      <c r="AU59" s="78">
        <f ca="1">SUM($AW59,AT21,-AU21)</f>
        <v>1.4871794871794872</v>
      </c>
      <c r="AV59" s="78">
        <f ca="1">SUM($AW59,AU21,-AV21)</f>
        <v>1.4871794871794872</v>
      </c>
      <c r="AW59" s="78">
        <f ca="1">PRODUCT(-H21,1/39)</f>
        <v>1.4871794871794872</v>
      </c>
      <c r="AY59" s="1">
        <f ca="1">'Lane 22'!CO21</f>
        <v>10.386666666666667</v>
      </c>
      <c r="BE59" s="27"/>
    </row>
    <row r="60" spans="4:57" s="1" customFormat="1" ht="69.95" customHeight="1">
      <c r="D60" s="28">
        <v>19</v>
      </c>
      <c r="H60" s="4"/>
      <c r="I60" s="2"/>
      <c r="J60" s="78">
        <f ca="1">PRODUCT(-H22,1/39)</f>
        <v>-0.5641025641025641</v>
      </c>
      <c r="K60" s="78">
        <f ca="1">SUM($AW60,J22,-K22)</f>
        <v>-3.5641025641025639</v>
      </c>
      <c r="L60" s="78">
        <f ca="1">SUM($AW60,K22,-L22)</f>
        <v>0.43589743589743613</v>
      </c>
      <c r="M60" s="78">
        <f ca="1">SUM($AW60,L22,-M22)</f>
        <v>-0.5641025641025641</v>
      </c>
      <c r="N60" s="78">
        <f ca="1">SUM($AW60,M22,-N22)</f>
        <v>-1.5641025641025641</v>
      </c>
      <c r="O60" s="78">
        <f ca="1">SUM($AW60,N22,-O22)</f>
        <v>-1.5641025641025639</v>
      </c>
      <c r="P60" s="78">
        <f ca="1">SUM($AW60,O22,-P22)</f>
        <v>-0.56410256410256387</v>
      </c>
      <c r="Q60" s="78">
        <f ca="1">SUM($AW60,P22,-Q22)</f>
        <v>-1.5641025641025639</v>
      </c>
      <c r="R60" s="78">
        <f ca="1">SUM($AW60,Q22,-R22)</f>
        <v>-1.5641025641025639</v>
      </c>
      <c r="S60" s="78">
        <f ca="1">SUM($AW60,R22,-S22)</f>
        <v>1.4358974358974361</v>
      </c>
      <c r="T60" s="78">
        <f ca="1">SUM($AW60,S22,-T22)</f>
        <v>-0.56410256410256387</v>
      </c>
      <c r="U60" s="78">
        <f ca="1">SUM($AW60,T22,-U22)</f>
        <v>0.43589743589743613</v>
      </c>
      <c r="V60" s="78">
        <f ca="1">SUM($AW60,U22,-V22)</f>
        <v>1.4358974358974361</v>
      </c>
      <c r="W60" s="78">
        <f ca="1">SUM($AW60,V22,-W22)</f>
        <v>0.4358974358974359</v>
      </c>
      <c r="X60" s="78">
        <f ca="1">SUM($AW60,W22,-X22)</f>
        <v>1.4358974358974359</v>
      </c>
      <c r="Y60" s="78">
        <f ca="1">SUM($AW60,X22,-Y22)</f>
        <v>0.43589743589743613</v>
      </c>
      <c r="Z60" s="78">
        <f ca="1">SUM($AW60,Y22,-Z22)</f>
        <v>0.43589743589743613</v>
      </c>
      <c r="AA60" s="78">
        <f ca="1">SUM($AW60,Z22,-AA22)</f>
        <v>-0.56410256410256387</v>
      </c>
      <c r="AB60" s="78">
        <f ca="1">SUM($AW60,AA22,-AB22)</f>
        <v>1.4358974358974361</v>
      </c>
      <c r="AC60" s="78">
        <f ca="1">SUM($AW60,AB22,-AC22)</f>
        <v>-0.56410256410256387</v>
      </c>
      <c r="AD60" s="78">
        <f ca="1">SUM($AW60,AC22,-AD22)</f>
        <v>-0.56410256410256387</v>
      </c>
      <c r="AE60" s="78">
        <f ca="1">SUM($AW60,AD22,-AE22)</f>
        <v>1.4358974358974361</v>
      </c>
      <c r="AF60" s="78">
        <f ca="1">SUM($AW60,AE22,-AF22)</f>
        <v>-0.56410256410256387</v>
      </c>
      <c r="AG60" s="78">
        <f ca="1">SUM($AW60,AF22,-AG22)</f>
        <v>-0.56410256410256387</v>
      </c>
      <c r="AH60" s="78">
        <f ca="1">SUM($AW60,AG22,-AH22)</f>
        <v>-0.56410256410256387</v>
      </c>
      <c r="AI60" s="78">
        <f ca="1">SUM($AW60,AH22,-AI22)</f>
        <v>-1.5641025641025639</v>
      </c>
      <c r="AJ60" s="78">
        <f ca="1">SUM($AW60,AI22,-AJ22)</f>
        <v>-0.56410256410256387</v>
      </c>
      <c r="AK60" s="78">
        <f ca="1">SUM($AW60,AJ22,-AK22)</f>
        <v>-1.5641025641025639</v>
      </c>
      <c r="AL60" s="78">
        <f ca="1">SUM($AW60,AK22,-AL22)</f>
        <v>-0.56410256410256387</v>
      </c>
      <c r="AM60" s="78">
        <f ca="1">SUM($AW60,AL22,-AM22)</f>
        <v>-1.5641025641025639</v>
      </c>
      <c r="AN60" s="78">
        <f ca="1">SUM($AW60,AM22,-AN22)</f>
        <v>-2.5641025641025639</v>
      </c>
      <c r="AO60" s="78">
        <f ca="1">SUM($AW60,AN22,-AO22)</f>
        <v>-1.5641025641025639</v>
      </c>
      <c r="AP60" s="78">
        <f ca="1">SUM($AW60,AO22,-AP22)</f>
        <v>-0.56410256410256387</v>
      </c>
      <c r="AQ60" s="78">
        <f ca="1">SUM($AW60,AP22,-AQ22)</f>
        <v>-1.5641025641025639</v>
      </c>
      <c r="AR60" s="78">
        <f ca="1">SUM($AW60,AQ22,-AR22)</f>
        <v>-0.5641025641025641</v>
      </c>
      <c r="AS60" s="78">
        <f ca="1">SUM($AW60,AR22,-AS22)</f>
        <v>-0.5641025641025641</v>
      </c>
      <c r="AT60" s="78">
        <f ca="1">SUM($AW60,AS22,-AT22)</f>
        <v>-0.5641025641025641</v>
      </c>
      <c r="AU60" s="78">
        <f ca="1">SUM($AW60,AT22,-AU22)</f>
        <v>-0.5641025641025641</v>
      </c>
      <c r="AV60" s="78">
        <f ca="1">SUM($AW60,AU22,-AV22)</f>
        <v>-1.5641025641025641</v>
      </c>
      <c r="AW60" s="78">
        <f ca="1">PRODUCT(-H22,1/39)</f>
        <v>-0.5641025641025641</v>
      </c>
      <c r="AY60" s="1">
        <f ca="1">'Lane 22'!CO22</f>
        <v>3.9200000000000004</v>
      </c>
      <c r="BE60" s="27"/>
    </row>
    <row r="61" spans="4:57" s="1" customFormat="1" ht="69.95" customHeight="1">
      <c r="D61" s="28">
        <v>17</v>
      </c>
      <c r="H61" s="4"/>
      <c r="I61" s="2"/>
      <c r="J61" s="78">
        <f ca="1">PRODUCT(-H23,1/39)</f>
        <v>-0.25641025641025639</v>
      </c>
      <c r="K61" s="78">
        <f ca="1">SUM($AW61,J23,-K23)</f>
        <v>0.74358974358974361</v>
      </c>
      <c r="L61" s="78">
        <f ca="1">SUM($AW61,K23,-L23)</f>
        <v>2.7435897435897436</v>
      </c>
      <c r="M61" s="78">
        <f ca="1">SUM($AW61,L23,-M23)</f>
        <v>2.7435897435897436</v>
      </c>
      <c r="N61" s="78">
        <f ca="1">SUM($AW61,M23,-N23)</f>
        <v>5.7435897435897436</v>
      </c>
      <c r="O61" s="78">
        <f ca="1">SUM($AW61,N23,-O23)</f>
        <v>3.7435897435897445</v>
      </c>
      <c r="P61" s="78">
        <f ca="1">SUM($AW61,O23,-P23)</f>
        <v>4.7435897435897445</v>
      </c>
      <c r="Q61" s="78">
        <f ca="1">SUM($AW61,P23,-Q23)</f>
        <v>4.7435897435897445</v>
      </c>
      <c r="R61" s="78">
        <f ca="1">SUM($AW61,Q23,-R23)</f>
        <v>3.7435897435897445</v>
      </c>
      <c r="S61" s="78">
        <f ca="1">SUM($AW61,R23,-S23)</f>
        <v>5.7435897435897445</v>
      </c>
      <c r="T61" s="78">
        <f ca="1">SUM($AW61,S23,-T23)</f>
        <v>4.7435897435897445</v>
      </c>
      <c r="U61" s="78">
        <f ca="1">SUM($AW61,T23,-U23)</f>
        <v>3.7435897435897445</v>
      </c>
      <c r="V61" s="78">
        <f ca="1">SUM($AW61,U23,-V23)</f>
        <v>4.7435897435897445</v>
      </c>
      <c r="W61" s="78">
        <f ca="1">SUM($AW61,V23,-W23)</f>
        <v>3.7435897435897445</v>
      </c>
      <c r="X61" s="78">
        <f ca="1">SUM($AW61,W23,-X23)</f>
        <v>4.7435897435897445</v>
      </c>
      <c r="Y61" s="78">
        <f ca="1">SUM($AW61,X23,-Y23)</f>
        <v>5.7435897435897445</v>
      </c>
      <c r="Z61" s="78">
        <f ca="1">SUM($AW61,Y23,-Z23)</f>
        <v>3.7435897435897374</v>
      </c>
      <c r="AA61" s="78">
        <f ca="1">SUM($AW61,Z23,-AA23)</f>
        <v>3.7435897435897374</v>
      </c>
      <c r="AB61" s="78">
        <f ca="1">SUM($AW61,AA23,-AB23)</f>
        <v>4.7435897435897374</v>
      </c>
      <c r="AC61" s="78">
        <f ca="1">SUM($AW61,AB23,-AC23)</f>
        <v>3.7435897435897374</v>
      </c>
      <c r="AD61" s="78">
        <f ca="1">SUM($AW61,AC23,-AD23)</f>
        <v>1.7435897435897374</v>
      </c>
      <c r="AE61" s="78">
        <f ca="1">SUM($AW61,AD23,-AE23)</f>
        <v>3.7435897435897374</v>
      </c>
      <c r="AF61" s="78">
        <f ca="1">SUM($AW61,AE23,-AF23)</f>
        <v>1.7435897435897374</v>
      </c>
      <c r="AG61" s="78">
        <f ca="1">SUM($AW61,AF23,-AG23)</f>
        <v>-2.2564102564102626</v>
      </c>
      <c r="AH61" s="78">
        <f ca="1">SUM($AW61,AG23,-AH23)</f>
        <v>-1.2564102564102626</v>
      </c>
      <c r="AI61" s="78">
        <f ca="1">SUM($AW61,AH23,-AI23)</f>
        <v>-4.2564102564102626</v>
      </c>
      <c r="AJ61" s="78">
        <f ca="1">SUM($AW61,AI23,-AJ23)</f>
        <v>-4.2564102564102626</v>
      </c>
      <c r="AK61" s="78">
        <f ca="1">SUM($AW61,AJ23,-AK23)</f>
        <v>-6.2564102564102626</v>
      </c>
      <c r="AL61" s="78">
        <f ca="1">SUM($AW61,AK23,-AL23)</f>
        <v>-7.2564102564102626</v>
      </c>
      <c r="AM61" s="78">
        <f ca="1">SUM($AW61,AL23,-AM23)</f>
        <v>-7.2564102564102626</v>
      </c>
      <c r="AN61" s="78">
        <f ca="1">SUM($AW61,AM23,-AN23)</f>
        <v>-9.2564102564102555</v>
      </c>
      <c r="AO61" s="78">
        <f ca="1">SUM($AW61,AN23,-AO23)</f>
        <v>-13.256410256410256</v>
      </c>
      <c r="AP61" s="78">
        <f ca="1">SUM($AW61,AO23,-AP23)</f>
        <v>-8.2564102564102555</v>
      </c>
      <c r="AQ61" s="78">
        <f ca="1">SUM($AW61,AP23,-AQ23)</f>
        <v>-8.2564102564102555</v>
      </c>
      <c r="AR61" s="78">
        <f ca="1">SUM($AW61,AQ23,-AR23)</f>
        <v>-5.2564102564102555</v>
      </c>
      <c r="AS61" s="78">
        <f ca="1">SUM($AW61,AR23,-AS23)</f>
        <v>-8.2564102564102555</v>
      </c>
      <c r="AT61" s="78">
        <f ca="1">SUM($AW61,AS23,-AT23)</f>
        <v>-4.2564102564102555</v>
      </c>
      <c r="AU61" s="78">
        <f ca="1">SUM($AW61,AT23,-AU23)</f>
        <v>-2.2564102564102564</v>
      </c>
      <c r="AV61" s="78">
        <f ca="1">SUM($AW61,AU23,-AV23)</f>
        <v>-3.2564102564102564</v>
      </c>
      <c r="AW61" s="78">
        <f ca="1">PRODUCT(-H23,1/39)</f>
        <v>-0.25641025641025639</v>
      </c>
      <c r="AY61" s="1">
        <f ca="1">'Lane 22'!CO23</f>
        <v>47.040000000000006</v>
      </c>
      <c r="BE61" s="27"/>
    </row>
    <row r="62" spans="4:57" s="1" customFormat="1" ht="69.95" customHeight="1">
      <c r="D62" s="28">
        <v>15</v>
      </c>
      <c r="H62" s="4"/>
      <c r="I62" s="2"/>
      <c r="J62" s="78">
        <f ca="1">PRODUCT(-H24,1/39)</f>
        <v>-0.717948717948718</v>
      </c>
      <c r="K62" s="78">
        <f ca="1">SUM($AW62,J24,-K24)</f>
        <v>-1.7179487179487181</v>
      </c>
      <c r="L62" s="78">
        <f ca="1">SUM($AW62,K24,-L24)</f>
        <v>-2.7179487179487181</v>
      </c>
      <c r="M62" s="78">
        <f ca="1">SUM($AW62,L24,-M24)</f>
        <v>-4.7179487179487181</v>
      </c>
      <c r="N62" s="78">
        <f ca="1">SUM($AW62,M24,-N24)</f>
        <v>-3.7179487179487181</v>
      </c>
      <c r="O62" s="78">
        <f ca="1">SUM($AW62,N24,-O24)</f>
        <v>-2.7179487179487172</v>
      </c>
      <c r="P62" s="78">
        <f ca="1">SUM($AW62,O24,-P24)</f>
        <v>0.28205128205128283</v>
      </c>
      <c r="Q62" s="78">
        <f ca="1">SUM($AW62,P24,-Q24)</f>
        <v>-0.71794871794871717</v>
      </c>
      <c r="R62" s="78">
        <f ca="1">SUM($AW62,Q24,-R24)</f>
        <v>0.28205128205128283</v>
      </c>
      <c r="S62" s="78">
        <f ca="1">SUM($AW62,R24,-S24)</f>
        <v>3.2820512820512828</v>
      </c>
      <c r="T62" s="78">
        <f ca="1">SUM($AW62,S24,-T24)</f>
        <v>2.2820512820512819</v>
      </c>
      <c r="U62" s="78">
        <f ca="1">SUM($AW62,T24,-U24)</f>
        <v>1.2820512820512819</v>
      </c>
      <c r="V62" s="78">
        <f ca="1">SUM($AW62,U24,-V24)</f>
        <v>5.2820512820512819</v>
      </c>
      <c r="W62" s="78">
        <f ca="1">SUM($AW62,V24,-W24)</f>
        <v>3.2820512820512819</v>
      </c>
      <c r="X62" s="78">
        <f ca="1">SUM($AW62,W24,-X24)</f>
        <v>5.2820512820512828</v>
      </c>
      <c r="Y62" s="78">
        <f ca="1">SUM($AW62,X24,-Y24)</f>
        <v>4.2820512820512828</v>
      </c>
      <c r="Z62" s="78">
        <f ca="1">SUM($AW62,Y24,-Z24)</f>
        <v>3.282051282051281</v>
      </c>
      <c r="AA62" s="78">
        <f ca="1">SUM($AW62,Z24,-AA24)</f>
        <v>2.282051282051281</v>
      </c>
      <c r="AB62" s="78">
        <f ca="1">SUM($AW62,AA24,-AB24)</f>
        <v>3.282051282051281</v>
      </c>
      <c r="AC62" s="78">
        <f ca="1">SUM($AW62,AB24,-AC24)</f>
        <v>-0.717948717948719</v>
      </c>
      <c r="AD62" s="78">
        <f ca="1">SUM($AW62,AC24,-AD24)</f>
        <v>-0.717948717948719</v>
      </c>
      <c r="AE62" s="78">
        <f ca="1">SUM($AW62,AD24,-AE24)</f>
        <v>-0.717948717948719</v>
      </c>
      <c r="AF62" s="78">
        <f ca="1">SUM($AW62,AE24,-AF24)</f>
        <v>-1.717948717948719</v>
      </c>
      <c r="AG62" s="78">
        <f ca="1">SUM($AW62,AF24,-AG24)</f>
        <v>-2.717948717948719</v>
      </c>
      <c r="AH62" s="78">
        <f ca="1">SUM($AW62,AG24,-AH24)</f>
        <v>-0.717948717948719</v>
      </c>
      <c r="AI62" s="78">
        <f ca="1">SUM($AW62,AH24,-AI24)</f>
        <v>-0.717948717948719</v>
      </c>
      <c r="AJ62" s="78">
        <f ca="1">SUM($AW62,AI24,-AJ24)</f>
        <v>-1.717948717948719</v>
      </c>
      <c r="AK62" s="78">
        <f ca="1">SUM($AW62,AJ24,-AK24)</f>
        <v>-0.717948717948719</v>
      </c>
      <c r="AL62" s="78">
        <f ca="1">SUM($AW62,AK24,-AL24)</f>
        <v>-2.717948717948719</v>
      </c>
      <c r="AM62" s="78">
        <f ca="1">SUM($AW62,AL24,-AM24)</f>
        <v>-0.717948717948719</v>
      </c>
      <c r="AN62" s="78">
        <f ca="1">SUM($AW62,AM24,-AN24)</f>
        <v>-1.717948717948719</v>
      </c>
      <c r="AO62" s="78">
        <f ca="1">SUM($AW62,AN24,-AO24)</f>
        <v>-4.717948717948719</v>
      </c>
      <c r="AP62" s="78">
        <f ca="1">SUM($AW62,AO24,-AP24)</f>
        <v>-1.717948717948719</v>
      </c>
      <c r="AQ62" s="78">
        <f ca="1">SUM($AW62,AP24,-AQ24)</f>
        <v>-2.717948717948719</v>
      </c>
      <c r="AR62" s="78">
        <f ca="1">SUM($AW62,AQ24,-AR24)</f>
        <v>-1.717948717948719</v>
      </c>
      <c r="AS62" s="78">
        <f ca="1">SUM($AW62,AR24,-AS24)</f>
        <v>-1.717948717948719</v>
      </c>
      <c r="AT62" s="78">
        <f ca="1">SUM($AW62,AS24,-AT24)</f>
        <v>-4.7179487179487172</v>
      </c>
      <c r="AU62" s="78">
        <f ca="1">SUM($AW62,AT24,-AU24)</f>
        <v>-2.7179487179487172</v>
      </c>
      <c r="AV62" s="78">
        <f ca="1">SUM($AW62,AU24,-AV24)</f>
        <v>-9.7179487179487172</v>
      </c>
      <c r="AW62" s="78">
        <f ca="1">PRODUCT(-H24,1/39)</f>
        <v>-0.717948717948718</v>
      </c>
      <c r="AY62" s="1">
        <f ca="1">'Lane 22'!CO24</f>
        <v>17.240000000000002</v>
      </c>
      <c r="BE62" s="27"/>
    </row>
    <row r="63" spans="4:57" s="1" customFormat="1" ht="69.95" customHeight="1">
      <c r="D63" s="28">
        <v>13</v>
      </c>
      <c r="H63" s="4"/>
      <c r="I63" s="2"/>
      <c r="J63" s="78">
        <f ca="1">PRODUCT(-H25,1/39)</f>
        <v>-0.5641025641025641</v>
      </c>
      <c r="K63" s="78">
        <f ca="1">SUM($AW63,J25,-K25)</f>
        <v>-3.5641025641025639</v>
      </c>
      <c r="L63" s="78">
        <f ca="1">SUM($AW63,K25,-L25)</f>
        <v>0.43589743589743613</v>
      </c>
      <c r="M63" s="78">
        <f ca="1">SUM($AW63,L25,-M25)</f>
        <v>-0.5641025641025641</v>
      </c>
      <c r="N63" s="78">
        <f ca="1">SUM($AW63,M25,-N25)</f>
        <v>-1.5641025641025641</v>
      </c>
      <c r="O63" s="78">
        <f ca="1">SUM($AW63,N25,-O25)</f>
        <v>-1.5641025641025639</v>
      </c>
      <c r="P63" s="78">
        <f ca="1">SUM($AW63,O25,-P25)</f>
        <v>-0.56410256410256387</v>
      </c>
      <c r="Q63" s="78">
        <f ca="1">SUM($AW63,P25,-Q25)</f>
        <v>-1.5641025641025639</v>
      </c>
      <c r="R63" s="78">
        <f ca="1">SUM($AW63,Q25,-R25)</f>
        <v>-1.5641025641025639</v>
      </c>
      <c r="S63" s="78">
        <f ca="1">SUM($AW63,R25,-S25)</f>
        <v>1.4358974358974361</v>
      </c>
      <c r="T63" s="78">
        <f ca="1">SUM($AW63,S25,-T25)</f>
        <v>-0.56410256410256387</v>
      </c>
      <c r="U63" s="78">
        <f ca="1">SUM($AW63,T25,-U25)</f>
        <v>0.43589743589743613</v>
      </c>
      <c r="V63" s="78">
        <f ca="1">SUM($AW63,U25,-V25)</f>
        <v>1.4358974358974361</v>
      </c>
      <c r="W63" s="78">
        <f ca="1">SUM($AW63,V25,-W25)</f>
        <v>0.4358974358974359</v>
      </c>
      <c r="X63" s="78">
        <f ca="1">SUM($AW63,W25,-X25)</f>
        <v>1.4358974358974359</v>
      </c>
      <c r="Y63" s="78">
        <f ca="1">SUM($AW63,X25,-Y25)</f>
        <v>0.43589743589743613</v>
      </c>
      <c r="Z63" s="78">
        <f ca="1">SUM($AW63,Y25,-Z25)</f>
        <v>0.43589743589743613</v>
      </c>
      <c r="AA63" s="78">
        <f ca="1">SUM($AW63,Z25,-AA25)</f>
        <v>-0.56410256410256387</v>
      </c>
      <c r="AB63" s="78">
        <f ca="1">SUM($AW63,AA25,-AB25)</f>
        <v>1.4358974358974361</v>
      </c>
      <c r="AC63" s="78">
        <f ca="1">SUM($AW63,AB25,-AC25)</f>
        <v>-0.56410256410256387</v>
      </c>
      <c r="AD63" s="78">
        <f ca="1">SUM($AW63,AC25,-AD25)</f>
        <v>-0.56410256410256387</v>
      </c>
      <c r="AE63" s="78">
        <f ca="1">SUM($AW63,AD25,-AE25)</f>
        <v>1.4358974358974361</v>
      </c>
      <c r="AF63" s="78">
        <f ca="1">SUM($AW63,AE25,-AF25)</f>
        <v>-0.56410256410256387</v>
      </c>
      <c r="AG63" s="78">
        <f ca="1">SUM($AW63,AF25,-AG25)</f>
        <v>-0.56410256410256387</v>
      </c>
      <c r="AH63" s="78">
        <f ca="1">SUM($AW63,AG25,-AH25)</f>
        <v>-0.56410256410256387</v>
      </c>
      <c r="AI63" s="78">
        <f ca="1">SUM($AW63,AH25,-AI25)</f>
        <v>-1.5641025641025639</v>
      </c>
      <c r="AJ63" s="78">
        <f ca="1">SUM($AW63,AI25,-AJ25)</f>
        <v>-0.56410256410256387</v>
      </c>
      <c r="AK63" s="78">
        <f ca="1">SUM($AW63,AJ25,-AK25)</f>
        <v>-1.5641025641025639</v>
      </c>
      <c r="AL63" s="78">
        <f ca="1">SUM($AW63,AK25,-AL25)</f>
        <v>-0.56410256410256387</v>
      </c>
      <c r="AM63" s="78">
        <f ca="1">SUM($AW63,AL25,-AM25)</f>
        <v>-1.5641025641025639</v>
      </c>
      <c r="AN63" s="78">
        <f ca="1">SUM($AW63,AM25,-AN25)</f>
        <v>-2.5641025641025639</v>
      </c>
      <c r="AO63" s="78">
        <f ca="1">SUM($AW63,AN25,-AO25)</f>
        <v>-1.5641025641025639</v>
      </c>
      <c r="AP63" s="78">
        <f ca="1">SUM($AW63,AO25,-AP25)</f>
        <v>-0.56410256410256387</v>
      </c>
      <c r="AQ63" s="78">
        <f ca="1">SUM($AW63,AP25,-AQ25)</f>
        <v>-1.5641025641025639</v>
      </c>
      <c r="AR63" s="78">
        <f ca="1">SUM($AW63,AQ25,-AR25)</f>
        <v>-0.5641025641025641</v>
      </c>
      <c r="AS63" s="78">
        <f ca="1">SUM($AW63,AR25,-AS25)</f>
        <v>-0.5641025641025641</v>
      </c>
      <c r="AT63" s="78">
        <f ca="1">SUM($AW63,AS25,-AT25)</f>
        <v>-0.5641025641025641</v>
      </c>
      <c r="AU63" s="78">
        <f ca="1">SUM($AW63,AT25,-AU25)</f>
        <v>-0.5641025641025641</v>
      </c>
      <c r="AV63" s="78">
        <f ca="1">SUM($AW63,AU25,-AV25)</f>
        <v>-1.5641025641025641</v>
      </c>
      <c r="AW63" s="78">
        <f ca="1">PRODUCT(-H25,1/39)</f>
        <v>-0.5641025641025641</v>
      </c>
      <c r="AY63" s="1">
        <f ca="1">'Lane 22'!CO25</f>
        <v>3.9200000000000004</v>
      </c>
      <c r="BE63" s="27"/>
    </row>
    <row r="64" spans="4:57" s="1" customFormat="1" ht="69.95" customHeight="1">
      <c r="D64" s="28">
        <v>11</v>
      </c>
      <c r="H64" s="4"/>
      <c r="I64" s="2"/>
      <c r="J64" s="78">
        <f ca="1">PRODUCT(-H26,1/39)</f>
        <v>-0.69230769230769229</v>
      </c>
      <c r="K64" s="78">
        <f ca="1">SUM($AW64,J26,-K26)</f>
        <v>-0.69230769230769229</v>
      </c>
      <c r="L64" s="78">
        <f ca="1">SUM($AW64,K26,-L26)</f>
        <v>-2.6923076923076925</v>
      </c>
      <c r="M64" s="78">
        <f ca="1">SUM($AW64,L26,-M26)</f>
        <v>-2.6923076923076925</v>
      </c>
      <c r="N64" s="78">
        <f ca="1">SUM($AW64,M26,-N26)</f>
        <v>-1.6923076923076925</v>
      </c>
      <c r="O64" s="78">
        <f ca="1">SUM($AW64,N26,-O26)</f>
        <v>-0.69230769230769251</v>
      </c>
      <c r="P64" s="78">
        <f ca="1">SUM($AW64,O26,-P26)</f>
        <v>1.3076923076923075</v>
      </c>
      <c r="Q64" s="78">
        <f ca="1">SUM($AW64,P26,-Q26)</f>
        <v>1.3076923076923075</v>
      </c>
      <c r="R64" s="78">
        <f ca="1">SUM($AW64,Q26,-R26)</f>
        <v>2.3076923076923075</v>
      </c>
      <c r="S64" s="78">
        <f ca="1">SUM($AW64,R26,-S26)</f>
        <v>4.3076923076923075</v>
      </c>
      <c r="T64" s="78">
        <f ca="1">SUM($AW64,S26,-T26)</f>
        <v>6.3076923076923075</v>
      </c>
      <c r="U64" s="78">
        <f ca="1">SUM($AW64,T26,-U26)</f>
        <v>4.3076923076923084</v>
      </c>
      <c r="V64" s="78">
        <f ca="1">SUM($AW64,U26,-V26)</f>
        <v>3.3076923076923066</v>
      </c>
      <c r="W64" s="78">
        <f ca="1">SUM($AW64,V26,-W26)</f>
        <v>5.3076923076923066</v>
      </c>
      <c r="X64" s="78">
        <f ca="1">SUM($AW64,W26,-X26)</f>
        <v>4.3076923076923066</v>
      </c>
      <c r="Y64" s="78">
        <f ca="1">SUM($AW64,X26,-Y26)</f>
        <v>4.3076923076923066</v>
      </c>
      <c r="Z64" s="78">
        <f ca="1">SUM($AW64,Y26,-Z26)</f>
        <v>0.3076923076923066</v>
      </c>
      <c r="AA64" s="78">
        <f ca="1">SUM($AW64,Z26,-AA26)</f>
        <v>0.3076923076923066</v>
      </c>
      <c r="AB64" s="78">
        <f ca="1">SUM($AW64,AA26,-AB26)</f>
        <v>1.3076923076923066</v>
      </c>
      <c r="AC64" s="78">
        <f ca="1">SUM($AW64,AB26,-AC26)</f>
        <v>-0.6923076923076934</v>
      </c>
      <c r="AD64" s="78">
        <f ca="1">SUM($AW64,AC26,-AD26)</f>
        <v>-0.6923076923076934</v>
      </c>
      <c r="AE64" s="78">
        <f ca="1">SUM($AW64,AD26,-AE26)</f>
        <v>-0.6923076923076934</v>
      </c>
      <c r="AF64" s="78">
        <f ca="1">SUM($AW64,AE26,-AF26)</f>
        <v>-0.6923076923076934</v>
      </c>
      <c r="AG64" s="78">
        <f ca="1">SUM($AW64,AF26,-AG26)</f>
        <v>-1.6923076923076934</v>
      </c>
      <c r="AH64" s="78">
        <f ca="1">SUM($AW64,AG26,-AH26)</f>
        <v>0.3076923076923066</v>
      </c>
      <c r="AI64" s="78">
        <f ca="1">SUM($AW64,AH26,-AI26)</f>
        <v>0.3076923076923066</v>
      </c>
      <c r="AJ64" s="78">
        <f ca="1">SUM($AW64,AI26,-AJ26)</f>
        <v>0.3076923076923066</v>
      </c>
      <c r="AK64" s="78">
        <f ca="1">SUM($AW64,AJ26,-AK26)</f>
        <v>0.3076923076923066</v>
      </c>
      <c r="AL64" s="78">
        <f ca="1">SUM($AW64,AK26,-AL26)</f>
        <v>1.3076923076923066</v>
      </c>
      <c r="AM64" s="78">
        <f ca="1">SUM($AW64,AL26,-AM26)</f>
        <v>1.3076923076923066</v>
      </c>
      <c r="AN64" s="78">
        <f ca="1">SUM($AW64,AM26,-AN26)</f>
        <v>-1.6923076923076934</v>
      </c>
      <c r="AO64" s="78">
        <f ca="1">SUM($AW64,AN26,-AO26)</f>
        <v>-3.6923076923076934</v>
      </c>
      <c r="AP64" s="78">
        <f ca="1">SUM($AW64,AO26,-AP26)</f>
        <v>-4.6923076923076934</v>
      </c>
      <c r="AQ64" s="78">
        <f ca="1">SUM($AW64,AP26,-AQ26)</f>
        <v>-6.6923076923076934</v>
      </c>
      <c r="AR64" s="78">
        <f ca="1">SUM($AW64,AQ26,-AR26)</f>
        <v>-6.6923076923076934</v>
      </c>
      <c r="AS64" s="78">
        <f ca="1">SUM($AW64,AR26,-AS26)</f>
        <v>-11.692307692307693</v>
      </c>
      <c r="AT64" s="78">
        <f ca="1">SUM($AW64,AS26,-AT26)</f>
        <v>-5.6923076923076934</v>
      </c>
      <c r="AU64" s="78">
        <f ca="1">SUM($AW64,AT26,-AU26)</f>
        <v>-4.6923076923076916</v>
      </c>
      <c r="AV64" s="78">
        <f ca="1">SUM($AW64,AU26,-AV26)</f>
        <v>-10.692307692307692</v>
      </c>
      <c r="AW64" s="78">
        <f ca="1">PRODUCT(-H26,1/39)</f>
        <v>-0.69230769230769229</v>
      </c>
      <c r="AY64" s="1">
        <f ca="1">'Lane 22'!CO26</f>
        <v>27.866666666666667</v>
      </c>
      <c r="BE64" s="27"/>
    </row>
    <row r="65" spans="4:57" s="1" customFormat="1" ht="69.95" customHeight="1">
      <c r="D65" s="28">
        <v>9</v>
      </c>
      <c r="H65" s="4"/>
      <c r="I65" s="2"/>
      <c r="J65" s="78">
        <f ca="1">PRODUCT(-H27,1/39)</f>
        <v>-0.5641025641025641</v>
      </c>
      <c r="K65" s="78">
        <f ca="1">SUM($AW65,J27,-K27)</f>
        <v>-3.5641025641025639</v>
      </c>
      <c r="L65" s="78">
        <f ca="1">SUM($AW65,K27,-L27)</f>
        <v>0.43589743589743613</v>
      </c>
      <c r="M65" s="78">
        <f ca="1">SUM($AW65,L27,-M27)</f>
        <v>-0.5641025641025641</v>
      </c>
      <c r="N65" s="78">
        <f ca="1">SUM($AW65,M27,-N27)</f>
        <v>-1.5641025641025641</v>
      </c>
      <c r="O65" s="78">
        <f ca="1">SUM($AW65,N27,-O27)</f>
        <v>-1.5641025641025639</v>
      </c>
      <c r="P65" s="78">
        <f ca="1">SUM($AW65,O27,-P27)</f>
        <v>-0.56410256410256387</v>
      </c>
      <c r="Q65" s="78">
        <f ca="1">SUM($AW65,P27,-Q27)</f>
        <v>-1.5641025641025639</v>
      </c>
      <c r="R65" s="78">
        <f ca="1">SUM($AW65,Q27,-R27)</f>
        <v>-1.5641025641025639</v>
      </c>
      <c r="S65" s="78">
        <f ca="1">SUM($AW65,R27,-S27)</f>
        <v>1.4358974358974361</v>
      </c>
      <c r="T65" s="78">
        <f ca="1">SUM($AW65,S27,-T27)</f>
        <v>-0.56410256410256387</v>
      </c>
      <c r="U65" s="78">
        <f ca="1">SUM($AW65,T27,-U27)</f>
        <v>0.43589743589743613</v>
      </c>
      <c r="V65" s="78">
        <f ca="1">SUM($AW65,U27,-V27)</f>
        <v>1.4358974358974361</v>
      </c>
      <c r="W65" s="78">
        <f ca="1">SUM($AW65,V27,-W27)</f>
        <v>0.4358974358974359</v>
      </c>
      <c r="X65" s="78">
        <f ca="1">SUM($AW65,W27,-X27)</f>
        <v>1.4358974358974359</v>
      </c>
      <c r="Y65" s="78">
        <f ca="1">SUM($AW65,X27,-Y27)</f>
        <v>0.43589743589743613</v>
      </c>
      <c r="Z65" s="78">
        <f ca="1">SUM($AW65,Y27,-Z27)</f>
        <v>0.43589743589743613</v>
      </c>
      <c r="AA65" s="78">
        <f ca="1">SUM($AW65,Z27,-AA27)</f>
        <v>-0.56410256410256387</v>
      </c>
      <c r="AB65" s="78">
        <f ca="1">SUM($AW65,AA27,-AB27)</f>
        <v>1.4358974358974361</v>
      </c>
      <c r="AC65" s="78">
        <f ca="1">SUM($AW65,AB27,-AC27)</f>
        <v>-0.56410256410256387</v>
      </c>
      <c r="AD65" s="78">
        <f ca="1">SUM($AW65,AC27,-AD27)</f>
        <v>-0.56410256410256387</v>
      </c>
      <c r="AE65" s="78">
        <f ca="1">SUM($AW65,AD27,-AE27)</f>
        <v>1.4358974358974361</v>
      </c>
      <c r="AF65" s="78">
        <f ca="1">SUM($AW65,AE27,-AF27)</f>
        <v>-0.56410256410256387</v>
      </c>
      <c r="AG65" s="78">
        <f ca="1">SUM($AW65,AF27,-AG27)</f>
        <v>-0.56410256410256387</v>
      </c>
      <c r="AH65" s="78">
        <f ca="1">SUM($AW65,AG27,-AH27)</f>
        <v>-0.56410256410256387</v>
      </c>
      <c r="AI65" s="78">
        <f ca="1">SUM($AW65,AH27,-AI27)</f>
        <v>-1.5641025641025639</v>
      </c>
      <c r="AJ65" s="78">
        <f ca="1">SUM($AW65,AI27,-AJ27)</f>
        <v>-0.56410256410256387</v>
      </c>
      <c r="AK65" s="78">
        <f ca="1">SUM($AW65,AJ27,-AK27)</f>
        <v>-1.5641025641025639</v>
      </c>
      <c r="AL65" s="78">
        <f ca="1">SUM($AW65,AK27,-AL27)</f>
        <v>-0.56410256410256387</v>
      </c>
      <c r="AM65" s="78">
        <f ca="1">SUM($AW65,AL27,-AM27)</f>
        <v>-1.5641025641025639</v>
      </c>
      <c r="AN65" s="78">
        <f ca="1">SUM($AW65,AM27,-AN27)</f>
        <v>-2.5641025641025639</v>
      </c>
      <c r="AO65" s="78">
        <f ca="1">SUM($AW65,AN27,-AO27)</f>
        <v>-1.5641025641025639</v>
      </c>
      <c r="AP65" s="78">
        <f ca="1">SUM($AW65,AO27,-AP27)</f>
        <v>-0.56410256410256387</v>
      </c>
      <c r="AQ65" s="78">
        <f ca="1">SUM($AW65,AP27,-AQ27)</f>
        <v>-1.5641025641025639</v>
      </c>
      <c r="AR65" s="78">
        <f ca="1">SUM($AW65,AQ27,-AR27)</f>
        <v>-0.5641025641025641</v>
      </c>
      <c r="AS65" s="78">
        <f ca="1">SUM($AW65,AR27,-AS27)</f>
        <v>-0.5641025641025641</v>
      </c>
      <c r="AT65" s="78">
        <f ca="1">SUM($AW65,AS27,-AT27)</f>
        <v>-0.5641025641025641</v>
      </c>
      <c r="AU65" s="78">
        <f ca="1">SUM($AW65,AT27,-AU27)</f>
        <v>-0.5641025641025641</v>
      </c>
      <c r="AV65" s="78">
        <f ca="1">SUM($AW65,AU27,-AV27)</f>
        <v>-1.5641025641025641</v>
      </c>
      <c r="AW65" s="78">
        <f ca="1">PRODUCT(-H27,1/39)</f>
        <v>-0.5641025641025641</v>
      </c>
      <c r="AY65" s="1">
        <f ca="1">'Lane 22'!CO27</f>
        <v>3.9200000000000004</v>
      </c>
      <c r="BE65" s="27"/>
    </row>
    <row r="66" spans="4:57" s="1" customFormat="1" ht="69.95" customHeight="1">
      <c r="D66" s="28">
        <v>7</v>
      </c>
      <c r="H66" s="4"/>
      <c r="I66" s="2"/>
      <c r="J66" s="78">
        <f ca="1">PRODUCT(-H28,1/39)</f>
        <v>0.23076923076923075</v>
      </c>
      <c r="K66" s="78">
        <f ca="1">SUM($AW66,J28,-K28)</f>
        <v>0.23076923076923075</v>
      </c>
      <c r="L66" s="78">
        <f ca="1">SUM($AW66,K28,-L28)</f>
        <v>1.2307692307692308</v>
      </c>
      <c r="M66" s="78">
        <f ca="1">SUM($AW66,L28,-M28)</f>
        <v>1.2307692307692308</v>
      </c>
      <c r="N66" s="78">
        <f ca="1">SUM($AW66,M28,-N28)</f>
        <v>2.2307692307692308</v>
      </c>
      <c r="O66" s="78">
        <f ca="1">SUM($AW66,N28,-O28)</f>
        <v>3.2307692307692308</v>
      </c>
      <c r="P66" s="78">
        <f ca="1">SUM($AW66,O28,-P28)</f>
        <v>3.2307692307692308</v>
      </c>
      <c r="Q66" s="78">
        <f ca="1">SUM($AW66,P28,-Q28)</f>
        <v>4.23076923076923</v>
      </c>
      <c r="R66" s="78">
        <f ca="1">SUM($AW66,Q28,-R28)</f>
        <v>5.23076923076923</v>
      </c>
      <c r="S66" s="78">
        <f ca="1">SUM($AW66,R28,-S28)</f>
        <v>6.23076923076923</v>
      </c>
      <c r="T66" s="78">
        <f ca="1">SUM($AW66,S28,-T28)</f>
        <v>6.23076923076923</v>
      </c>
      <c r="U66" s="78">
        <f ca="1">SUM($AW66,T28,-U28)</f>
        <v>7.23076923076923</v>
      </c>
      <c r="V66" s="78">
        <f ca="1">SUM($AW66,U28,-V28)</f>
        <v>6.2307692307692335</v>
      </c>
      <c r="W66" s="78">
        <f ca="1">SUM($AW66,V28,-W28)</f>
        <v>7.2307692307692335</v>
      </c>
      <c r="X66" s="78">
        <f ca="1">SUM($AW66,W28,-X28)</f>
        <v>6.2307692307692335</v>
      </c>
      <c r="Y66" s="78">
        <f ca="1">SUM($AW66,X28,-Y28)</f>
        <v>6.2307692307692335</v>
      </c>
      <c r="Z66" s="78">
        <f ca="1">SUM($AW66,Y28,-Z28)</f>
        <v>2.2307692307692335</v>
      </c>
      <c r="AA66" s="78">
        <f ca="1">SUM($AW66,Z28,-AA28)</f>
        <v>3.2307692307692264</v>
      </c>
      <c r="AB66" s="78">
        <f ca="1">SUM($AW66,AA28,-AB28)</f>
        <v>3.2307692307692264</v>
      </c>
      <c r="AC66" s="78">
        <f ca="1">SUM($AW66,AB28,-AC28)</f>
        <v>-0.7692307692307736</v>
      </c>
      <c r="AD66" s="78">
        <f ca="1">SUM($AW66,AC28,-AD28)</f>
        <v>1.2307692307692264</v>
      </c>
      <c r="AE66" s="78">
        <f ca="1">SUM($AW66,AD28,-AE28)</f>
        <v>1.2307692307692264</v>
      </c>
      <c r="AF66" s="78">
        <f ca="1">SUM($AW66,AE28,-AF28)</f>
        <v>-0.7692307692307736</v>
      </c>
      <c r="AG66" s="78">
        <f ca="1">SUM($AW66,AF28,-AG28)</f>
        <v>-1.7692307692307736</v>
      </c>
      <c r="AH66" s="78">
        <f ca="1">SUM($AW66,AG28,-AH28)</f>
        <v>-1.7692307692307736</v>
      </c>
      <c r="AI66" s="78">
        <f ca="1">SUM($AW66,AH28,-AI28)</f>
        <v>-1.7692307692307736</v>
      </c>
      <c r="AJ66" s="78">
        <f ca="1">SUM($AW66,AI28,-AJ28)</f>
        <v>-1.7692307692307736</v>
      </c>
      <c r="AK66" s="78">
        <f ca="1">SUM($AW66,AJ28,-AK28)</f>
        <v>-0.7692307692307665</v>
      </c>
      <c r="AL66" s="78">
        <f ca="1">SUM($AW66,AK28,-AL28)</f>
        <v>-0.7692307692307665</v>
      </c>
      <c r="AM66" s="78">
        <f ca="1">SUM($AW66,AL28,-AM28)</f>
        <v>-1.7692307692307665</v>
      </c>
      <c r="AN66" s="78">
        <f ca="1">SUM($AW66,AM28,-AN28)</f>
        <v>-2.7692307692307665</v>
      </c>
      <c r="AO66" s="78">
        <f ca="1">SUM($AW66,AN28,-AO28)</f>
        <v>-5.7692307692307665</v>
      </c>
      <c r="AP66" s="78">
        <f ca="1">SUM($AW66,AO28,-AP28)</f>
        <v>-5.7692307692307665</v>
      </c>
      <c r="AQ66" s="78">
        <f ca="1">SUM($AW66,AP28,-AQ28)</f>
        <v>-7.7692307692307665</v>
      </c>
      <c r="AR66" s="78">
        <f ca="1">SUM($AW66,AQ28,-AR28)</f>
        <v>-7.7692307692307665</v>
      </c>
      <c r="AS66" s="78">
        <f ca="1">SUM($AW66,AR28,-AS28)</f>
        <v>-8.76923076923077</v>
      </c>
      <c r="AT66" s="78">
        <f ca="1">SUM($AW66,AS28,-AT28)</f>
        <v>-5.76923076923077</v>
      </c>
      <c r="AU66" s="78">
        <f ca="1">SUM($AW66,AT28,-AU28)</f>
        <v>-5.76923076923077</v>
      </c>
      <c r="AV66" s="78">
        <f ca="1">SUM($AW66,AU28,-AV28)</f>
        <v>-6.7692307692307692</v>
      </c>
      <c r="AW66" s="78">
        <f ca="1">PRODUCT(-H28,1/39)</f>
        <v>0.23076923076923075</v>
      </c>
      <c r="AY66" s="1">
        <f ca="1">'Lane 22'!CO28</f>
        <v>41.28</v>
      </c>
      <c r="BE66" s="27"/>
    </row>
    <row r="67" spans="4:57" s="1" customFormat="1" ht="69.95" customHeight="1">
      <c r="D67" s="28">
        <v>5</v>
      </c>
      <c r="H67" s="4"/>
      <c r="I67" s="2"/>
      <c r="J67" s="78">
        <f ca="1">PRODUCT(-H29,1/39)</f>
        <v>-0.5641025641025641</v>
      </c>
      <c r="K67" s="78">
        <f ca="1">SUM($AW67,J29,-K29)</f>
        <v>-3.5641025641025639</v>
      </c>
      <c r="L67" s="78">
        <f ca="1">SUM($AW67,K29,-L29)</f>
        <v>0.43589743589743613</v>
      </c>
      <c r="M67" s="78">
        <f ca="1">SUM($AW67,L29,-M29)</f>
        <v>-0.5641025641025641</v>
      </c>
      <c r="N67" s="78">
        <f ca="1">SUM($AW67,M29,-N29)</f>
        <v>-1.5641025641025641</v>
      </c>
      <c r="O67" s="78">
        <f ca="1">SUM($AW67,N29,-O29)</f>
        <v>-1.5641025641025639</v>
      </c>
      <c r="P67" s="78">
        <f ca="1">SUM($AW67,O29,-P29)</f>
        <v>-0.56410256410256387</v>
      </c>
      <c r="Q67" s="78">
        <f ca="1">SUM($AW67,P29,-Q29)</f>
        <v>-1.5641025641025639</v>
      </c>
      <c r="R67" s="78">
        <f ca="1">SUM($AW67,Q29,-R29)</f>
        <v>-1.5641025641025639</v>
      </c>
      <c r="S67" s="78">
        <f ca="1">SUM($AW67,R29,-S29)</f>
        <v>1.4358974358974361</v>
      </c>
      <c r="T67" s="78">
        <f ca="1">SUM($AW67,S29,-T29)</f>
        <v>-0.56410256410256387</v>
      </c>
      <c r="U67" s="78">
        <f ca="1">SUM($AW67,T29,-U29)</f>
        <v>0.43589743589743613</v>
      </c>
      <c r="V67" s="78">
        <f ca="1">SUM($AW67,U29,-V29)</f>
        <v>1.4358974358974361</v>
      </c>
      <c r="W67" s="78">
        <f ca="1">SUM($AW67,V29,-W29)</f>
        <v>0.4358974358974359</v>
      </c>
      <c r="X67" s="78">
        <f ca="1">SUM($AW67,W29,-X29)</f>
        <v>1.4358974358974359</v>
      </c>
      <c r="Y67" s="78">
        <f ca="1">SUM($AW67,X29,-Y29)</f>
        <v>0.43589743589743613</v>
      </c>
      <c r="Z67" s="78">
        <f ca="1">SUM($AW67,Y29,-Z29)</f>
        <v>0.43589743589743613</v>
      </c>
      <c r="AA67" s="78">
        <f ca="1">SUM($AW67,Z29,-AA29)</f>
        <v>-0.56410256410256387</v>
      </c>
      <c r="AB67" s="78">
        <f ca="1">SUM($AW67,AA29,-AB29)</f>
        <v>1.4358974358974361</v>
      </c>
      <c r="AC67" s="78">
        <f ca="1">SUM($AW67,AB29,-AC29)</f>
        <v>-0.56410256410256387</v>
      </c>
      <c r="AD67" s="78">
        <f ca="1">SUM($AW67,AC29,-AD29)</f>
        <v>-0.56410256410256387</v>
      </c>
      <c r="AE67" s="78">
        <f ca="1">SUM($AW67,AD29,-AE29)</f>
        <v>1.4358974358974361</v>
      </c>
      <c r="AF67" s="78">
        <f ca="1">SUM($AW67,AE29,-AF29)</f>
        <v>-0.56410256410256387</v>
      </c>
      <c r="AG67" s="78">
        <f ca="1">SUM($AW67,AF29,-AG29)</f>
        <v>-0.56410256410256387</v>
      </c>
      <c r="AH67" s="78">
        <f ca="1">SUM($AW67,AG29,-AH29)</f>
        <v>-0.56410256410256387</v>
      </c>
      <c r="AI67" s="78">
        <f ca="1">SUM($AW67,AH29,-AI29)</f>
        <v>-1.5641025641025639</v>
      </c>
      <c r="AJ67" s="78">
        <f ca="1">SUM($AW67,AI29,-AJ29)</f>
        <v>-0.56410256410256387</v>
      </c>
      <c r="AK67" s="78">
        <f ca="1">SUM($AW67,AJ29,-AK29)</f>
        <v>-1.5641025641025639</v>
      </c>
      <c r="AL67" s="78">
        <f ca="1">SUM($AW67,AK29,-AL29)</f>
        <v>-0.56410256410256387</v>
      </c>
      <c r="AM67" s="78">
        <f ca="1">SUM($AW67,AL29,-AM29)</f>
        <v>-1.5641025641025639</v>
      </c>
      <c r="AN67" s="78">
        <f ca="1">SUM($AW67,AM29,-AN29)</f>
        <v>-2.5641025641025639</v>
      </c>
      <c r="AO67" s="78">
        <f ca="1">SUM($AW67,AN29,-AO29)</f>
        <v>-1.5641025641025639</v>
      </c>
      <c r="AP67" s="78">
        <f ca="1">SUM($AW67,AO29,-AP29)</f>
        <v>-0.56410256410256387</v>
      </c>
      <c r="AQ67" s="78">
        <f ca="1">SUM($AW67,AP29,-AQ29)</f>
        <v>-1.5641025641025639</v>
      </c>
      <c r="AR67" s="78">
        <f ca="1">SUM($AW67,AQ29,-AR29)</f>
        <v>-0.5641025641025641</v>
      </c>
      <c r="AS67" s="78">
        <f ca="1">SUM($AW67,AR29,-AS29)</f>
        <v>-0.5641025641025641</v>
      </c>
      <c r="AT67" s="78">
        <f ca="1">SUM($AW67,AS29,-AT29)</f>
        <v>-0.5641025641025641</v>
      </c>
      <c r="AU67" s="78">
        <f ca="1">SUM($AW67,AT29,-AU29)</f>
        <v>-0.5641025641025641</v>
      </c>
      <c r="AV67" s="78">
        <f ca="1">SUM($AW67,AU29,-AV29)</f>
        <v>-1.5641025641025641</v>
      </c>
      <c r="AW67" s="78">
        <f ca="1">PRODUCT(-H29,1/39)</f>
        <v>-0.5641025641025641</v>
      </c>
      <c r="AY67" s="1">
        <f ca="1">'Lane 22'!CO29</f>
        <v>3.9200000000000004</v>
      </c>
      <c r="BE67" s="27"/>
    </row>
    <row r="68" spans="4:57" s="1" customFormat="1" ht="69.95" customHeight="1">
      <c r="D68" s="28">
        <v>3</v>
      </c>
      <c r="H68" s="4"/>
      <c r="I68" s="2"/>
      <c r="J68" s="78">
        <f ca="1">PRODUCT(-H30,1/39)</f>
        <v>0.02564102564102564</v>
      </c>
      <c r="K68" s="78">
        <f ca="1">SUM($AW68,J30,-K30)</f>
        <v>0.02564102564102564</v>
      </c>
      <c r="L68" s="78">
        <f ca="1">SUM($AW68,K30,-L30)</f>
        <v>0.02564102564102564</v>
      </c>
      <c r="M68" s="78">
        <f ca="1">SUM($AW68,L30,-M30)</f>
        <v>1.0256410256410256</v>
      </c>
      <c r="N68" s="78">
        <f ca="1">SUM($AW68,M30,-N30)</f>
        <v>1.0256410256410256</v>
      </c>
      <c r="O68" s="78">
        <f ca="1">SUM($AW68,N30,-O30)</f>
        <v>0.02564102564102555</v>
      </c>
      <c r="P68" s="78">
        <f ca="1">SUM($AW68,O30,-P30)</f>
        <v>3.0256410256410256</v>
      </c>
      <c r="Q68" s="78">
        <f ca="1">SUM($AW68,P30,-Q30)</f>
        <v>1.0256410256410256</v>
      </c>
      <c r="R68" s="78">
        <f ca="1">SUM($AW68,Q30,-R30)</f>
        <v>2.0256410256410256</v>
      </c>
      <c r="S68" s="78">
        <f ca="1">SUM($AW68,R30,-S30)</f>
        <v>4.0256410256410256</v>
      </c>
      <c r="T68" s="78">
        <f ca="1">SUM($AW68,S30,-T30)</f>
        <v>2.0256410256410256</v>
      </c>
      <c r="U68" s="78">
        <f ca="1">SUM($AW68,T30,-U30)</f>
        <v>3.0256410256410256</v>
      </c>
      <c r="V68" s="78">
        <f ca="1">SUM($AW68,U30,-V30)</f>
        <v>3.0256410256410256</v>
      </c>
      <c r="W68" s="78">
        <f ca="1">SUM($AW68,V30,-W30)</f>
        <v>4.0256410256410256</v>
      </c>
      <c r="X68" s="78">
        <f ca="1">SUM($AW68,W30,-X30)</f>
        <v>4.0256410256410256</v>
      </c>
      <c r="Y68" s="78">
        <f ca="1">SUM($AW68,X30,-Y30)</f>
        <v>3.0256410256410256</v>
      </c>
      <c r="Z68" s="78">
        <f ca="1">SUM($AW68,Y30,-Z30)</f>
        <v>3.0256410256410256</v>
      </c>
      <c r="AA68" s="78">
        <f ca="1">SUM($AW68,Z30,-AA30)</f>
        <v>2.0256410256410291</v>
      </c>
      <c r="AB68" s="78">
        <f ca="1">SUM($AW68,AA30,-AB30)</f>
        <v>2.0256410256410291</v>
      </c>
      <c r="AC68" s="78">
        <f ca="1">SUM($AW68,AB30,-AC30)</f>
        <v>1.0256410256410291</v>
      </c>
      <c r="AD68" s="78">
        <f ca="1">SUM($AW68,AC30,-AD30)</f>
        <v>1.0256410256410291</v>
      </c>
      <c r="AE68" s="78">
        <f ca="1">SUM($AW68,AD30,-AE30)</f>
        <v>1.0256410256410291</v>
      </c>
      <c r="AF68" s="78">
        <f ca="1">SUM($AW68,AE30,-AF30)</f>
        <v>-0.9743589743589709</v>
      </c>
      <c r="AG68" s="78">
        <f ca="1">SUM($AW68,AF30,-AG30)</f>
        <v>-0.9743589743589709</v>
      </c>
      <c r="AH68" s="78">
        <f ca="1">SUM($AW68,AG30,-AH30)</f>
        <v>-0.9743589743589709</v>
      </c>
      <c r="AI68" s="78">
        <f ca="1">SUM($AW68,AH30,-AI30)</f>
        <v>-2.9743589743589709</v>
      </c>
      <c r="AJ68" s="78">
        <f ca="1">SUM($AW68,AI30,-AJ30)</f>
        <v>-1.9743589743589709</v>
      </c>
      <c r="AK68" s="78">
        <f ca="1">SUM($AW68,AJ30,-AK30)</f>
        <v>-1.9743589743589709</v>
      </c>
      <c r="AL68" s="78">
        <f ca="1">SUM($AW68,AK30,-AL30)</f>
        <v>-1.9743589743589745</v>
      </c>
      <c r="AM68" s="78">
        <f ca="1">SUM($AW68,AL30,-AM30)</f>
        <v>-1.9743589743589745</v>
      </c>
      <c r="AN68" s="78">
        <f ca="1">SUM($AW68,AM30,-AN30)</f>
        <v>-2.9743589743589744</v>
      </c>
      <c r="AO68" s="78">
        <f ca="1">SUM($AW68,AN30,-AO30)</f>
        <v>-2.9743589743589744</v>
      </c>
      <c r="AP68" s="78">
        <f ca="1">SUM($AW68,AO30,-AP30)</f>
        <v>-1.9743589743589745</v>
      </c>
      <c r="AQ68" s="78">
        <f ca="1">SUM($AW68,AP30,-AQ30)</f>
        <v>-3.9743589743589744</v>
      </c>
      <c r="AR68" s="78">
        <f ca="1">SUM($AW68,AQ30,-AR30)</f>
        <v>-2.9743589743589744</v>
      </c>
      <c r="AS68" s="78">
        <f ca="1">SUM($AW68,AR30,-AS30)</f>
        <v>-4.9743589743589744</v>
      </c>
      <c r="AT68" s="78">
        <f ca="1">SUM($AW68,AS30,-AT30)</f>
        <v>-1.9743589743589745</v>
      </c>
      <c r="AU68" s="78">
        <f ca="1">SUM($AW68,AT30,-AU30)</f>
        <v>-1.9743589743589745</v>
      </c>
      <c r="AV68" s="78">
        <f ca="1">SUM($AW68,AU30,-AV30)</f>
        <v>-2.9743589743589744</v>
      </c>
      <c r="AW68" s="78">
        <f ca="1">PRODUCT(-H30,1/39)</f>
        <v>0.02564102564102564</v>
      </c>
      <c r="AY68" s="1">
        <f ca="1">'Lane 22'!CO30</f>
        <v>20.666666666666668</v>
      </c>
      <c r="BE68" s="27"/>
    </row>
    <row r="69" spans="4:57" s="1" customFormat="1" ht="69" customHeight="1">
      <c r="D69" s="28">
        <v>1</v>
      </c>
      <c r="H69" s="4"/>
      <c r="I69" s="2"/>
      <c r="J69" s="78">
        <f ca="1">PRODUCT(-H31,1/39)</f>
        <v>0.76923076923076916</v>
      </c>
      <c r="K69" s="78">
        <f ca="1">SUM($AW69,J31,-K31)</f>
        <v>-2.2307692307692308</v>
      </c>
      <c r="L69" s="78">
        <f ca="1">SUM($AW69,K31,-L31)</f>
        <v>-0.23076923076923084</v>
      </c>
      <c r="M69" s="78">
        <f ca="1">SUM($AW69,L31,-M31)</f>
        <v>-1.2307692307692308</v>
      </c>
      <c r="N69" s="78">
        <f ca="1">SUM($AW69,M31,-N31)</f>
        <v>-2.2307692307692308</v>
      </c>
      <c r="O69" s="78">
        <f ca="1">SUM($AW69,N31,-O31)</f>
        <v>-2.23076923076923</v>
      </c>
      <c r="P69" s="78">
        <f ca="1">SUM($AW69,O31,-P31)</f>
        <v>0.76923076923077</v>
      </c>
      <c r="Q69" s="78">
        <f ca="1">SUM($AW69,P31,-Q31)</f>
        <v>-0.23076923076922995</v>
      </c>
      <c r="R69" s="78">
        <f ca="1">SUM($AW69,Q31,-R31)</f>
        <v>0.76923076923077</v>
      </c>
      <c r="S69" s="78">
        <f ca="1">SUM($AW69,R31,-S31)</f>
        <v>2.76923076923077</v>
      </c>
      <c r="T69" s="78">
        <f ca="1">SUM($AW69,S31,-T31)</f>
        <v>2.76923076923077</v>
      </c>
      <c r="U69" s="78">
        <f ca="1">SUM($AW69,T31,-U31)</f>
        <v>4.76923076923077</v>
      </c>
      <c r="V69" s="78">
        <f ca="1">SUM($AW69,U31,-V31)</f>
        <v>3.7692307692307692</v>
      </c>
      <c r="W69" s="78">
        <f ca="1">SUM($AW69,V31,-W31)</f>
        <v>5.7692307692307692</v>
      </c>
      <c r="X69" s="78">
        <f ca="1">SUM($AW69,W31,-X31)</f>
        <v>7.7692307692307692</v>
      </c>
      <c r="Y69" s="78">
        <f ca="1">SUM($AW69,X31,-Y31)</f>
        <v>6.76923076923077</v>
      </c>
      <c r="Z69" s="78">
        <f ca="1">SUM($AW69,Y31,-Z31)</f>
        <v>5.76923076923077</v>
      </c>
      <c r="AA69" s="78">
        <f ca="1">SUM($AW69,Z31,-AA31)</f>
        <v>7.76923076923077</v>
      </c>
      <c r="AB69" s="78">
        <f ca="1">SUM($AW69,AA31,-AB31)</f>
        <v>5.76923076923077</v>
      </c>
      <c r="AC69" s="78">
        <f ca="1">SUM($AW69,AB31,-AC31)</f>
        <v>2.7692307692307665</v>
      </c>
      <c r="AD69" s="78">
        <f ca="1">SUM($AW69,AC31,-AD31)</f>
        <v>2.7692307692307665</v>
      </c>
      <c r="AE69" s="78">
        <f ca="1">SUM($AW69,AD31,-AE31)</f>
        <v>1.7692307692307665</v>
      </c>
      <c r="AF69" s="78">
        <f ca="1">SUM($AW69,AE31,-AF31)</f>
        <v>1.7692307692307665</v>
      </c>
      <c r="AG69" s="78">
        <f ca="1">SUM($AW69,AF31,-AG31)</f>
        <v>-0.2307692307692335</v>
      </c>
      <c r="AH69" s="78">
        <f ca="1">SUM($AW69,AG31,-AH31)</f>
        <v>-0.2307692307692335</v>
      </c>
      <c r="AI69" s="78">
        <f ca="1">SUM($AW69,AH31,-AI31)</f>
        <v>0.7692307692307665</v>
      </c>
      <c r="AJ69" s="78">
        <f ca="1">SUM($AW69,AI31,-AJ31)</f>
        <v>-2.2307692307692335</v>
      </c>
      <c r="AK69" s="78">
        <f ca="1">SUM($AW69,AJ31,-AK31)</f>
        <v>-0.2307692307692335</v>
      </c>
      <c r="AL69" s="78">
        <f ca="1">SUM($AW69,AK31,-AL31)</f>
        <v>-3.2307692307692335</v>
      </c>
      <c r="AM69" s="78">
        <f ca="1">SUM($AW69,AL31,-AM31)</f>
        <v>-1.23076923076923</v>
      </c>
      <c r="AN69" s="78">
        <f ca="1">SUM($AW69,AM31,-AN31)</f>
        <v>-1.23076923076923</v>
      </c>
      <c r="AO69" s="78">
        <f ca="1">SUM($AW69,AN31,-AO31)</f>
        <v>-3.23076923076923</v>
      </c>
      <c r="AP69" s="78">
        <f ca="1">SUM($AW69,AO31,-AP31)</f>
        <v>-1.23076923076923</v>
      </c>
      <c r="AQ69" s="78">
        <f ca="1">SUM($AW69,AP31,-AQ31)</f>
        <v>-1.23076923076923</v>
      </c>
      <c r="AR69" s="78">
        <f ca="1">SUM($AW69,AQ31,-AR31)</f>
        <v>-2.23076923076923</v>
      </c>
      <c r="AS69" s="78">
        <f ca="1">SUM($AW69,AR31,-AS31)</f>
        <v>-3.23076923076923</v>
      </c>
      <c r="AT69" s="78">
        <f ca="1">SUM($AW69,AS31,-AT31)</f>
        <v>-1.23076923076923</v>
      </c>
      <c r="AU69" s="78">
        <f ca="1">SUM($AW69,AT31,-AU31)</f>
        <v>-0.23076923076923084</v>
      </c>
      <c r="AV69" s="78">
        <f ca="1">SUM($AW69,AU31,-AV31)</f>
        <v>-6.2307692307692308</v>
      </c>
      <c r="AW69" s="78">
        <f ca="1">PRODUCT(-H31,1/39)</f>
        <v>0.76923076923076916</v>
      </c>
      <c r="AY69" s="1">
        <f ca="1">'Lane 22'!CO31</f>
        <v>18.986666666666668</v>
      </c>
      <c r="BA69" s="37" t="s">
        <v>52</v>
      </c>
      <c r="BE69" s="27"/>
    </row>
    <row r="70" spans="4:57" s="1" customFormat="1" ht="34.5" customHeight="1">
      <c r="D70" s="32"/>
      <c r="H70" s="4" t="s">
        <v>48</v>
      </c>
      <c r="I70" s="2"/>
      <c r="J70" s="78">
        <f ca="1">SUM(J40:J69)</f>
        <v>-4.1282051282051277</v>
      </c>
      <c r="K70" s="78">
        <f ca="1">SUM(K40:K69)</f>
        <v>-51.12820512820511</v>
      </c>
      <c r="L70" s="78">
        <f ca="1">SUM(L40:L69)</f>
        <v>17.871794871794876</v>
      </c>
      <c r="M70" s="78">
        <f ca="1">SUM(M40:M69)</f>
        <v>25.871794871794858</v>
      </c>
      <c r="N70" s="78">
        <f ca="1">SUM(N40:N69)</f>
        <v>13.871794871794865</v>
      </c>
      <c r="O70" s="78">
        <f ca="1">SUM(O40:O69)</f>
        <v>9.8717948717948811</v>
      </c>
      <c r="P70" s="78">
        <f ca="1">SUM(P40:P69)</f>
        <v>40.871794871794904</v>
      </c>
      <c r="Q70" s="78">
        <f ca="1">SUM(Q40:Q69)</f>
        <v>10.871794871794879</v>
      </c>
      <c r="R70" s="78">
        <f ca="1">SUM(R40:R69)</f>
        <v>21.871794871794883</v>
      </c>
      <c r="S70" s="78">
        <f ca="1">SUM(S40:S69)</f>
        <v>91.871794871794862</v>
      </c>
      <c r="T70" s="78">
        <f ca="1">SUM(T40:T69)</f>
        <v>44.871794871794876</v>
      </c>
      <c r="U70" s="78">
        <f ca="1">SUM(U40:U69)</f>
        <v>55.87179487179489</v>
      </c>
      <c r="V70" s="78">
        <f ca="1">SUM(V40:V69)</f>
        <v>63.871794871794883</v>
      </c>
      <c r="W70" s="78">
        <f ca="1">SUM(W40:W69)</f>
        <v>53.871794871794869</v>
      </c>
      <c r="X70" s="78">
        <f ca="1">SUM(X40:X69)</f>
        <v>57.871794871794869</v>
      </c>
      <c r="Y70" s="78">
        <f ca="1">SUM(Y40:Y69)</f>
        <v>43.871794871794876</v>
      </c>
      <c r="Z70" s="78">
        <f ca="1">SUM(Z40:Z69)</f>
        <v>19.871794871794862</v>
      </c>
      <c r="AA70" s="78">
        <f ca="1">SUM(AA40:AA69)</f>
        <v>18.871794871794854</v>
      </c>
      <c r="AB70" s="78">
        <f ca="1">SUM(AB40:AB69)</f>
        <v>31.871794871794851</v>
      </c>
      <c r="AC70" s="78">
        <f ca="1">SUM(AC40:AC69)</f>
        <v>-9.1282051282051526</v>
      </c>
      <c r="AD70" s="78">
        <f ca="1">SUM(AD40:AD69)</f>
        <v>-0.12820512820515617</v>
      </c>
      <c r="AE70" s="78">
        <f ca="1">SUM(AE40:AE69)</f>
        <v>23.871794871794847</v>
      </c>
      <c r="AF70" s="78">
        <f ca="1">SUM(AF40:AF69)</f>
        <v>-15.12820512820516</v>
      </c>
      <c r="AG70" s="78">
        <f ca="1">SUM(AG40:AG69)</f>
        <v>-20.128205128205153</v>
      </c>
      <c r="AH70" s="78">
        <f ca="1">SUM(AH40:AH69)</f>
        <v>-16.128205128205153</v>
      </c>
      <c r="AI70" s="78">
        <f ca="1">SUM(AI40:AI69)</f>
        <v>-28.128205128205153</v>
      </c>
      <c r="AJ70" s="78">
        <f ca="1">SUM(AJ40:AJ69)</f>
        <v>-24.128205128205146</v>
      </c>
      <c r="AK70" s="78">
        <f ca="1">SUM(AK40:AK69)</f>
        <v>-45.128205128205124</v>
      </c>
      <c r="AL70" s="78">
        <f ca="1">SUM(AL40:AL69)</f>
        <v>-43.128205128205131</v>
      </c>
      <c r="AM70" s="78">
        <f ca="1">SUM(AM40:AM69)</f>
        <v>-46.128205128205124</v>
      </c>
      <c r="AN70" s="78">
        <f ca="1">SUM(AN40:AN69)</f>
        <v>-99.128205128205138</v>
      </c>
      <c r="AO70" s="78">
        <f ca="1">SUM(AO40:AO69)</f>
        <v>-98.128205128205138</v>
      </c>
      <c r="AP70" s="78">
        <f ca="1">SUM(AP40:AP69)</f>
        <v>-45.12820512820511</v>
      </c>
      <c r="AQ70" s="78">
        <f ca="1">SUM(AQ40:AQ69)</f>
        <v>-77.12820512820511</v>
      </c>
      <c r="AR70" s="78">
        <f ca="1">SUM(AR40:AR69)</f>
        <v>-38.128205128205124</v>
      </c>
      <c r="AS70" s="78">
        <f ca="1">SUM(AS40:AS69)</f>
        <v>-50.128205128205124</v>
      </c>
      <c r="AT70" s="78">
        <f ca="1">SUM(AT40:AT69)</f>
        <v>-34.128205128205124</v>
      </c>
      <c r="AU70" s="78">
        <f ca="1">SUM(AU40:AU69)</f>
        <v>-23.128205128205128</v>
      </c>
      <c r="AV70" s="78">
        <f ca="1">SUM(AV40:AV69)</f>
        <v>-41.128205128205131</v>
      </c>
      <c r="AW70" s="78">
        <f ca="1">SUM(AW40:AW69)</f>
        <v>-4.1282051282051277</v>
      </c>
      <c r="AY70" s="1">
        <f ca="1">PRODUCT(SUM(AY40:AY69),1/30)</f>
        <v>15.192444444444448</v>
      </c>
      <c r="AZ70" s="6" t="s">
        <v>49</v>
      </c>
      <c r="BA70" s="8" t="s">
        <v>51</v>
      </c>
      <c r="BB70" s="38" t="s">
        <v>63</v>
      </c>
      <c r="BE70" s="27"/>
    </row>
    <row r="71" spans="4:57" s="1" customFormat="1" ht="20.25">
      <c r="D71" s="49"/>
      <c r="H71" s="50" t="s">
        <v>49</v>
      </c>
      <c r="I71" s="51"/>
      <c r="J71" s="79">
        <f ca="1">PRODUCT(J70,1/18)</f>
        <v>-0.2293447293447293</v>
      </c>
      <c r="K71" s="79">
        <f ca="1">PRODUCT(K70,1/18)</f>
        <v>-2.8404558404558391</v>
      </c>
      <c r="L71" s="79">
        <f ca="1">PRODUCT(L70,1/18)</f>
        <v>0.992877492877493</v>
      </c>
      <c r="M71" s="79">
        <f ca="1">PRODUCT(M70,1/18)</f>
        <v>1.4373219373219366</v>
      </c>
      <c r="N71" s="79">
        <f ca="1">PRODUCT(N70,1/18)</f>
        <v>0.77065527065527029</v>
      </c>
      <c r="O71" s="79">
        <f ca="1">PRODUCT(O70,1/18)</f>
        <v>0.548433048433049</v>
      </c>
      <c r="P71" s="79">
        <f ca="1">PRODUCT(P70,1/18)</f>
        <v>2.2706552706552725</v>
      </c>
      <c r="Q71" s="79">
        <f ca="1">PRODUCT(Q70,1/18)</f>
        <v>0.60398860398860432</v>
      </c>
      <c r="R71" s="79">
        <f ca="1">PRODUCT(R70,1/18)</f>
        <v>1.2150997150997156</v>
      </c>
      <c r="S71" s="79">
        <f ca="1">PRODUCT(S70,1/18)</f>
        <v>5.1039886039886033</v>
      </c>
      <c r="T71" s="79">
        <f ca="1">PRODUCT(T70,1/18)</f>
        <v>2.4928774928774931</v>
      </c>
      <c r="U71" s="79">
        <f ca="1">PRODUCT(U70,1/18)</f>
        <v>3.1039886039886047</v>
      </c>
      <c r="V71" s="79">
        <f ca="1">PRODUCT(V70,1/18)</f>
        <v>3.5484330484330489</v>
      </c>
      <c r="W71" s="79">
        <f ca="1">PRODUCT(W70,1/18)</f>
        <v>2.9928774928774926</v>
      </c>
      <c r="X71" s="79">
        <f ca="1">PRODUCT(X70,1/18)</f>
        <v>3.2150997150997149</v>
      </c>
      <c r="Y71" s="79">
        <f ca="1">PRODUCT(Y70,1/18)</f>
        <v>2.4373219373219372</v>
      </c>
      <c r="Z71" s="79">
        <f ca="1">PRODUCT(Z70,1/18)</f>
        <v>1.1039886039886033</v>
      </c>
      <c r="AA71" s="79">
        <f ca="1">PRODUCT(AA70,1/18)</f>
        <v>1.0484330484330475</v>
      </c>
      <c r="AB71" s="79">
        <f ca="1">PRODUCT(AB70,1/18)</f>
        <v>1.7706552706552694</v>
      </c>
      <c r="AC71" s="79">
        <f ca="1">PRODUCT(AC70,1/18)</f>
        <v>-0.5071225071225085</v>
      </c>
      <c r="AD71" s="79">
        <f ca="1">PRODUCT(AD70,1/18)</f>
        <v>-0.0071225071225086761</v>
      </c>
      <c r="AE71" s="79">
        <f ca="1">PRODUCT(AE70,1/18)</f>
        <v>1.3262108262108248</v>
      </c>
      <c r="AF71" s="79">
        <f ca="1">PRODUCT(AF70,1/18)</f>
        <v>-0.84045584045584221</v>
      </c>
      <c r="AG71" s="79">
        <f ca="1">PRODUCT(AG70,1/18)</f>
        <v>-1.1182336182336194</v>
      </c>
      <c r="AH71" s="79">
        <f ca="1">PRODUCT(AH70,1/18)</f>
        <v>-0.89601139601139734</v>
      </c>
      <c r="AI71" s="79">
        <f ca="1">PRODUCT(AI70,1/18)</f>
        <v>-1.5626780626780639</v>
      </c>
      <c r="AJ71" s="79">
        <f ca="1">PRODUCT(AJ70,1/18)</f>
        <v>-1.3404558404558413</v>
      </c>
      <c r="AK71" s="79">
        <f ca="1">PRODUCT(AK70,1/18)</f>
        <v>-2.5071225071225069</v>
      </c>
      <c r="AL71" s="79">
        <f ca="1">PRODUCT(AL70,1/18)</f>
        <v>-2.3960113960113962</v>
      </c>
      <c r="AM71" s="79">
        <f ca="1">PRODUCT(AM70,1/18)</f>
        <v>-2.5626780626780623</v>
      </c>
      <c r="AN71" s="79">
        <f ca="1">PRODUCT(AN70,1/18)</f>
        <v>-5.5071225071225074</v>
      </c>
      <c r="AO71" s="79">
        <f ca="1">PRODUCT(AO70,1/18)</f>
        <v>-5.451566951566952</v>
      </c>
      <c r="AP71" s="79">
        <f ca="1">PRODUCT(AP70,1/18)</f>
        <v>-2.5071225071225061</v>
      </c>
      <c r="AQ71" s="79">
        <f ca="1">PRODUCT(AQ70,1/18)</f>
        <v>-4.2849002849002833</v>
      </c>
      <c r="AR71" s="79">
        <f ca="1">PRODUCT(AR70,1/18)</f>
        <v>-2.1182336182336181</v>
      </c>
      <c r="AS71" s="79">
        <f ca="1">PRODUCT(AS70,1/18)</f>
        <v>-2.7849002849002846</v>
      </c>
      <c r="AT71" s="79">
        <f ca="1">PRODUCT(AT70,1/18)</f>
        <v>-1.8960113960113958</v>
      </c>
      <c r="AU71" s="79">
        <f ca="1">PRODUCT(AU70,1/18)</f>
        <v>-1.2849002849002849</v>
      </c>
      <c r="AV71" s="79">
        <f ca="1">PRODUCT(AV70,1/18)</f>
        <v>-2.2849002849002851</v>
      </c>
      <c r="AW71" s="79">
        <f ca="1">PRODUCT(AW70,1/18)</f>
        <v>-0.2293447293447293</v>
      </c>
      <c r="BA71" s="8"/>
      <c r="BB71" s="20" t="str">
        <f ca="1">IF(BR77&lt;1.1,"A+",IF(BR77&lt;2.1,"A",IF(BR77&lt;3.1,"A-",IF(BR77&lt;4.1,"B+",IF(BR77&lt;5.1,"B",IF(BR77&lt;6.1,"B-",IF(BR77&lt;7.1,"C+",IF(BR77&lt;8.1,"C",IF(BR77&lt;9.1,"C-",IF(BR77&lt;10.1,"D+",IF(BR77&lt;11.1,"D",IF(BR77&lt;12.1,"D-",IF(BR77&lt;13.1,"F")))))))))))))</f>
        <v>B-</v>
      </c>
      <c r="BC71" s="1" t="str">
        <f ca="1">IF(BA71&lt;2.33,"A+",IF(BA71&lt;2.667,"A",IF(BA71&lt;3,"A-",IF(BA71&lt;3.334,"B+",IF(BA71&lt;3.667,"B",IF(BA71&lt;4,"B-",IF(BA71&lt;4.334,"C+",IF(BA71&gt;=4.334,""))))))))</f>
        <v>A+</v>
      </c>
      <c r="BD71" s="1" t="str">
        <f ca="1">IF(BA71&lt;=4.333,"",IF(BA71&lt;5,"C-",IF(BA71&lt;5.334,"D+",IF(BA71&lt;5.67,"D",IF(BA71&lt;6,"D-",IF(BA71&gt;=6,"F"))))))</f>
        <v/>
      </c>
      <c r="BE71" s="27"/>
    </row>
    <row r="72" spans="4:57" s="1" customFormat="1" ht="20.25">
      <c r="D72" s="55"/>
      <c r="E72" s="47"/>
      <c r="F72" s="47"/>
      <c r="G72" s="47"/>
      <c r="H72" s="56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  <c r="U72" s="57"/>
      <c r="V72" s="57"/>
      <c r="W72" s="57"/>
      <c r="X72" s="57"/>
      <c r="Y72" s="57"/>
      <c r="Z72" s="57"/>
      <c r="AA72" s="57"/>
      <c r="AB72" s="57"/>
      <c r="AC72" s="57"/>
      <c r="AD72" s="57"/>
      <c r="AE72" s="57"/>
      <c r="AF72" s="57"/>
      <c r="AG72" s="57"/>
      <c r="AH72" s="57"/>
      <c r="AI72" s="57"/>
      <c r="AJ72" s="57"/>
      <c r="AK72" s="57"/>
      <c r="AL72" s="57"/>
      <c r="AM72" s="57"/>
      <c r="AN72" s="57"/>
      <c r="AO72" s="57"/>
      <c r="AP72" s="57"/>
      <c r="AQ72" s="57"/>
      <c r="AR72" s="57"/>
      <c r="AS72" s="57"/>
      <c r="AT72" s="57"/>
      <c r="AU72" s="57"/>
      <c r="AV72" s="57"/>
      <c r="AW72" s="57"/>
      <c r="BB72" s="20"/>
      <c r="BE72" s="27"/>
    </row>
    <row r="73" spans="5:70" s="1" customFormat="1" ht="21.95" customHeight="1">
      <c r="E73" s="55"/>
      <c r="F73" s="47"/>
      <c r="G73" s="47"/>
      <c r="J73" s="62">
        <v>13</v>
      </c>
      <c r="K73" s="62">
        <v>13</v>
      </c>
      <c r="L73" s="62">
        <v>12</v>
      </c>
      <c r="M73" s="62">
        <v>17</v>
      </c>
      <c r="N73" s="62">
        <v>17</v>
      </c>
      <c r="O73" s="95">
        <v>17</v>
      </c>
      <c r="P73" s="62">
        <v>24</v>
      </c>
      <c r="Q73" s="62">
        <v>23</v>
      </c>
      <c r="R73" s="62">
        <v>23</v>
      </c>
      <c r="S73" s="62">
        <v>27</v>
      </c>
      <c r="T73" s="62">
        <v>28</v>
      </c>
      <c r="U73" s="62">
        <v>28</v>
      </c>
      <c r="V73" s="62">
        <v>34</v>
      </c>
      <c r="W73" s="62">
        <v>34</v>
      </c>
      <c r="X73" s="62">
        <v>34</v>
      </c>
      <c r="Y73" s="75"/>
      <c r="Z73" s="75"/>
      <c r="AA73" s="126" t="s">
        <v>64</v>
      </c>
      <c r="AB73" s="89"/>
      <c r="AC73" s="89"/>
      <c r="AD73" s="89"/>
      <c r="AE73" s="89"/>
      <c r="AF73" s="90"/>
      <c r="AG73" s="90"/>
      <c r="AH73" s="90"/>
      <c r="AI73" s="62">
        <v>34</v>
      </c>
      <c r="AJ73" s="62">
        <v>34</v>
      </c>
      <c r="AK73" s="62">
        <v>34</v>
      </c>
      <c r="AL73" s="62">
        <v>28</v>
      </c>
      <c r="AM73" s="62">
        <v>28</v>
      </c>
      <c r="AN73" s="62">
        <v>27</v>
      </c>
      <c r="AO73" s="62">
        <v>23</v>
      </c>
      <c r="AP73" s="62">
        <v>23</v>
      </c>
      <c r="AQ73" s="62">
        <v>24</v>
      </c>
      <c r="AR73" s="62">
        <v>17</v>
      </c>
      <c r="AS73" s="62">
        <v>17</v>
      </c>
      <c r="AT73" s="62">
        <v>17</v>
      </c>
      <c r="AU73" s="62">
        <v>12</v>
      </c>
      <c r="AV73" s="62">
        <v>13</v>
      </c>
      <c r="AW73" s="62">
        <v>13</v>
      </c>
      <c r="AX73" s="72" t="s">
        <v>111</v>
      </c>
      <c r="AZ73" s="72"/>
      <c r="BA73" s="71">
        <f ca="1">PRODUCT(AY70,0.1)</f>
        <v>1.5192444444444448</v>
      </c>
      <c r="BB73" s="20" t="str">
        <f ca="1">IF(BC73="",BD73,BC73)</f>
        <v>C</v>
      </c>
      <c r="BC73" s="1" t="str">
        <f ca="1">IF(BA73&lt;0.777,"A+",IF(BA73&lt;0.888,"A",IF(BA73&lt;1,"A-",IF(BA73&lt;1.111,"B+",IF(BA73&lt;1.222,"B",IF(BA73&lt;1.333,"B-",IF(BA73&lt;1.444,"C+",IF(BA73&gt;=1.444,""))))))))</f>
        <v/>
      </c>
      <c r="BD73" s="1" t="str">
        <f ca="1">IF(BA73&lt;1.444,"",IF(BA73&lt;1.555,"C",IF(BA73&lt;1.666,"C-",IF(BA73&lt;1.777,"D+",IF(BA73&lt;1.888,"D",IF(BA73&lt;1.999,"D-",IF(BA73&gt;=2,"F")))))))</f>
        <v>C</v>
      </c>
      <c r="BE73" s="27" t="str">
        <f ca="1">IF(BB73="A+",1,"")</f>
        <v/>
      </c>
      <c r="BF73" s="1" t="str">
        <f ca="1">IF(BB73="A",2,"")</f>
        <v/>
      </c>
      <c r="BG73" s="1" t="str">
        <f ca="1">IF(BB73="A-",3,"")</f>
        <v/>
      </c>
      <c r="BH73" s="1" t="str">
        <f ca="1">IF(BB73="B+",4,"")</f>
        <v/>
      </c>
      <c r="BI73" s="1" t="str">
        <f ca="1">IF(BB73="B",5,"")</f>
        <v/>
      </c>
      <c r="BJ73" s="1" t="str">
        <f ca="1">IF(BB73="B-",6,"")</f>
        <v/>
      </c>
      <c r="BK73" s="1" t="str">
        <f ca="1">IF(BB73="C+",7,"")</f>
        <v/>
      </c>
      <c r="BL73" s="1">
        <f ca="1">IF(BB73="C",8,"")</f>
        <v>8</v>
      </c>
      <c r="BM73" s="1" t="str">
        <f ca="1">IF(BB73="C-",9,"")</f>
        <v/>
      </c>
      <c r="BN73" s="1" t="str">
        <f ca="1">IF(BB73="D+",10,"")</f>
        <v/>
      </c>
      <c r="BO73" s="1" t="str">
        <f ca="1">IF(BB73="D",11,"")</f>
        <v/>
      </c>
      <c r="BP73" s="1" t="str">
        <f ca="1">IF(BB73="D-",12,"")</f>
        <v/>
      </c>
      <c r="BQ73" s="1" t="str">
        <f ca="1">IF(BB73="F",13,"")</f>
        <v/>
      </c>
      <c r="BR73" s="1">
        <f ca="1">SUM(BE73:BQ73)</f>
        <v>8</v>
      </c>
    </row>
    <row r="74" spans="5:70" s="1" customFormat="1" ht="21.95" customHeight="1">
      <c r="E74" s="55"/>
      <c r="F74" s="47"/>
      <c r="G74" s="47"/>
      <c r="J74" s="64">
        <v>4</v>
      </c>
      <c r="K74" s="64">
        <v>11</v>
      </c>
      <c r="L74" s="64">
        <v>15</v>
      </c>
      <c r="M74" s="64">
        <v>10</v>
      </c>
      <c r="N74" s="64">
        <v>15</v>
      </c>
      <c r="O74" s="96">
        <v>20</v>
      </c>
      <c r="P74" s="64">
        <v>11</v>
      </c>
      <c r="Q74" s="64">
        <v>15</v>
      </c>
      <c r="R74" s="64">
        <v>19</v>
      </c>
      <c r="S74" s="64">
        <v>10</v>
      </c>
      <c r="T74" s="64">
        <v>15</v>
      </c>
      <c r="U74" s="64">
        <v>20</v>
      </c>
      <c r="V74" s="64">
        <v>15</v>
      </c>
      <c r="W74" s="64">
        <v>18</v>
      </c>
      <c r="X74" s="64">
        <v>24</v>
      </c>
      <c r="Y74" s="76"/>
      <c r="Z74" s="76"/>
      <c r="AA74" s="126" t="s">
        <v>65</v>
      </c>
      <c r="AB74" s="89"/>
      <c r="AC74" s="89"/>
      <c r="AD74" s="89"/>
      <c r="AE74" s="89"/>
      <c r="AF74" s="90"/>
      <c r="AG74" s="90"/>
      <c r="AH74" s="90"/>
      <c r="AI74" s="64">
        <v>24</v>
      </c>
      <c r="AJ74" s="64">
        <v>18</v>
      </c>
      <c r="AK74" s="64">
        <v>15</v>
      </c>
      <c r="AL74" s="64">
        <v>20</v>
      </c>
      <c r="AM74" s="64">
        <v>15</v>
      </c>
      <c r="AN74" s="64">
        <v>10</v>
      </c>
      <c r="AO74" s="64">
        <v>19</v>
      </c>
      <c r="AP74" s="64">
        <v>15</v>
      </c>
      <c r="AQ74" s="64">
        <v>11</v>
      </c>
      <c r="AR74" s="64">
        <v>20</v>
      </c>
      <c r="AS74" s="64">
        <v>15</v>
      </c>
      <c r="AT74" s="64">
        <v>10</v>
      </c>
      <c r="AU74" s="64">
        <v>15</v>
      </c>
      <c r="AV74" s="64">
        <v>11</v>
      </c>
      <c r="AW74" s="64">
        <v>4</v>
      </c>
      <c r="AX74" s="6" t="s">
        <v>109</v>
      </c>
      <c r="AZ74" s="72"/>
      <c r="BA74" s="71">
        <f ca="1">PRODUCT(SQRT(I35^2),0.00294)</f>
        <v>0.83195826000000006</v>
      </c>
      <c r="BB74" s="20" t="str">
        <f ca="1">IF(BC74="",BD74,BC74)</f>
        <v>A</v>
      </c>
      <c r="BC74" s="1" t="str">
        <f ca="1">IF(BA74&lt;0.777,"A+",IF(BA74&lt;0.888,"A",IF(BA74&lt;1,"A-",IF(BA74&lt;1.111,"B+",IF(BA74&lt;1.222,"B",IF(BA74&lt;1.333,"B-",IF(BA74&lt;1.444,"C+",IF(BA74&gt;=1.444,""))))))))</f>
        <v>A</v>
      </c>
      <c r="BD74" s="1" t="str">
        <f ca="1">IF(BA74&lt;1.444,"",IF(BA74&lt;1.555,"C",IF(BA74&lt;1.666,"C-",IF(BA74&lt;1.777,"D+",IF(BA74&lt;1.888,"D",IF(BA74&lt;1.999,"D-",IF(BA74&gt;=2,"F")))))))</f>
        <v/>
      </c>
      <c r="BE74" s="27" t="str">
        <f ca="1">IF(BB74="A+",1,"")</f>
        <v/>
      </c>
      <c r="BF74" s="1">
        <f ca="1">IF(BB74="A",2,"")</f>
        <v>2</v>
      </c>
      <c r="BG74" s="1" t="str">
        <f ca="1">IF(BB74="A-",3,"")</f>
        <v/>
      </c>
      <c r="BH74" s="1" t="str">
        <f ca="1">IF(BB74="B+",4,"")</f>
        <v/>
      </c>
      <c r="BI74" s="1" t="str">
        <f ca="1">IF(BB74="B",5,"")</f>
        <v/>
      </c>
      <c r="BJ74" s="1" t="str">
        <f ca="1">IF(BB74="B-",6,"")</f>
        <v/>
      </c>
      <c r="BK74" s="1" t="str">
        <f ca="1">IF(BB74="C+",7,"")</f>
        <v/>
      </c>
      <c r="BL74" s="1" t="str">
        <f ca="1">IF(BB74="C",8,"")</f>
        <v/>
      </c>
      <c r="BM74" s="1" t="str">
        <f ca="1">IF(BB74="C-",9,"")</f>
        <v/>
      </c>
      <c r="BN74" s="1" t="str">
        <f ca="1">IF(BB74="D+",10,"")</f>
        <v/>
      </c>
      <c r="BO74" s="1" t="str">
        <f ca="1">IF(BB74="D",11,"")</f>
        <v/>
      </c>
      <c r="BP74" s="1" t="str">
        <f ca="1">IF(BB74="D-",12,"")</f>
        <v/>
      </c>
      <c r="BQ74" s="1" t="str">
        <f ca="1">IF(BB74="F",13,"")</f>
        <v/>
      </c>
      <c r="BR74" s="1">
        <f ca="1">SUM(BE74:BQ74)</f>
        <v>2</v>
      </c>
    </row>
    <row r="75" spans="5:70" s="27" customFormat="1" ht="21.95" customHeight="1">
      <c r="E75" s="55"/>
      <c r="F75" s="47"/>
      <c r="G75" s="47"/>
      <c r="H75" s="1"/>
      <c r="I75" s="1"/>
      <c r="J75" s="67" t="s">
        <v>70</v>
      </c>
      <c r="K75" s="67" t="s">
        <v>112</v>
      </c>
      <c r="L75" s="67" t="s">
        <v>115</v>
      </c>
      <c r="M75" s="67" t="s">
        <v>124</v>
      </c>
      <c r="N75" s="66" t="s">
        <v>116</v>
      </c>
      <c r="O75" s="66" t="s">
        <v>117</v>
      </c>
      <c r="P75" s="66" t="s">
        <v>118</v>
      </c>
      <c r="Q75" s="66" t="s">
        <v>119</v>
      </c>
      <c r="R75" s="66" t="s">
        <v>113</v>
      </c>
      <c r="S75" s="66" t="s">
        <v>114</v>
      </c>
      <c r="T75" s="66" t="s">
        <v>123</v>
      </c>
      <c r="U75" s="66" t="s">
        <v>120</v>
      </c>
      <c r="V75" s="66" t="s">
        <v>69</v>
      </c>
      <c r="W75" s="66" t="s">
        <v>121</v>
      </c>
      <c r="X75" s="66" t="s">
        <v>122</v>
      </c>
      <c r="Y75" s="21"/>
      <c r="Z75" s="21"/>
      <c r="AA75" s="127" t="s">
        <v>66</v>
      </c>
      <c r="AB75" s="91"/>
      <c r="AC75" s="91"/>
      <c r="AD75" s="91"/>
      <c r="AE75" s="91"/>
      <c r="AF75" s="92"/>
      <c r="AG75" s="92"/>
      <c r="AH75" s="92"/>
      <c r="AI75" s="66" t="s">
        <v>122</v>
      </c>
      <c r="AJ75" s="66" t="s">
        <v>121</v>
      </c>
      <c r="AK75" s="66" t="s">
        <v>69</v>
      </c>
      <c r="AL75" s="66" t="s">
        <v>120</v>
      </c>
      <c r="AM75" s="66" t="s">
        <v>123</v>
      </c>
      <c r="AN75" s="66" t="s">
        <v>114</v>
      </c>
      <c r="AO75" s="66" t="s">
        <v>113</v>
      </c>
      <c r="AP75" s="66" t="s">
        <v>119</v>
      </c>
      <c r="AQ75" s="66" t="s">
        <v>118</v>
      </c>
      <c r="AR75" s="66" t="s">
        <v>117</v>
      </c>
      <c r="AS75" s="66" t="s">
        <v>116</v>
      </c>
      <c r="AT75" s="67" t="s">
        <v>124</v>
      </c>
      <c r="AU75" s="66" t="s">
        <v>115</v>
      </c>
      <c r="AV75" s="67" t="s">
        <v>112</v>
      </c>
      <c r="AW75" s="66" t="s">
        <v>70</v>
      </c>
      <c r="AX75" s="39" t="s">
        <v>110</v>
      </c>
      <c r="AZ75" s="73"/>
      <c r="BA75" s="71">
        <f ca="1">PRODUCT(SQRT(H36^2),0.05)</f>
        <v>0.44722222222222224</v>
      </c>
      <c r="BB75" s="40" t="str">
        <f ca="1">IF(BC75="",BD75,BC75)</f>
        <v>A+</v>
      </c>
      <c r="BC75" s="27" t="str">
        <f ca="1">IF(BA75&lt;0.777,"A+",IF(BA75&lt;0.888,"A",IF(BA75&lt;1,"A-",IF(BA75&lt;1.111,"B+",IF(BA75&lt;1.222,"B",IF(BA75&lt;1.333,"B-",IF(BA75&lt;1.444,"C+",IF(BA75&gt;=1.444,""))))))))</f>
        <v>A+</v>
      </c>
      <c r="BD75" s="27" t="str">
        <f ca="1">IF(BA75&lt;1.444,"",IF(BA75&lt;1.555,"C",IF(BA75&lt;1.666,"C-",IF(BA75&lt;1.777,"D+",IF(BA75&lt;1.888,"D",IF(BA75&lt;1.999,"D-",IF(BA75&gt;=2,"F")))))))</f>
        <v/>
      </c>
      <c r="BE75" s="27">
        <f ca="1">IF(BB75="A+",1,"")</f>
        <v>1</v>
      </c>
      <c r="BF75" s="27" t="str">
        <f ca="1">IF(BB75="A",2,"")</f>
        <v/>
      </c>
      <c r="BG75" s="27" t="str">
        <f ca="1">IF(BB75="A-",3,"")</f>
        <v/>
      </c>
      <c r="BH75" s="27" t="str">
        <f ca="1">IF(BB75="B+",4,"")</f>
        <v/>
      </c>
      <c r="BI75" s="27" t="str">
        <f ca="1">IF(BB75="B",5,"")</f>
        <v/>
      </c>
      <c r="BJ75" s="27" t="str">
        <f ca="1">IF(BB75="B-",6,"")</f>
        <v/>
      </c>
      <c r="BK75" s="27" t="str">
        <f ca="1">IF(BB75="C+",7,"")</f>
        <v/>
      </c>
      <c r="BL75" s="27" t="str">
        <f ca="1">IF(BB75="C",8,"")</f>
        <v/>
      </c>
      <c r="BM75" s="27" t="str">
        <f ca="1">IF(BB75="C-",9,"")</f>
        <v/>
      </c>
      <c r="BN75" s="27" t="str">
        <f ca="1">IF(BB75="D+",10,"")</f>
        <v/>
      </c>
      <c r="BO75" s="27" t="str">
        <f ca="1">IF(BB75="D",11,"")</f>
        <v/>
      </c>
      <c r="BP75" s="27" t="str">
        <f ca="1">IF(BB75="D-",12,"")</f>
        <v/>
      </c>
      <c r="BQ75" s="27" t="str">
        <f ca="1">IF(BB75="F",13,"")</f>
        <v/>
      </c>
      <c r="BR75" s="27">
        <f ca="1">SUM(BE75:BQ75)</f>
        <v>1</v>
      </c>
    </row>
    <row r="76" spans="5:57" s="1" customFormat="1" ht="21.95" customHeight="1">
      <c r="E76" s="55"/>
      <c r="F76" s="47"/>
      <c r="G76" s="47"/>
      <c r="J76" s="68"/>
      <c r="K76" s="68"/>
      <c r="L76" s="68"/>
      <c r="M76" s="99"/>
      <c r="N76" s="68"/>
      <c r="O76" s="97"/>
      <c r="P76" s="68"/>
      <c r="Q76" s="68"/>
      <c r="R76" s="68"/>
      <c r="S76" s="68"/>
      <c r="T76" s="68"/>
      <c r="U76" s="68"/>
      <c r="V76" s="68"/>
      <c r="W76" s="68"/>
      <c r="X76" s="68"/>
      <c r="Y76" s="75"/>
      <c r="Z76" s="75"/>
      <c r="AA76" s="126" t="s">
        <v>67</v>
      </c>
      <c r="AB76" s="89"/>
      <c r="AC76" s="89"/>
      <c r="AD76" s="89"/>
      <c r="AE76" s="89"/>
      <c r="AF76" s="90"/>
      <c r="AG76" s="90"/>
      <c r="AH76" s="90"/>
      <c r="AI76" s="69"/>
      <c r="AJ76" s="69"/>
      <c r="AK76" s="69"/>
      <c r="AL76" s="69"/>
      <c r="AM76" s="69"/>
      <c r="AN76" s="69"/>
      <c r="AO76" s="69"/>
      <c r="AP76" s="69"/>
      <c r="AQ76" s="69"/>
      <c r="AR76" s="69"/>
      <c r="AS76" s="69"/>
      <c r="AT76" s="69"/>
      <c r="AU76" s="69"/>
      <c r="AV76" s="69"/>
      <c r="AW76" s="69"/>
      <c r="BE76" s="27"/>
    </row>
    <row r="77" spans="5:70" s="1" customFormat="1" ht="21.95" customHeight="1">
      <c r="E77" s="59"/>
      <c r="F77" s="48"/>
      <c r="G77" s="48"/>
      <c r="H77" s="27"/>
      <c r="I77" s="27"/>
      <c r="J77" s="61">
        <f ca="1">'Lane 22'!$V$79</f>
        <v>17.13673846153846</v>
      </c>
      <c r="K77" s="61">
        <f ca="1">'Lane 22'!$W$79</f>
        <v>19.356538461538463</v>
      </c>
      <c r="L77" s="61">
        <f ca="1">'Lane 22'!$X$79</f>
        <v>19.14753846153846</v>
      </c>
      <c r="M77" s="100">
        <f ca="1">'Lane 22'!Z79</f>
        <v>19.003410256410255</v>
      </c>
      <c r="N77" s="61">
        <f ca="1">'Lane 22'!AA79</f>
        <v>19.290538461538461</v>
      </c>
      <c r="O77" s="98">
        <f ca="1">'Lane 22'!AB79</f>
        <v>17.10153846153846</v>
      </c>
      <c r="P77" s="61">
        <f ca="1">'Lane 22'!$AD$79</f>
        <v>18.815596153846155</v>
      </c>
      <c r="Q77" s="61">
        <f ca="1">'Lane 22'!$AE$79</f>
        <v>18.58653846153846</v>
      </c>
      <c r="R77" s="61">
        <f ca="1">'Lane 22'!$AF$79</f>
        <v>17.948538461538462</v>
      </c>
      <c r="S77" s="61">
        <f ca="1">'Lane 22'!AH79</f>
        <v>18.698738461538461</v>
      </c>
      <c r="T77" s="61">
        <f ca="1">'Lane 22'!AI79</f>
        <v>18.22353846153846</v>
      </c>
      <c r="U77" s="61">
        <f ca="1">'Lane 22'!AJ79</f>
        <v>17.25553846153846</v>
      </c>
      <c r="V77" s="61">
        <f ca="1">'Lane 22'!$AL$79</f>
        <v>18.346738461538461</v>
      </c>
      <c r="W77" s="61">
        <f ca="1">'Lane 22'!$AM$79</f>
        <v>17.666938461538461</v>
      </c>
      <c r="X77" s="61">
        <f ca="1">'Lane 22'!$AN$79</f>
        <v>17.156538461538464</v>
      </c>
      <c r="Y77" s="77"/>
      <c r="Z77" s="77"/>
      <c r="AA77" s="128" t="s">
        <v>68</v>
      </c>
      <c r="AB77" s="93"/>
      <c r="AC77" s="93"/>
      <c r="AD77" s="93"/>
      <c r="AE77" s="93"/>
      <c r="AF77" s="94"/>
      <c r="AG77" s="94"/>
      <c r="AH77" s="94"/>
      <c r="AI77" s="61">
        <f ca="1">'Lane 22'!$BF$79</f>
        <v>15.292461538461538</v>
      </c>
      <c r="AJ77" s="61">
        <f ca="1">'Lane 22'!$BG$79</f>
        <v>16.419764102564102</v>
      </c>
      <c r="AK77" s="61">
        <f ca="1">'Lane 22'!$BH$79</f>
        <v>17.496861538461538</v>
      </c>
      <c r="AL77" s="61">
        <f ca="1">'Lane 22'!BJ79</f>
        <v>15.765461538461539</v>
      </c>
      <c r="AM77" s="61">
        <f ca="1">'Lane 22'!BK79</f>
        <v>16.999661538461538</v>
      </c>
      <c r="AN77" s="61">
        <f ca="1">'Lane 22'!BL79</f>
        <v>17.804861538461537</v>
      </c>
      <c r="AO77" s="61">
        <f ca="1">'Lane 22'!$BN$79</f>
        <v>16.02946153846154</v>
      </c>
      <c r="AP77" s="61">
        <f ca="1">'Lane 22'!$BO$79</f>
        <v>17.174923461538462</v>
      </c>
      <c r="AQ77" s="61">
        <f ca="1">'Lane 22'!$BP$79</f>
        <v>17.694861538461538</v>
      </c>
      <c r="AR77" s="61">
        <f ca="1">'Lane 22'!BR79</f>
        <v>16.194461538461539</v>
      </c>
      <c r="AS77" s="61">
        <f ca="1">'Lane 22'!BS79</f>
        <v>17.393461538461537</v>
      </c>
      <c r="AT77" s="61">
        <f ca="1">'Lane 22'!BT79</f>
        <v>17.691589743589745</v>
      </c>
      <c r="AU77" s="61">
        <f ca="1">'Lane 22'!$BV$79</f>
        <v>17.074461538461538</v>
      </c>
      <c r="AV77" s="61">
        <f ca="1">'Lane 22'!$BW$79</f>
        <v>18.207461538461541</v>
      </c>
      <c r="AW77" s="61">
        <f ca="1">'Lane 22'!$BX$79</f>
        <v>18.473661538461538</v>
      </c>
      <c r="BE77" s="27"/>
      <c r="BR77" s="1">
        <f ca="1">PRODUCT((3*BR73)+BR74+BR75,1/5)</f>
        <v>5.4</v>
      </c>
    </row>
    <row r="78" spans="4:57" s="1" customFormat="1" ht="12.75">
      <c r="D78" s="55"/>
      <c r="E78" s="47"/>
      <c r="F78" s="47"/>
      <c r="G78" s="47"/>
      <c r="H78" s="56"/>
      <c r="I78" s="58"/>
      <c r="J78" s="58"/>
      <c r="K78" s="58"/>
      <c r="L78" s="58"/>
      <c r="M78" s="58"/>
      <c r="N78" s="58"/>
      <c r="O78" s="58"/>
      <c r="P78" s="58"/>
      <c r="Q78" s="58"/>
      <c r="R78" s="58"/>
      <c r="S78" s="58"/>
      <c r="T78" s="58"/>
      <c r="U78" s="58"/>
      <c r="V78" s="58"/>
      <c r="W78" s="58"/>
      <c r="X78" s="58"/>
      <c r="Y78" s="58"/>
      <c r="Z78" s="58"/>
      <c r="AA78" s="58"/>
      <c r="AB78" s="58"/>
      <c r="AC78" s="58"/>
      <c r="AD78" s="58"/>
      <c r="AE78" s="58"/>
      <c r="AF78" s="58"/>
      <c r="AG78" s="58"/>
      <c r="AH78" s="58"/>
      <c r="AI78" s="58"/>
      <c r="AJ78" s="58"/>
      <c r="AK78" s="58"/>
      <c r="AL78" s="58"/>
      <c r="AM78" s="58"/>
      <c r="AN78" s="58"/>
      <c r="AO78" s="58"/>
      <c r="AP78" s="58"/>
      <c r="AQ78" s="58"/>
      <c r="AR78" s="58"/>
      <c r="AS78" s="58"/>
      <c r="AT78" s="58"/>
      <c r="AU78" s="58"/>
      <c r="AV78" s="58"/>
      <c r="AW78" s="58"/>
      <c r="BE78" s="27"/>
    </row>
    <row r="79" spans="4:57" s="1" customFormat="1" ht="12.75">
      <c r="D79" s="55"/>
      <c r="E79" s="47"/>
      <c r="F79" s="47"/>
      <c r="G79" s="47"/>
      <c r="H79" s="56"/>
      <c r="I79" s="57"/>
      <c r="J79" s="57"/>
      <c r="K79" s="57"/>
      <c r="L79" s="57"/>
      <c r="M79" s="57"/>
      <c r="N79" s="57"/>
      <c r="O79" s="57"/>
      <c r="P79" s="57"/>
      <c r="Q79" s="57"/>
      <c r="R79" s="57"/>
      <c r="S79" s="57"/>
      <c r="T79" s="57"/>
      <c r="U79" s="57"/>
      <c r="V79" s="57"/>
      <c r="W79" s="57"/>
      <c r="X79" s="57"/>
      <c r="Y79" s="57"/>
      <c r="Z79" s="57"/>
      <c r="AA79" s="57"/>
      <c r="AB79" s="57"/>
      <c r="AC79" s="57"/>
      <c r="AD79" s="57"/>
      <c r="AE79" s="57"/>
      <c r="AF79" s="57"/>
      <c r="AG79" s="57"/>
      <c r="AH79" s="57"/>
      <c r="AI79" s="57"/>
      <c r="AJ79" s="57"/>
      <c r="AK79" s="57"/>
      <c r="AL79" s="57"/>
      <c r="AM79" s="57"/>
      <c r="AN79" s="57"/>
      <c r="AO79" s="57"/>
      <c r="AP79" s="57"/>
      <c r="AQ79" s="57"/>
      <c r="AR79" s="57"/>
      <c r="AS79" s="57"/>
      <c r="AT79" s="57"/>
      <c r="AU79" s="57"/>
      <c r="AV79" s="57"/>
      <c r="AW79" s="57"/>
      <c r="BE79" s="27"/>
    </row>
    <row r="80" spans="4:57" s="1" customFormat="1" ht="12.75">
      <c r="D80" s="52"/>
      <c r="H80" s="53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4"/>
      <c r="AK80" s="54"/>
      <c r="AL80" s="54"/>
      <c r="AM80" s="54"/>
      <c r="AN80" s="54"/>
      <c r="AO80" s="54"/>
      <c r="AP80" s="54"/>
      <c r="AQ80" s="54"/>
      <c r="AR80" s="54"/>
      <c r="AS80" s="54"/>
      <c r="AT80" s="54"/>
      <c r="AU80" s="54"/>
      <c r="AV80" s="54"/>
      <c r="AW80" s="54"/>
      <c r="BE80" s="27"/>
    </row>
    <row r="81" spans="6:6" s="1" customFormat="1" ht="12.75">
      <c r="F81" s="27"/>
    </row>
    <row r="82" spans="6:6" s="1" customFormat="1" ht="12.75">
      <c r="F82" s="27"/>
    </row>
    <row r="83" spans="6:6" s="1" customFormat="1" ht="12.75">
      <c r="F83" s="27"/>
    </row>
    <row r="84" spans="6:6" s="1" customFormat="1" ht="12.75">
      <c r="F84" s="27"/>
    </row>
    <row r="85" spans="6:6" s="1" customFormat="1" ht="12.75">
      <c r="F85" s="27"/>
    </row>
    <row r="86" spans="6:6" s="1" customFormat="1" ht="12.75">
      <c r="F86" s="27"/>
    </row>
    <row r="87" spans="6:6" s="1" customFormat="1" ht="12.75">
      <c r="F87" s="27"/>
    </row>
    <row r="88" spans="6:6" s="1" customFormat="1" ht="12.75">
      <c r="F88" s="27"/>
    </row>
    <row r="89" spans="6:6" s="1" customFormat="1" ht="12.75">
      <c r="F89" s="27"/>
    </row>
    <row r="90" spans="6:6" s="1" customFormat="1" ht="12.75">
      <c r="F90" s="27"/>
    </row>
    <row r="91" spans="6:6" s="1" customFormat="1" ht="12.75">
      <c r="F91" s="27"/>
    </row>
    <row r="92" spans="6:6" s="1" customFormat="1" ht="12.75">
      <c r="F92" s="27"/>
    </row>
    <row r="93" spans="6:6" s="1" customFormat="1" ht="12.75">
      <c r="F93" s="27"/>
    </row>
    <row r="94" spans="6:6" s="1" customFormat="1" ht="12.75">
      <c r="F94" s="27"/>
    </row>
    <row r="95" spans="6:6" s="1" customFormat="1" ht="12.75">
      <c r="F95" s="27"/>
    </row>
    <row r="96" spans="6:6" s="1" customFormat="1" ht="12.75">
      <c r="F96" s="27"/>
    </row>
    <row r="97" spans="6:6" s="1" customFormat="1" ht="12.75">
      <c r="F97" s="27"/>
    </row>
    <row r="98" spans="6:6" s="1" customFormat="1" ht="12.75">
      <c r="F98" s="27"/>
    </row>
    <row r="99" spans="6:6" s="1" customFormat="1" ht="12.75">
      <c r="F99" s="27"/>
    </row>
    <row r="100" spans="6:6" s="1" customFormat="1" ht="12.75">
      <c r="F100" s="27"/>
    </row>
    <row r="101" spans="6:6" s="1" customFormat="1" ht="12.75">
      <c r="F101" s="27"/>
    </row>
    <row r="102" spans="6:6" s="1" customFormat="1" ht="12.75">
      <c r="F102" s="27"/>
    </row>
    <row r="103" spans="6:6" s="1" customFormat="1" ht="12.75">
      <c r="F103" s="27"/>
    </row>
    <row r="104" spans="6:6" s="1" customFormat="1" customHeight="1">
      <c r="F104" s="27"/>
    </row>
    <row r="105" spans="6:57" customHeight="1">
      <c r="F105" s="27"/>
      <c r="H105"/>
      <c r="BE105"/>
    </row>
    <row r="106" spans="6:57" customHeight="1">
      <c r="F106" s="27"/>
      <c r="H106"/>
      <c r="BE106"/>
    </row>
    <row r="107" spans="6:57" customHeight="1">
      <c r="F107" s="27"/>
      <c r="H107"/>
      <c r="BE107"/>
    </row>
    <row r="108" spans="6:57" customHeight="1">
      <c r="F108" s="27"/>
      <c r="H108"/>
      <c r="BE108"/>
    </row>
    <row r="109" spans="6:57" customHeight="1">
      <c r="F109" s="27"/>
      <c r="H109"/>
      <c r="BE109"/>
    </row>
    <row r="110" spans="6:57" customHeight="1">
      <c r="F110" s="27"/>
      <c r="H110"/>
      <c r="BE110"/>
    </row>
    <row r="111" spans="6:57" customHeight="1">
      <c r="F111" s="27"/>
      <c r="H111"/>
      <c r="BE111"/>
    </row>
    <row r="112" spans="6:57" customHeight="1">
      <c r="F112" s="27"/>
      <c r="H112"/>
      <c r="BE112"/>
    </row>
    <row r="113" spans="6:57" customHeight="1">
      <c r="F113" s="27"/>
      <c r="H113"/>
      <c r="BE113"/>
    </row>
    <row r="114" spans="6:57" customHeight="1">
      <c r="F114" s="27"/>
      <c r="H114"/>
      <c r="BE114"/>
    </row>
    <row r="115" spans="6:57" customHeight="1">
      <c r="F115" s="27"/>
      <c r="H115"/>
      <c r="BE115"/>
    </row>
  </sheetData>
  <mergeCells count="5">
    <mergeCell ref="AA73:AF73"/>
    <mergeCell ref="AA74:AF74"/>
    <mergeCell ref="AA75:AF75"/>
    <mergeCell ref="AA76:AF76"/>
    <mergeCell ref="AA77:AF77"/>
  </mergeCells>
  <conditionalFormatting sqref="J78:AW80 AW37:AW38 AE36:AK38 AD37:AD38 AM36:AO38 AL37:AL38 AQ36:AQ38 AP37:AP38 AS36:AV38 AR37:AR38 J36:AC38 J32:AX35 J116:AW1048576">
    <cfRule type="colorScale" priority="34">
      <colorScale>
        <cfvo type="min" val="0"/>
        <cfvo type="percentile" val="50"/>
        <cfvo type="max" val="0"/>
        <color rgb="FFC00000"/>
        <color theme="2"/>
        <color rgb="FF002060"/>
      </colorScale>
    </cfRule>
  </conditionalFormatting>
  <conditionalFormatting sqref="AE39:AW68 AD40:AD68 J39:AC68">
    <cfRule type="colorScale" priority="33">
      <colorScale>
        <cfvo type="num" val="-6"/>
        <cfvo type="num" val="0"/>
        <cfvo type="num" val="6"/>
        <color rgb="FFFF0000"/>
        <color theme="0"/>
        <color rgb="FF001642"/>
      </colorScale>
    </cfRule>
  </conditionalFormatting>
  <conditionalFormatting sqref="H2:I31">
    <cfRule type="cellIs" dxfId="8" priority="9" operator="lessThan">
      <formula>-40</formula>
    </cfRule>
    <cfRule type="cellIs" dxfId="7" priority="10" operator="greaterThan">
      <formula>40</formula>
    </cfRule>
  </conditionalFormatting>
  <conditionalFormatting sqref="J2:AV31">
    <cfRule type="cellIs" dxfId="6" priority="2" operator="greaterThan">
      <formula>40</formula>
    </cfRule>
    <cfRule type="cellIs" dxfId="5" priority="3" operator="between">
      <formula>30</formula>
      <formula>40</formula>
    </cfRule>
    <cfRule type="cellIs" dxfId="4" priority="4" operator="between">
      <formula>16</formula>
      <formula>29</formula>
    </cfRule>
    <cfRule type="cellIs" dxfId="3" priority="5" operator="lessThan">
      <formula>-40</formula>
    </cfRule>
    <cfRule type="cellIs" dxfId="2" priority="6" operator="between">
      <formula>-30</formula>
      <formula>-40</formula>
    </cfRule>
    <cfRule type="cellIs" dxfId="1" priority="7" operator="between">
      <formula>-16</formula>
      <formula>-29</formula>
    </cfRule>
    <cfRule type="cellIs" dxfId="0" priority="8" operator="between">
      <formula>15</formula>
      <formula>-15</formula>
    </cfRule>
  </conditionalFormatting>
  <conditionalFormatting sqref="AE39:AW68 K39:AC68 AD40:AD68">
    <cfRule type="colorScale" priority="2128">
      <colorScale>
        <cfvo type="min" val="0"/>
        <cfvo type="num" val="0"/>
        <cfvo type="max" val="0"/>
        <color rgb="FFF8696B"/>
        <color theme="0"/>
        <color rgb="FF002060"/>
      </colorScale>
    </cfRule>
    <cfRule type="colorScale" priority="2129">
      <colorScale>
        <cfvo type="min" val="0"/>
        <cfvo type="percentile" val="50"/>
        <cfvo type="max" val="0"/>
        <color rgb="FFFFFF00"/>
        <color theme="0"/>
        <color rgb="FF002060"/>
      </colorScale>
    </cfRule>
    <cfRule type="colorScale" priority="2130">
      <colorScale>
        <cfvo type="min" val="0"/>
        <cfvo type="percentile" val="50"/>
        <cfvo type="max" val="0"/>
        <color rgb="FFFF0000"/>
        <color theme="0"/>
        <color rgb="FF002060"/>
      </colorScale>
    </cfRule>
    <cfRule type="colorScale" priority="2131">
      <colorScale>
        <cfvo type="min" val="0"/>
        <cfvo type="percentile" val="50"/>
        <cfvo type="max" val="0"/>
        <color rgb="FFFF0000"/>
        <color theme="0"/>
        <color rgb="FF63BE7B"/>
      </colorScale>
    </cfRule>
    <cfRule type="colorScale" priority="2132">
      <colorScale>
        <cfvo type="min" val="0"/>
        <cfvo type="num" val="0"/>
        <cfvo type="max" val="0"/>
        <color rgb="FFF8696B"/>
        <color rgb="FF92D050"/>
        <color rgb="FF0070C0"/>
      </colorScale>
    </cfRule>
    <cfRule type="colorScale" priority="2133">
      <colorScale>
        <cfvo type="min" val="0"/>
        <cfvo type="percentile" val="50"/>
        <cfvo type="max" val="0"/>
        <color rgb="FFF8696B"/>
        <color rgb="FFFFEB84"/>
        <color rgb="FF0070C0"/>
      </colorScale>
    </cfRule>
    <cfRule type="colorScale" priority="2134">
      <colorScale>
        <cfvo type="min" val="0"/>
        <cfvo type="percentile" val="50"/>
        <cfvo type="max" val="0"/>
        <color rgb="FFFFFF00"/>
        <color rgb="FF00B050"/>
        <color rgb="FF0070C0"/>
      </colorScale>
    </cfRule>
    <cfRule type="colorScale" priority="2135">
      <colorScale>
        <cfvo type="min" val="0"/>
        <cfvo type="max" val="0"/>
        <color rgb="FFFF7128"/>
        <color rgb="FFFFEF9C"/>
      </colorScale>
    </cfRule>
    <cfRule type="colorScale" priority="2136">
      <colorScale>
        <cfvo type="min" val="0"/>
        <cfvo type="percentile" val="50"/>
        <cfvo type="max" val="0"/>
        <color rgb="FFFF0000"/>
        <color rgb="FFFFFF00"/>
        <color rgb="FF002060"/>
      </colorScale>
    </cfRule>
    <cfRule type="colorScale" priority="2137">
      <colorScale>
        <cfvo type="min" val="0"/>
        <cfvo type="max" val="0"/>
        <color rgb="FFFFEF9C"/>
        <color rgb="FF63BE7B"/>
      </colorScale>
    </cfRule>
  </conditionalFormatting>
  <conditionalFormatting sqref="AE39:AW68 J39:AC68 AD40:AD68">
    <cfRule type="colorScale" priority="2158">
      <colorScale>
        <cfvo type="min" val="0"/>
        <cfvo type="num" val="0"/>
        <cfvo type="max" val="0"/>
        <color rgb="FFF8696B"/>
        <color theme="0"/>
        <color rgb="FF0070C0"/>
      </colorScale>
    </cfRule>
  </conditionalFormatting>
  <conditionalFormatting sqref="K40:AW68">
    <cfRule type="colorScale" priority="3556">
      <colorScale>
        <cfvo type="min" val="0"/>
        <cfvo type="num" val="0"/>
        <cfvo type="max" val="0"/>
        <color rgb="FFF8696B"/>
        <color theme="0"/>
        <color rgb="FF002060"/>
      </colorScale>
    </cfRule>
    <cfRule type="colorScale" priority="3557">
      <colorScale>
        <cfvo type="min" val="0"/>
        <cfvo type="percentile" val="50"/>
        <cfvo type="max" val="0"/>
        <color rgb="FFFFFF00"/>
        <color theme="0"/>
        <color rgb="FF002060"/>
      </colorScale>
    </cfRule>
    <cfRule type="colorScale" priority="3558">
      <colorScale>
        <cfvo type="min" val="0"/>
        <cfvo type="percentile" val="50"/>
        <cfvo type="max" val="0"/>
        <color rgb="FFFF0000"/>
        <color theme="0"/>
        <color rgb="FF002060"/>
      </colorScale>
    </cfRule>
    <cfRule type="colorScale" priority="3559">
      <colorScale>
        <cfvo type="min" val="0"/>
        <cfvo type="percentile" val="50"/>
        <cfvo type="max" val="0"/>
        <color rgb="FFFF0000"/>
        <color theme="0"/>
        <color rgb="FF63BE7B"/>
      </colorScale>
    </cfRule>
    <cfRule type="colorScale" priority="3560">
      <colorScale>
        <cfvo type="min" val="0"/>
        <cfvo type="num" val="0"/>
        <cfvo type="max" val="0"/>
        <color rgb="FFF8696B"/>
        <color rgb="FF92D050"/>
        <color rgb="FF0070C0"/>
      </colorScale>
    </cfRule>
    <cfRule type="colorScale" priority="3561">
      <colorScale>
        <cfvo type="min" val="0"/>
        <cfvo type="percentile" val="50"/>
        <cfvo type="max" val="0"/>
        <color rgb="FFF8696B"/>
        <color rgb="FFFFEB84"/>
        <color rgb="FF0070C0"/>
      </colorScale>
    </cfRule>
    <cfRule type="colorScale" priority="3562">
      <colorScale>
        <cfvo type="min" val="0"/>
        <cfvo type="percentile" val="50"/>
        <cfvo type="max" val="0"/>
        <color rgb="FFFFFF00"/>
        <color rgb="FF00B050"/>
        <color rgb="FF0070C0"/>
      </colorScale>
    </cfRule>
    <cfRule type="colorScale" priority="3563">
      <colorScale>
        <cfvo type="min" val="0"/>
        <cfvo type="max" val="0"/>
        <color rgb="FFFF7128"/>
        <color rgb="FFFFEF9C"/>
      </colorScale>
    </cfRule>
    <cfRule type="colorScale" priority="3564">
      <colorScale>
        <cfvo type="min" val="0"/>
        <cfvo type="percentile" val="50"/>
        <cfvo type="max" val="0"/>
        <color rgb="FFFF0000"/>
        <color rgb="FFFFFF00"/>
        <color rgb="FF002060"/>
      </colorScale>
    </cfRule>
    <cfRule type="colorScale" priority="3565">
      <colorScale>
        <cfvo type="min" val="0"/>
        <cfvo type="max" val="0"/>
        <color rgb="FFFFEF9C"/>
        <color rgb="FF63BE7B"/>
      </colorScale>
    </cfRule>
  </conditionalFormatting>
  <conditionalFormatting sqref="J40:AW68">
    <cfRule type="colorScale" priority="3576">
      <colorScale>
        <cfvo type="min" val="0"/>
        <cfvo type="num" val="0"/>
        <cfvo type="max" val="0"/>
        <color rgb="FFF8696B"/>
        <color theme="0"/>
        <color rgb="FF0070C0"/>
      </colorScale>
    </cfRule>
  </conditionalFormatting>
  <conditionalFormatting sqref="J40:AW69">
    <cfRule type="colorScale" priority="1">
      <colorScale>
        <cfvo type="min" val="0"/>
        <cfvo type="num" val="0"/>
        <cfvo type="max" val="0"/>
        <color rgb="FFFF0000"/>
        <color theme="0"/>
        <color rgb="FF002060"/>
      </colorScale>
    </cfRule>
  </conditionalFormatting>
  <pageMargins left="0.75" right="0.75" top="1" bottom="1" header="1.02" footer="0.5"/>
  <pageSetup scale="22" orientation="portrait"/>
  <headerFooter scaleWithDoc="1" alignWithMargins="0" differentFirst="0" differentOddEven="0"/>
  <ignoredErrors>
    <ignoredError sqref="M75 J75:K75 AV75:AW75 AT75" twoDigitTextYear="1"/>
  </ignoredErrors>
</worksheet>
</file>

<file path=xl/worksheets/sheet3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2:AV53"/>
  <sheetViews>
    <sheetView zoomScale="69" view="pageBreakPreview" workbookViewId="0">
      <selection pane="topLeft" activeCell="Q30" sqref="Q30"/>
    </sheetView>
  </sheetViews>
  <sheetFormatPr defaultRowHeight="12.75"/>
  <cols>
    <col min="1" max="13" width="9.140625" style="42" customWidth="1"/>
  </cols>
  <sheetData>
    <row r="2" spans="6:48">
      <c r="F2" s="43"/>
      <c r="G2" s="44"/>
      <c r="W2" s="18"/>
      <c r="X2" s="18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8"/>
      <c r="AJ2" s="18"/>
      <c r="AK2" s="18"/>
      <c r="AL2" s="18"/>
      <c r="AM2" s="18"/>
      <c r="AN2" s="18"/>
      <c r="AO2" s="17"/>
      <c r="AP2" s="17"/>
      <c r="AQ2" s="17"/>
      <c r="AR2" s="17"/>
      <c r="AS2" s="17"/>
      <c r="AT2" s="17"/>
      <c r="AU2" s="17"/>
      <c r="AV2" s="17"/>
    </row>
    <row r="3" spans="6:48">
      <c r="F3" s="43"/>
      <c r="G3" s="44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</row>
    <row r="4" spans="6:48">
      <c r="F4" s="43"/>
      <c r="G4" s="44"/>
      <c r="W4" s="18"/>
      <c r="X4" s="18"/>
      <c r="Y4" s="18"/>
      <c r="Z4" s="18"/>
      <c r="AA4" s="18"/>
      <c r="AB4" s="18"/>
      <c r="AC4" s="18"/>
      <c r="AD4" s="18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</row>
    <row r="5" spans="6:48">
      <c r="F5" s="43"/>
      <c r="G5" s="44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</row>
    <row r="6" spans="6:48">
      <c r="F6" s="43"/>
      <c r="G6" s="44"/>
      <c r="W6" s="18"/>
      <c r="X6" s="18"/>
      <c r="Y6" s="17"/>
      <c r="Z6" s="17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7"/>
      <c r="AT6" s="17"/>
      <c r="AU6" s="17"/>
      <c r="AV6" s="17"/>
    </row>
    <row r="7" spans="6:48">
      <c r="F7" s="43"/>
      <c r="G7" s="44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7"/>
      <c r="AN7" s="17"/>
      <c r="AO7" s="17"/>
      <c r="AP7" s="17"/>
      <c r="AQ7" s="17"/>
      <c r="AR7" s="17"/>
      <c r="AS7" s="17"/>
      <c r="AT7" s="17"/>
      <c r="AU7" s="17"/>
      <c r="AV7" s="17"/>
    </row>
    <row r="8" spans="6:48">
      <c r="F8" s="43"/>
      <c r="G8" s="44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7"/>
      <c r="AQ8" s="17"/>
      <c r="AR8" s="17"/>
      <c r="AS8" s="17"/>
      <c r="AT8" s="17"/>
      <c r="AU8" s="17"/>
      <c r="AV8" s="17"/>
    </row>
    <row r="9" spans="6:48">
      <c r="F9" s="43"/>
      <c r="G9" s="44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</row>
    <row r="10" spans="6:48">
      <c r="F10" s="43"/>
      <c r="G10" s="44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7"/>
      <c r="AS10" s="17"/>
      <c r="AT10" s="17"/>
      <c r="AU10" s="17"/>
      <c r="AV10" s="17"/>
    </row>
    <row r="11" spans="6:48">
      <c r="F11" s="43"/>
      <c r="G11" s="44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7"/>
      <c r="AR11" s="17"/>
      <c r="AS11" s="17"/>
      <c r="AT11" s="17"/>
      <c r="AU11" s="17"/>
      <c r="AV11" s="17"/>
    </row>
    <row r="12" spans="6:48">
      <c r="F12" s="43"/>
      <c r="G12" s="44"/>
      <c r="W12" s="17"/>
      <c r="X12" s="17"/>
      <c r="Y12" s="17"/>
      <c r="Z12" s="17"/>
      <c r="AA12" s="17"/>
      <c r="AB12" s="17"/>
      <c r="AC12" s="17"/>
      <c r="AD12" s="17"/>
      <c r="AE12" s="17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7"/>
      <c r="AS12" s="17"/>
      <c r="AT12" s="17"/>
      <c r="AU12" s="17"/>
      <c r="AV12" s="17"/>
    </row>
    <row r="13" spans="6:48">
      <c r="F13" s="43"/>
      <c r="G13" s="44"/>
      <c r="W13" s="18"/>
      <c r="X13" s="18"/>
      <c r="Y13" s="18"/>
      <c r="Z13" s="18"/>
      <c r="AA13" s="18"/>
      <c r="AB13" s="18"/>
      <c r="AC13" s="18"/>
      <c r="AD13" s="18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8"/>
      <c r="AQ13" s="18"/>
      <c r="AR13" s="18"/>
      <c r="AS13" s="17"/>
      <c r="AT13" s="17"/>
      <c r="AU13" s="17"/>
      <c r="AV13" s="17"/>
    </row>
    <row r="14" spans="6:48">
      <c r="F14" s="43"/>
      <c r="G14" s="44"/>
      <c r="W14" s="17"/>
      <c r="X14" s="17"/>
      <c r="Y14" s="17"/>
      <c r="Z14" s="17"/>
      <c r="AA14" s="17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7"/>
      <c r="AT14" s="17"/>
      <c r="AU14" s="17"/>
      <c r="AV14" s="17"/>
    </row>
    <row r="15" spans="6:48">
      <c r="F15" s="43"/>
      <c r="G15" s="44"/>
      <c r="W15" s="18"/>
      <c r="X15" s="18"/>
      <c r="Y15" s="18"/>
      <c r="Z15" s="18"/>
      <c r="AA15" s="18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8"/>
      <c r="AP15" s="18"/>
      <c r="AQ15" s="18"/>
      <c r="AR15" s="18"/>
      <c r="AS15" s="17"/>
      <c r="AT15" s="17"/>
      <c r="AU15" s="17"/>
      <c r="AV15" s="17"/>
    </row>
    <row r="16" spans="6:48">
      <c r="F16" s="43"/>
      <c r="G16" s="44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7"/>
      <c r="AT16" s="17"/>
      <c r="AU16" s="17"/>
      <c r="AV16" s="17"/>
    </row>
    <row r="17" spans="6:48">
      <c r="F17" s="43"/>
      <c r="G17" s="44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8"/>
      <c r="AH17" s="18"/>
      <c r="AI17" s="18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</row>
    <row r="18" spans="6:48">
      <c r="F18" s="43"/>
      <c r="G18" s="44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</row>
    <row r="19" spans="6:48">
      <c r="F19" s="43"/>
      <c r="G19" s="44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</row>
    <row r="36" spans="14:14">
      <c r="N36" s="81"/>
    </row>
    <row r="53" spans="3:5">
      <c r="C53" s="45"/>
      <c r="E53" s="46"/>
    </row>
  </sheetData>
  <pageMargins left="0.7" right="0.7" top="0.75" bottom="0.75" header="0.3" footer="0.3"/>
  <pageSetup scale="76" orientation="portrait" horizontalDpi="1200" verticalDpi="1200"/>
  <headerFooter scaleWithDoc="1" alignWithMargins="0" differentFirst="0" differentOddEven="0"/>
  <drawing r:id="rId2"/>
</worksheet>
</file>

<file path=xl/worksheets/sheet4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sheetViews>
    <sheetView topLeftCell="A7" view="normal" workbookViewId="0">
      <selection pane="topLeft" activeCell="X45" sqref="X45"/>
    </sheetView>
  </sheetViews>
  <sheetFormatPr defaultRowHeight="12.75"/>
  <cols>
    <col min="2" max="2" width="3.140625" customWidth="1"/>
    <col min="3" max="3" width="4.5703125" customWidth="1"/>
    <col min="4" max="42" width="4.7109375" customWidth="1"/>
  </cols>
  <sheetData/>
  <pageMargins left="0.7" right="0.7" top="0.75" bottom="0.75" header="0.3" footer="0.3"/>
  <headerFooter scaleWithDoc="1" alignWithMargins="0" differentFirst="0" differentOddEven="0"/>
  <drawing r:id="rId1"/>
</worksheet>
</file>

<file path=xl/worksheets/sheet5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AT32"/>
  <sheetViews>
    <sheetView topLeftCell="A2" view="normal" workbookViewId="0">
      <selection pane="topLeft" activeCell="C17" sqref="C17"/>
    </sheetView>
  </sheetViews>
  <sheetFormatPr defaultRowHeight="12.75"/>
  <cols>
    <col min="2" max="41" width="6.7109375" customWidth="1"/>
    <col min="42" max="42" width="4.7109375" customWidth="1"/>
  </cols>
  <sheetData>
    <row r="1" spans="1:46">
      <c r="A1" s="13" t="s">
        <v>3</v>
      </c>
      <c r="B1" s="23" t="s">
        <v>47</v>
      </c>
      <c r="C1" s="14" t="s">
        <v>9</v>
      </c>
      <c r="D1" s="14" t="s">
        <v>10</v>
      </c>
      <c r="E1" s="14" t="s">
        <v>11</v>
      </c>
      <c r="F1" s="14" t="s">
        <v>12</v>
      </c>
      <c r="G1" s="14" t="s">
        <v>13</v>
      </c>
      <c r="H1" s="14" t="s">
        <v>14</v>
      </c>
      <c r="I1" s="14" t="s">
        <v>15</v>
      </c>
      <c r="J1" s="14" t="s">
        <v>16</v>
      </c>
      <c r="K1" s="14" t="s">
        <v>17</v>
      </c>
      <c r="L1" s="14" t="s">
        <v>18</v>
      </c>
      <c r="M1" s="14" t="s">
        <v>19</v>
      </c>
      <c r="N1" s="14" t="s">
        <v>20</v>
      </c>
      <c r="O1" s="14" t="s">
        <v>21</v>
      </c>
      <c r="P1" s="14" t="s">
        <v>22</v>
      </c>
      <c r="Q1" s="14" t="s">
        <v>23</v>
      </c>
      <c r="R1" s="14" t="s">
        <v>24</v>
      </c>
      <c r="S1" s="14" t="s">
        <v>25</v>
      </c>
      <c r="T1" s="14" t="s">
        <v>26</v>
      </c>
      <c r="U1" s="14" t="s">
        <v>27</v>
      </c>
      <c r="V1" s="15">
        <v>20</v>
      </c>
      <c r="W1" s="14" t="s">
        <v>28</v>
      </c>
      <c r="X1" s="14" t="s">
        <v>29</v>
      </c>
      <c r="Y1" s="14" t="s">
        <v>30</v>
      </c>
      <c r="Z1" s="14" t="s">
        <v>31</v>
      </c>
      <c r="AA1" s="14" t="s">
        <v>32</v>
      </c>
      <c r="AB1" s="14" t="s">
        <v>33</v>
      </c>
      <c r="AC1" s="14" t="s">
        <v>34</v>
      </c>
      <c r="AD1" s="14" t="s">
        <v>35</v>
      </c>
      <c r="AE1" s="14" t="s">
        <v>36</v>
      </c>
      <c r="AF1" s="14" t="s">
        <v>37</v>
      </c>
      <c r="AG1" s="14" t="s">
        <v>38</v>
      </c>
      <c r="AH1" s="14" t="s">
        <v>39</v>
      </c>
      <c r="AI1" s="14" t="s">
        <v>40</v>
      </c>
      <c r="AJ1" s="14" t="s">
        <v>41</v>
      </c>
      <c r="AK1" s="14" t="s">
        <v>42</v>
      </c>
      <c r="AL1" s="14" t="s">
        <v>43</v>
      </c>
      <c r="AM1" s="14" t="s">
        <v>44</v>
      </c>
      <c r="AN1" s="14" t="s">
        <v>45</v>
      </c>
      <c r="AO1" s="16" t="s">
        <v>46</v>
      </c>
      <c r="AP1" s="24" t="s">
        <v>54</v>
      </c>
      <c r="AQ1" s="21" t="s">
        <v>58</v>
      </c>
      <c r="AR1" s="25" t="s">
        <v>55</v>
      </c>
      <c r="AS1" s="25" t="s">
        <v>56</v>
      </c>
      <c r="AT1" s="25" t="s">
        <v>57</v>
      </c>
    </row>
    <row r="2" spans="1:46">
      <c r="A2" s="12">
        <v>59</v>
      </c>
      <c r="B2" s="22">
        <v>0</v>
      </c>
      <c r="C2">
        <f ca="1">'Lane 22'!K2 +TiltZ</f>
        <v>1.5</v>
      </c>
      <c r="D2">
        <f ca="1">'Lane 22'!M2 +TiltZ+(TiltBoard*Board)</f>
        <v>4.4230769230769234</v>
      </c>
      <c r="E2">
        <f ca="1">'Lane 22'!O2 +TiltZ+(TiltBoard*Board)</f>
        <v>3.3461538461538463</v>
      </c>
      <c r="F2">
        <f ca="1">'Lane 22'!Q2 +TiltZ+(TiltBoard*Board)</f>
        <v>3.2692307692307692</v>
      </c>
      <c r="G2">
        <f ca="1">'Lane 22'!S2 +TiltZ+(TiltBoard*Board)</f>
        <v>4.1923076923076925</v>
      </c>
      <c r="H2">
        <f ca="1">'Lane 22'!U2 +TiltZ+(TiltBoard*Board)</f>
        <v>5.115384615384615</v>
      </c>
      <c r="I2">
        <f ca="1">'Lane 22'!W2 +TiltZ+(TiltBoard*Board)</f>
        <v>5.0384615384615383</v>
      </c>
      <c r="J2">
        <f ca="1">'Lane 22'!Y2 +TiltZ+(TiltBoard*Board)</f>
        <v>5.9615384615384617</v>
      </c>
      <c r="K2">
        <f ca="1">'Lane 22'!AA2 +TiltZ+(TiltBoard*Board)</f>
        <v>6.884615384615385</v>
      </c>
      <c r="L2">
        <f ca="1">'Lane 22'!AC2 +TiltZ+(TiltBoard*Board)</f>
        <v>4.8076923076923075</v>
      </c>
      <c r="M2">
        <f ca="1">'Lane 22'!AE2 +TiltZ+(TiltBoard*Board)</f>
        <v>4.7307692307692308</v>
      </c>
      <c r="N2">
        <f ca="1">'Lane 22'!AG2 +TiltZ+(TiltBoard*Board)</f>
        <v>3.6538461538461537</v>
      </c>
      <c r="O2">
        <f ca="1">'Lane 22'!AI2 +TiltZ+(TiltBoard*Board)</f>
        <v>1.5769230769230769</v>
      </c>
      <c r="P2">
        <f ca="1">'Lane 22'!AK2 +TiltZ+(TiltBoard*Board)</f>
        <v>0.5</v>
      </c>
      <c r="Q2">
        <f ca="1">'Lane 22'!AM2 +TiltZ+(TiltBoard*Board)</f>
        <v>-1.5769230769230771</v>
      </c>
      <c r="R2">
        <f ca="1">'Lane 22'!AO2 +TiltZ+(TiltBoard*Board)</f>
        <v>-2.6538461538461542</v>
      </c>
      <c r="S2">
        <f ca="1">'Lane 22'!AQ2 +TiltZ+(TiltBoard*Board)</f>
        <v>-3.7307692307692308</v>
      </c>
      <c r="T2">
        <f ca="1">'Lane 22'!AS2 +TiltZ+(TiltBoard*Board)</f>
        <v>-3.8076923076923075</v>
      </c>
      <c r="U2">
        <f ca="1">'Lane 22'!AU2 +TiltZ+(TiltBoard*Board)</f>
        <v>-5.884615384615385</v>
      </c>
      <c r="V2">
        <f ca="1">'Lane 22'!AW2 +TiltZ+(TiltBoard*Board)</f>
        <v>-5.9615384615384617</v>
      </c>
      <c r="W2">
        <f ca="1">'Lane 22'!AY2 +TiltZ+(TiltBoard*Board)</f>
        <v>-6.0384615384615383</v>
      </c>
      <c r="X2">
        <f ca="1">'Lane 22'!BA2 +TiltZ+(TiltBoard*Board)</f>
        <v>-8.115384615384615</v>
      </c>
      <c r="Y2">
        <f ca="1">'Lane 22'!BC2 +TiltZ+(TiltBoard*Board)</f>
        <v>-8.1923076923076934</v>
      </c>
      <c r="Z2">
        <f ca="1">'Lane 22'!BE2 +TiltZ+(TiltBoard*Board)</f>
        <v>-8.26923076923077</v>
      </c>
      <c r="AA2">
        <f ca="1">'Lane 22'!BG2 +TiltZ+(TiltBoard*Board)</f>
        <v>-8.3461538461538467</v>
      </c>
      <c r="AB2">
        <f ca="1">'Lane 22'!BI2 +TiltZ+(TiltBoard*Board)</f>
        <v>-7.4230769230769234</v>
      </c>
      <c r="AC2">
        <f ca="1">'Lane 22'!BK2 +TiltZ+(TiltBoard*Board)</f>
        <v>-7.5</v>
      </c>
      <c r="AD2">
        <f ca="1">'Lane 22'!BM2 +TiltZ+(TiltBoard*Board)</f>
        <v>-6.5769230769230766</v>
      </c>
      <c r="AE2">
        <f ca="1">'Lane 22'!BO2 +TiltZ+(TiltBoard*Board)</f>
        <v>-6.6538461538461542</v>
      </c>
      <c r="AF2">
        <f ca="1">'Lane 22'!BQ2 +TiltZ+(TiltBoard*Board)</f>
        <v>-5.7307692307692308</v>
      </c>
      <c r="AG2">
        <f ca="1">'Lane 22'!BS2 +TiltZ+(TiltBoard*Board)</f>
        <v>-3.8076923076923079</v>
      </c>
      <c r="AH2">
        <f ca="1">'Lane 22'!BU2 +TiltZ+(TiltBoard*Board)</f>
        <v>-2.8846153846153846</v>
      </c>
      <c r="AI2">
        <f ca="1">'Lane 22'!BW2 +TiltZ+(TiltBoard*Board)</f>
        <v>-2.9615384615384617</v>
      </c>
      <c r="AJ2">
        <f ca="1">'Lane 22'!BY2 +TiltZ+(TiltBoard*Board)</f>
        <v>-2.0384615384615388</v>
      </c>
      <c r="AK2">
        <f ca="1">'Lane 22'!CA2 +TiltZ+(TiltBoard*Board)</f>
        <v>-2.1153846153846154</v>
      </c>
      <c r="AL2">
        <f ca="1">'Lane 22'!CC2 +TiltZ+(TiltBoard*Board)</f>
        <v>-2.1923076923076925</v>
      </c>
      <c r="AM2">
        <f ca="1">'Lane 22'!CE2 +TiltZ+(TiltBoard*Board)</f>
        <v>-2.2692307692307692</v>
      </c>
      <c r="AN2">
        <f ca="1">'Lane 22'!CG2 +TiltZ+(TiltBoard*Board)</f>
        <v>-2.3461538461538463</v>
      </c>
      <c r="AO2">
        <f ca="1">'Lane 22'!CI2 +TiltFact</f>
        <v>-1.5</v>
      </c>
      <c r="AP2">
        <v>0</v>
      </c>
      <c r="AQ2" s="27">
        <f ca="1">'Lane 22'!H2</f>
        <v>-3</v>
      </c>
      <c r="AR2">
        <f ca="1">Tilt/2</f>
        <v>-1.5</v>
      </c>
      <c r="AS2">
        <f ca="1">TiltFact*-1</f>
        <v>1.5</v>
      </c>
      <c r="AT2">
        <f ca="1">Tilt/39</f>
        <v>-0.076923076923076927</v>
      </c>
    </row>
    <row r="3" spans="1:46">
      <c r="A3" s="12">
        <v>57</v>
      </c>
      <c r="B3" s="22">
        <v>0</v>
      </c>
      <c r="C3">
        <f ca="1">'Lane 22'!K3 +TiltZ</f>
        <v>-11</v>
      </c>
      <c r="D3">
        <f ca="1">'Lane 22'!M3 +TiltZ+(TiltBoard*Board)</f>
        <v>-9.4358974358974361</v>
      </c>
      <c r="E3">
        <f ca="1">'Lane 22'!O3 +TiltZ+(TiltBoard*Board)</f>
        <v>-8.8717948717948722</v>
      </c>
      <c r="F3">
        <f ca="1">'Lane 22'!Q3 +TiltZ+(TiltBoard*Board)</f>
        <v>-9.3076923076923084</v>
      </c>
      <c r="G3">
        <f ca="1">'Lane 22'!S3 +TiltZ+(TiltBoard*Board)</f>
        <v>-9.7435897435897445</v>
      </c>
      <c r="H3">
        <f ca="1">'Lane 22'!U3 +TiltZ+(TiltBoard*Board)</f>
        <v>-10.179487179487179</v>
      </c>
      <c r="I3">
        <f ca="1">'Lane 22'!W3 +TiltZ+(TiltBoard*Board)</f>
        <v>-11.615384615384615</v>
      </c>
      <c r="J3">
        <f ca="1">'Lane 22'!Y3 +TiltZ+(TiltBoard*Board)</f>
        <v>-12.051282051282051</v>
      </c>
      <c r="K3">
        <f ca="1">'Lane 22'!AA3 +TiltZ+(TiltBoard*Board)</f>
        <v>-14.487179487179487</v>
      </c>
      <c r="L3">
        <f ca="1">'Lane 22'!AC3 +TiltZ+(TiltBoard*Board)</f>
        <v>-18.923076923076923</v>
      </c>
      <c r="M3">
        <f ca="1">'Lane 22'!AE3 +TiltZ+(TiltBoard*Board)</f>
        <v>-22.358974358974358</v>
      </c>
      <c r="N3">
        <f ca="1">'Lane 22'!AG3 +TiltZ+(TiltBoard*Board)</f>
        <v>-23.794871794871796</v>
      </c>
      <c r="O3">
        <f ca="1">'Lane 22'!AI3 +TiltZ+(TiltBoard*Board)</f>
        <v>-24.23076923076923</v>
      </c>
      <c r="P3">
        <f ca="1">'Lane 22'!AK3 +TiltZ+(TiltBoard*Board)</f>
        <v>-25.666666666666668</v>
      </c>
      <c r="Q3">
        <f ca="1">'Lane 22'!AM3 +TiltZ+(TiltBoard*Board)</f>
        <v>-24.102564102564102</v>
      </c>
      <c r="R3">
        <f ca="1">'Lane 22'!AO3 +TiltZ+(TiltBoard*Board)</f>
        <v>-22.53846153846154</v>
      </c>
      <c r="S3">
        <f ca="1">'Lane 22'!AQ3 +TiltZ+(TiltBoard*Board)</f>
        <v>-20.974358974358974</v>
      </c>
      <c r="T3">
        <f ca="1">'Lane 22'!AS3 +TiltZ+(TiltBoard*Board)</f>
        <v>-20.410256410256409</v>
      </c>
      <c r="U3">
        <f ca="1">'Lane 22'!AU3 +TiltZ+(TiltBoard*Board)</f>
        <v>-18.846153846153847</v>
      </c>
      <c r="V3">
        <f ca="1">'Lane 22'!AW3 +TiltZ+(TiltBoard*Board)</f>
        <v>-17.282051282051285</v>
      </c>
      <c r="W3">
        <f ca="1">'Lane 22'!AY3 +TiltZ+(TiltBoard*Board)</f>
        <v>-15.717948717948719</v>
      </c>
      <c r="X3">
        <f ca="1">'Lane 22'!BA3 +TiltZ+(TiltBoard*Board)</f>
        <v>-15.153846153846153</v>
      </c>
      <c r="Y3">
        <f ca="1">'Lane 22'!BC3 +TiltZ+(TiltBoard*Board)</f>
        <v>-13.589743589743589</v>
      </c>
      <c r="Z3">
        <f ca="1">'Lane 22'!BE3 +TiltZ+(TiltBoard*Board)</f>
        <v>-13.025641025641026</v>
      </c>
      <c r="AA3">
        <f ca="1">'Lane 22'!BG3 +TiltZ+(TiltBoard*Board)</f>
        <v>-12.461538461538462</v>
      </c>
      <c r="AB3">
        <f ca="1">'Lane 22'!BI3 +TiltZ+(TiltBoard*Board)</f>
        <v>-12.897435897435898</v>
      </c>
      <c r="AC3">
        <f ca="1">'Lane 22'!BK3 +TiltZ+(TiltBoard*Board)</f>
        <v>-13.333333333333334</v>
      </c>
      <c r="AD3">
        <f ca="1">'Lane 22'!BM3 +TiltZ+(TiltBoard*Board)</f>
        <v>-9.76923076923077</v>
      </c>
      <c r="AE3">
        <f ca="1">'Lane 22'!BO3 +TiltZ+(TiltBoard*Board)</f>
        <v>-8.2051282051282044</v>
      </c>
      <c r="AF3">
        <f ca="1">'Lane 22'!BQ3 +TiltZ+(TiltBoard*Board)</f>
        <v>-6.6410256410256423</v>
      </c>
      <c r="AG3">
        <f ca="1">'Lane 22'!BS3 +TiltZ+(TiltBoard*Board)</f>
        <v>-2.0769230769230766</v>
      </c>
      <c r="AH3">
        <f ca="1">'Lane 22'!BU3 +TiltZ+(TiltBoard*Board)</f>
        <v>2.4871794871794854</v>
      </c>
      <c r="AI3">
        <f ca="1">'Lane 22'!BW3 +TiltZ+(TiltBoard*Board)</f>
        <v>5.0512820512820511</v>
      </c>
      <c r="AJ3">
        <f ca="1">'Lane 22'!BY3 +TiltZ+(TiltBoard*Board)</f>
        <v>7.6153846153846168</v>
      </c>
      <c r="AK3">
        <f ca="1">'Lane 22'!CA3 +TiltZ+(TiltBoard*Board)</f>
        <v>8.1794871794871788</v>
      </c>
      <c r="AL3">
        <f ca="1">'Lane 22'!CC3 +TiltZ+(TiltBoard*Board)</f>
        <v>8.7435897435897445</v>
      </c>
      <c r="AM3">
        <f ca="1">'Lane 22'!CE3 +TiltZ+(TiltBoard*Board)</f>
        <v>9.3076923076923066</v>
      </c>
      <c r="AN3">
        <f ca="1">'Lane 22'!CG3 +TiltZ+(TiltBoard*Board)</f>
        <v>9.8717948717948722</v>
      </c>
      <c r="AO3">
        <f ca="1">'Lane 22'!CI3 +TiltFact</f>
        <v>11</v>
      </c>
      <c r="AP3">
        <v>0</v>
      </c>
      <c r="AQ3" s="27">
        <f ca="1">'Lane 22'!H3</f>
        <v>22</v>
      </c>
      <c r="AR3">
        <f ca="1">Tilt/2</f>
        <v>11</v>
      </c>
      <c r="AS3">
        <f ca="1">TiltFact*-1</f>
        <v>-11</v>
      </c>
      <c r="AT3">
        <f ca="1">Tilt/39</f>
        <v>0.5641025641025641</v>
      </c>
    </row>
    <row r="4" spans="1:46">
      <c r="A4" s="11">
        <v>55</v>
      </c>
      <c r="B4" s="22">
        <v>0</v>
      </c>
      <c r="C4">
        <f ca="1">'Lane 22'!K4 +TiltZ</f>
        <v>-11.5</v>
      </c>
      <c r="D4">
        <f ca="1">'Lane 22'!M4 +TiltZ+(TiltBoard*Board)</f>
        <v>-9.91025641025641</v>
      </c>
      <c r="E4">
        <f ca="1">'Lane 22'!O4 +TiltZ+(TiltBoard*Board)</f>
        <v>-8.3205128205128212</v>
      </c>
      <c r="F4">
        <f ca="1">'Lane 22'!Q4 +TiltZ+(TiltBoard*Board)</f>
        <v>-6.7307692307692308</v>
      </c>
      <c r="G4">
        <f ca="1">'Lane 22'!S4 +TiltZ+(TiltBoard*Board)</f>
        <v>-4.1410256410256405</v>
      </c>
      <c r="H4">
        <f ca="1">'Lane 22'!U4 +TiltZ+(TiltBoard*Board)</f>
        <v>-1.5512820512820511</v>
      </c>
      <c r="I4">
        <f ca="1">'Lane 22'!W4 +TiltZ+(TiltBoard*Board)</f>
        <v>-0.96153846153846168</v>
      </c>
      <c r="J4">
        <f ca="1">'Lane 22'!Y4 +TiltZ+(TiltBoard*Board)</f>
        <v>1.6282051282051286</v>
      </c>
      <c r="K4">
        <f ca="1">'Lane 22'!AA4 +TiltZ+(TiltBoard*Board)</f>
        <v>3.2179487179487181</v>
      </c>
      <c r="L4">
        <f ca="1">'Lane 22'!AC4 +TiltZ+(TiltBoard*Board)</f>
        <v>2.8076923076923075</v>
      </c>
      <c r="M4">
        <f ca="1">'Lane 22'!AE4 +TiltZ+(TiltBoard*Board)</f>
        <v>3.3974358974358978</v>
      </c>
      <c r="N4">
        <f ca="1">'Lane 22'!AG4 +TiltZ+(TiltBoard*Board)</f>
        <v>2.9871794871794872</v>
      </c>
      <c r="O4">
        <f ca="1">'Lane 22'!AI4 +TiltZ+(TiltBoard*Board)</f>
        <v>2.5769230769230766</v>
      </c>
      <c r="P4">
        <f ca="1">'Lane 22'!AK4 +TiltZ+(TiltBoard*Board)</f>
        <v>2.166666666666667</v>
      </c>
      <c r="Q4">
        <f ca="1">'Lane 22'!AM4 +TiltZ+(TiltBoard*Board)</f>
        <v>0.75641025641025728</v>
      </c>
      <c r="R4">
        <f ca="1">'Lane 22'!AO4 +TiltZ+(TiltBoard*Board)</f>
        <v>0.3461538461538467</v>
      </c>
      <c r="S4">
        <f ca="1">'Lane 22'!AQ4 +TiltZ+(TiltBoard*Board)</f>
        <v>0.93589743589743613</v>
      </c>
      <c r="T4">
        <f ca="1">'Lane 22'!AS4 +TiltZ+(TiltBoard*Board)</f>
        <v>1.5256410256410256</v>
      </c>
      <c r="U4">
        <f ca="1">'Lane 22'!AU4 +TiltZ+(TiltBoard*Board)</f>
        <v>1.115384615384615</v>
      </c>
      <c r="V4">
        <f ca="1">'Lane 22'!AW4 +TiltZ+(TiltBoard*Board)</f>
        <v>1.7051282051282062</v>
      </c>
      <c r="W4">
        <f ca="1">'Lane 22'!AY4 +TiltZ+(TiltBoard*Board)</f>
        <v>2.2948717948717956</v>
      </c>
      <c r="X4">
        <f ca="1">'Lane 22'!BA4 +TiltZ+(TiltBoard*Board)</f>
        <v>1.884615384615385</v>
      </c>
      <c r="Y4">
        <f ca="1">'Lane 22'!BC4 +TiltZ+(TiltBoard*Board)</f>
        <v>2.4743589743589744</v>
      </c>
      <c r="Z4">
        <f ca="1">'Lane 22'!BE4 +TiltZ+(TiltBoard*Board)</f>
        <v>3.0641025641025639</v>
      </c>
      <c r="AA4">
        <f ca="1">'Lane 22'!BG4 +TiltZ+(TiltBoard*Board)</f>
        <v>4.6538461538461533</v>
      </c>
      <c r="AB4">
        <f ca="1">'Lane 22'!BI4 +TiltZ+(TiltBoard*Board)</f>
        <v>5.2435897435897445</v>
      </c>
      <c r="AC4">
        <f ca="1">'Lane 22'!BK4 +TiltZ+(TiltBoard*Board)</f>
        <v>5.8333333333333339</v>
      </c>
      <c r="AD4">
        <f ca="1">'Lane 22'!BM4 +TiltZ+(TiltBoard*Board)</f>
        <v>7.4230769230769234</v>
      </c>
      <c r="AE4">
        <f ca="1">'Lane 22'!BO4 +TiltZ+(TiltBoard*Board)</f>
        <v>8.0128205128205146</v>
      </c>
      <c r="AF4">
        <f ca="1">'Lane 22'!BQ4 +TiltZ+(TiltBoard*Board)</f>
        <v>7.6025641025641022</v>
      </c>
      <c r="AG4">
        <f ca="1">'Lane 22'!BS4 +TiltZ+(TiltBoard*Board)</f>
        <v>9.1923076923076934</v>
      </c>
      <c r="AH4">
        <f ca="1">'Lane 22'!BU4 +TiltZ+(TiltBoard*Board)</f>
        <v>10.782051282051281</v>
      </c>
      <c r="AI4">
        <f ca="1">'Lane 22'!BW4 +TiltZ+(TiltBoard*Board)</f>
        <v>10.371794871794872</v>
      </c>
      <c r="AJ4">
        <f ca="1">'Lane 22'!BY4 +TiltZ+(TiltBoard*Board)</f>
        <v>9.9615384615384635</v>
      </c>
      <c r="AK4">
        <f ca="1">'Lane 22'!CA4 +TiltZ+(TiltBoard*Board)</f>
        <v>10.551282051282051</v>
      </c>
      <c r="AL4">
        <f ca="1">'Lane 22'!CC4 +TiltZ+(TiltBoard*Board)</f>
        <v>9.1410256410256423</v>
      </c>
      <c r="AM4">
        <f ca="1">'Lane 22'!CE4 +TiltZ+(TiltBoard*Board)</f>
        <v>9.73076923076923</v>
      </c>
      <c r="AN4">
        <f ca="1">'Lane 22'!CG4 +TiltZ+(TiltBoard*Board)</f>
        <v>9.3205128205128212</v>
      </c>
      <c r="AO4">
        <f ca="1">'Lane 22'!CJ4 +TiltFact</f>
        <v>11.5</v>
      </c>
      <c r="AP4">
        <v>0</v>
      </c>
      <c r="AQ4">
        <f ca="1">'Lane 22'!H4</f>
        <v>23</v>
      </c>
      <c r="AR4">
        <f ca="1">Tilt/2</f>
        <v>11.5</v>
      </c>
      <c r="AS4">
        <f ca="1">TiltFact*-1</f>
        <v>-11.5</v>
      </c>
      <c r="AT4">
        <f ca="1">Tilt/39</f>
        <v>0.58974358974358976</v>
      </c>
    </row>
    <row r="5" spans="1:46">
      <c r="A5" s="11">
        <v>53</v>
      </c>
      <c r="B5" s="22">
        <v>0</v>
      </c>
      <c r="C5">
        <f ca="1">'Lane 22'!K5 +TiltZ</f>
        <v>15</v>
      </c>
      <c r="D5">
        <f ca="1">'Lane 22'!M5 +TiltZ+(TiltBoard*Board)</f>
        <v>16.23076923076923</v>
      </c>
      <c r="E5">
        <f ca="1">'Lane 22'!O5 +TiltZ+(TiltBoard*Board)</f>
        <v>16.46153846153846</v>
      </c>
      <c r="F5">
        <f ca="1">'Lane 22'!Q5 +TiltZ+(TiltBoard*Board)</f>
        <v>17.692307692307693</v>
      </c>
      <c r="G5">
        <f ca="1">'Lane 22'!S5 +TiltZ+(TiltBoard*Board)</f>
        <v>18.923076923076923</v>
      </c>
      <c r="H5">
        <f ca="1">'Lane 22'!U5 +TiltZ+(TiltBoard*Board)</f>
        <v>21.153846153846153</v>
      </c>
      <c r="I5">
        <f ca="1">'Lane 22'!W5 +TiltZ+(TiltBoard*Board)</f>
        <v>21.384615384615383</v>
      </c>
      <c r="J5">
        <f ca="1">'Lane 22'!Y5 +TiltZ+(TiltBoard*Board)</f>
        <v>22.615384615384613</v>
      </c>
      <c r="K5">
        <f ca="1">'Lane 22'!AA5 +TiltZ+(TiltBoard*Board)</f>
        <v>23.846153846153847</v>
      </c>
      <c r="L5">
        <f ca="1">'Lane 22'!AC5 +TiltZ+(TiltBoard*Board)</f>
        <v>23.076923076923077</v>
      </c>
      <c r="M5">
        <f ca="1">'Lane 22'!AE5 +TiltZ+(TiltBoard*Board)</f>
        <v>25.307692307692307</v>
      </c>
      <c r="N5">
        <f ca="1">'Lane 22'!AG5 +TiltZ+(TiltBoard*Board)</f>
        <v>26.53846153846154</v>
      </c>
      <c r="O5">
        <f ca="1">'Lane 22'!AI5 +TiltZ+(TiltBoard*Board)</f>
        <v>27.769230769230766</v>
      </c>
      <c r="P5">
        <f ca="1">'Lane 22'!AK5 +TiltZ+(TiltBoard*Board)</f>
        <v>29</v>
      </c>
      <c r="Q5">
        <f ca="1">'Lane 22'!AM5 +TiltZ+(TiltBoard*Board)</f>
        <v>30.23076923076923</v>
      </c>
      <c r="R5">
        <f ca="1">'Lane 22'!AO5 +TiltZ+(TiltBoard*Board)</f>
        <v>31.46153846153846</v>
      </c>
      <c r="S5">
        <f ca="1">'Lane 22'!AQ5 +TiltZ+(TiltBoard*Board)</f>
        <v>32.692307692307693</v>
      </c>
      <c r="T5">
        <f ca="1">'Lane 22'!AS5 +TiltZ+(TiltBoard*Board)</f>
        <v>35.92307692307692</v>
      </c>
      <c r="U5">
        <f ca="1">'Lane 22'!AU5 +TiltZ+(TiltBoard*Board)</f>
        <v>39.153846153846153</v>
      </c>
      <c r="V5">
        <f ca="1">'Lane 22'!AW5 +TiltZ+(TiltBoard*Board)</f>
        <v>42.384615384615387</v>
      </c>
      <c r="W5">
        <f ca="1">'Lane 22'!AY5 +TiltZ+(TiltBoard*Board)</f>
        <v>37.615384615384613</v>
      </c>
      <c r="X5">
        <f ca="1">'Lane 22'!BA5 +TiltZ+(TiltBoard*Board)</f>
        <v>33.846153846153847</v>
      </c>
      <c r="Y5">
        <f ca="1">'Lane 22'!BC5 +TiltZ+(TiltBoard*Board)</f>
        <v>30.076923076923077</v>
      </c>
      <c r="Z5">
        <f ca="1">'Lane 22'!BE5 +TiltZ+(TiltBoard*Board)</f>
        <v>26.307692307692307</v>
      </c>
      <c r="AA5">
        <f ca="1">'Lane 22'!BG5 +TiltZ+(TiltBoard*Board)</f>
        <v>21.538461538461537</v>
      </c>
      <c r="AB5">
        <f ca="1">'Lane 22'!BI5 +TiltZ+(TiltBoard*Board)</f>
        <v>16.769230769230766</v>
      </c>
      <c r="AC5">
        <f ca="1">'Lane 22'!BK5 +TiltZ+(TiltBoard*Board)</f>
        <v>14</v>
      </c>
      <c r="AD5">
        <f ca="1">'Lane 22'!BM5 +TiltZ+(TiltBoard*Board)</f>
        <v>9.23076923076923</v>
      </c>
      <c r="AE5">
        <f ca="1">'Lane 22'!BO5 +TiltZ+(TiltBoard*Board)</f>
        <v>5.46153846153846</v>
      </c>
      <c r="AF5">
        <f ca="1">'Lane 22'!BQ5 +TiltZ+(TiltBoard*Board)</f>
        <v>3.69230769230769</v>
      </c>
      <c r="AG5">
        <f ca="1">'Lane 22'!BS5 +TiltZ+(TiltBoard*Board)</f>
        <v>2.9230769230769234</v>
      </c>
      <c r="AH5">
        <f ca="1">'Lane 22'!BU5 +TiltZ+(TiltBoard*Board)</f>
        <v>2.1538461538461533</v>
      </c>
      <c r="AI5">
        <f ca="1">'Lane 22'!BW5 +TiltZ+(TiltBoard*Board)</f>
        <v>-0.61538461538461675</v>
      </c>
      <c r="AJ5">
        <f ca="1">'Lane 22'!BY5 +TiltZ+(TiltBoard*Board)</f>
        <v>-1.3846153846153868</v>
      </c>
      <c r="AK5">
        <f ca="1">'Lane 22'!CA5 +TiltZ+(TiltBoard*Board)</f>
        <v>-5.1538461538461569</v>
      </c>
      <c r="AL5">
        <f ca="1">'Lane 22'!CC5 +TiltZ+(TiltBoard*Board)</f>
        <v>-7.9230769230769234</v>
      </c>
      <c r="AM5">
        <f ca="1">'Lane 22'!CE5 +TiltZ+(TiltBoard*Board)</f>
        <v>-11.692307692307693</v>
      </c>
      <c r="AN5">
        <f ca="1">'Lane 22'!CG5 +TiltZ+(TiltBoard*Board)</f>
        <v>-13.461538461538464</v>
      </c>
      <c r="AO5">
        <f ca="1">'Lane 22'!CJ5 +TiltFact</f>
        <v>-15</v>
      </c>
      <c r="AP5">
        <v>0</v>
      </c>
      <c r="AQ5">
        <f ca="1">'Lane 22'!H5</f>
        <v>-30</v>
      </c>
      <c r="AR5">
        <f ca="1">Tilt/2</f>
        <v>-15</v>
      </c>
      <c r="AS5">
        <f ca="1">TiltFact*-1</f>
        <v>15</v>
      </c>
      <c r="AT5">
        <f ca="1">Tilt/39</f>
        <v>-0.76923076923076927</v>
      </c>
    </row>
    <row r="6" spans="1:46">
      <c r="A6" s="11">
        <v>51</v>
      </c>
      <c r="B6" s="22">
        <v>0</v>
      </c>
      <c r="C6">
        <f ca="1">'Lane 22'!K6 +TiltZ</f>
        <v>-11</v>
      </c>
      <c r="D6">
        <f ca="1">'Lane 22'!M6 +TiltZ+(TiltBoard*Board)</f>
        <v>-9.4358974358974361</v>
      </c>
      <c r="E6">
        <f ca="1">'Lane 22'!O6 +TiltZ+(TiltBoard*Board)</f>
        <v>-12.871794871794872</v>
      </c>
      <c r="F6">
        <f ca="1">'Lane 22'!Q6 +TiltZ+(TiltBoard*Board)</f>
        <v>-18.307692307692307</v>
      </c>
      <c r="G6">
        <f ca="1">'Lane 22'!S6 +TiltZ+(TiltBoard*Board)</f>
        <v>-25.743589743589744</v>
      </c>
      <c r="H6">
        <f ca="1">'Lane 22'!U6 +TiltZ+(TiltBoard*Board)</f>
        <v>-33.179487179487182</v>
      </c>
      <c r="I6">
        <f ca="1">'Lane 22'!W6 +TiltZ+(TiltBoard*Board)</f>
        <v>-37.615384615384613</v>
      </c>
      <c r="J6">
        <f ca="1">'Lane 22'!Y6 +TiltZ+(TiltBoard*Board)</f>
        <v>-41.051282051282051</v>
      </c>
      <c r="K6">
        <f ca="1">'Lane 22'!AA6 +TiltZ+(TiltBoard*Board)</f>
        <v>-43.487179487179489</v>
      </c>
      <c r="L6">
        <f ca="1">'Lane 22'!AC6 +TiltZ+(TiltBoard*Board)</f>
        <v>-44.92307692307692</v>
      </c>
      <c r="M6">
        <f ca="1">'Lane 22'!AE6 +TiltZ+(TiltBoard*Board)</f>
        <v>-47.358974358974358</v>
      </c>
      <c r="N6">
        <f ca="1">'Lane 22'!AG6 +TiltZ+(TiltBoard*Board)</f>
        <v>-48.794871794871796</v>
      </c>
      <c r="O6">
        <f ca="1">'Lane 22'!AI6 +TiltZ+(TiltBoard*Board)</f>
        <v>-53.230769230769234</v>
      </c>
      <c r="P6">
        <f ca="1">'Lane 22'!AK6 +TiltZ+(TiltBoard*Board)</f>
        <v>-56.666666666666664</v>
      </c>
      <c r="Q6">
        <f ca="1">'Lane 22'!AM6 +TiltZ+(TiltBoard*Board)</f>
        <v>-61.1025641025641</v>
      </c>
      <c r="R6">
        <f ca="1">'Lane 22'!AO6 +TiltZ+(TiltBoard*Board)</f>
        <v>-65.538461538461533</v>
      </c>
      <c r="S6">
        <f ca="1">'Lane 22'!AQ6 +TiltZ+(TiltBoard*Board)</f>
        <v>-69.974358974358978</v>
      </c>
      <c r="T6">
        <f ca="1">'Lane 22'!AS6 +TiltZ+(TiltBoard*Board)</f>
        <v>-71.410256410256409</v>
      </c>
      <c r="U6">
        <f ca="1">'Lane 22'!AU6 +TiltZ+(TiltBoard*Board)</f>
        <v>-72.84615384615384</v>
      </c>
      <c r="V6">
        <f ca="1">'Lane 22'!AW6 +TiltZ+(TiltBoard*Board)</f>
        <v>-75.282051282051285</v>
      </c>
      <c r="W6">
        <f ca="1">'Lane 22'!AY6 +TiltZ+(TiltBoard*Board)</f>
        <v>-74.717948717948715</v>
      </c>
      <c r="X6">
        <f ca="1">'Lane 22'!BA6 +TiltZ+(TiltBoard*Board)</f>
        <v>-73.15384615384616</v>
      </c>
      <c r="Y6">
        <f ca="1">'Lane 22'!BC6 +TiltZ+(TiltBoard*Board)</f>
        <v>-71.589743589743591</v>
      </c>
      <c r="Z6">
        <f ca="1">'Lane 22'!BE6 +TiltZ+(TiltBoard*Board)</f>
        <v>-67.025641025641022</v>
      </c>
      <c r="AA6">
        <f ca="1">'Lane 22'!BG6 +TiltZ+(TiltBoard*Board)</f>
        <v>-63.46153846153846</v>
      </c>
      <c r="AB6">
        <f ca="1">'Lane 22'!BI6 +TiltZ+(TiltBoard*Board)</f>
        <v>-57.8974358974359</v>
      </c>
      <c r="AC6">
        <f ca="1">'Lane 22'!BK6 +TiltZ+(TiltBoard*Board)</f>
        <v>-52.333333333333336</v>
      </c>
      <c r="AD6">
        <f ca="1">'Lane 22'!BM6 +TiltZ+(TiltBoard*Board)</f>
        <v>-46.769230769230774</v>
      </c>
      <c r="AE6">
        <f ca="1">'Lane 22'!BO6 +TiltZ+(TiltBoard*Board)</f>
        <v>-36.205128205128204</v>
      </c>
      <c r="AF6">
        <f ca="1">'Lane 22'!BQ6 +TiltZ+(TiltBoard*Board)</f>
        <v>-29.641025641025642</v>
      </c>
      <c r="AG6">
        <f ca="1">'Lane 22'!BS6 +TiltZ+(TiltBoard*Board)</f>
        <v>-20.076923076923077</v>
      </c>
      <c r="AH6">
        <f ca="1">'Lane 22'!BU6 +TiltZ+(TiltBoard*Board)</f>
        <v>-8.5128205128205146</v>
      </c>
      <c r="AI6">
        <f ca="1">'Lane 22'!BW6 +TiltZ+(TiltBoard*Board)</f>
        <v>-2.9487179487179489</v>
      </c>
      <c r="AJ6">
        <f ca="1">'Lane 22'!BY6 +TiltZ+(TiltBoard*Board)</f>
        <v>2.6153846153846168</v>
      </c>
      <c r="AK6">
        <f ca="1">'Lane 22'!CA6 +TiltZ+(TiltBoard*Board)</f>
        <v>6.1794871794871788</v>
      </c>
      <c r="AL6">
        <f ca="1">'Lane 22'!CC6 +TiltZ+(TiltBoard*Board)</f>
        <v>9.7435897435897445</v>
      </c>
      <c r="AM6">
        <f ca="1">'Lane 22'!CE6 +TiltZ+(TiltBoard*Board)</f>
        <v>11.307692307692307</v>
      </c>
      <c r="AN6">
        <f ca="1">'Lane 22'!CG6 +TiltZ+(TiltBoard*Board)</f>
        <v>12.871794871794872</v>
      </c>
      <c r="AO6">
        <f ca="1">'Lane 22'!CI6 +TiltFact</f>
        <v>11</v>
      </c>
      <c r="AP6">
        <v>0</v>
      </c>
      <c r="AQ6">
        <f ca="1">'Lane 22'!H6</f>
        <v>22</v>
      </c>
      <c r="AR6">
        <f ca="1">Tilt/2</f>
        <v>11</v>
      </c>
      <c r="AS6">
        <f ca="1">TiltFact*-1</f>
        <v>-11</v>
      </c>
      <c r="AT6">
        <f ca="1">Tilt/39</f>
        <v>0.5641025641025641</v>
      </c>
    </row>
    <row r="7" spans="1:46">
      <c r="A7" s="11">
        <v>49</v>
      </c>
      <c r="B7" s="22">
        <v>0</v>
      </c>
      <c r="C7">
        <f ca="1">'Lane 22'!K7 +TiltZ</f>
        <v>-1</v>
      </c>
      <c r="D7">
        <f ca="1">'Lane 22'!M7 +TiltZ+(TiltBoard*Board)</f>
        <v>1.0512820512820513</v>
      </c>
      <c r="E7">
        <f ca="1">'Lane 22'!O7 +TiltZ+(TiltBoard*Board)</f>
        <v>1.1025641025641026</v>
      </c>
      <c r="F7">
        <f ca="1">'Lane 22'!Q7 +TiltZ+(TiltBoard*Board)</f>
        <v>3.1538461538461537</v>
      </c>
      <c r="G7">
        <f ca="1">'Lane 22'!S7 +TiltZ+(TiltBoard*Board)</f>
        <v>3.2051282051282053</v>
      </c>
      <c r="H7">
        <f ca="1">'Lane 22'!U7 +TiltZ+(TiltBoard*Board)</f>
        <v>5.2564102564102564</v>
      </c>
      <c r="I7">
        <f ca="1">'Lane 22'!W7 +TiltZ+(TiltBoard*Board)</f>
        <v>5.3076923076923075</v>
      </c>
      <c r="J7">
        <f ca="1">'Lane 22'!Y7 +TiltZ+(TiltBoard*Board)</f>
        <v>6.3589743589743586</v>
      </c>
      <c r="K7">
        <f ca="1">'Lane 22'!AA7 +TiltZ+(TiltBoard*Board)</f>
        <v>7.4102564102564106</v>
      </c>
      <c r="L7">
        <f ca="1">'Lane 22'!AC7 +TiltZ+(TiltBoard*Board)</f>
        <v>6.4615384615384617</v>
      </c>
      <c r="M7">
        <f ca="1">'Lane 22'!AE7 +TiltZ+(TiltBoard*Board)</f>
        <v>7.5128205128205128</v>
      </c>
      <c r="N7">
        <f ca="1">'Lane 22'!AG7 +TiltZ+(TiltBoard*Board)</f>
        <v>7.5641025641025639</v>
      </c>
      <c r="O7">
        <f ca="1">'Lane 22'!AI7 +TiltZ+(TiltBoard*Board)</f>
        <v>7.615384615384615</v>
      </c>
      <c r="P7">
        <f ca="1">'Lane 22'!AK7 +TiltZ+(TiltBoard*Board)</f>
        <v>7.666666666666667</v>
      </c>
      <c r="Q7">
        <f ca="1">'Lane 22'!AM7 +TiltZ+(TiltBoard*Board)</f>
        <v>6.7179487179487181</v>
      </c>
      <c r="R7">
        <f ca="1">'Lane 22'!AO7 +TiltZ+(TiltBoard*Board)</f>
        <v>5.7692307692307692</v>
      </c>
      <c r="S7">
        <f ca="1">'Lane 22'!AQ7 +TiltZ+(TiltBoard*Board)</f>
        <v>6.82051282051282</v>
      </c>
      <c r="T7">
        <f ca="1">'Lane 22'!AS7 +TiltZ+(TiltBoard*Board)</f>
        <v>5.8717948717948723</v>
      </c>
      <c r="U7">
        <f ca="1">'Lane 22'!AU7 +TiltZ+(TiltBoard*Board)</f>
        <v>4.9230769230769234</v>
      </c>
      <c r="V7">
        <f ca="1">'Lane 22'!AW7 +TiltZ+(TiltBoard*Board)</f>
        <v>5.9743589743589744</v>
      </c>
      <c r="W7">
        <f ca="1">'Lane 22'!AY7 +TiltZ+(TiltBoard*Board)</f>
        <v>6.0256410256410256</v>
      </c>
      <c r="X7">
        <f ca="1">'Lane 22'!BA7 +TiltZ+(TiltBoard*Board)</f>
        <v>5.0769230769230766</v>
      </c>
      <c r="Y7">
        <f ca="1">'Lane 22'!BC7 +TiltZ+(TiltBoard*Board)</f>
        <v>6.1282051282051277</v>
      </c>
      <c r="Z7">
        <f ca="1">'Lane 22'!BE7 +TiltZ+(TiltBoard*Board)</f>
        <v>6.17948717948718</v>
      </c>
      <c r="AA7">
        <f ca="1">'Lane 22'!BG7 +TiltZ+(TiltBoard*Board)</f>
        <v>6.2307692307692308</v>
      </c>
      <c r="AB7">
        <f ca="1">'Lane 22'!BI7 +TiltZ+(TiltBoard*Board)</f>
        <v>7.2820512820512819</v>
      </c>
      <c r="AC7">
        <f ca="1">'Lane 22'!BK7 +TiltZ+(TiltBoard*Board)</f>
        <v>7.333333333333333</v>
      </c>
      <c r="AD7">
        <f ca="1">'Lane 22'!BM7 +TiltZ+(TiltBoard*Board)</f>
        <v>8.384615384615385</v>
      </c>
      <c r="AE7">
        <f ca="1">'Lane 22'!BO7 +TiltZ+(TiltBoard*Board)</f>
        <v>8.4358974358974361</v>
      </c>
      <c r="AF7">
        <f ca="1">'Lane 22'!BQ7 +TiltZ+(TiltBoard*Board)</f>
        <v>7.4871794871794872</v>
      </c>
      <c r="AG7">
        <f ca="1">'Lane 22'!BS7 +TiltZ+(TiltBoard*Board)</f>
        <v>8.5384615384615383</v>
      </c>
      <c r="AH7">
        <f ca="1">'Lane 22'!BU7 +TiltZ+(TiltBoard*Board)</f>
        <v>7.5897435897435894</v>
      </c>
      <c r="AI7">
        <f ca="1">'Lane 22'!BW7 +TiltZ+(TiltBoard*Board)</f>
        <v>6.6410256410256405</v>
      </c>
      <c r="AJ7">
        <f ca="1">'Lane 22'!BY7 +TiltZ+(TiltBoard*Board)</f>
        <v>6.6923076923076925</v>
      </c>
      <c r="AK7">
        <f ca="1">'Lane 22'!CA7 +TiltZ+(TiltBoard*Board)</f>
        <v>4.7435897435897436</v>
      </c>
      <c r="AL7">
        <f ca="1">'Lane 22'!CC7 +TiltZ+(TiltBoard*Board)</f>
        <v>2.7948717948717947</v>
      </c>
      <c r="AM7">
        <f ca="1">'Lane 22'!CE7 +TiltZ+(TiltBoard*Board)</f>
        <v>1.846153846153846</v>
      </c>
      <c r="AN7">
        <f ca="1">'Lane 22'!CG7 +TiltZ+(TiltBoard*Board)</f>
        <v>0.89743589743589736</v>
      </c>
      <c r="AO7">
        <f ca="1">'Lane 22'!CJ7 +TiltFact</f>
        <v>1</v>
      </c>
      <c r="AP7">
        <v>0</v>
      </c>
      <c r="AQ7">
        <f ca="1">'Lane 22'!H7</f>
        <v>2</v>
      </c>
      <c r="AR7">
        <f ca="1">Tilt/2</f>
        <v>1</v>
      </c>
      <c r="AS7">
        <f ca="1">TiltFact*-1</f>
        <v>-1</v>
      </c>
      <c r="AT7">
        <f ca="1">Tilt/39</f>
        <v>0.05128205128205128</v>
      </c>
    </row>
    <row r="8" spans="1:46">
      <c r="A8" s="11">
        <v>47</v>
      </c>
      <c r="B8" s="22">
        <v>0</v>
      </c>
      <c r="C8">
        <f ca="1">'Lane 22'!K8 +TiltZ</f>
        <v>-11</v>
      </c>
      <c r="D8">
        <f ca="1">'Lane 22'!M8 +TiltZ+(TiltBoard*Board)</f>
        <v>-7.4358974358974361</v>
      </c>
      <c r="E8">
        <f ca="1">'Lane 22'!O8 +TiltZ+(TiltBoard*Board)</f>
        <v>-7.8717948717948722</v>
      </c>
      <c r="F8">
        <f ca="1">'Lane 22'!Q8 +TiltZ+(TiltBoard*Board)</f>
        <v>-7.3076923076923075</v>
      </c>
      <c r="G8">
        <f ca="1">'Lane 22'!S8 +TiltZ+(TiltBoard*Board)</f>
        <v>-5.7435897435897436</v>
      </c>
      <c r="H8">
        <f ca="1">'Lane 22'!U8 +TiltZ+(TiltBoard*Board)</f>
        <v>-4.17948717948718</v>
      </c>
      <c r="I8">
        <f ca="1">'Lane 22'!W8 +TiltZ+(TiltBoard*Board)</f>
        <v>-3.6153846153846154</v>
      </c>
      <c r="J8">
        <f ca="1">'Lane 22'!Y8 +TiltZ+(TiltBoard*Board)</f>
        <v>-2.0512820512820511</v>
      </c>
      <c r="K8">
        <f ca="1">'Lane 22'!AA8 +TiltZ+(TiltBoard*Board)</f>
        <v>-0.48717948717948723</v>
      </c>
      <c r="L8">
        <f ca="1">'Lane 22'!AC8 +TiltZ+(TiltBoard*Board)</f>
        <v>-1.9230769230769234</v>
      </c>
      <c r="M8">
        <f ca="1">'Lane 22'!AE8 +TiltZ+(TiltBoard*Board)</f>
        <v>-1.3589743589743595</v>
      </c>
      <c r="N8">
        <f ca="1">'Lane 22'!AG8 +TiltZ+(TiltBoard*Board)</f>
        <v>-1.7948717948717947</v>
      </c>
      <c r="O8">
        <f ca="1">'Lane 22'!AI8 +TiltZ+(TiltBoard*Board)</f>
        <v>-3.2307692307692308</v>
      </c>
      <c r="P8">
        <f ca="1">'Lane 22'!AK8 +TiltZ+(TiltBoard*Board)</f>
        <v>-3.666666666666667</v>
      </c>
      <c r="Q8">
        <f ca="1">'Lane 22'!AM8 +TiltZ+(TiltBoard*Board)</f>
        <v>-5.1025641025641022</v>
      </c>
      <c r="R8">
        <f ca="1">'Lane 22'!AO8 +TiltZ+(TiltBoard*Board)</f>
        <v>-5.5384615384615383</v>
      </c>
      <c r="S8">
        <f ca="1">'Lane 22'!AQ8 +TiltZ+(TiltBoard*Board)</f>
        <v>-5.9743589743589744</v>
      </c>
      <c r="T8">
        <f ca="1">'Lane 22'!AS8 +TiltZ+(TiltBoard*Board)</f>
        <v>-5.4102564102564106</v>
      </c>
      <c r="U8">
        <f ca="1">'Lane 22'!AU8 +TiltZ+(TiltBoard*Board)</f>
        <v>-6.8461538461538467</v>
      </c>
      <c r="V8">
        <f ca="1">'Lane 22'!AW8 +TiltZ+(TiltBoard*Board)</f>
        <v>-6.2820512820512828</v>
      </c>
      <c r="W8">
        <f ca="1">'Lane 22'!AY8 +TiltZ+(TiltBoard*Board)</f>
        <v>-5.717948717948719</v>
      </c>
      <c r="X8">
        <f ca="1">'Lane 22'!BA8 +TiltZ+(TiltBoard*Board)</f>
        <v>-7.1538461538461533</v>
      </c>
      <c r="Y8">
        <f ca="1">'Lane 22'!BC8 +TiltZ+(TiltBoard*Board)</f>
        <v>-6.5897435897435894</v>
      </c>
      <c r="Z8">
        <f ca="1">'Lane 22'!BE8 +TiltZ+(TiltBoard*Board)</f>
        <v>-6.0256410256410256</v>
      </c>
      <c r="AA8">
        <f ca="1">'Lane 22'!BG8 +TiltZ+(TiltBoard*Board)</f>
        <v>-5.4615384615384617</v>
      </c>
      <c r="AB8">
        <f ca="1">'Lane 22'!BI8 +TiltZ+(TiltBoard*Board)</f>
        <v>-3.8974358974358978</v>
      </c>
      <c r="AC8">
        <f ca="1">'Lane 22'!BK8 +TiltZ+(TiltBoard*Board)</f>
        <v>-3.3333333333333339</v>
      </c>
      <c r="AD8">
        <f ca="1">'Lane 22'!BM8 +TiltZ+(TiltBoard*Board)</f>
        <v>-1.76923076923077</v>
      </c>
      <c r="AE8">
        <f ca="1">'Lane 22'!BO8 +TiltZ+(TiltBoard*Board)</f>
        <v>-1.2051282051282044</v>
      </c>
      <c r="AF8">
        <f ca="1">'Lane 22'!BQ8 +TiltZ+(TiltBoard*Board)</f>
        <v>0.3589743589743577</v>
      </c>
      <c r="AG8">
        <f ca="1">'Lane 22'!BS8 +TiltZ+(TiltBoard*Board)</f>
        <v>2.9230769230769234</v>
      </c>
      <c r="AH8">
        <f ca="1">'Lane 22'!BU8 +TiltZ+(TiltBoard*Board)</f>
        <v>4.4871794871794854</v>
      </c>
      <c r="AI8">
        <f ca="1">'Lane 22'!BW8 +TiltZ+(TiltBoard*Board)</f>
        <v>5.0512820512820511</v>
      </c>
      <c r="AJ8">
        <f ca="1">'Lane 22'!BY8 +TiltZ+(TiltBoard*Board)</f>
        <v>6.6153846153846168</v>
      </c>
      <c r="AK8">
        <f ca="1">'Lane 22'!CA8 +TiltZ+(TiltBoard*Board)</f>
        <v>7.1794871794871788</v>
      </c>
      <c r="AL8">
        <f ca="1">'Lane 22'!CC8 +TiltZ+(TiltBoard*Board)</f>
        <v>7.7435897435897445</v>
      </c>
      <c r="AM8">
        <f ca="1">'Lane 22'!CE8 +TiltZ+(TiltBoard*Board)</f>
        <v>8.3076923076923066</v>
      </c>
      <c r="AN8">
        <f ca="1">'Lane 22'!CG8 +TiltZ+(TiltBoard*Board)</f>
        <v>8.8717948717948722</v>
      </c>
      <c r="AO8">
        <f ca="1">'Lane 22'!CI8 +TiltFact</f>
        <v>11</v>
      </c>
      <c r="AP8">
        <v>0</v>
      </c>
      <c r="AQ8">
        <f ca="1">'Lane 22'!H8</f>
        <v>22</v>
      </c>
      <c r="AR8">
        <f ca="1">Tilt/2</f>
        <v>11</v>
      </c>
      <c r="AS8">
        <f ca="1">TiltFact*-1</f>
        <v>-11</v>
      </c>
      <c r="AT8">
        <f ca="1">Tilt/39</f>
        <v>0.5641025641025641</v>
      </c>
    </row>
    <row r="9" spans="1:46">
      <c r="A9" s="11">
        <v>45</v>
      </c>
      <c r="B9" s="22">
        <v>0</v>
      </c>
      <c r="C9">
        <f ca="1">'Lane 22'!K9 +TiltZ</f>
        <v>3</v>
      </c>
      <c r="D9">
        <f ca="1">'Lane 22'!M9 +TiltZ+(TiltBoard*Board)</f>
        <v>3.8461538461538463</v>
      </c>
      <c r="E9">
        <f ca="1">'Lane 22'!O9 +TiltZ+(TiltBoard*Board)</f>
        <v>4.6923076923076925</v>
      </c>
      <c r="F9">
        <f ca="1">'Lane 22'!Q9 +TiltZ+(TiltBoard*Board)</f>
        <v>6.5384615384615383</v>
      </c>
      <c r="G9">
        <f ca="1">'Lane 22'!S9 +TiltZ+(TiltBoard*Board)</f>
        <v>8.384615384615385</v>
      </c>
      <c r="H9">
        <f ca="1">'Lane 22'!U9 +TiltZ+(TiltBoard*Board)</f>
        <v>10.23076923076923</v>
      </c>
      <c r="I9">
        <f ca="1">'Lane 22'!W9 +TiltZ+(TiltBoard*Board)</f>
        <v>10.076923076923077</v>
      </c>
      <c r="J9">
        <f ca="1">'Lane 22'!Y9 +TiltZ+(TiltBoard*Board)</f>
        <v>10.923076923076923</v>
      </c>
      <c r="K9">
        <f ca="1">'Lane 22'!AA9 +TiltZ+(TiltBoard*Board)</f>
        <v>11.76923076923077</v>
      </c>
      <c r="L9">
        <f ca="1">'Lane 22'!AC9 +TiltZ+(TiltBoard*Board)</f>
        <v>10.615384615384615</v>
      </c>
      <c r="M9">
        <f ca="1">'Lane 22'!AE9 +TiltZ+(TiltBoard*Board)</f>
        <v>10.461538461538462</v>
      </c>
      <c r="N9">
        <f ca="1">'Lane 22'!AG9 +TiltZ+(TiltBoard*Board)</f>
        <v>9.3076923076923066</v>
      </c>
      <c r="O9">
        <f ca="1">'Lane 22'!AI9 +TiltZ+(TiltBoard*Board)</f>
        <v>9.1538461538461533</v>
      </c>
      <c r="P9">
        <f ca="1">'Lane 22'!AK9 +TiltZ+(TiltBoard*Board)</f>
        <v>8</v>
      </c>
      <c r="Q9">
        <f ca="1">'Lane 22'!AM9 +TiltZ+(TiltBoard*Board)</f>
        <v>7.8461538461538458</v>
      </c>
      <c r="R9">
        <f ca="1">'Lane 22'!AO9 +TiltZ+(TiltBoard*Board)</f>
        <v>6.6923076923076916</v>
      </c>
      <c r="S9">
        <f ca="1">'Lane 22'!AQ9 +TiltZ+(TiltBoard*Board)</f>
        <v>6.5384615384615383</v>
      </c>
      <c r="T9">
        <f ca="1">'Lane 22'!AS9 +TiltZ+(TiltBoard*Board)</f>
        <v>6.384615384615385</v>
      </c>
      <c r="U9">
        <f ca="1">'Lane 22'!AU9 +TiltZ+(TiltBoard*Board)</f>
        <v>5.2307692307692308</v>
      </c>
      <c r="V9">
        <f ca="1">'Lane 22'!AW9 +TiltZ+(TiltBoard*Board)</f>
        <v>6.0769230769230766</v>
      </c>
      <c r="W9">
        <f ca="1">'Lane 22'!AY9 +TiltZ+(TiltBoard*Board)</f>
        <v>4.9230769230769234</v>
      </c>
      <c r="X9">
        <f ca="1">'Lane 22'!BA9 +TiltZ+(TiltBoard*Board)</f>
        <v>4.7692307692307692</v>
      </c>
      <c r="Y9">
        <f ca="1">'Lane 22'!BC9 +TiltZ+(TiltBoard*Board)</f>
        <v>4.615384615384615</v>
      </c>
      <c r="Z9">
        <f ca="1">'Lane 22'!BE9 +TiltZ+(TiltBoard*Board)</f>
        <v>4.4615384615384617</v>
      </c>
      <c r="AA9">
        <f ca="1">'Lane 22'!BG9 +TiltZ+(TiltBoard*Board)</f>
        <v>4.3076923076923075</v>
      </c>
      <c r="AB9">
        <f ca="1">'Lane 22'!BI9 +TiltZ+(TiltBoard*Board)</f>
        <v>4.1538461538461533</v>
      </c>
      <c r="AC9">
        <f ca="1">'Lane 22'!BK9 +TiltZ+(TiltBoard*Board)</f>
        <v>4</v>
      </c>
      <c r="AD9">
        <f ca="1">'Lane 22'!BM9 +TiltZ+(TiltBoard*Board)</f>
        <v>3.8461538461538458</v>
      </c>
      <c r="AE9">
        <f ca="1">'Lane 22'!BO9 +TiltZ+(TiltBoard*Board)</f>
        <v>3.6923076923076916</v>
      </c>
      <c r="AF9">
        <f ca="1">'Lane 22'!BQ9 +TiltZ+(TiltBoard*Board)</f>
        <v>2.5384615384615383</v>
      </c>
      <c r="AG9">
        <f ca="1">'Lane 22'!BS9 +TiltZ+(TiltBoard*Board)</f>
        <v>3.3846153846153841</v>
      </c>
      <c r="AH9">
        <f ca="1">'Lane 22'!BU9 +TiltZ+(TiltBoard*Board)</f>
        <v>3.2307692307692308</v>
      </c>
      <c r="AI9">
        <f ca="1">'Lane 22'!BW9 +TiltZ+(TiltBoard*Board)</f>
        <v>1.0769230769230767</v>
      </c>
      <c r="AJ9">
        <f ca="1">'Lane 22'!BY9 +TiltZ+(TiltBoard*Board)</f>
        <v>0.92307692307692246</v>
      </c>
      <c r="AK9">
        <f ca="1">'Lane 22'!CA9 +TiltZ+(TiltBoard*Board)</f>
        <v>-0.23076923076923084</v>
      </c>
      <c r="AL9">
        <f ca="1">'Lane 22'!CC9 +TiltZ+(TiltBoard*Board)</f>
        <v>-1.384615384615385</v>
      </c>
      <c r="AM9">
        <f ca="1">'Lane 22'!CE9 +TiltZ+(TiltBoard*Board)</f>
        <v>-2.5384615384615383</v>
      </c>
      <c r="AN9">
        <f ca="1">'Lane 22'!CG9 +TiltZ+(TiltBoard*Board)</f>
        <v>-3.6923076923076925</v>
      </c>
      <c r="AO9">
        <f ca="1">'Lane 22'!CJ9 +TiltFact</f>
        <v>-3</v>
      </c>
      <c r="AP9">
        <v>0</v>
      </c>
      <c r="AQ9">
        <f ca="1">'Lane 22'!H9</f>
        <v>-6</v>
      </c>
      <c r="AR9">
        <f ca="1">Tilt/2</f>
        <v>-3</v>
      </c>
      <c r="AS9">
        <f ca="1">TiltFact*-1</f>
        <v>3</v>
      </c>
      <c r="AT9">
        <f ca="1">Tilt/39</f>
        <v>-0.15384615384615386</v>
      </c>
    </row>
    <row r="10" spans="1:46">
      <c r="A10" s="11">
        <v>43</v>
      </c>
      <c r="B10" s="22">
        <v>0</v>
      </c>
      <c r="C10">
        <f ca="1">'Lane 22'!K10 +TiltZ</f>
        <v>-11</v>
      </c>
      <c r="D10">
        <f ca="1">'Lane 22'!M10 +TiltZ+(TiltBoard*Board)</f>
        <v>-10.435897435897436</v>
      </c>
      <c r="E10">
        <f ca="1">'Lane 22'!O10 +TiltZ+(TiltBoard*Board)</f>
        <v>-17.871794871794872</v>
      </c>
      <c r="F10">
        <f ca="1">'Lane 22'!Q10 +TiltZ+(TiltBoard*Board)</f>
        <v>-33.307692307692307</v>
      </c>
      <c r="G10">
        <f ca="1">'Lane 22'!S10 +TiltZ+(TiltBoard*Board)</f>
        <v>-43.743589743589744</v>
      </c>
      <c r="H10">
        <f ca="1">'Lane 22'!U10 +TiltZ+(TiltBoard*Board)</f>
        <v>-56.179487179487182</v>
      </c>
      <c r="I10">
        <f ca="1">'Lane 22'!W10 +TiltZ+(TiltBoard*Board)</f>
        <v>-63.615384615384613</v>
      </c>
      <c r="J10">
        <f ca="1">'Lane 22'!Y10 +TiltZ+(TiltBoard*Board)</f>
        <v>-70.051282051282044</v>
      </c>
      <c r="K10">
        <f ca="1">'Lane 22'!AA10 +TiltZ+(TiltBoard*Board)</f>
        <v>-75.487179487179489</v>
      </c>
      <c r="L10">
        <f ca="1">'Lane 22'!AC10 +TiltZ+(TiltBoard*Board)</f>
        <v>-83.92307692307692</v>
      </c>
      <c r="M10">
        <f ca="1">'Lane 22'!AE10 +TiltZ+(TiltBoard*Board)</f>
        <v>-86.358974358974365</v>
      </c>
      <c r="N10">
        <f ca="1">'Lane 22'!AG10 +TiltZ+(TiltBoard*Board)</f>
        <v>-91.7948717948718</v>
      </c>
      <c r="O10">
        <f ca="1">'Lane 22'!AI10 +TiltZ+(TiltBoard*Board)</f>
        <v>-97.230769230769226</v>
      </c>
      <c r="P10">
        <f ca="1">'Lane 22'!AK10 +TiltZ+(TiltBoard*Board)</f>
        <v>-98.666666666666671</v>
      </c>
      <c r="Q10">
        <f ca="1">'Lane 22'!AM10 +TiltZ+(TiltBoard*Board)</f>
        <v>-102.1025641025641</v>
      </c>
      <c r="R10">
        <f ca="1">'Lane 22'!AO10 +TiltZ+(TiltBoard*Board)</f>
        <v>-104.53846153846153</v>
      </c>
      <c r="S10">
        <f ca="1">'Lane 22'!AQ10 +TiltZ+(TiltBoard*Board)</f>
        <v>-103.97435897435898</v>
      </c>
      <c r="T10">
        <f ca="1">'Lane 22'!AS10 +TiltZ+(TiltBoard*Board)</f>
        <v>-105.41025641025641</v>
      </c>
      <c r="U10">
        <f ca="1">'Lane 22'!AU10 +TiltZ+(TiltBoard*Board)</f>
        <v>-104.84615384615384</v>
      </c>
      <c r="V10">
        <f ca="1">'Lane 22'!AW10 +TiltZ+(TiltBoard*Board)</f>
        <v>-103.28205128205129</v>
      </c>
      <c r="W10">
        <f ca="1">'Lane 22'!AY10 +TiltZ+(TiltBoard*Board)</f>
        <v>-100.71794871794872</v>
      </c>
      <c r="X10">
        <f ca="1">'Lane 22'!BA10 +TiltZ+(TiltBoard*Board)</f>
        <v>-98.15384615384616</v>
      </c>
      <c r="Y10">
        <f ca="1">'Lane 22'!BC10 +TiltZ+(TiltBoard*Board)</f>
        <v>-92.589743589743591</v>
      </c>
      <c r="Z10">
        <f ca="1">'Lane 22'!BE10 +TiltZ+(TiltBoard*Board)</f>
        <v>-88.025641025641022</v>
      </c>
      <c r="AA10">
        <f ca="1">'Lane 22'!BG10 +TiltZ+(TiltBoard*Board)</f>
        <v>-83.461538461538467</v>
      </c>
      <c r="AB10">
        <f ca="1">'Lane 22'!BI10 +TiltZ+(TiltBoard*Board)</f>
        <v>-78.8974358974359</v>
      </c>
      <c r="AC10">
        <f ca="1">'Lane 22'!BK10 +TiltZ+(TiltBoard*Board)</f>
        <v>-74.333333333333329</v>
      </c>
      <c r="AD10">
        <f ca="1">'Lane 22'!BM10 +TiltZ+(TiltBoard*Board)</f>
        <v>-69.769230769230774</v>
      </c>
      <c r="AE10">
        <f ca="1">'Lane 22'!BO10 +TiltZ+(TiltBoard*Board)</f>
        <v>-64.2051282051282</v>
      </c>
      <c r="AF10">
        <f ca="1">'Lane 22'!BQ10 +TiltZ+(TiltBoard*Board)</f>
        <v>-54.641025641025642</v>
      </c>
      <c r="AG10">
        <f ca="1">'Lane 22'!BS10 +TiltZ+(TiltBoard*Board)</f>
        <v>-42.07692307692308</v>
      </c>
      <c r="AH10">
        <f ca="1">'Lane 22'!BU10 +TiltZ+(TiltBoard*Board)</f>
        <v>-30.512820512820515</v>
      </c>
      <c r="AI10">
        <f ca="1">'Lane 22'!BW10 +TiltZ+(TiltBoard*Board)</f>
        <v>-21.948717948717949</v>
      </c>
      <c r="AJ10">
        <f ca="1">'Lane 22'!BY10 +TiltZ+(TiltBoard*Board)</f>
        <v>-11.384615384615383</v>
      </c>
      <c r="AK10">
        <f ca="1">'Lane 22'!CA10 +TiltZ+(TiltBoard*Board)</f>
        <v>-2.8205128205128212</v>
      </c>
      <c r="AL10">
        <f ca="1">'Lane 22'!CC10 +TiltZ+(TiltBoard*Board)</f>
        <v>5.7435897435897445</v>
      </c>
      <c r="AM10">
        <f ca="1">'Lane 22'!CE10 +TiltZ+(TiltBoard*Board)</f>
        <v>12.307692307692307</v>
      </c>
      <c r="AN10">
        <f ca="1">'Lane 22'!CG10 +TiltZ+(TiltBoard*Board)</f>
        <v>16.871794871794872</v>
      </c>
      <c r="AO10">
        <f ca="1">'Lane 22'!CI10 +TiltFact</f>
        <v>11</v>
      </c>
      <c r="AP10">
        <v>0</v>
      </c>
      <c r="AQ10">
        <f ca="1">'Lane 22'!H10</f>
        <v>22</v>
      </c>
      <c r="AR10">
        <f ca="1">Tilt/2</f>
        <v>11</v>
      </c>
      <c r="AS10">
        <f ca="1">TiltFact*-1</f>
        <v>-11</v>
      </c>
      <c r="AT10">
        <f ca="1">Tilt/39</f>
        <v>0.5641025641025641</v>
      </c>
    </row>
    <row r="11" spans="1:46">
      <c r="A11" s="11">
        <v>41</v>
      </c>
      <c r="B11" s="22">
        <v>0</v>
      </c>
      <c r="C11">
        <f ca="1">'Lane 22'!K11 +TiltZ</f>
        <v>1</v>
      </c>
      <c r="D11">
        <f ca="1">'Lane 22'!M11 +TiltZ+(TiltBoard*Board)</f>
        <v>2.9487179487179489</v>
      </c>
      <c r="E11">
        <f ca="1">'Lane 22'!O11 +TiltZ+(TiltBoard*Board)</f>
        <v>2.8974358974358974</v>
      </c>
      <c r="F11">
        <f ca="1">'Lane 22'!Q11 +TiltZ+(TiltBoard*Board)</f>
        <v>4.8461538461538458</v>
      </c>
      <c r="G11">
        <f ca="1">'Lane 22'!S11 +TiltZ+(TiltBoard*Board)</f>
        <v>6.7948717948717947</v>
      </c>
      <c r="H11">
        <f ca="1">'Lane 22'!U11 +TiltZ+(TiltBoard*Board)</f>
        <v>8.7435897435897445</v>
      </c>
      <c r="I11">
        <f ca="1">'Lane 22'!W11 +TiltZ+(TiltBoard*Board)</f>
        <v>7.6923076923076925</v>
      </c>
      <c r="J11">
        <f ca="1">'Lane 22'!Y11 +TiltZ+(TiltBoard*Board)</f>
        <v>8.64102564102564</v>
      </c>
      <c r="K11">
        <f ca="1">'Lane 22'!AA11 +TiltZ+(TiltBoard*Board)</f>
        <v>8.58974358974359</v>
      </c>
      <c r="L11">
        <f ca="1">'Lane 22'!AC11 +TiltZ+(TiltBoard*Board)</f>
        <v>6.5384615384615383</v>
      </c>
      <c r="M11">
        <f ca="1">'Lane 22'!AE11 +TiltZ+(TiltBoard*Board)</f>
        <v>5.4871794871794872</v>
      </c>
      <c r="N11">
        <f ca="1">'Lane 22'!AG11 +TiltZ+(TiltBoard*Board)</f>
        <v>4.4358974358974361</v>
      </c>
      <c r="O11">
        <f ca="1">'Lane 22'!AI11 +TiltZ+(TiltBoard*Board)</f>
        <v>3.3846153846153846</v>
      </c>
      <c r="P11">
        <f ca="1">'Lane 22'!AK11 +TiltZ+(TiltBoard*Board)</f>
        <v>3.3333333333333335</v>
      </c>
      <c r="Q11">
        <f ca="1">'Lane 22'!AM11 +TiltZ+(TiltBoard*Board)</f>
        <v>3.2820512820512819</v>
      </c>
      <c r="R11">
        <f ca="1">'Lane 22'!AO11 +TiltZ+(TiltBoard*Board)</f>
        <v>3.2307692307692308</v>
      </c>
      <c r="S11">
        <f ca="1">'Lane 22'!AQ11 +TiltZ+(TiltBoard*Board)</f>
        <v>3.1794871794871797</v>
      </c>
      <c r="T11">
        <f ca="1">'Lane 22'!AS11 +TiltZ+(TiltBoard*Board)</f>
        <v>3.1282051282051282</v>
      </c>
      <c r="U11">
        <f ca="1">'Lane 22'!AU11 +TiltZ+(TiltBoard*Board)</f>
        <v>3.0769230769230771</v>
      </c>
      <c r="V11">
        <f ca="1">'Lane 22'!AW11 +TiltZ+(TiltBoard*Board)</f>
        <v>3.0256410256410256</v>
      </c>
      <c r="W11">
        <f ca="1">'Lane 22'!AY11 +TiltZ+(TiltBoard*Board)</f>
        <v>2.9743589743589744</v>
      </c>
      <c r="X11">
        <f ca="1">'Lane 22'!BA11 +TiltZ+(TiltBoard*Board)</f>
        <v>1.9230769230769231</v>
      </c>
      <c r="Y11">
        <f ca="1">'Lane 22'!BC11 +TiltZ+(TiltBoard*Board)</f>
        <v>0.87179487179487181</v>
      </c>
      <c r="Z11">
        <f ca="1">'Lane 22'!BE11 +TiltZ+(TiltBoard*Board)</f>
        <v>0.82051282051282048</v>
      </c>
      <c r="AA11">
        <f ca="1">'Lane 22'!BG11 +TiltZ+(TiltBoard*Board)</f>
        <v>0.76923076923076916</v>
      </c>
      <c r="AB11">
        <f ca="1">'Lane 22'!BI11 +TiltZ+(TiltBoard*Board)</f>
        <v>-0.28205128205128194</v>
      </c>
      <c r="AC11">
        <f ca="1">'Lane 22'!BK11 +TiltZ+(TiltBoard*Board)</f>
        <v>-0.33333333333333326</v>
      </c>
      <c r="AD11">
        <f ca="1">'Lane 22'!BM11 +TiltZ+(TiltBoard*Board)</f>
        <v>0.61538461538461542</v>
      </c>
      <c r="AE11">
        <f ca="1">'Lane 22'!BO11 +TiltZ+(TiltBoard*Board)</f>
        <v>0.5641025641025641</v>
      </c>
      <c r="AF11">
        <f ca="1">'Lane 22'!BQ11 +TiltZ+(TiltBoard*Board)</f>
        <v>-0.48717948717948723</v>
      </c>
      <c r="AG11">
        <f ca="1">'Lane 22'!BS11 +TiltZ+(TiltBoard*Board)</f>
        <v>0.46153846153846168</v>
      </c>
      <c r="AH11">
        <f ca="1">'Lane 22'!BU11 +TiltZ+(TiltBoard*Board)</f>
        <v>0.41025641025641035</v>
      </c>
      <c r="AI11">
        <f ca="1">'Lane 22'!BW11 +TiltZ+(TiltBoard*Board)</f>
        <v>-0.641025641025641</v>
      </c>
      <c r="AJ11">
        <f ca="1">'Lane 22'!BY11 +TiltZ+(TiltBoard*Board)</f>
        <v>-0.69230769230769229</v>
      </c>
      <c r="AK11">
        <f ca="1">'Lane 22'!CA11 +TiltZ+(TiltBoard*Board)</f>
        <v>-1.7435897435897436</v>
      </c>
      <c r="AL11">
        <f ca="1">'Lane 22'!CC11 +TiltZ+(TiltBoard*Board)</f>
        <v>-2.7948717948717947</v>
      </c>
      <c r="AM11">
        <f ca="1">'Lane 22'!CE11 +TiltZ+(TiltBoard*Board)</f>
        <v>-2.8461538461538458</v>
      </c>
      <c r="AN11">
        <f ca="1">'Lane 22'!CG11 +TiltZ+(TiltBoard*Board)</f>
        <v>-2.8974358974358974</v>
      </c>
      <c r="AO11">
        <f ca="1">'Lane 22'!CJ11 +TiltFact</f>
        <v>-1</v>
      </c>
      <c r="AP11">
        <v>0</v>
      </c>
      <c r="AQ11">
        <f ca="1">'Lane 22'!H11</f>
        <v>-2</v>
      </c>
      <c r="AR11">
        <f ca="1">Tilt/2</f>
        <v>-1</v>
      </c>
      <c r="AS11">
        <f ca="1">TiltFact*-1</f>
        <v>1</v>
      </c>
      <c r="AT11">
        <f ca="1">Tilt/39</f>
        <v>-0.05128205128205128</v>
      </c>
    </row>
    <row r="12" spans="1:46">
      <c r="A12" s="11">
        <v>39</v>
      </c>
      <c r="B12" s="22">
        <v>0</v>
      </c>
      <c r="C12">
        <f ca="1">'Lane 22'!K12 +TiltZ</f>
        <v>-0.5</v>
      </c>
      <c r="D12">
        <f ca="1">'Lane 22'!M12 +TiltZ+(TiltBoard*Board)</f>
        <v>1.5256410256410256</v>
      </c>
      <c r="E12">
        <f ca="1">'Lane 22'!O12 +TiltZ+(TiltBoard*Board)</f>
        <v>2.5512820512820511</v>
      </c>
      <c r="F12">
        <f ca="1">'Lane 22'!Q12 +TiltZ+(TiltBoard*Board)</f>
        <v>2.5769230769230771</v>
      </c>
      <c r="G12">
        <f ca="1">'Lane 22'!S12 +TiltZ+(TiltBoard*Board)</f>
        <v>2.6025641025641026</v>
      </c>
      <c r="H12">
        <f ca="1">'Lane 22'!U12 +TiltZ+(TiltBoard*Board)</f>
        <v>4.6282051282051277</v>
      </c>
      <c r="I12">
        <f ca="1">'Lane 22'!W12 +TiltZ+(TiltBoard*Board)</f>
        <v>4.6538461538461542</v>
      </c>
      <c r="J12">
        <f ca="1">'Lane 22'!Y12 +TiltZ+(TiltBoard*Board)</f>
        <v>4.67948717948718</v>
      </c>
      <c r="K12">
        <f ca="1">'Lane 22'!AA12 +TiltZ+(TiltBoard*Board)</f>
        <v>5.7051282051282053</v>
      </c>
      <c r="L12">
        <f ca="1">'Lane 22'!AC12 +TiltZ+(TiltBoard*Board)</f>
        <v>2.7307692307692308</v>
      </c>
      <c r="M12">
        <f ca="1">'Lane 22'!AE12 +TiltZ+(TiltBoard*Board)</f>
        <v>0.75641025641025639</v>
      </c>
      <c r="N12">
        <f ca="1">'Lane 22'!AG12 +TiltZ+(TiltBoard*Board)</f>
        <v>0.782051282051282</v>
      </c>
      <c r="O12">
        <f ca="1">'Lane 22'!AI12 +TiltZ+(TiltBoard*Board)</f>
        <v>0.80769230769230771</v>
      </c>
      <c r="P12">
        <f ca="1">'Lane 22'!AK12 +TiltZ+(TiltBoard*Board)</f>
        <v>-0.16666666666666669</v>
      </c>
      <c r="Q12">
        <f ca="1">'Lane 22'!AM12 +TiltZ+(TiltBoard*Board)</f>
        <v>0.858974358974359</v>
      </c>
      <c r="R12">
        <f ca="1">'Lane 22'!AO12 +TiltZ+(TiltBoard*Board)</f>
        <v>2.8846153846153846</v>
      </c>
      <c r="S12">
        <f ca="1">'Lane 22'!AQ12 +TiltZ+(TiltBoard*Board)</f>
        <v>4.9102564102564106</v>
      </c>
      <c r="T12">
        <f ca="1">'Lane 22'!AS12 +TiltZ+(TiltBoard*Board)</f>
        <v>5.9358974358974361</v>
      </c>
      <c r="U12">
        <f ca="1">'Lane 22'!AU12 +TiltZ+(TiltBoard*Board)</f>
        <v>5.9615384615384617</v>
      </c>
      <c r="V12">
        <f ca="1">'Lane 22'!AW12 +TiltZ+(TiltBoard*Board)</f>
        <v>6.9871794871794872</v>
      </c>
      <c r="W12">
        <f ca="1">'Lane 22'!AY12 +TiltZ+(TiltBoard*Board)</f>
        <v>6.0128205128205128</v>
      </c>
      <c r="X12">
        <f ca="1">'Lane 22'!BA12 +TiltZ+(TiltBoard*Board)</f>
        <v>5.0384615384615383</v>
      </c>
      <c r="Y12">
        <f ca="1">'Lane 22'!BC12 +TiltZ+(TiltBoard*Board)</f>
        <v>4.0641025641025639</v>
      </c>
      <c r="Z12">
        <f ca="1">'Lane 22'!BE12 +TiltZ+(TiltBoard*Board)</f>
        <v>3.08974358974359</v>
      </c>
      <c r="AA12">
        <f ca="1">'Lane 22'!BG12 +TiltZ+(TiltBoard*Board)</f>
        <v>3.1153846153846154</v>
      </c>
      <c r="AB12">
        <f ca="1">'Lane 22'!BI12 +TiltZ+(TiltBoard*Board)</f>
        <v>3.141025641025641</v>
      </c>
      <c r="AC12">
        <f ca="1">'Lane 22'!BK12 +TiltZ+(TiltBoard*Board)</f>
        <v>4.166666666666667</v>
      </c>
      <c r="AD12">
        <f ca="1">'Lane 22'!BM12 +TiltZ+(TiltBoard*Board)</f>
        <v>3.1923076923076925</v>
      </c>
      <c r="AE12">
        <f ca="1">'Lane 22'!BO12 +TiltZ+(TiltBoard*Board)</f>
        <v>5.2179487179487181</v>
      </c>
      <c r="AF12">
        <f ca="1">'Lane 22'!BQ12 +TiltZ+(TiltBoard*Board)</f>
        <v>4.2435897435897436</v>
      </c>
      <c r="AG12">
        <f ca="1">'Lane 22'!BS12 +TiltZ+(TiltBoard*Board)</f>
        <v>5.2692307692307692</v>
      </c>
      <c r="AH12">
        <f ca="1">'Lane 22'!BU12 +TiltZ+(TiltBoard*Board)</f>
        <v>6.2948717948717947</v>
      </c>
      <c r="AI12">
        <f ca="1">'Lane 22'!BW12 +TiltZ+(TiltBoard*Board)</f>
        <v>5.32051282051282</v>
      </c>
      <c r="AJ12">
        <f ca="1">'Lane 22'!BY12 +TiltZ+(TiltBoard*Board)</f>
        <v>5.3461538461538458</v>
      </c>
      <c r="AK12">
        <f ca="1">'Lane 22'!CA12 +TiltZ+(TiltBoard*Board)</f>
        <v>3.3717948717948718</v>
      </c>
      <c r="AL12">
        <f ca="1">'Lane 22'!CC12 +TiltZ+(TiltBoard*Board)</f>
        <v>2.3974358974358974</v>
      </c>
      <c r="AM12">
        <f ca="1">'Lane 22'!CE12 +TiltZ+(TiltBoard*Board)</f>
        <v>1.4230769230769229</v>
      </c>
      <c r="AN12">
        <f ca="1">'Lane 22'!CG12 +TiltZ+(TiltBoard*Board)</f>
        <v>0.44871794871794868</v>
      </c>
      <c r="AO12">
        <f ca="1">'Lane 22'!CJ12 +TiltFact</f>
        <v>0.5</v>
      </c>
      <c r="AP12">
        <v>0</v>
      </c>
      <c r="AQ12">
        <f ca="1">'Lane 22'!H12</f>
        <v>1</v>
      </c>
      <c r="AR12">
        <f ca="1">Tilt/2</f>
        <v>0.5</v>
      </c>
      <c r="AS12">
        <f ca="1">TiltFact*-1</f>
        <v>-0.5</v>
      </c>
      <c r="AT12">
        <f ca="1">Tilt/39</f>
        <v>0.02564102564102564</v>
      </c>
    </row>
    <row r="13" spans="1:46">
      <c r="A13" s="11">
        <v>37</v>
      </c>
      <c r="B13" s="22">
        <v>0</v>
      </c>
      <c r="C13">
        <f ca="1">'Lane 22'!K13 +TiltZ</f>
        <v>-11</v>
      </c>
      <c r="D13">
        <f ca="1">'Lane 22'!M13 +TiltZ+(TiltBoard*Board)</f>
        <v>-7.4358974358974361</v>
      </c>
      <c r="E13">
        <f ca="1">'Lane 22'!O13 +TiltZ+(TiltBoard*Board)</f>
        <v>-7.8717948717948722</v>
      </c>
      <c r="F13">
        <f ca="1">'Lane 22'!Q13 +TiltZ+(TiltBoard*Board)</f>
        <v>-7.3076923076923075</v>
      </c>
      <c r="G13">
        <f ca="1">'Lane 22'!S13 +TiltZ+(TiltBoard*Board)</f>
        <v>-5.7435897435897436</v>
      </c>
      <c r="H13">
        <f ca="1">'Lane 22'!U13 +TiltZ+(TiltBoard*Board)</f>
        <v>-4.17948717948718</v>
      </c>
      <c r="I13">
        <f ca="1">'Lane 22'!W13 +TiltZ+(TiltBoard*Board)</f>
        <v>-3.6153846153846154</v>
      </c>
      <c r="J13">
        <f ca="1">'Lane 22'!Y13 +TiltZ+(TiltBoard*Board)</f>
        <v>-2.0512820512820511</v>
      </c>
      <c r="K13">
        <f ca="1">'Lane 22'!AA13 +TiltZ+(TiltBoard*Board)</f>
        <v>-0.48717948717948723</v>
      </c>
      <c r="L13">
        <f ca="1">'Lane 22'!AC13 +TiltZ+(TiltBoard*Board)</f>
        <v>-1.9230769230769234</v>
      </c>
      <c r="M13">
        <f ca="1">'Lane 22'!AE13 +TiltZ+(TiltBoard*Board)</f>
        <v>-1.3589743589743595</v>
      </c>
      <c r="N13">
        <f ca="1">'Lane 22'!AG13 +TiltZ+(TiltBoard*Board)</f>
        <v>-1.7948717948717947</v>
      </c>
      <c r="O13">
        <f ca="1">'Lane 22'!AI13 +TiltZ+(TiltBoard*Board)</f>
        <v>-3.2307692307692308</v>
      </c>
      <c r="P13">
        <f ca="1">'Lane 22'!AK13 +TiltZ+(TiltBoard*Board)</f>
        <v>-3.666666666666667</v>
      </c>
      <c r="Q13">
        <f ca="1">'Lane 22'!AM13 +TiltZ+(TiltBoard*Board)</f>
        <v>-5.1025641025641022</v>
      </c>
      <c r="R13">
        <f ca="1">'Lane 22'!AO13 +TiltZ+(TiltBoard*Board)</f>
        <v>-5.5384615384615383</v>
      </c>
      <c r="S13">
        <f ca="1">'Lane 22'!AQ13 +TiltZ+(TiltBoard*Board)</f>
        <v>-5.9743589743589744</v>
      </c>
      <c r="T13">
        <f ca="1">'Lane 22'!AS13 +TiltZ+(TiltBoard*Board)</f>
        <v>-5.4102564102564106</v>
      </c>
      <c r="U13">
        <f ca="1">'Lane 22'!AU13 +TiltZ+(TiltBoard*Board)</f>
        <v>-6.8461538461538467</v>
      </c>
      <c r="V13">
        <f ca="1">'Lane 22'!AW13 +TiltZ+(TiltBoard*Board)</f>
        <v>-6.2820512820512828</v>
      </c>
      <c r="W13">
        <f ca="1">'Lane 22'!AY13 +TiltZ+(TiltBoard*Board)</f>
        <v>-5.717948717948719</v>
      </c>
      <c r="X13">
        <f ca="1">'Lane 22'!BA13 +TiltZ+(TiltBoard*Board)</f>
        <v>-7.1538461538461533</v>
      </c>
      <c r="Y13">
        <f ca="1">'Lane 22'!BC13 +TiltZ+(TiltBoard*Board)</f>
        <v>-6.5897435897435894</v>
      </c>
      <c r="Z13">
        <f ca="1">'Lane 22'!BE13 +TiltZ+(TiltBoard*Board)</f>
        <v>-6.0256410256410256</v>
      </c>
      <c r="AA13">
        <f ca="1">'Lane 22'!BG13 +TiltZ+(TiltBoard*Board)</f>
        <v>-5.4615384615384617</v>
      </c>
      <c r="AB13">
        <f ca="1">'Lane 22'!BI13 +TiltZ+(TiltBoard*Board)</f>
        <v>-3.8974358974358978</v>
      </c>
      <c r="AC13">
        <f ca="1">'Lane 22'!BK13 +TiltZ+(TiltBoard*Board)</f>
        <v>-3.3333333333333339</v>
      </c>
      <c r="AD13">
        <f ca="1">'Lane 22'!BM13 +TiltZ+(TiltBoard*Board)</f>
        <v>-1.76923076923077</v>
      </c>
      <c r="AE13">
        <f ca="1">'Lane 22'!BO13 +TiltZ+(TiltBoard*Board)</f>
        <v>-1.2051282051282044</v>
      </c>
      <c r="AF13">
        <f ca="1">'Lane 22'!BQ13 +TiltZ+(TiltBoard*Board)</f>
        <v>0.3589743589743577</v>
      </c>
      <c r="AG13">
        <f ca="1">'Lane 22'!BS13 +TiltZ+(TiltBoard*Board)</f>
        <v>2.9230769230769234</v>
      </c>
      <c r="AH13">
        <f ca="1">'Lane 22'!BU13 +TiltZ+(TiltBoard*Board)</f>
        <v>4.4871794871794854</v>
      </c>
      <c r="AI13">
        <f ca="1">'Lane 22'!BW13 +TiltZ+(TiltBoard*Board)</f>
        <v>5.0512820512820511</v>
      </c>
      <c r="AJ13">
        <f ca="1">'Lane 22'!BY13 +TiltZ+(TiltBoard*Board)</f>
        <v>6.6153846153846168</v>
      </c>
      <c r="AK13">
        <f ca="1">'Lane 22'!CA13 +TiltZ+(TiltBoard*Board)</f>
        <v>7.1794871794871788</v>
      </c>
      <c r="AL13">
        <f ca="1">'Lane 22'!CC13 +TiltZ+(TiltBoard*Board)</f>
        <v>7.7435897435897445</v>
      </c>
      <c r="AM13">
        <f ca="1">'Lane 22'!CE13 +TiltZ+(TiltBoard*Board)</f>
        <v>8.3076923076923066</v>
      </c>
      <c r="AN13">
        <f ca="1">'Lane 22'!CG13 +TiltZ+(TiltBoard*Board)</f>
        <v>8.8717948717948722</v>
      </c>
      <c r="AO13">
        <f ca="1">'Lane 22'!CI13 +TiltFact</f>
        <v>11</v>
      </c>
      <c r="AP13">
        <v>0</v>
      </c>
      <c r="AQ13">
        <f ca="1">'Lane 22'!H13</f>
        <v>22</v>
      </c>
      <c r="AR13">
        <f ca="1">Tilt/2</f>
        <v>11</v>
      </c>
      <c r="AS13">
        <f ca="1">TiltFact*-1</f>
        <v>-11</v>
      </c>
      <c r="AT13">
        <f ca="1">Tilt/39</f>
        <v>0.5641025641025641</v>
      </c>
    </row>
    <row r="14" spans="1:46">
      <c r="A14" s="11">
        <v>35</v>
      </c>
      <c r="B14" s="22">
        <v>0</v>
      </c>
      <c r="C14">
        <f ca="1">'Lane 22'!K14 +TiltZ</f>
        <v>14.5</v>
      </c>
      <c r="D14">
        <f ca="1">'Lane 22'!M14 +TiltZ+(TiltBoard*Board)</f>
        <v>14.756410256410256</v>
      </c>
      <c r="E14">
        <f ca="1">'Lane 22'!O14 +TiltZ+(TiltBoard*Board)</f>
        <v>14.012820512820513</v>
      </c>
      <c r="F14">
        <f ca="1">'Lane 22'!Q14 +TiltZ+(TiltBoard*Board)</f>
        <v>13.26923076923077</v>
      </c>
      <c r="G14">
        <f ca="1">'Lane 22'!S14 +TiltZ+(TiltBoard*Board)</f>
        <v>12.525641025641026</v>
      </c>
      <c r="H14">
        <f ca="1">'Lane 22'!U14 +TiltZ+(TiltBoard*Board)</f>
        <v>13.782051282051281</v>
      </c>
      <c r="I14">
        <f ca="1">'Lane 22'!W14 +TiltZ+(TiltBoard*Board)</f>
        <v>12.038461538461538</v>
      </c>
      <c r="J14">
        <f ca="1">'Lane 22'!Y14 +TiltZ+(TiltBoard*Board)</f>
        <v>13.294871794871796</v>
      </c>
      <c r="K14">
        <f ca="1">'Lane 22'!AA14 +TiltZ+(TiltBoard*Board)</f>
        <v>13.551282051282051</v>
      </c>
      <c r="L14">
        <f ca="1">'Lane 22'!AC14 +TiltZ+(TiltBoard*Board)</f>
        <v>11.807692307692307</v>
      </c>
      <c r="M14">
        <f ca="1">'Lane 22'!AE14 +TiltZ+(TiltBoard*Board)</f>
        <v>12.064102564102564</v>
      </c>
      <c r="N14">
        <f ca="1">'Lane 22'!AG14 +TiltZ+(TiltBoard*Board)</f>
        <v>10.320512820512821</v>
      </c>
      <c r="O14">
        <f ca="1">'Lane 22'!AI14 +TiltZ+(TiltBoard*Board)</f>
        <v>9.5769230769230766</v>
      </c>
      <c r="P14">
        <f ca="1">'Lane 22'!AK14 +TiltZ+(TiltBoard*Board)</f>
        <v>7.8333333333333321</v>
      </c>
      <c r="Q14">
        <f ca="1">'Lane 22'!AM14 +TiltZ+(TiltBoard*Board)</f>
        <v>7.0897435897435894</v>
      </c>
      <c r="R14">
        <f ca="1">'Lane 22'!AO14 +TiltZ+(TiltBoard*Board)</f>
        <v>5.3461538461538467</v>
      </c>
      <c r="S14">
        <f ca="1">'Lane 22'!AQ14 +TiltZ+(TiltBoard*Board)</f>
        <v>4.6025641025641022</v>
      </c>
      <c r="T14">
        <f ca="1">'Lane 22'!AS14 +TiltZ+(TiltBoard*Board)</f>
        <v>2.8589743589743577</v>
      </c>
      <c r="U14">
        <f ca="1">'Lane 22'!AU14 +TiltZ+(TiltBoard*Board)</f>
        <v>2.115384615384615</v>
      </c>
      <c r="V14">
        <f ca="1">'Lane 22'!AW14 +TiltZ+(TiltBoard*Board)</f>
        <v>1.3717948717948723</v>
      </c>
      <c r="W14">
        <f ca="1">'Lane 22'!AY14 +TiltZ+(TiltBoard*Board)</f>
        <v>0.62820512820512775</v>
      </c>
      <c r="X14">
        <f ca="1">'Lane 22'!BA14 +TiltZ+(TiltBoard*Board)</f>
        <v>-1.1153846153846168</v>
      </c>
      <c r="Y14">
        <f ca="1">'Lane 22'!BC14 +TiltZ+(TiltBoard*Board)</f>
        <v>-1.8589743589743577</v>
      </c>
      <c r="Z14">
        <f ca="1">'Lane 22'!BE14 +TiltZ+(TiltBoard*Board)</f>
        <v>-3.6025641025641022</v>
      </c>
      <c r="AA14">
        <f ca="1">'Lane 22'!BG14 +TiltZ+(TiltBoard*Board)</f>
        <v>-4.3461538461538467</v>
      </c>
      <c r="AB14">
        <f ca="1">'Lane 22'!BI14 +TiltZ+(TiltBoard*Board)</f>
        <v>-4.0897435897435912</v>
      </c>
      <c r="AC14">
        <f ca="1">'Lane 22'!BK14 +TiltZ+(TiltBoard*Board)</f>
        <v>-4.8333333333333357</v>
      </c>
      <c r="AD14">
        <f ca="1">'Lane 22'!BM14 +TiltZ+(TiltBoard*Board)</f>
        <v>-5.5769230769230766</v>
      </c>
      <c r="AE14">
        <f ca="1">'Lane 22'!BO14 +TiltZ+(TiltBoard*Board)</f>
        <v>-6.3205128205128212</v>
      </c>
      <c r="AF14">
        <f ca="1">'Lane 22'!BQ14 +TiltZ+(TiltBoard*Board)</f>
        <v>-7.0641025641025657</v>
      </c>
      <c r="AG14">
        <f ca="1">'Lane 22'!BS14 +TiltZ+(TiltBoard*Board)</f>
        <v>-6.8076923076923066</v>
      </c>
      <c r="AH14">
        <f ca="1">'Lane 22'!BU14 +TiltZ+(TiltBoard*Board)</f>
        <v>-7.5512820512820511</v>
      </c>
      <c r="AI14">
        <f ca="1">'Lane 22'!BW14 +TiltZ+(TiltBoard*Board)</f>
        <v>-9.2948717948717956</v>
      </c>
      <c r="AJ14">
        <f ca="1">'Lane 22'!BY14 +TiltZ+(TiltBoard*Board)</f>
        <v>-9.03846153846154</v>
      </c>
      <c r="AK14">
        <f ca="1">'Lane 22'!CA14 +TiltZ+(TiltBoard*Board)</f>
        <v>-10.782051282051285</v>
      </c>
      <c r="AL14">
        <f ca="1">'Lane 22'!CC14 +TiltZ+(TiltBoard*Board)</f>
        <v>-11.525641025641026</v>
      </c>
      <c r="AM14">
        <f ca="1">'Lane 22'!CE14 +TiltZ+(TiltBoard*Board)</f>
        <v>-12.26923076923077</v>
      </c>
      <c r="AN14">
        <f ca="1">'Lane 22'!CG14 +TiltZ+(TiltBoard*Board)</f>
        <v>-14.012820512820515</v>
      </c>
      <c r="AO14">
        <f ca="1">'Lane 22'!CJ14 +TiltFact</f>
        <v>-14.5</v>
      </c>
      <c r="AP14">
        <v>0</v>
      </c>
      <c r="AQ14">
        <f ca="1">'Lane 22'!H14</f>
        <v>-29</v>
      </c>
      <c r="AR14">
        <f ca="1">Tilt/2</f>
        <v>-14.5</v>
      </c>
      <c r="AS14">
        <f ca="1">TiltFact*-1</f>
        <v>14.5</v>
      </c>
      <c r="AT14">
        <f ca="1">Tilt/39</f>
        <v>-0.74358974358974361</v>
      </c>
    </row>
    <row r="15" spans="1:46">
      <c r="A15" s="11">
        <v>33</v>
      </c>
      <c r="B15" s="22">
        <v>0</v>
      </c>
      <c r="C15">
        <f ca="1">'Lane 22'!K15 +TiltZ</f>
        <v>-11</v>
      </c>
      <c r="D15">
        <f ca="1">'Lane 22'!M15 +TiltZ+(TiltBoard*Board)</f>
        <v>-10.435897435897436</v>
      </c>
      <c r="E15">
        <f ca="1">'Lane 22'!O15 +TiltZ+(TiltBoard*Board)</f>
        <v>-17.871794871794872</v>
      </c>
      <c r="F15">
        <f ca="1">'Lane 22'!Q15 +TiltZ+(TiltBoard*Board)</f>
        <v>-33.307692307692307</v>
      </c>
      <c r="G15">
        <f ca="1">'Lane 22'!S15 +TiltZ+(TiltBoard*Board)</f>
        <v>-43.743589743589744</v>
      </c>
      <c r="H15">
        <f ca="1">'Lane 22'!U15 +TiltZ+(TiltBoard*Board)</f>
        <v>-56.179487179487182</v>
      </c>
      <c r="I15">
        <f ca="1">'Lane 22'!W15 +TiltZ+(TiltBoard*Board)</f>
        <v>-63.615384615384613</v>
      </c>
      <c r="J15">
        <f ca="1">'Lane 22'!Y15 +TiltZ+(TiltBoard*Board)</f>
        <v>-70.051282051282044</v>
      </c>
      <c r="K15">
        <f ca="1">'Lane 22'!AA15 +TiltZ+(TiltBoard*Board)</f>
        <v>-75.487179487179489</v>
      </c>
      <c r="L15">
        <f ca="1">'Lane 22'!AC15 +TiltZ+(TiltBoard*Board)</f>
        <v>-83.92307692307692</v>
      </c>
      <c r="M15">
        <f ca="1">'Lane 22'!AE15 +TiltZ+(TiltBoard*Board)</f>
        <v>-86.358974358974365</v>
      </c>
      <c r="N15">
        <f ca="1">'Lane 22'!AG15 +TiltZ+(TiltBoard*Board)</f>
        <v>-91.7948717948718</v>
      </c>
      <c r="O15">
        <f ca="1">'Lane 22'!AI15 +TiltZ+(TiltBoard*Board)</f>
        <v>-97.230769230769226</v>
      </c>
      <c r="P15">
        <f ca="1">'Lane 22'!AK15 +TiltZ+(TiltBoard*Board)</f>
        <v>-98.666666666666671</v>
      </c>
      <c r="Q15">
        <f ca="1">'Lane 22'!AM15 +TiltZ+(TiltBoard*Board)</f>
        <v>-102.1025641025641</v>
      </c>
      <c r="R15">
        <f ca="1">'Lane 22'!AO15 +TiltZ+(TiltBoard*Board)</f>
        <v>-104.53846153846153</v>
      </c>
      <c r="S15">
        <f ca="1">'Lane 22'!AQ15 +TiltZ+(TiltBoard*Board)</f>
        <v>-103.97435897435898</v>
      </c>
      <c r="T15">
        <f ca="1">'Lane 22'!AS15 +TiltZ+(TiltBoard*Board)</f>
        <v>-105.41025641025641</v>
      </c>
      <c r="U15">
        <f ca="1">'Lane 22'!AU15 +TiltZ+(TiltBoard*Board)</f>
        <v>-104.84615384615384</v>
      </c>
      <c r="V15">
        <f ca="1">'Lane 22'!AW15 +TiltZ+(TiltBoard*Board)</f>
        <v>-103.28205128205129</v>
      </c>
      <c r="W15">
        <f ca="1">'Lane 22'!AY15 +TiltZ+(TiltBoard*Board)</f>
        <v>-100.71794871794872</v>
      </c>
      <c r="X15">
        <f ca="1">'Lane 22'!BA15 +TiltZ+(TiltBoard*Board)</f>
        <v>-98.15384615384616</v>
      </c>
      <c r="Y15">
        <f ca="1">'Lane 22'!BC15 +TiltZ+(TiltBoard*Board)</f>
        <v>-92.589743589743591</v>
      </c>
      <c r="Z15">
        <f ca="1">'Lane 22'!BE15 +TiltZ+(TiltBoard*Board)</f>
        <v>-88.025641025641022</v>
      </c>
      <c r="AA15">
        <f ca="1">'Lane 22'!BG15 +TiltZ+(TiltBoard*Board)</f>
        <v>-83.461538461538467</v>
      </c>
      <c r="AB15">
        <f ca="1">'Lane 22'!BI15 +TiltZ+(TiltBoard*Board)</f>
        <v>-78.8974358974359</v>
      </c>
      <c r="AC15">
        <f ca="1">'Lane 22'!BK15 +TiltZ+(TiltBoard*Board)</f>
        <v>-74.333333333333329</v>
      </c>
      <c r="AD15">
        <f ca="1">'Lane 22'!BM15 +TiltZ+(TiltBoard*Board)</f>
        <v>-69.769230769230774</v>
      </c>
      <c r="AE15">
        <f ca="1">'Lane 22'!BO15 +TiltZ+(TiltBoard*Board)</f>
        <v>-64.2051282051282</v>
      </c>
      <c r="AF15">
        <f ca="1">'Lane 22'!BQ15 +TiltZ+(TiltBoard*Board)</f>
        <v>-54.641025641025642</v>
      </c>
      <c r="AG15">
        <f ca="1">'Lane 22'!BS15 +TiltZ+(TiltBoard*Board)</f>
        <v>-42.07692307692308</v>
      </c>
      <c r="AH15">
        <f ca="1">'Lane 22'!BU15 +TiltZ+(TiltBoard*Board)</f>
        <v>-30.512820512820515</v>
      </c>
      <c r="AI15">
        <f ca="1">'Lane 22'!BW15 +TiltZ+(TiltBoard*Board)</f>
        <v>-21.948717948717949</v>
      </c>
      <c r="AJ15">
        <f ca="1">'Lane 22'!BY15 +TiltZ+(TiltBoard*Board)</f>
        <v>-11.384615384615383</v>
      </c>
      <c r="AK15">
        <f ca="1">'Lane 22'!CA15 +TiltZ+(TiltBoard*Board)</f>
        <v>-2.8205128205128212</v>
      </c>
      <c r="AL15">
        <f ca="1">'Lane 22'!CC15 +TiltZ+(TiltBoard*Board)</f>
        <v>5.7435897435897445</v>
      </c>
      <c r="AM15">
        <f ca="1">'Lane 22'!CE15 +TiltZ+(TiltBoard*Board)</f>
        <v>12.307692307692307</v>
      </c>
      <c r="AN15">
        <f ca="1">'Lane 22'!CG15 +TiltZ+(TiltBoard*Board)</f>
        <v>16.871794871794872</v>
      </c>
      <c r="AO15">
        <f ca="1">'Lane 22'!CI15 +TiltFact</f>
        <v>11</v>
      </c>
      <c r="AP15">
        <v>0</v>
      </c>
      <c r="AQ15">
        <f ca="1">'Lane 22'!H15</f>
        <v>22</v>
      </c>
      <c r="AR15">
        <f ca="1">Tilt/2</f>
        <v>11</v>
      </c>
      <c r="AS15">
        <f ca="1">TiltFact*-1</f>
        <v>-11</v>
      </c>
      <c r="AT15">
        <f ca="1">Tilt/39</f>
        <v>0.5641025641025641</v>
      </c>
    </row>
    <row r="16" spans="1:46">
      <c r="A16" s="11">
        <v>31</v>
      </c>
      <c r="B16" s="22">
        <v>0</v>
      </c>
      <c r="C16">
        <f ca="1">'Lane 22'!K16 +TiltZ</f>
        <v>3.5</v>
      </c>
      <c r="D16">
        <f ca="1">'Lane 22'!M16 +TiltZ+(TiltBoard*Board)</f>
        <v>4.32051282051282</v>
      </c>
      <c r="E16">
        <f ca="1">'Lane 22'!O16 +TiltZ+(TiltBoard*Board)</f>
        <v>6.1410256410256414</v>
      </c>
      <c r="F16">
        <f ca="1">'Lane 22'!Q16 +TiltZ+(TiltBoard*Board)</f>
        <v>5.9615384615384617</v>
      </c>
      <c r="G16">
        <f ca="1">'Lane 22'!S16 +TiltZ+(TiltBoard*Board)</f>
        <v>6.7820512820512819</v>
      </c>
      <c r="H16">
        <f ca="1">'Lane 22'!U16 +TiltZ+(TiltBoard*Board)</f>
        <v>8.6025641025641022</v>
      </c>
      <c r="I16">
        <f ca="1">'Lane 22'!W16 +TiltZ+(TiltBoard*Board)</f>
        <v>7.4230769230769234</v>
      </c>
      <c r="J16">
        <f ca="1">'Lane 22'!Y16 +TiltZ+(TiltBoard*Board)</f>
        <v>7.2435897435897436</v>
      </c>
      <c r="K16">
        <f ca="1">'Lane 22'!AA16 +TiltZ+(TiltBoard*Board)</f>
        <v>7.0641025641025639</v>
      </c>
      <c r="L16">
        <f ca="1">'Lane 22'!AC16 +TiltZ+(TiltBoard*Board)</f>
        <v>4.884615384615385</v>
      </c>
      <c r="M16">
        <f ca="1">'Lane 22'!AE16 +TiltZ+(TiltBoard*Board)</f>
        <v>3.7051282051282053</v>
      </c>
      <c r="N16">
        <f ca="1">'Lane 22'!AG16 +TiltZ+(TiltBoard*Board)</f>
        <v>1.5256410256410256</v>
      </c>
      <c r="O16">
        <f ca="1">'Lane 22'!AI16 +TiltZ+(TiltBoard*Board)</f>
        <v>-0.65384615384615374</v>
      </c>
      <c r="P16">
        <f ca="1">'Lane 22'!AK16 +TiltZ+(TiltBoard*Board)</f>
        <v>-1.8333333333333335</v>
      </c>
      <c r="Q16">
        <f ca="1">'Lane 22'!AM16 +TiltZ+(TiltBoard*Board)</f>
        <v>-4.0128205128205128</v>
      </c>
      <c r="R16">
        <f ca="1">'Lane 22'!AO16 +TiltZ+(TiltBoard*Board)</f>
        <v>-5.1923076923076925</v>
      </c>
      <c r="S16">
        <f ca="1">'Lane 22'!AQ16 +TiltZ+(TiltBoard*Board)</f>
        <v>-5.3717948717948723</v>
      </c>
      <c r="T16">
        <f ca="1">'Lane 22'!AS16 +TiltZ+(TiltBoard*Board)</f>
        <v>-5.5512820512820511</v>
      </c>
      <c r="U16">
        <f ca="1">'Lane 22'!AU16 +TiltZ+(TiltBoard*Board)</f>
        <v>-5.7307692307692308</v>
      </c>
      <c r="V16">
        <f ca="1">'Lane 22'!AW16 +TiltZ+(TiltBoard*Board)</f>
        <v>-4.9102564102564106</v>
      </c>
      <c r="W16">
        <f ca="1">'Lane 22'!AY16 +TiltZ+(TiltBoard*Board)</f>
        <v>-5.0897435897435894</v>
      </c>
      <c r="X16">
        <f ca="1">'Lane 22'!BA16 +TiltZ+(TiltBoard*Board)</f>
        <v>-5.2692307692307692</v>
      </c>
      <c r="Y16">
        <f ca="1">'Lane 22'!BC16 +TiltZ+(TiltBoard*Board)</f>
        <v>-5.4487179487179489</v>
      </c>
      <c r="Z16">
        <f ca="1">'Lane 22'!BE16 +TiltZ+(TiltBoard*Board)</f>
        <v>-5.6282051282051286</v>
      </c>
      <c r="AA16">
        <f ca="1">'Lane 22'!BG16 +TiltZ+(TiltBoard*Board)</f>
        <v>-5.8076923076923075</v>
      </c>
      <c r="AB16">
        <f ca="1">'Lane 22'!BI16 +TiltZ+(TiltBoard*Board)</f>
        <v>-4.9871794871794872</v>
      </c>
      <c r="AC16">
        <f ca="1">'Lane 22'!BK16 +TiltZ+(TiltBoard*Board)</f>
        <v>-4.166666666666667</v>
      </c>
      <c r="AD16">
        <f ca="1">'Lane 22'!BM16 +TiltZ+(TiltBoard*Board)</f>
        <v>-4.3461538461538458</v>
      </c>
      <c r="AE16">
        <f ca="1">'Lane 22'!BO16 +TiltZ+(TiltBoard*Board)</f>
        <v>-2.5256410256410256</v>
      </c>
      <c r="AF16">
        <f ca="1">'Lane 22'!BQ16 +TiltZ+(TiltBoard*Board)</f>
        <v>-2.7051282051282053</v>
      </c>
      <c r="AG16">
        <f ca="1">'Lane 22'!BS16 +TiltZ+(TiltBoard*Board)</f>
        <v>0.11538461538461498</v>
      </c>
      <c r="AH16">
        <f ca="1">'Lane 22'!BU16 +TiltZ+(TiltBoard*Board)</f>
        <v>1.9358974358974361</v>
      </c>
      <c r="AI16">
        <f ca="1">'Lane 22'!BW16 +TiltZ+(TiltBoard*Board)</f>
        <v>-0.24358974358974361</v>
      </c>
      <c r="AJ16">
        <f ca="1">'Lane 22'!BY16 +TiltZ+(TiltBoard*Board)</f>
        <v>0.57692307692307665</v>
      </c>
      <c r="AK16">
        <f ca="1">'Lane 22'!CA16 +TiltZ+(TiltBoard*Board)</f>
        <v>-0.6025641025641022</v>
      </c>
      <c r="AL16">
        <f ca="1">'Lane 22'!CC16 +TiltZ+(TiltBoard*Board)</f>
        <v>-2.7820512820512819</v>
      </c>
      <c r="AM16">
        <f ca="1">'Lane 22'!CE16 +TiltZ+(TiltBoard*Board)</f>
        <v>-2.9615384615384617</v>
      </c>
      <c r="AN16">
        <f ca="1">'Lane 22'!CG16 +TiltZ+(TiltBoard*Board)</f>
        <v>-4.1410256410256414</v>
      </c>
      <c r="AO16">
        <f ca="1">'Lane 22'!CJ16 +TiltFact</f>
        <v>-3.5</v>
      </c>
      <c r="AP16">
        <v>0</v>
      </c>
      <c r="AQ16">
        <f ca="1">'Lane 22'!H16</f>
        <v>-7</v>
      </c>
      <c r="AR16">
        <f ca="1">Tilt/2</f>
        <v>-3.5</v>
      </c>
      <c r="AS16">
        <f ca="1">TiltFact*-1</f>
        <v>3.5</v>
      </c>
      <c r="AT16">
        <f ca="1">Tilt/39</f>
        <v>-0.17948717948717949</v>
      </c>
    </row>
    <row r="17" spans="1:46">
      <c r="A17" s="11">
        <v>29</v>
      </c>
      <c r="B17" s="22">
        <v>0</v>
      </c>
      <c r="C17">
        <f ca="1">'Lane 22'!K17 +TiltZ</f>
        <v>-7</v>
      </c>
      <c r="D17">
        <f ca="1">'Lane 22'!M17 +TiltZ+(TiltBoard*Board)</f>
        <v>-5.6410256410256414</v>
      </c>
      <c r="E17">
        <f ca="1">'Lane 22'!O17 +TiltZ+(TiltBoard*Board)</f>
        <v>-5.2820512820512819</v>
      </c>
      <c r="F17">
        <f ca="1">'Lane 22'!Q17 +TiltZ+(TiltBoard*Board)</f>
        <v>-5.9230769230769234</v>
      </c>
      <c r="G17">
        <f ca="1">'Lane 22'!S17 +TiltZ+(TiltBoard*Board)</f>
        <v>-6.5641025641025639</v>
      </c>
      <c r="H17">
        <f ca="1">'Lane 22'!U17 +TiltZ+(TiltBoard*Board)</f>
        <v>-7.2051282051282053</v>
      </c>
      <c r="I17">
        <f ca="1">'Lane 22'!W17 +TiltZ+(TiltBoard*Board)</f>
        <v>-8.8461538461538467</v>
      </c>
      <c r="J17">
        <f ca="1">'Lane 22'!Y17 +TiltZ+(TiltBoard*Board)</f>
        <v>-9.4871794871794872</v>
      </c>
      <c r="K17">
        <f ca="1">'Lane 22'!AA17 +TiltZ+(TiltBoard*Board)</f>
        <v>-12.128205128205128</v>
      </c>
      <c r="L17">
        <f ca="1">'Lane 22'!AC17 +TiltZ+(TiltBoard*Board)</f>
        <v>-16.76923076923077</v>
      </c>
      <c r="M17">
        <f ca="1">'Lane 22'!AE17 +TiltZ+(TiltBoard*Board)</f>
        <v>-20.410256410256409</v>
      </c>
      <c r="N17">
        <f ca="1">'Lane 22'!AG17 +TiltZ+(TiltBoard*Board)</f>
        <v>-22.051282051282051</v>
      </c>
      <c r="O17">
        <f ca="1">'Lane 22'!AI17 +TiltZ+(TiltBoard*Board)</f>
        <v>-22.692307692307693</v>
      </c>
      <c r="P17">
        <f ca="1">'Lane 22'!AK17 +TiltZ+(TiltBoard*Board)</f>
        <v>-24.333333333333332</v>
      </c>
      <c r="Q17">
        <f ca="1">'Lane 22'!AM17 +TiltZ+(TiltBoard*Board)</f>
        <v>-22.974358974358974</v>
      </c>
      <c r="R17">
        <f ca="1">'Lane 22'!AO17 +TiltZ+(TiltBoard*Board)</f>
        <v>-21.615384615384613</v>
      </c>
      <c r="S17">
        <f ca="1">'Lane 22'!AQ17 +TiltZ+(TiltBoard*Board)</f>
        <v>-20.256410256410256</v>
      </c>
      <c r="T17">
        <f ca="1">'Lane 22'!AS17 +TiltZ+(TiltBoard*Board)</f>
        <v>-19.897435897435898</v>
      </c>
      <c r="U17">
        <f ca="1">'Lane 22'!AU17 +TiltZ+(TiltBoard*Board)</f>
        <v>-18.53846153846154</v>
      </c>
      <c r="V17">
        <f ca="1">'Lane 22'!AW17 +TiltZ+(TiltBoard*Board)</f>
        <v>-17.179487179487179</v>
      </c>
      <c r="W17">
        <f ca="1">'Lane 22'!AY17 +TiltZ+(TiltBoard*Board)</f>
        <v>-15.820512820512821</v>
      </c>
      <c r="X17">
        <f ca="1">'Lane 22'!BA17 +TiltZ+(TiltBoard*Board)</f>
        <v>-15.461538461538462</v>
      </c>
      <c r="Y17">
        <f ca="1">'Lane 22'!BC17 +TiltZ+(TiltBoard*Board)</f>
        <v>-14.102564102564102</v>
      </c>
      <c r="Z17">
        <f ca="1">'Lane 22'!BE17 +TiltZ+(TiltBoard*Board)</f>
        <v>-13.743589743589743</v>
      </c>
      <c r="AA17">
        <f ca="1">'Lane 22'!BG17 +TiltZ+(TiltBoard*Board)</f>
        <v>-13.384615384615385</v>
      </c>
      <c r="AB17">
        <f ca="1">'Lane 22'!BI17 +TiltZ+(TiltBoard*Board)</f>
        <v>-14.025641025641026</v>
      </c>
      <c r="AC17">
        <f ca="1">'Lane 22'!BK17 +TiltZ+(TiltBoard*Board)</f>
        <v>-14.666666666666666</v>
      </c>
      <c r="AD17">
        <f ca="1">'Lane 22'!BM17 +TiltZ+(TiltBoard*Board)</f>
        <v>-11.307692307692308</v>
      </c>
      <c r="AE17">
        <f ca="1">'Lane 22'!BO17 +TiltZ+(TiltBoard*Board)</f>
        <v>-9.9487179487179489</v>
      </c>
      <c r="AF17">
        <f ca="1">'Lane 22'!BQ17 +TiltZ+(TiltBoard*Board)</f>
        <v>-8.58974358974359</v>
      </c>
      <c r="AG17">
        <f ca="1">'Lane 22'!BS17 +TiltZ+(TiltBoard*Board)</f>
        <v>-4.23076923076923</v>
      </c>
      <c r="AH17">
        <f ca="1">'Lane 22'!BU17 +TiltZ+(TiltBoard*Board)</f>
        <v>0.12820512820512775</v>
      </c>
      <c r="AI17">
        <f ca="1">'Lane 22'!BW17 +TiltZ+(TiltBoard*Board)</f>
        <v>2.4871794871794872</v>
      </c>
      <c r="AJ17">
        <f ca="1">'Lane 22'!BY17 +TiltZ+(TiltBoard*Board)</f>
        <v>4.8461538461538467</v>
      </c>
      <c r="AK17">
        <f ca="1">'Lane 22'!CA17 +TiltZ+(TiltBoard*Board)</f>
        <v>5.2051282051282044</v>
      </c>
      <c r="AL17">
        <f ca="1">'Lane 22'!CC17 +TiltZ+(TiltBoard*Board)</f>
        <v>5.5641025641025639</v>
      </c>
      <c r="AM17">
        <f ca="1">'Lane 22'!CE17 +TiltZ+(TiltBoard*Board)</f>
        <v>5.9230769230769234</v>
      </c>
      <c r="AN17">
        <f ca="1">'Lane 22'!CG17 +TiltZ+(TiltBoard*Board)</f>
        <v>6.2820512820512828</v>
      </c>
      <c r="AO17">
        <f ca="1">'Lane 22'!CJ17 +TiltFact</f>
        <v>7</v>
      </c>
      <c r="AP17">
        <v>0</v>
      </c>
      <c r="AQ17">
        <f ca="1">'Lane 22'!H17</f>
        <v>14</v>
      </c>
      <c r="AR17">
        <f ca="1">Tilt/2</f>
        <v>7</v>
      </c>
      <c r="AS17">
        <f ca="1">TiltFact*-1</f>
        <v>-7</v>
      </c>
      <c r="AT17">
        <f ca="1">Tilt/39</f>
        <v>0.358974358974359</v>
      </c>
    </row>
    <row r="18" spans="1:46">
      <c r="A18" s="11">
        <v>27</v>
      </c>
      <c r="B18" s="22">
        <v>0</v>
      </c>
      <c r="C18">
        <f ca="1">'Lane 22'!K18 +TiltZ</f>
        <v>-11</v>
      </c>
      <c r="D18">
        <f ca="1">'Lane 22'!M18 +TiltZ+(TiltBoard*Board)</f>
        <v>-7.4358974358974361</v>
      </c>
      <c r="E18">
        <f ca="1">'Lane 22'!O18 +TiltZ+(TiltBoard*Board)</f>
        <v>-7.8717948717948722</v>
      </c>
      <c r="F18">
        <f ca="1">'Lane 22'!Q18 +TiltZ+(TiltBoard*Board)</f>
        <v>-7.3076923076923075</v>
      </c>
      <c r="G18">
        <f ca="1">'Lane 22'!S18 +TiltZ+(TiltBoard*Board)</f>
        <v>-5.7435897435897436</v>
      </c>
      <c r="H18">
        <f ca="1">'Lane 22'!U18 +TiltZ+(TiltBoard*Board)</f>
        <v>-4.17948717948718</v>
      </c>
      <c r="I18">
        <f ca="1">'Lane 22'!W18 +TiltZ+(TiltBoard*Board)</f>
        <v>-3.6153846153846154</v>
      </c>
      <c r="J18">
        <f ca="1">'Lane 22'!Y18 +TiltZ+(TiltBoard*Board)</f>
        <v>-2.0512820512820511</v>
      </c>
      <c r="K18">
        <f ca="1">'Lane 22'!AA18 +TiltZ+(TiltBoard*Board)</f>
        <v>-0.48717948717948723</v>
      </c>
      <c r="L18">
        <f ca="1">'Lane 22'!AC18 +TiltZ+(TiltBoard*Board)</f>
        <v>-1.9230769230769234</v>
      </c>
      <c r="M18">
        <f ca="1">'Lane 22'!AE18 +TiltZ+(TiltBoard*Board)</f>
        <v>-1.3589743589743595</v>
      </c>
      <c r="N18">
        <f ca="1">'Lane 22'!AG18 +TiltZ+(TiltBoard*Board)</f>
        <v>-1.7948717948717947</v>
      </c>
      <c r="O18">
        <f ca="1">'Lane 22'!AI18 +TiltZ+(TiltBoard*Board)</f>
        <v>-3.2307692307692308</v>
      </c>
      <c r="P18">
        <f ca="1">'Lane 22'!AK18 +TiltZ+(TiltBoard*Board)</f>
        <v>-3.666666666666667</v>
      </c>
      <c r="Q18">
        <f ca="1">'Lane 22'!AM18 +TiltZ+(TiltBoard*Board)</f>
        <v>-5.1025641025641022</v>
      </c>
      <c r="R18">
        <f ca="1">'Lane 22'!AO18 +TiltZ+(TiltBoard*Board)</f>
        <v>-5.5384615384615383</v>
      </c>
      <c r="S18">
        <f ca="1">'Lane 22'!AQ18 +TiltZ+(TiltBoard*Board)</f>
        <v>-5.9743589743589744</v>
      </c>
      <c r="T18">
        <f ca="1">'Lane 22'!AS18 +TiltZ+(TiltBoard*Board)</f>
        <v>-5.4102564102564106</v>
      </c>
      <c r="U18">
        <f ca="1">'Lane 22'!AU18 +TiltZ+(TiltBoard*Board)</f>
        <v>-6.8461538461538467</v>
      </c>
      <c r="V18">
        <f ca="1">'Lane 22'!AW18 +TiltZ+(TiltBoard*Board)</f>
        <v>-6.2820512820512828</v>
      </c>
      <c r="W18">
        <f ca="1">'Lane 22'!AY18 +TiltZ+(TiltBoard*Board)</f>
        <v>-5.717948717948719</v>
      </c>
      <c r="X18">
        <f ca="1">'Lane 22'!BA18 +TiltZ+(TiltBoard*Board)</f>
        <v>-7.1538461538461533</v>
      </c>
      <c r="Y18">
        <f ca="1">'Lane 22'!BC18 +TiltZ+(TiltBoard*Board)</f>
        <v>-6.5897435897435894</v>
      </c>
      <c r="Z18">
        <f ca="1">'Lane 22'!BE18 +TiltZ+(TiltBoard*Board)</f>
        <v>-6.0256410256410256</v>
      </c>
      <c r="AA18">
        <f ca="1">'Lane 22'!BG18 +TiltZ+(TiltBoard*Board)</f>
        <v>-5.4615384615384617</v>
      </c>
      <c r="AB18">
        <f ca="1">'Lane 22'!BI18 +TiltZ+(TiltBoard*Board)</f>
        <v>-3.8974358974358978</v>
      </c>
      <c r="AC18">
        <f ca="1">'Lane 22'!BK18 +TiltZ+(TiltBoard*Board)</f>
        <v>-3.3333333333333339</v>
      </c>
      <c r="AD18">
        <f ca="1">'Lane 22'!BM18 +TiltZ+(TiltBoard*Board)</f>
        <v>-1.76923076923077</v>
      </c>
      <c r="AE18">
        <f ca="1">'Lane 22'!BO18 +TiltZ+(TiltBoard*Board)</f>
        <v>-1.2051282051282044</v>
      </c>
      <c r="AF18">
        <f ca="1">'Lane 22'!BQ18 +TiltZ+(TiltBoard*Board)</f>
        <v>0.3589743589743577</v>
      </c>
      <c r="AG18">
        <f ca="1">'Lane 22'!BS18 +TiltZ+(TiltBoard*Board)</f>
        <v>2.9230769230769234</v>
      </c>
      <c r="AH18">
        <f ca="1">'Lane 22'!BU18 +TiltZ+(TiltBoard*Board)</f>
        <v>4.4871794871794854</v>
      </c>
      <c r="AI18">
        <f ca="1">'Lane 22'!BW18 +TiltZ+(TiltBoard*Board)</f>
        <v>5.0512820512820511</v>
      </c>
      <c r="AJ18">
        <f ca="1">'Lane 22'!BY18 +TiltZ+(TiltBoard*Board)</f>
        <v>6.6153846153846168</v>
      </c>
      <c r="AK18">
        <f ca="1">'Lane 22'!CA18 +TiltZ+(TiltBoard*Board)</f>
        <v>7.1794871794871788</v>
      </c>
      <c r="AL18">
        <f ca="1">'Lane 22'!CC18 +TiltZ+(TiltBoard*Board)</f>
        <v>7.7435897435897445</v>
      </c>
      <c r="AM18">
        <f ca="1">'Lane 22'!CE18 +TiltZ+(TiltBoard*Board)</f>
        <v>8.3076923076923066</v>
      </c>
      <c r="AN18">
        <f ca="1">'Lane 22'!CG18 +TiltZ+(TiltBoard*Board)</f>
        <v>8.8717948717948722</v>
      </c>
      <c r="AO18">
        <f ca="1">'Lane 22'!CI18 +TiltFact</f>
        <v>11</v>
      </c>
      <c r="AP18">
        <v>0</v>
      </c>
      <c r="AQ18">
        <f ca="1">'Lane 22'!H18</f>
        <v>22</v>
      </c>
      <c r="AR18">
        <f ca="1">Tilt/2</f>
        <v>11</v>
      </c>
      <c r="AS18">
        <f ca="1">TiltFact*-1</f>
        <v>-11</v>
      </c>
      <c r="AT18">
        <f ca="1">Tilt/39</f>
        <v>0.5641025641025641</v>
      </c>
    </row>
    <row r="19" spans="1:46">
      <c r="A19" s="11">
        <v>25</v>
      </c>
      <c r="B19" s="22">
        <v>0</v>
      </c>
      <c r="C19">
        <f ca="1">'Lane 22'!K19 +TiltZ</f>
        <v>16.5</v>
      </c>
      <c r="D19">
        <f ca="1">'Lane 22'!M19 +TiltZ+(TiltBoard*Board)</f>
        <v>16.653846153846153</v>
      </c>
      <c r="E19">
        <f ca="1">'Lane 22'!O19 +TiltZ+(TiltBoard*Board)</f>
        <v>15.807692307692308</v>
      </c>
      <c r="F19">
        <f ca="1">'Lane 22'!Q19 +TiltZ+(TiltBoard*Board)</f>
        <v>13.961538461538462</v>
      </c>
      <c r="G19">
        <f ca="1">'Lane 22'!S19 +TiltZ+(TiltBoard*Board)</f>
        <v>12.115384615384615</v>
      </c>
      <c r="H19">
        <f ca="1">'Lane 22'!U19 +TiltZ+(TiltBoard*Board)</f>
        <v>10.26923076923077</v>
      </c>
      <c r="I19">
        <f ca="1">'Lane 22'!W19 +TiltZ+(TiltBoard*Board)</f>
        <v>7.4230769230769234</v>
      </c>
      <c r="J19">
        <f ca="1">'Lane 22'!Y19 +TiltZ+(TiltBoard*Board)</f>
        <v>5.5769230769230766</v>
      </c>
      <c r="K19">
        <f ca="1">'Lane 22'!AA19 +TiltZ+(TiltBoard*Board)</f>
        <v>1.7307692307692308</v>
      </c>
      <c r="L19">
        <f ca="1">'Lane 22'!AC19 +TiltZ+(TiltBoard*Board)</f>
        <v>-4.115384615384615</v>
      </c>
      <c r="M19">
        <f ca="1">'Lane 22'!AE19 +TiltZ+(TiltBoard*Board)</f>
        <v>-8.9615384615384617</v>
      </c>
      <c r="N19">
        <f ca="1">'Lane 22'!AG19 +TiltZ+(TiltBoard*Board)</f>
        <v>-11.807692307692308</v>
      </c>
      <c r="O19">
        <f ca="1">'Lane 22'!AI19 +TiltZ+(TiltBoard*Board)</f>
        <v>-13.653846153846153</v>
      </c>
      <c r="P19">
        <f ca="1">'Lane 22'!AK19 +TiltZ+(TiltBoard*Board)</f>
        <v>-16.5</v>
      </c>
      <c r="Q19">
        <f ca="1">'Lane 22'!AM19 +TiltZ+(TiltBoard*Board)</f>
        <v>-16.346153846153847</v>
      </c>
      <c r="R19">
        <f ca="1">'Lane 22'!AO19 +TiltZ+(TiltBoard*Board)</f>
        <v>-16.192307692307693</v>
      </c>
      <c r="S19">
        <f ca="1">'Lane 22'!AQ19 +TiltZ+(TiltBoard*Board)</f>
        <v>-16.03846153846154</v>
      </c>
      <c r="T19">
        <f ca="1">'Lane 22'!AS19 +TiltZ+(TiltBoard*Board)</f>
        <v>-16.884615384615387</v>
      </c>
      <c r="U19">
        <f ca="1">'Lane 22'!AU19 +TiltZ+(TiltBoard*Board)</f>
        <v>-16.73076923076923</v>
      </c>
      <c r="V19">
        <f ca="1">'Lane 22'!AW19 +TiltZ+(TiltBoard*Board)</f>
        <v>-16.576923076923077</v>
      </c>
      <c r="W19">
        <f ca="1">'Lane 22'!AY19 +TiltZ+(TiltBoard*Board)</f>
        <v>-16.423076923076923</v>
      </c>
      <c r="X19">
        <f ca="1">'Lane 22'!BA19 +TiltZ+(TiltBoard*Board)</f>
        <v>-17.26923076923077</v>
      </c>
      <c r="Y19">
        <f ca="1">'Lane 22'!BC19 +TiltZ+(TiltBoard*Board)</f>
        <v>-17.115384615384617</v>
      </c>
      <c r="Z19">
        <f ca="1">'Lane 22'!BE19 +TiltZ+(TiltBoard*Board)</f>
        <v>-17.96153846153846</v>
      </c>
      <c r="AA19">
        <f ca="1">'Lane 22'!BG19 +TiltZ+(TiltBoard*Board)</f>
        <v>-18.807692307692307</v>
      </c>
      <c r="AB19">
        <f ca="1">'Lane 22'!BI19 +TiltZ+(TiltBoard*Board)</f>
        <v>-20.653846153846153</v>
      </c>
      <c r="AC19">
        <f ca="1">'Lane 22'!BK19 +TiltZ+(TiltBoard*Board)</f>
        <v>-22.5</v>
      </c>
      <c r="AD19">
        <f ca="1">'Lane 22'!BM19 +TiltZ+(TiltBoard*Board)</f>
        <v>-20.346153846153847</v>
      </c>
      <c r="AE19">
        <f ca="1">'Lane 22'!BO19 +TiltZ+(TiltBoard*Board)</f>
        <v>-20.192307692307693</v>
      </c>
      <c r="AF19">
        <f ca="1">'Lane 22'!BQ19 +TiltZ+(TiltBoard*Board)</f>
        <v>-20.038461538461537</v>
      </c>
      <c r="AG19">
        <f ca="1">'Lane 22'!BS19 +TiltZ+(TiltBoard*Board)</f>
        <v>-16.884615384615383</v>
      </c>
      <c r="AH19">
        <f ca="1">'Lane 22'!BU19 +TiltZ+(TiltBoard*Board)</f>
        <v>-13.73076923076923</v>
      </c>
      <c r="AI19">
        <f ca="1">'Lane 22'!BW19 +TiltZ+(TiltBoard*Board)</f>
        <v>-12.576923076923077</v>
      </c>
      <c r="AJ19">
        <f ca="1">'Lane 22'!BY19 +TiltZ+(TiltBoard*Board)</f>
        <v>-11.423076923076923</v>
      </c>
      <c r="AK19">
        <f ca="1">'Lane 22'!CA19 +TiltZ+(TiltBoard*Board)</f>
        <v>-12.26923076923077</v>
      </c>
      <c r="AL19">
        <f ca="1">'Lane 22'!CC19 +TiltZ+(TiltBoard*Board)</f>
        <v>-13.115384615384617</v>
      </c>
      <c r="AM19">
        <f ca="1">'Lane 22'!CE19 +TiltZ+(TiltBoard*Board)</f>
        <v>-13.96153846153846</v>
      </c>
      <c r="AN19">
        <f ca="1">'Lane 22'!CG19 +TiltZ+(TiltBoard*Board)</f>
        <v>-14.807692307692307</v>
      </c>
      <c r="AO19">
        <f ca="1">'Lane 22'!CJ19 +TiltFact</f>
        <v>-16.5</v>
      </c>
      <c r="AP19">
        <v>0</v>
      </c>
      <c r="AQ19">
        <f ca="1">'Lane 22'!H19</f>
        <v>-33</v>
      </c>
      <c r="AR19">
        <f ca="1">Tilt/2</f>
        <v>-16.5</v>
      </c>
      <c r="AS19">
        <f ca="1">TiltFact*-1</f>
        <v>16.5</v>
      </c>
      <c r="AT19">
        <f ca="1">Tilt/39</f>
        <v>-0.84615384615384615</v>
      </c>
    </row>
    <row r="20" spans="1:46">
      <c r="A20" s="11">
        <v>23</v>
      </c>
      <c r="B20" s="22">
        <v>0</v>
      </c>
      <c r="C20">
        <f ca="1">'Lane 22'!K20 +TiltZ</f>
        <v>-11</v>
      </c>
      <c r="D20">
        <f ca="1">'Lane 22'!M20 +TiltZ+(TiltBoard*Board)</f>
        <v>-7.4358974358974361</v>
      </c>
      <c r="E20">
        <f ca="1">'Lane 22'!O20 +TiltZ+(TiltBoard*Board)</f>
        <v>-7.8717948717948722</v>
      </c>
      <c r="F20">
        <f ca="1">'Lane 22'!Q20 +TiltZ+(TiltBoard*Board)</f>
        <v>-7.3076923076923075</v>
      </c>
      <c r="G20">
        <f ca="1">'Lane 22'!S20 +TiltZ+(TiltBoard*Board)</f>
        <v>-5.7435897435897436</v>
      </c>
      <c r="H20">
        <f ca="1">'Lane 22'!U20 +TiltZ+(TiltBoard*Board)</f>
        <v>-4.17948717948718</v>
      </c>
      <c r="I20">
        <f ca="1">'Lane 22'!W20 +TiltZ+(TiltBoard*Board)</f>
        <v>-3.6153846153846154</v>
      </c>
      <c r="J20">
        <f ca="1">'Lane 22'!Y20 +TiltZ+(TiltBoard*Board)</f>
        <v>-2.0512820512820511</v>
      </c>
      <c r="K20">
        <f ca="1">'Lane 22'!AA20 +TiltZ+(TiltBoard*Board)</f>
        <v>-0.48717948717948723</v>
      </c>
      <c r="L20">
        <f ca="1">'Lane 22'!AC20 +TiltZ+(TiltBoard*Board)</f>
        <v>-1.9230769230769234</v>
      </c>
      <c r="M20">
        <f ca="1">'Lane 22'!AE20 +TiltZ+(TiltBoard*Board)</f>
        <v>-1.3589743589743595</v>
      </c>
      <c r="N20">
        <f ca="1">'Lane 22'!AG20 +TiltZ+(TiltBoard*Board)</f>
        <v>-1.7948717948717947</v>
      </c>
      <c r="O20">
        <f ca="1">'Lane 22'!AI20 +TiltZ+(TiltBoard*Board)</f>
        <v>-3.2307692307692308</v>
      </c>
      <c r="P20">
        <f ca="1">'Lane 22'!AK20 +TiltZ+(TiltBoard*Board)</f>
        <v>-3.666666666666667</v>
      </c>
      <c r="Q20">
        <f ca="1">'Lane 22'!AM20 +TiltZ+(TiltBoard*Board)</f>
        <v>-5.1025641025641022</v>
      </c>
      <c r="R20">
        <f ca="1">'Lane 22'!AO20 +TiltZ+(TiltBoard*Board)</f>
        <v>-5.5384615384615383</v>
      </c>
      <c r="S20">
        <f ca="1">'Lane 22'!AQ20 +TiltZ+(TiltBoard*Board)</f>
        <v>-5.9743589743589744</v>
      </c>
      <c r="T20">
        <f ca="1">'Lane 22'!AS20 +TiltZ+(TiltBoard*Board)</f>
        <v>-5.4102564102564106</v>
      </c>
      <c r="U20">
        <f ca="1">'Lane 22'!AU20 +TiltZ+(TiltBoard*Board)</f>
        <v>-6.8461538461538467</v>
      </c>
      <c r="V20">
        <f ca="1">'Lane 22'!AW20 +TiltZ+(TiltBoard*Board)</f>
        <v>-6.2820512820512828</v>
      </c>
      <c r="W20">
        <f ca="1">'Lane 22'!AY20 +TiltZ+(TiltBoard*Board)</f>
        <v>-5.717948717948719</v>
      </c>
      <c r="X20">
        <f ca="1">'Lane 22'!BA20 +TiltZ+(TiltBoard*Board)</f>
        <v>-7.1538461538461533</v>
      </c>
      <c r="Y20">
        <f ca="1">'Lane 22'!BC20 +TiltZ+(TiltBoard*Board)</f>
        <v>-6.5897435897435894</v>
      </c>
      <c r="Z20">
        <f ca="1">'Lane 22'!BE20 +TiltZ+(TiltBoard*Board)</f>
        <v>-6.0256410256410256</v>
      </c>
      <c r="AA20">
        <f ca="1">'Lane 22'!BG20 +TiltZ+(TiltBoard*Board)</f>
        <v>-5.4615384615384617</v>
      </c>
      <c r="AB20">
        <f ca="1">'Lane 22'!BI20 +TiltZ+(TiltBoard*Board)</f>
        <v>-3.8974358974358978</v>
      </c>
      <c r="AC20">
        <f ca="1">'Lane 22'!BK20 +TiltZ+(TiltBoard*Board)</f>
        <v>-3.3333333333333339</v>
      </c>
      <c r="AD20">
        <f ca="1">'Lane 22'!BM20 +TiltZ+(TiltBoard*Board)</f>
        <v>-1.76923076923077</v>
      </c>
      <c r="AE20">
        <f ca="1">'Lane 22'!BO20 +TiltZ+(TiltBoard*Board)</f>
        <v>-1.2051282051282044</v>
      </c>
      <c r="AF20">
        <f ca="1">'Lane 22'!BQ20 +TiltZ+(TiltBoard*Board)</f>
        <v>0.3589743589743577</v>
      </c>
      <c r="AG20">
        <f ca="1">'Lane 22'!BS20 +TiltZ+(TiltBoard*Board)</f>
        <v>2.9230769230769234</v>
      </c>
      <c r="AH20">
        <f ca="1">'Lane 22'!BU20 +TiltZ+(TiltBoard*Board)</f>
        <v>4.4871794871794854</v>
      </c>
      <c r="AI20">
        <f ca="1">'Lane 22'!BW20 +TiltZ+(TiltBoard*Board)</f>
        <v>5.0512820512820511</v>
      </c>
      <c r="AJ20">
        <f ca="1">'Lane 22'!BY20 +TiltZ+(TiltBoard*Board)</f>
        <v>6.6153846153846168</v>
      </c>
      <c r="AK20">
        <f ca="1">'Lane 22'!CA20 +TiltZ+(TiltBoard*Board)</f>
        <v>7.1794871794871788</v>
      </c>
      <c r="AL20">
        <f ca="1">'Lane 22'!CC20 +TiltZ+(TiltBoard*Board)</f>
        <v>7.7435897435897445</v>
      </c>
      <c r="AM20">
        <f ca="1">'Lane 22'!CE20 +TiltZ+(TiltBoard*Board)</f>
        <v>8.3076923076923066</v>
      </c>
      <c r="AN20">
        <f ca="1">'Lane 22'!CG20 +TiltZ+(TiltBoard*Board)</f>
        <v>8.8717948717948722</v>
      </c>
      <c r="AO20">
        <f ca="1">'Lane 22'!CI20 +TiltFact</f>
        <v>11</v>
      </c>
      <c r="AP20">
        <v>0</v>
      </c>
      <c r="AQ20">
        <f ca="1">'Lane 22'!H20</f>
        <v>22</v>
      </c>
      <c r="AR20">
        <f ca="1">Tilt/2</f>
        <v>11</v>
      </c>
      <c r="AS20">
        <f ca="1">TiltFact*-1</f>
        <v>-11</v>
      </c>
      <c r="AT20">
        <f ca="1">Tilt/39</f>
        <v>0.5641025641025641</v>
      </c>
    </row>
    <row r="21" spans="1:46">
      <c r="A21" s="11">
        <v>21</v>
      </c>
      <c r="B21" s="22">
        <v>0</v>
      </c>
      <c r="C21">
        <f ca="1">'Lane 22'!K21 +TiltZ</f>
        <v>29</v>
      </c>
      <c r="D21">
        <f ca="1">'Lane 22'!M21 +TiltZ+(TiltBoard*Board)</f>
        <v>28.512820512820511</v>
      </c>
      <c r="E21">
        <f ca="1">'Lane 22'!O21 +TiltZ+(TiltBoard*Board)</f>
        <v>27.025641025641026</v>
      </c>
      <c r="F21">
        <f ca="1">'Lane 22'!Q21 +TiltZ+(TiltBoard*Board)</f>
        <v>24.53846153846154</v>
      </c>
      <c r="G21">
        <f ca="1">'Lane 22'!S21 +TiltZ+(TiltBoard*Board)</f>
        <v>22.051282051282051</v>
      </c>
      <c r="H21">
        <f ca="1">'Lane 22'!U21 +TiltZ+(TiltBoard*Board)</f>
        <v>19.564102564102562</v>
      </c>
      <c r="I21">
        <f ca="1">'Lane 22'!W21 +TiltZ+(TiltBoard*Board)</f>
        <v>16.076923076923077</v>
      </c>
      <c r="J21">
        <f ca="1">'Lane 22'!Y21 +TiltZ+(TiltBoard*Board)</f>
        <v>13.589743589743589</v>
      </c>
      <c r="K21">
        <f ca="1">'Lane 22'!AA21 +TiltZ+(TiltBoard*Board)</f>
        <v>9.1025641025641022</v>
      </c>
      <c r="L21">
        <f ca="1">'Lane 22'!AC21 +TiltZ+(TiltBoard*Board)</f>
        <v>2.615384615384615</v>
      </c>
      <c r="M21">
        <f ca="1">'Lane 22'!AE21 +TiltZ+(TiltBoard*Board)</f>
        <v>-2.8717948717948723</v>
      </c>
      <c r="N21">
        <f ca="1">'Lane 22'!AG21 +TiltZ+(TiltBoard*Board)</f>
        <v>-6.3589743589743577</v>
      </c>
      <c r="O21">
        <f ca="1">'Lane 22'!AI21 +TiltZ+(TiltBoard*Board)</f>
        <v>-8.8461538461538467</v>
      </c>
      <c r="P21">
        <f ca="1">'Lane 22'!AK21 +TiltZ+(TiltBoard*Board)</f>
        <v>-12.333333333333336</v>
      </c>
      <c r="Q21">
        <f ca="1">'Lane 22'!AM21 +TiltZ+(TiltBoard*Board)</f>
        <v>-12.820512820512821</v>
      </c>
      <c r="R21">
        <f ca="1">'Lane 22'!AO21 +TiltZ+(TiltBoard*Board)</f>
        <v>-13.307692307692307</v>
      </c>
      <c r="S21">
        <f ca="1">'Lane 22'!AQ21 +TiltZ+(TiltBoard*Board)</f>
        <v>-13.794871794871796</v>
      </c>
      <c r="T21">
        <f ca="1">'Lane 22'!AS21 +TiltZ+(TiltBoard*Board)</f>
        <v>-15.282051282051285</v>
      </c>
      <c r="U21">
        <f ca="1">'Lane 22'!AU21 +TiltZ+(TiltBoard*Board)</f>
        <v>-15.76923076923077</v>
      </c>
      <c r="V21">
        <f ca="1">'Lane 22'!AW21 +TiltZ+(TiltBoard*Board)</f>
        <v>-16.256410256410255</v>
      </c>
      <c r="W21">
        <f ca="1">'Lane 22'!AY21 +TiltZ+(TiltBoard*Board)</f>
        <v>-16.743589743589745</v>
      </c>
      <c r="X21">
        <f ca="1">'Lane 22'!BA21 +TiltZ+(TiltBoard*Board)</f>
        <v>-18.230769230769234</v>
      </c>
      <c r="Y21">
        <f ca="1">'Lane 22'!BC21 +TiltZ+(TiltBoard*Board)</f>
        <v>-18.717948717948715</v>
      </c>
      <c r="Z21">
        <f ca="1">'Lane 22'!BE21 +TiltZ+(TiltBoard*Board)</f>
        <v>-20.205128205128204</v>
      </c>
      <c r="AA21">
        <f ca="1">'Lane 22'!BG21 +TiltZ+(TiltBoard*Board)</f>
        <v>-21.692307692307693</v>
      </c>
      <c r="AB21">
        <f ca="1">'Lane 22'!BI21 +TiltZ+(TiltBoard*Board)</f>
        <v>-24.179487179487182</v>
      </c>
      <c r="AC21">
        <f ca="1">'Lane 22'!BK21 +TiltZ+(TiltBoard*Board)</f>
        <v>-26.666666666666671</v>
      </c>
      <c r="AD21">
        <f ca="1">'Lane 22'!BM21 +TiltZ+(TiltBoard*Board)</f>
        <v>-25.153846153846153</v>
      </c>
      <c r="AE21">
        <f ca="1">'Lane 22'!BO21 +TiltZ+(TiltBoard*Board)</f>
        <v>-25.641025641025642</v>
      </c>
      <c r="AF21">
        <f ca="1">'Lane 22'!BQ21 +TiltZ+(TiltBoard*Board)</f>
        <v>-26.128205128205131</v>
      </c>
      <c r="AG21">
        <f ca="1">'Lane 22'!BS21 +TiltZ+(TiltBoard*Board)</f>
        <v>-23.615384615384613</v>
      </c>
      <c r="AH21">
        <f ca="1">'Lane 22'!BU21 +TiltZ+(TiltBoard*Board)</f>
        <v>-21.102564102564102</v>
      </c>
      <c r="AI21">
        <f ca="1">'Lane 22'!BW21 +TiltZ+(TiltBoard*Board)</f>
        <v>-20.589743589743591</v>
      </c>
      <c r="AJ21">
        <f ca="1">'Lane 22'!BY21 +TiltZ+(TiltBoard*Board)</f>
        <v>-20.07692307692308</v>
      </c>
      <c r="AK21">
        <f ca="1">'Lane 22'!CA21 +TiltZ+(TiltBoard*Board)</f>
        <v>-21.564102564102569</v>
      </c>
      <c r="AL21">
        <f ca="1">'Lane 22'!CC21 +TiltZ+(TiltBoard*Board)</f>
        <v>-23.051282051282051</v>
      </c>
      <c r="AM21">
        <f ca="1">'Lane 22'!CE21 +TiltZ+(TiltBoard*Board)</f>
        <v>-24.53846153846154</v>
      </c>
      <c r="AN21">
        <f ca="1">'Lane 22'!CG21 +TiltZ+(TiltBoard*Board)</f>
        <v>-26.025641025641029</v>
      </c>
      <c r="AO21">
        <f ca="1">'Lane 22'!CJ21 +TiltFact</f>
        <v>-29</v>
      </c>
      <c r="AP21">
        <v>0</v>
      </c>
      <c r="AQ21">
        <f ca="1">'Lane 22'!H21</f>
        <v>-58</v>
      </c>
      <c r="AR21">
        <f ca="1">Tilt/2</f>
        <v>-29</v>
      </c>
      <c r="AS21">
        <f ca="1">TiltFact*-1</f>
        <v>29</v>
      </c>
      <c r="AT21">
        <f ca="1">Tilt/39</f>
        <v>-1.4871794871794872</v>
      </c>
    </row>
    <row r="22" spans="1:46">
      <c r="A22" s="11">
        <v>19</v>
      </c>
      <c r="B22" s="22">
        <v>0</v>
      </c>
      <c r="C22">
        <f ca="1">'Lane 22'!K22 +TiltZ</f>
        <v>-11</v>
      </c>
      <c r="D22">
        <f ca="1">'Lane 22'!M22 +TiltZ+(TiltBoard*Board)</f>
        <v>-7.4358974358974361</v>
      </c>
      <c r="E22">
        <f ca="1">'Lane 22'!O22 +TiltZ+(TiltBoard*Board)</f>
        <v>-7.8717948717948722</v>
      </c>
      <c r="F22">
        <f ca="1">'Lane 22'!Q22 +TiltZ+(TiltBoard*Board)</f>
        <v>-7.3076923076923075</v>
      </c>
      <c r="G22">
        <f ca="1">'Lane 22'!S22 +TiltZ+(TiltBoard*Board)</f>
        <v>-5.7435897435897436</v>
      </c>
      <c r="H22">
        <f ca="1">'Lane 22'!U22 +TiltZ+(TiltBoard*Board)</f>
        <v>-4.17948717948718</v>
      </c>
      <c r="I22">
        <f ca="1">'Lane 22'!W22 +TiltZ+(TiltBoard*Board)</f>
        <v>-3.6153846153846154</v>
      </c>
      <c r="J22">
        <f ca="1">'Lane 22'!Y22 +TiltZ+(TiltBoard*Board)</f>
        <v>-2.0512820512820511</v>
      </c>
      <c r="K22">
        <f ca="1">'Lane 22'!AA22 +TiltZ+(TiltBoard*Board)</f>
        <v>-0.48717948717948723</v>
      </c>
      <c r="L22">
        <f ca="1">'Lane 22'!AC22 +TiltZ+(TiltBoard*Board)</f>
        <v>-1.9230769230769234</v>
      </c>
      <c r="M22">
        <f ca="1">'Lane 22'!AE22 +TiltZ+(TiltBoard*Board)</f>
        <v>-1.3589743589743595</v>
      </c>
      <c r="N22">
        <f ca="1">'Lane 22'!AG22 +TiltZ+(TiltBoard*Board)</f>
        <v>-1.7948717948717947</v>
      </c>
      <c r="O22">
        <f ca="1">'Lane 22'!AI22 +TiltZ+(TiltBoard*Board)</f>
        <v>-3.2307692307692308</v>
      </c>
      <c r="P22">
        <f ca="1">'Lane 22'!AK22 +TiltZ+(TiltBoard*Board)</f>
        <v>-3.666666666666667</v>
      </c>
      <c r="Q22">
        <f ca="1">'Lane 22'!AM22 +TiltZ+(TiltBoard*Board)</f>
        <v>-5.1025641025641022</v>
      </c>
      <c r="R22">
        <f ca="1">'Lane 22'!AO22 +TiltZ+(TiltBoard*Board)</f>
        <v>-5.5384615384615383</v>
      </c>
      <c r="S22">
        <f ca="1">'Lane 22'!AQ22 +TiltZ+(TiltBoard*Board)</f>
        <v>-5.9743589743589744</v>
      </c>
      <c r="T22">
        <f ca="1">'Lane 22'!AS22 +TiltZ+(TiltBoard*Board)</f>
        <v>-5.4102564102564106</v>
      </c>
      <c r="U22">
        <f ca="1">'Lane 22'!AU22 +TiltZ+(TiltBoard*Board)</f>
        <v>-6.8461538461538467</v>
      </c>
      <c r="V22">
        <f ca="1">'Lane 22'!AW22 +TiltZ+(TiltBoard*Board)</f>
        <v>-6.2820512820512828</v>
      </c>
      <c r="W22">
        <f ca="1">'Lane 22'!AY22 +TiltZ+(TiltBoard*Board)</f>
        <v>-5.717948717948719</v>
      </c>
      <c r="X22">
        <f ca="1">'Lane 22'!BA22 +TiltZ+(TiltBoard*Board)</f>
        <v>-7.1538461538461533</v>
      </c>
      <c r="Y22">
        <f ca="1">'Lane 22'!BC22 +TiltZ+(TiltBoard*Board)</f>
        <v>-6.5897435897435894</v>
      </c>
      <c r="Z22">
        <f ca="1">'Lane 22'!BE22 +TiltZ+(TiltBoard*Board)</f>
        <v>-6.0256410256410256</v>
      </c>
      <c r="AA22">
        <f ca="1">'Lane 22'!BG22 +TiltZ+(TiltBoard*Board)</f>
        <v>-5.4615384615384617</v>
      </c>
      <c r="AB22">
        <f ca="1">'Lane 22'!BI22 +TiltZ+(TiltBoard*Board)</f>
        <v>-3.8974358974358978</v>
      </c>
      <c r="AC22">
        <f ca="1">'Lane 22'!BK22 +TiltZ+(TiltBoard*Board)</f>
        <v>-3.3333333333333339</v>
      </c>
      <c r="AD22">
        <f ca="1">'Lane 22'!BM22 +TiltZ+(TiltBoard*Board)</f>
        <v>-1.76923076923077</v>
      </c>
      <c r="AE22">
        <f ca="1">'Lane 22'!BO22 +TiltZ+(TiltBoard*Board)</f>
        <v>-1.2051282051282044</v>
      </c>
      <c r="AF22">
        <f ca="1">'Lane 22'!BQ22 +TiltZ+(TiltBoard*Board)</f>
        <v>0.3589743589743577</v>
      </c>
      <c r="AG22">
        <f ca="1">'Lane 22'!BS22 +TiltZ+(TiltBoard*Board)</f>
        <v>2.9230769230769234</v>
      </c>
      <c r="AH22">
        <f ca="1">'Lane 22'!BU22 +TiltZ+(TiltBoard*Board)</f>
        <v>4.4871794871794854</v>
      </c>
      <c r="AI22">
        <f ca="1">'Lane 22'!BW22 +TiltZ+(TiltBoard*Board)</f>
        <v>5.0512820512820511</v>
      </c>
      <c r="AJ22">
        <f ca="1">'Lane 22'!BY22 +TiltZ+(TiltBoard*Board)</f>
        <v>6.6153846153846168</v>
      </c>
      <c r="AK22">
        <f ca="1">'Lane 22'!CA22 +TiltZ+(TiltBoard*Board)</f>
        <v>7.1794871794871788</v>
      </c>
      <c r="AL22">
        <f ca="1">'Lane 22'!CC22 +TiltZ+(TiltBoard*Board)</f>
        <v>7.7435897435897445</v>
      </c>
      <c r="AM22">
        <f ca="1">'Lane 22'!CE22 +TiltZ+(TiltBoard*Board)</f>
        <v>8.3076923076923066</v>
      </c>
      <c r="AN22">
        <f ca="1">'Lane 22'!CG22 +TiltZ+(TiltBoard*Board)</f>
        <v>8.8717948717948722</v>
      </c>
      <c r="AO22">
        <f ca="1">'Lane 22'!CI22 +TiltFact</f>
        <v>11</v>
      </c>
      <c r="AP22">
        <v>0</v>
      </c>
      <c r="AQ22">
        <f ca="1">'Lane 22'!H22</f>
        <v>22</v>
      </c>
      <c r="AR22">
        <f ca="1">Tilt/2</f>
        <v>11</v>
      </c>
      <c r="AS22">
        <f ca="1">TiltFact*-1</f>
        <v>-11</v>
      </c>
      <c r="AT22">
        <f ca="1">Tilt/39</f>
        <v>0.5641025641025641</v>
      </c>
    </row>
    <row r="23" spans="1:46">
      <c r="A23" s="11">
        <v>17</v>
      </c>
      <c r="B23" s="22">
        <v>0</v>
      </c>
      <c r="C23">
        <f ca="1">'Lane 22'!K23 +TiltZ</f>
        <v>-5</v>
      </c>
      <c r="D23">
        <f ca="1">'Lane 22'!M23 +TiltZ+(TiltBoard*Board)</f>
        <v>-5.7435897435897436</v>
      </c>
      <c r="E23">
        <f ca="1">'Lane 22'!O23 +TiltZ+(TiltBoard*Board)</f>
        <v>-8.4871794871794872</v>
      </c>
      <c r="F23">
        <f ca="1">'Lane 22'!Q23 +TiltZ+(TiltBoard*Board)</f>
        <v>-11.23076923076923</v>
      </c>
      <c r="G23">
        <f ca="1">'Lane 22'!S23 +TiltZ+(TiltBoard*Board)</f>
        <v>-16.974358974358974</v>
      </c>
      <c r="H23">
        <f ca="1">'Lane 22'!U23 +TiltZ+(TiltBoard*Board)</f>
        <v>-20.717948717948719</v>
      </c>
      <c r="I23">
        <f ca="1">'Lane 22'!W23 +TiltZ+(TiltBoard*Board)</f>
        <v>-25.46153846153846</v>
      </c>
      <c r="J23">
        <f ca="1">'Lane 22'!Y23 +TiltZ+(TiltBoard*Board)</f>
        <v>-30.205128205128204</v>
      </c>
      <c r="K23">
        <f ca="1">'Lane 22'!AA23 +TiltZ+(TiltBoard*Board)</f>
        <v>-33.948717948717949</v>
      </c>
      <c r="L23">
        <f ca="1">'Lane 22'!AC23 +TiltZ+(TiltBoard*Board)</f>
        <v>-39.692307692307693</v>
      </c>
      <c r="M23">
        <f ca="1">'Lane 22'!AE23 +TiltZ+(TiltBoard*Board)</f>
        <v>-44.435897435897438</v>
      </c>
      <c r="N23">
        <f ca="1">'Lane 22'!AG23 +TiltZ+(TiltBoard*Board)</f>
        <v>-48.179487179487182</v>
      </c>
      <c r="O23">
        <f ca="1">'Lane 22'!AI23 +TiltZ+(TiltBoard*Board)</f>
        <v>-52.92307692307692</v>
      </c>
      <c r="P23">
        <f ca="1">'Lane 22'!AK23 +TiltZ+(TiltBoard*Board)</f>
        <v>-56.666666666666664</v>
      </c>
      <c r="Q23">
        <f ca="1">'Lane 22'!AM23 +TiltZ+(TiltBoard*Board)</f>
        <v>-61.410256410256409</v>
      </c>
      <c r="R23">
        <f ca="1">'Lane 22'!AO23 +TiltZ+(TiltBoard*Board)</f>
        <v>-67.15384615384616</v>
      </c>
      <c r="S23">
        <f ca="1">'Lane 22'!AQ23 +TiltZ+(TiltBoard*Board)</f>
        <v>-70.8974358974359</v>
      </c>
      <c r="T23">
        <f ca="1">'Lane 22'!AS23 +TiltZ+(TiltBoard*Board)</f>
        <v>-74.641025641025635</v>
      </c>
      <c r="U23">
        <f ca="1">'Lane 22'!AU23 +TiltZ+(TiltBoard*Board)</f>
        <v>-79.384615384615387</v>
      </c>
      <c r="V23">
        <f ca="1">'Lane 22'!AW23 +TiltZ+(TiltBoard*Board)</f>
        <v>-83.128205128205124</v>
      </c>
      <c r="W23">
        <f ca="1">'Lane 22'!AY23 +TiltZ+(TiltBoard*Board)</f>
        <v>-84.871794871794876</v>
      </c>
      <c r="X23">
        <f ca="1">'Lane 22'!BA23 +TiltZ+(TiltBoard*Board)</f>
        <v>-88.615384615384613</v>
      </c>
      <c r="Y23">
        <f ca="1">'Lane 22'!BC23 +TiltZ+(TiltBoard*Board)</f>
        <v>-90.358974358974365</v>
      </c>
      <c r="Z23">
        <f ca="1">'Lane 22'!BE23 +TiltZ+(TiltBoard*Board)</f>
        <v>-88.1025641025641</v>
      </c>
      <c r="AA23">
        <f ca="1">'Lane 22'!BG23 +TiltZ+(TiltBoard*Board)</f>
        <v>-86.84615384615384</v>
      </c>
      <c r="AB23">
        <f ca="1">'Lane 22'!BI23 +TiltZ+(TiltBoard*Board)</f>
        <v>-82.589743589743591</v>
      </c>
      <c r="AC23">
        <f ca="1">'Lane 22'!BK23 +TiltZ+(TiltBoard*Board)</f>
        <v>-78.333333333333329</v>
      </c>
      <c r="AD23">
        <f ca="1">'Lane 22'!BM23 +TiltZ+(TiltBoard*Board)</f>
        <v>-72.07692307692308</v>
      </c>
      <c r="AE23">
        <f ca="1">'Lane 22'!BO23 +TiltZ+(TiltBoard*Board)</f>
        <v>-64.820512820512818</v>
      </c>
      <c r="AF23">
        <f ca="1">'Lane 22'!BQ23 +TiltZ+(TiltBoard*Board)</f>
        <v>-57.564102564102562</v>
      </c>
      <c r="AG23">
        <f ca="1">'Lane 22'!BS23 +TiltZ+(TiltBoard*Board)</f>
        <v>-48.307692307692307</v>
      </c>
      <c r="AH23">
        <f ca="1">'Lane 22'!BU23 +TiltZ+(TiltBoard*Board)</f>
        <v>-35.051282051282051</v>
      </c>
      <c r="AI23">
        <f ca="1">'Lane 22'!BW23 +TiltZ+(TiltBoard*Board)</f>
        <v>-26.794871794871796</v>
      </c>
      <c r="AJ23">
        <f ca="1">'Lane 22'!BY23 +TiltZ+(TiltBoard*Board)</f>
        <v>-18.53846153846154</v>
      </c>
      <c r="AK23">
        <f ca="1">'Lane 22'!CA23 +TiltZ+(TiltBoard*Board)</f>
        <v>-13.282051282051283</v>
      </c>
      <c r="AL23">
        <f ca="1">'Lane 22'!CC23 +TiltZ+(TiltBoard*Board)</f>
        <v>-5.0256410256410256</v>
      </c>
      <c r="AM23">
        <f ca="1">'Lane 22'!CE23 +TiltZ+(TiltBoard*Board)</f>
        <v>-0.76923076923077</v>
      </c>
      <c r="AN23">
        <f ca="1">'Lane 22'!CG23 +TiltZ+(TiltBoard*Board)</f>
        <v>1.4871794871794855</v>
      </c>
      <c r="AO23">
        <f ca="1">'Lane 22'!CJ23 +TiltFact</f>
        <v>5</v>
      </c>
      <c r="AP23">
        <v>0</v>
      </c>
      <c r="AQ23">
        <f ca="1">'Lane 22'!H23</f>
        <v>10</v>
      </c>
      <c r="AR23">
        <f ca="1">Tilt/2</f>
        <v>5</v>
      </c>
      <c r="AS23">
        <f ca="1">TiltFact*-1</f>
        <v>-5</v>
      </c>
      <c r="AT23">
        <f ca="1">Tilt/39</f>
        <v>0.25641025641025639</v>
      </c>
    </row>
    <row r="24" spans="1:46">
      <c r="A24" s="11">
        <v>15</v>
      </c>
      <c r="B24" s="22">
        <v>0</v>
      </c>
      <c r="C24">
        <f ca="1">'Lane 22'!K24 +TiltZ</f>
        <v>-14</v>
      </c>
      <c r="D24">
        <f ca="1">'Lane 22'!M24 +TiltZ+(TiltBoard*Board)</f>
        <v>-12.282051282051283</v>
      </c>
      <c r="E24">
        <f ca="1">'Lane 22'!O24 +TiltZ+(TiltBoard*Board)</f>
        <v>-9.5641025641025639</v>
      </c>
      <c r="F24">
        <f ca="1">'Lane 22'!Q24 +TiltZ+(TiltBoard*Board)</f>
        <v>-4.8461538461538467</v>
      </c>
      <c r="G24">
        <f ca="1">'Lane 22'!S24 +TiltZ+(TiltBoard*Board)</f>
        <v>-1.1282051282051282</v>
      </c>
      <c r="H24">
        <f ca="1">'Lane 22'!U24 +TiltZ+(TiltBoard*Board)</f>
        <v>1.5897435897435899</v>
      </c>
      <c r="I24">
        <f ca="1">'Lane 22'!W24 +TiltZ+(TiltBoard*Board)</f>
        <v>1.3076923076923075</v>
      </c>
      <c r="J24">
        <f ca="1">'Lane 22'!Y24 +TiltZ+(TiltBoard*Board)</f>
        <v>2.0256410256410256</v>
      </c>
      <c r="K24">
        <f ca="1">'Lane 22'!AA24 +TiltZ+(TiltBoard*Board)</f>
        <v>1.7435897435897436</v>
      </c>
      <c r="L24">
        <f ca="1">'Lane 22'!AC24 +TiltZ+(TiltBoard*Board)</f>
        <v>-1.5384615384615383</v>
      </c>
      <c r="M24">
        <f ca="1">'Lane 22'!AE24 +TiltZ+(TiltBoard*Board)</f>
        <v>-3.8205128205128203</v>
      </c>
      <c r="N24">
        <f ca="1">'Lane 22'!AG24 +TiltZ+(TiltBoard*Board)</f>
        <v>-5.1025641025641022</v>
      </c>
      <c r="O24">
        <f ca="1">'Lane 22'!AI24 +TiltZ+(TiltBoard*Board)</f>
        <v>-10.384615384615385</v>
      </c>
      <c r="P24">
        <f ca="1">'Lane 22'!AK24 +TiltZ+(TiltBoard*Board)</f>
        <v>-13.666666666666666</v>
      </c>
      <c r="Q24">
        <f ca="1">'Lane 22'!AM24 +TiltZ+(TiltBoard*Board)</f>
        <v>-18.948717948717949</v>
      </c>
      <c r="R24">
        <f ca="1">'Lane 22'!AO24 +TiltZ+(TiltBoard*Board)</f>
        <v>-23.23076923076923</v>
      </c>
      <c r="S24">
        <f ca="1">'Lane 22'!AQ24 +TiltZ+(TiltBoard*Board)</f>
        <v>-26.512820512820511</v>
      </c>
      <c r="T24">
        <f ca="1">'Lane 22'!AS24 +TiltZ+(TiltBoard*Board)</f>
        <v>-28.794871794871796</v>
      </c>
      <c r="U24">
        <f ca="1">'Lane 22'!AU24 +TiltZ+(TiltBoard*Board)</f>
        <v>-32.07692307692308</v>
      </c>
      <c r="V24">
        <f ca="1">'Lane 22'!AW24 +TiltZ+(TiltBoard*Board)</f>
        <v>-31.358974358974358</v>
      </c>
      <c r="W24">
        <f ca="1">'Lane 22'!AY24 +TiltZ+(TiltBoard*Board)</f>
        <v>-30.641025641025642</v>
      </c>
      <c r="X24">
        <f ca="1">'Lane 22'!BA24 +TiltZ+(TiltBoard*Board)</f>
        <v>-29.923076923076923</v>
      </c>
      <c r="Y24">
        <f ca="1">'Lane 22'!BC24 +TiltZ+(TiltBoard*Board)</f>
        <v>-28.205128205128204</v>
      </c>
      <c r="Z24">
        <f ca="1">'Lane 22'!BE24 +TiltZ+(TiltBoard*Board)</f>
        <v>-25.487179487179485</v>
      </c>
      <c r="AA24">
        <f ca="1">'Lane 22'!BG24 +TiltZ+(TiltBoard*Board)</f>
        <v>-24.76923076923077</v>
      </c>
      <c r="AB24">
        <f ca="1">'Lane 22'!BI24 +TiltZ+(TiltBoard*Board)</f>
        <v>-24.051282051282051</v>
      </c>
      <c r="AC24">
        <f ca="1">'Lane 22'!BK24 +TiltZ+(TiltBoard*Board)</f>
        <v>-22.333333333333332</v>
      </c>
      <c r="AD24">
        <f ca="1">'Lane 22'!BM24 +TiltZ+(TiltBoard*Board)</f>
        <v>-21.615384615384617</v>
      </c>
      <c r="AE24">
        <f ca="1">'Lane 22'!BO24 +TiltZ+(TiltBoard*Board)</f>
        <v>-18.897435897435898</v>
      </c>
      <c r="AF24">
        <f ca="1">'Lane 22'!BQ24 +TiltZ+(TiltBoard*Board)</f>
        <v>-18.179487179487179</v>
      </c>
      <c r="AG24">
        <f ca="1">'Lane 22'!BS24 +TiltZ+(TiltBoard*Board)</f>
        <v>-16.46153846153846</v>
      </c>
      <c r="AH24">
        <f ca="1">'Lane 22'!BU24 +TiltZ+(TiltBoard*Board)</f>
        <v>-11.743589743589745</v>
      </c>
      <c r="AI24">
        <f ca="1">'Lane 22'!BW24 +TiltZ+(TiltBoard*Board)</f>
        <v>-10.025641025641026</v>
      </c>
      <c r="AJ24">
        <f ca="1">'Lane 22'!BY24 +TiltZ+(TiltBoard*Board)</f>
        <v>-7.3076923076923066</v>
      </c>
      <c r="AK24">
        <f ca="1">'Lane 22'!CA24 +TiltZ+(TiltBoard*Board)</f>
        <v>-5.5897435897435912</v>
      </c>
      <c r="AL24">
        <f ca="1">'Lane 22'!CC24 +TiltZ+(TiltBoard*Board)</f>
        <v>-3.8717948717948723</v>
      </c>
      <c r="AM24">
        <f ca="1">'Lane 22'!CE24 +TiltZ+(TiltBoard*Board)</f>
        <v>0.8461538461538467</v>
      </c>
      <c r="AN24">
        <f ca="1">'Lane 22'!CG24 +TiltZ+(TiltBoard*Board)</f>
        <v>3.5641025641025657</v>
      </c>
      <c r="AO24">
        <f ca="1">'Lane 22'!CJ24 +TiltFact</f>
        <v>14</v>
      </c>
      <c r="AP24">
        <v>0</v>
      </c>
      <c r="AQ24">
        <f ca="1">'Lane 22'!H24</f>
        <v>28</v>
      </c>
      <c r="AR24">
        <f ca="1">Tilt/2</f>
        <v>14</v>
      </c>
      <c r="AS24">
        <f ca="1">TiltFact*-1</f>
        <v>-14</v>
      </c>
      <c r="AT24">
        <f ca="1">Tilt/39</f>
        <v>0.717948717948718</v>
      </c>
    </row>
    <row r="25" spans="1:46">
      <c r="A25" s="11">
        <v>13</v>
      </c>
      <c r="B25" s="22">
        <v>0</v>
      </c>
      <c r="C25">
        <f ca="1">'Lane 22'!K25 +TiltZ</f>
        <v>-11</v>
      </c>
      <c r="D25">
        <f ca="1">'Lane 22'!M25 +TiltZ+(TiltBoard*Board)</f>
        <v>-7.4358974358974361</v>
      </c>
      <c r="E25">
        <f ca="1">'Lane 22'!O25 +TiltZ+(TiltBoard*Board)</f>
        <v>-7.8717948717948722</v>
      </c>
      <c r="F25">
        <f ca="1">'Lane 22'!Q25 +TiltZ+(TiltBoard*Board)</f>
        <v>-7.3076923076923075</v>
      </c>
      <c r="G25">
        <f ca="1">'Lane 22'!S25 +TiltZ+(TiltBoard*Board)</f>
        <v>-5.7435897435897436</v>
      </c>
      <c r="H25">
        <f ca="1">'Lane 22'!U25 +TiltZ+(TiltBoard*Board)</f>
        <v>-4.17948717948718</v>
      </c>
      <c r="I25">
        <f ca="1">'Lane 22'!W25 +TiltZ+(TiltBoard*Board)</f>
        <v>-3.6153846153846154</v>
      </c>
      <c r="J25">
        <f ca="1">'Lane 22'!Y25 +TiltZ+(TiltBoard*Board)</f>
        <v>-2.0512820512820511</v>
      </c>
      <c r="K25">
        <f ca="1">'Lane 22'!AA25 +TiltZ+(TiltBoard*Board)</f>
        <v>-0.48717948717948723</v>
      </c>
      <c r="L25">
        <f ca="1">'Lane 22'!AC25 +TiltZ+(TiltBoard*Board)</f>
        <v>-1.9230769230769234</v>
      </c>
      <c r="M25">
        <f ca="1">'Lane 22'!AE25 +TiltZ+(TiltBoard*Board)</f>
        <v>-1.3589743589743595</v>
      </c>
      <c r="N25">
        <f ca="1">'Lane 22'!AG25 +TiltZ+(TiltBoard*Board)</f>
        <v>-1.7948717948717947</v>
      </c>
      <c r="O25">
        <f ca="1">'Lane 22'!AI25 +TiltZ+(TiltBoard*Board)</f>
        <v>-3.2307692307692308</v>
      </c>
      <c r="P25">
        <f ca="1">'Lane 22'!AK25 +TiltZ+(TiltBoard*Board)</f>
        <v>-3.666666666666667</v>
      </c>
      <c r="Q25">
        <f ca="1">'Lane 22'!AM25 +TiltZ+(TiltBoard*Board)</f>
        <v>-5.1025641025641022</v>
      </c>
      <c r="R25">
        <f ca="1">'Lane 22'!AO25 +TiltZ+(TiltBoard*Board)</f>
        <v>-5.5384615384615383</v>
      </c>
      <c r="S25">
        <f ca="1">'Lane 22'!AQ25 +TiltZ+(TiltBoard*Board)</f>
        <v>-5.9743589743589744</v>
      </c>
      <c r="T25">
        <f ca="1">'Lane 22'!AS25 +TiltZ+(TiltBoard*Board)</f>
        <v>-5.4102564102564106</v>
      </c>
      <c r="U25">
        <f ca="1">'Lane 22'!AU25 +TiltZ+(TiltBoard*Board)</f>
        <v>-6.8461538461538467</v>
      </c>
      <c r="V25">
        <f ca="1">'Lane 22'!AW25 +TiltZ+(TiltBoard*Board)</f>
        <v>-6.2820512820512828</v>
      </c>
      <c r="W25">
        <f ca="1">'Lane 22'!AY25 +TiltZ+(TiltBoard*Board)</f>
        <v>-5.717948717948719</v>
      </c>
      <c r="X25">
        <f ca="1">'Lane 22'!BA25 +TiltZ+(TiltBoard*Board)</f>
        <v>-7.1538461538461533</v>
      </c>
      <c r="Y25">
        <f ca="1">'Lane 22'!BC25 +TiltZ+(TiltBoard*Board)</f>
        <v>-6.5897435897435894</v>
      </c>
      <c r="Z25">
        <f ca="1">'Lane 22'!BE25 +TiltZ+(TiltBoard*Board)</f>
        <v>-6.0256410256410256</v>
      </c>
      <c r="AA25">
        <f ca="1">'Lane 22'!BG25 +TiltZ+(TiltBoard*Board)</f>
        <v>-5.4615384615384617</v>
      </c>
      <c r="AB25">
        <f ca="1">'Lane 22'!BI25 +TiltZ+(TiltBoard*Board)</f>
        <v>-3.8974358974358978</v>
      </c>
      <c r="AC25">
        <f ca="1">'Lane 22'!BK25 +TiltZ+(TiltBoard*Board)</f>
        <v>-3.3333333333333339</v>
      </c>
      <c r="AD25">
        <f ca="1">'Lane 22'!BM25 +TiltZ+(TiltBoard*Board)</f>
        <v>-1.76923076923077</v>
      </c>
      <c r="AE25">
        <f ca="1">'Lane 22'!BO25 +TiltZ+(TiltBoard*Board)</f>
        <v>-1.2051282051282044</v>
      </c>
      <c r="AF25">
        <f ca="1">'Lane 22'!BQ25 +TiltZ+(TiltBoard*Board)</f>
        <v>0.3589743589743577</v>
      </c>
      <c r="AG25">
        <f ca="1">'Lane 22'!BS25 +TiltZ+(TiltBoard*Board)</f>
        <v>2.9230769230769234</v>
      </c>
      <c r="AH25">
        <f ca="1">'Lane 22'!BU25 +TiltZ+(TiltBoard*Board)</f>
        <v>4.4871794871794854</v>
      </c>
      <c r="AI25">
        <f ca="1">'Lane 22'!BW25 +TiltZ+(TiltBoard*Board)</f>
        <v>5.0512820512820511</v>
      </c>
      <c r="AJ25">
        <f ca="1">'Lane 22'!BY25 +TiltZ+(TiltBoard*Board)</f>
        <v>6.6153846153846168</v>
      </c>
      <c r="AK25">
        <f ca="1">'Lane 22'!CA25 +TiltZ+(TiltBoard*Board)</f>
        <v>7.1794871794871788</v>
      </c>
      <c r="AL25">
        <f ca="1">'Lane 22'!CC25 +TiltZ+(TiltBoard*Board)</f>
        <v>7.7435897435897445</v>
      </c>
      <c r="AM25">
        <f ca="1">'Lane 22'!CE25 +TiltZ+(TiltBoard*Board)</f>
        <v>8.3076923076923066</v>
      </c>
      <c r="AN25">
        <f ca="1">'Lane 22'!CG25 +TiltZ+(TiltBoard*Board)</f>
        <v>8.8717948717948722</v>
      </c>
      <c r="AO25">
        <f ca="1">'Lane 22'!CI25 +TiltFact</f>
        <v>11</v>
      </c>
      <c r="AP25">
        <v>0</v>
      </c>
      <c r="AQ25">
        <f ca="1">'Lane 22'!H25</f>
        <v>22</v>
      </c>
      <c r="AR25">
        <f ca="1">Tilt/2</f>
        <v>11</v>
      </c>
      <c r="AS25">
        <f ca="1">TiltFact*-1</f>
        <v>-11</v>
      </c>
      <c r="AT25">
        <f ca="1">Tilt/39</f>
        <v>0.5641025641025641</v>
      </c>
    </row>
    <row r="26" spans="1:46">
      <c r="A26" s="11">
        <v>11</v>
      </c>
      <c r="B26" s="22">
        <v>0</v>
      </c>
      <c r="C26">
        <f ca="1">'Lane 22'!K26 +TiltZ</f>
        <v>-13.5</v>
      </c>
      <c r="D26">
        <f ca="1">'Lane 22'!M26 +TiltZ+(TiltBoard*Board)</f>
        <v>-12.807692307692308</v>
      </c>
      <c r="E26">
        <f ca="1">'Lane 22'!O26 +TiltZ+(TiltBoard*Board)</f>
        <v>-10.115384615384615</v>
      </c>
      <c r="F26">
        <f ca="1">'Lane 22'!Q26 +TiltZ+(TiltBoard*Board)</f>
        <v>-7.4230769230769234</v>
      </c>
      <c r="G26">
        <f ca="1">'Lane 22'!S26 +TiltZ+(TiltBoard*Board)</f>
        <v>-5.7307692307692308</v>
      </c>
      <c r="H26">
        <f ca="1">'Lane 22'!U26 +TiltZ+(TiltBoard*Board)</f>
        <v>-5.0384615384615383</v>
      </c>
      <c r="I26">
        <f ca="1">'Lane 22'!W26 +TiltZ+(TiltBoard*Board)</f>
        <v>-6.3461538461538467</v>
      </c>
      <c r="J26">
        <f ca="1">'Lane 22'!Y26 +TiltZ+(TiltBoard*Board)</f>
        <v>-7.6538461538461542</v>
      </c>
      <c r="K26">
        <f ca="1">'Lane 22'!AA26 +TiltZ+(TiltBoard*Board)</f>
        <v>-9.9615384615384617</v>
      </c>
      <c r="L26">
        <f ca="1">'Lane 22'!AC26 +TiltZ+(TiltBoard*Board)</f>
        <v>-14.26923076923077</v>
      </c>
      <c r="M26">
        <f ca="1">'Lane 22'!AE26 +TiltZ+(TiltBoard*Board)</f>
        <v>-20.576923076923077</v>
      </c>
      <c r="N26">
        <f ca="1">'Lane 22'!AG26 +TiltZ+(TiltBoard*Board)</f>
        <v>-24.884615384615387</v>
      </c>
      <c r="O26">
        <f ca="1">'Lane 22'!AI26 +TiltZ+(TiltBoard*Board)</f>
        <v>-28.192307692307693</v>
      </c>
      <c r="P26">
        <f ca="1">'Lane 22'!AK26 +TiltZ+(TiltBoard*Board)</f>
        <v>-33.5</v>
      </c>
      <c r="Q26">
        <f ca="1">'Lane 22'!AM26 +TiltZ+(TiltBoard*Board)</f>
        <v>-37.807692307692307</v>
      </c>
      <c r="R26">
        <f ca="1">'Lane 22'!AO26 +TiltZ+(TiltBoard*Board)</f>
        <v>-42.115384615384613</v>
      </c>
      <c r="S26">
        <f ca="1">'Lane 22'!AQ26 +TiltZ+(TiltBoard*Board)</f>
        <v>-42.42307692307692</v>
      </c>
      <c r="T26">
        <f ca="1">'Lane 22'!AS26 +TiltZ+(TiltBoard*Board)</f>
        <v>-42.730769230769234</v>
      </c>
      <c r="U26">
        <f ca="1">'Lane 22'!AU26 +TiltZ+(TiltBoard*Board)</f>
        <v>-44.03846153846154</v>
      </c>
      <c r="V26">
        <f ca="1">'Lane 22'!AW26 +TiltZ+(TiltBoard*Board)</f>
        <v>-43.346153846153847</v>
      </c>
      <c r="W26">
        <f ca="1">'Lane 22'!AY26 +TiltZ+(TiltBoard*Board)</f>
        <v>-42.653846153846153</v>
      </c>
      <c r="X26">
        <f ca="1">'Lane 22'!BA26 +TiltZ+(TiltBoard*Board)</f>
        <v>-41.96153846153846</v>
      </c>
      <c r="Y26">
        <f ca="1">'Lane 22'!BC26 +TiltZ+(TiltBoard*Board)</f>
        <v>-41.269230769230774</v>
      </c>
      <c r="Z26">
        <f ca="1">'Lane 22'!BE26 +TiltZ+(TiltBoard*Board)</f>
        <v>-39.57692307692308</v>
      </c>
      <c r="AA26">
        <f ca="1">'Lane 22'!BG26 +TiltZ+(TiltBoard*Board)</f>
        <v>-39.884615384615387</v>
      </c>
      <c r="AB26">
        <f ca="1">'Lane 22'!BI26 +TiltZ+(TiltBoard*Board)</f>
        <v>-40.192307692307693</v>
      </c>
      <c r="AC26">
        <f ca="1">'Lane 22'!BK26 +TiltZ+(TiltBoard*Board)</f>
        <v>-40.5</v>
      </c>
      <c r="AD26">
        <f ca="1">'Lane 22'!BM26 +TiltZ+(TiltBoard*Board)</f>
        <v>-40.807692307692307</v>
      </c>
      <c r="AE26">
        <f ca="1">'Lane 22'!BO26 +TiltZ+(TiltBoard*Board)</f>
        <v>-42.115384615384613</v>
      </c>
      <c r="AF26">
        <f ca="1">'Lane 22'!BQ26 +TiltZ+(TiltBoard*Board)</f>
        <v>-43.42307692307692</v>
      </c>
      <c r="AG26">
        <f ca="1">'Lane 22'!BS26 +TiltZ+(TiltBoard*Board)</f>
        <v>-41.730769230769226</v>
      </c>
      <c r="AH26">
        <f ca="1">'Lane 22'!BU26 +TiltZ+(TiltBoard*Board)</f>
        <v>-38.03846153846154</v>
      </c>
      <c r="AI26">
        <f ca="1">'Lane 22'!BW26 +TiltZ+(TiltBoard*Board)</f>
        <v>-33.346153846153847</v>
      </c>
      <c r="AJ26">
        <f ca="1">'Lane 22'!BY26 +TiltZ+(TiltBoard*Board)</f>
        <v>-26.653846153846153</v>
      </c>
      <c r="AK26">
        <f ca="1">'Lane 22'!CA26 +TiltZ+(TiltBoard*Board)</f>
        <v>-19.961538461538463</v>
      </c>
      <c r="AL26">
        <f ca="1">'Lane 22'!CC26 +TiltZ+(TiltBoard*Board)</f>
        <v>-8.26923076923077</v>
      </c>
      <c r="AM26">
        <f ca="1">'Lane 22'!CE26 +TiltZ+(TiltBoard*Board)</f>
        <v>-2.5769230769230766</v>
      </c>
      <c r="AN26">
        <f ca="1">'Lane 22'!CG26 +TiltZ+(TiltBoard*Board)</f>
        <v>2.1153846153846132</v>
      </c>
      <c r="AO26">
        <f ca="1">'Lane 22'!CJ26 +TiltFact</f>
        <v>13.5</v>
      </c>
      <c r="AP26">
        <v>0</v>
      </c>
      <c r="AQ26">
        <f ca="1">'Lane 22'!H26</f>
        <v>27</v>
      </c>
      <c r="AR26">
        <f ca="1">Tilt/2</f>
        <v>13.5</v>
      </c>
      <c r="AS26">
        <f ca="1">TiltFact*-1</f>
        <v>-13.5</v>
      </c>
      <c r="AT26">
        <f ca="1">Tilt/39</f>
        <v>0.69230769230769229</v>
      </c>
    </row>
    <row r="27" spans="1:46">
      <c r="A27" s="11">
        <v>9</v>
      </c>
      <c r="B27" s="22">
        <v>0</v>
      </c>
      <c r="C27">
        <f ca="1">'Lane 22'!K27 +TiltZ</f>
        <v>-11</v>
      </c>
      <c r="D27">
        <f ca="1">'Lane 22'!M27 +TiltZ+(TiltBoard*Board)</f>
        <v>-7.4358974358974361</v>
      </c>
      <c r="E27">
        <f ca="1">'Lane 22'!O27 +TiltZ+(TiltBoard*Board)</f>
        <v>-7.8717948717948722</v>
      </c>
      <c r="F27">
        <f ca="1">'Lane 22'!Q27 +TiltZ+(TiltBoard*Board)</f>
        <v>-7.3076923076923075</v>
      </c>
      <c r="G27">
        <f ca="1">'Lane 22'!S27 +TiltZ+(TiltBoard*Board)</f>
        <v>-5.7435897435897436</v>
      </c>
      <c r="H27">
        <f ca="1">'Lane 22'!U27 +TiltZ+(TiltBoard*Board)</f>
        <v>-4.17948717948718</v>
      </c>
      <c r="I27">
        <f ca="1">'Lane 22'!W27 +TiltZ+(TiltBoard*Board)</f>
        <v>-3.6153846153846154</v>
      </c>
      <c r="J27">
        <f ca="1">'Lane 22'!Y27 +TiltZ+(TiltBoard*Board)</f>
        <v>-2.0512820512820511</v>
      </c>
      <c r="K27">
        <f ca="1">'Lane 22'!AA27 +TiltZ+(TiltBoard*Board)</f>
        <v>-0.48717948717948723</v>
      </c>
      <c r="L27">
        <f ca="1">'Lane 22'!AC27 +TiltZ+(TiltBoard*Board)</f>
        <v>-1.9230769230769234</v>
      </c>
      <c r="M27">
        <f ca="1">'Lane 22'!AE27 +TiltZ+(TiltBoard*Board)</f>
        <v>-1.3589743589743595</v>
      </c>
      <c r="N27">
        <f ca="1">'Lane 22'!AG27 +TiltZ+(TiltBoard*Board)</f>
        <v>-1.7948717948717947</v>
      </c>
      <c r="O27">
        <f ca="1">'Lane 22'!AI27 +TiltZ+(TiltBoard*Board)</f>
        <v>-3.2307692307692308</v>
      </c>
      <c r="P27">
        <f ca="1">'Lane 22'!AK27 +TiltZ+(TiltBoard*Board)</f>
        <v>-3.666666666666667</v>
      </c>
      <c r="Q27">
        <f ca="1">'Lane 22'!AM27 +TiltZ+(TiltBoard*Board)</f>
        <v>-5.1025641025641022</v>
      </c>
      <c r="R27">
        <f ca="1">'Lane 22'!AO27 +TiltZ+(TiltBoard*Board)</f>
        <v>-5.5384615384615383</v>
      </c>
      <c r="S27">
        <f ca="1">'Lane 22'!AQ27 +TiltZ+(TiltBoard*Board)</f>
        <v>-5.9743589743589744</v>
      </c>
      <c r="T27">
        <f ca="1">'Lane 22'!AS27 +TiltZ+(TiltBoard*Board)</f>
        <v>-5.4102564102564106</v>
      </c>
      <c r="U27">
        <f ca="1">'Lane 22'!AU27 +TiltZ+(TiltBoard*Board)</f>
        <v>-6.8461538461538467</v>
      </c>
      <c r="V27">
        <f ca="1">'Lane 22'!AW27 +TiltZ+(TiltBoard*Board)</f>
        <v>-6.2820512820512828</v>
      </c>
      <c r="W27">
        <f ca="1">'Lane 22'!AY27 +TiltZ+(TiltBoard*Board)</f>
        <v>-5.717948717948719</v>
      </c>
      <c r="X27">
        <f ca="1">'Lane 22'!BA27 +TiltZ+(TiltBoard*Board)</f>
        <v>-7.1538461538461533</v>
      </c>
      <c r="Y27">
        <f ca="1">'Lane 22'!BC27 +TiltZ+(TiltBoard*Board)</f>
        <v>-6.5897435897435894</v>
      </c>
      <c r="Z27">
        <f ca="1">'Lane 22'!BE27 +TiltZ+(TiltBoard*Board)</f>
        <v>-6.0256410256410256</v>
      </c>
      <c r="AA27">
        <f ca="1">'Lane 22'!BG27 +TiltZ+(TiltBoard*Board)</f>
        <v>-5.4615384615384617</v>
      </c>
      <c r="AB27">
        <f ca="1">'Lane 22'!BI27 +TiltZ+(TiltBoard*Board)</f>
        <v>-3.8974358974358978</v>
      </c>
      <c r="AC27">
        <f ca="1">'Lane 22'!BK27 +TiltZ+(TiltBoard*Board)</f>
        <v>-3.3333333333333339</v>
      </c>
      <c r="AD27">
        <f ca="1">'Lane 22'!BM27 +TiltZ+(TiltBoard*Board)</f>
        <v>-1.76923076923077</v>
      </c>
      <c r="AE27">
        <f ca="1">'Lane 22'!BO27 +TiltZ+(TiltBoard*Board)</f>
        <v>-1.2051282051282044</v>
      </c>
      <c r="AF27">
        <f ca="1">'Lane 22'!BQ27 +TiltZ+(TiltBoard*Board)</f>
        <v>0.3589743589743577</v>
      </c>
      <c r="AG27">
        <f ca="1">'Lane 22'!BS27 +TiltZ+(TiltBoard*Board)</f>
        <v>2.9230769230769234</v>
      </c>
      <c r="AH27">
        <f ca="1">'Lane 22'!BU27 +TiltZ+(TiltBoard*Board)</f>
        <v>4.4871794871794854</v>
      </c>
      <c r="AI27">
        <f ca="1">'Lane 22'!BW27 +TiltZ+(TiltBoard*Board)</f>
        <v>5.0512820512820511</v>
      </c>
      <c r="AJ27">
        <f ca="1">'Lane 22'!BY27 +TiltZ+(TiltBoard*Board)</f>
        <v>6.6153846153846168</v>
      </c>
      <c r="AK27">
        <f ca="1">'Lane 22'!CA27 +TiltZ+(TiltBoard*Board)</f>
        <v>7.1794871794871788</v>
      </c>
      <c r="AL27">
        <f ca="1">'Lane 22'!CC27 +TiltZ+(TiltBoard*Board)</f>
        <v>7.7435897435897445</v>
      </c>
      <c r="AM27">
        <f ca="1">'Lane 22'!CE27 +TiltZ+(TiltBoard*Board)</f>
        <v>8.3076923076923066</v>
      </c>
      <c r="AN27">
        <f ca="1">'Lane 22'!CG27 +TiltZ+(TiltBoard*Board)</f>
        <v>8.8717948717948722</v>
      </c>
      <c r="AO27">
        <f ca="1">'Lane 22'!CI27 +TiltFact</f>
        <v>11</v>
      </c>
      <c r="AP27">
        <v>0</v>
      </c>
      <c r="AQ27">
        <f ca="1">'Lane 22'!H27</f>
        <v>22</v>
      </c>
      <c r="AR27">
        <f ca="1">Tilt/2</f>
        <v>11</v>
      </c>
      <c r="AS27">
        <f ca="1">TiltFact*-1</f>
        <v>-11</v>
      </c>
      <c r="AT27">
        <f ca="1">Tilt/39</f>
        <v>0.5641025641025641</v>
      </c>
    </row>
    <row r="28" spans="1:46">
      <c r="A28" s="11">
        <v>7</v>
      </c>
      <c r="B28" s="22">
        <v>0</v>
      </c>
      <c r="C28">
        <f ca="1">'Lane 22'!K28 +TiltZ</f>
        <v>4.5</v>
      </c>
      <c r="D28">
        <f ca="1">'Lane 22'!M28 +TiltZ+(TiltBoard*Board)</f>
        <v>4.2692307692307692</v>
      </c>
      <c r="E28">
        <f ca="1">'Lane 22'!O28 +TiltZ+(TiltBoard*Board)</f>
        <v>3.0384615384615383</v>
      </c>
      <c r="F28">
        <f ca="1">'Lane 22'!Q28 +TiltZ+(TiltBoard*Board)</f>
        <v>1.8076923076923077</v>
      </c>
      <c r="G28">
        <f ca="1">'Lane 22'!S28 +TiltZ+(TiltBoard*Board)</f>
        <v>-0.42307692307692313</v>
      </c>
      <c r="H28">
        <f ca="1">'Lane 22'!U28 +TiltZ+(TiltBoard*Board)</f>
        <v>-3.6538461538461542</v>
      </c>
      <c r="I28">
        <f ca="1">'Lane 22'!W28 +TiltZ+(TiltBoard*Board)</f>
        <v>-6.884615384615385</v>
      </c>
      <c r="J28">
        <f ca="1">'Lane 22'!Y28 +TiltZ+(TiltBoard*Board)</f>
        <v>-11.115384615384615</v>
      </c>
      <c r="K28">
        <f ca="1">'Lane 22'!AA28 +TiltZ+(TiltBoard*Board)</f>
        <v>-16.346153846153847</v>
      </c>
      <c r="L28">
        <f ca="1">'Lane 22'!AC28 +TiltZ+(TiltBoard*Board)</f>
        <v>-22.576923076923077</v>
      </c>
      <c r="M28">
        <f ca="1">'Lane 22'!AE28 +TiltZ+(TiltBoard*Board)</f>
        <v>-28.807692307692307</v>
      </c>
      <c r="N28">
        <f ca="1">'Lane 22'!AG28 +TiltZ+(TiltBoard*Board)</f>
        <v>-36.03846153846154</v>
      </c>
      <c r="O28">
        <f ca="1">'Lane 22'!AI28 +TiltZ+(TiltBoard*Board)</f>
        <v>-42.269230769230766</v>
      </c>
      <c r="P28">
        <f ca="1">'Lane 22'!AK28 +TiltZ+(TiltBoard*Board)</f>
        <v>-49.5</v>
      </c>
      <c r="Q28">
        <f ca="1">'Lane 22'!AM28 +TiltZ+(TiltBoard*Board)</f>
        <v>-55.730769230769234</v>
      </c>
      <c r="R28">
        <f ca="1">'Lane 22'!AO28 +TiltZ+(TiltBoard*Board)</f>
        <v>-61.96153846153846</v>
      </c>
      <c r="S28">
        <f ca="1">'Lane 22'!AQ28 +TiltZ+(TiltBoard*Board)</f>
        <v>-64.1923076923077</v>
      </c>
      <c r="T28">
        <f ca="1">'Lane 22'!AS28 +TiltZ+(TiltBoard*Board)</f>
        <v>-67.42307692307692</v>
      </c>
      <c r="U28">
        <f ca="1">'Lane 22'!AU28 +TiltZ+(TiltBoard*Board)</f>
        <v>-70.65384615384616</v>
      </c>
      <c r="V28">
        <f ca="1">'Lane 22'!AW28 +TiltZ+(TiltBoard*Board)</f>
        <v>-69.884615384615387</v>
      </c>
      <c r="W28">
        <f ca="1">'Lane 22'!AY28 +TiltZ+(TiltBoard*Board)</f>
        <v>-71.115384615384613</v>
      </c>
      <c r="X28">
        <f ca="1">'Lane 22'!BA28 +TiltZ+(TiltBoard*Board)</f>
        <v>-72.34615384615384</v>
      </c>
      <c r="Y28">
        <f ca="1">'Lane 22'!BC28 +TiltZ+(TiltBoard*Board)</f>
        <v>-71.57692307692308</v>
      </c>
      <c r="Z28">
        <f ca="1">'Lane 22'!BE28 +TiltZ+(TiltBoard*Board)</f>
        <v>-69.8076923076923</v>
      </c>
      <c r="AA28">
        <f ca="1">'Lane 22'!BG28 +TiltZ+(TiltBoard*Board)</f>
        <v>-68.038461538461533</v>
      </c>
      <c r="AB28">
        <f ca="1">'Lane 22'!BI28 +TiltZ+(TiltBoard*Board)</f>
        <v>-66.269230769230774</v>
      </c>
      <c r="AC28">
        <f ca="1">'Lane 22'!BK28 +TiltZ+(TiltBoard*Board)</f>
        <v>-64.5</v>
      </c>
      <c r="AD28">
        <f ca="1">'Lane 22'!BM28 +TiltZ+(TiltBoard*Board)</f>
        <v>-63.730769230769234</v>
      </c>
      <c r="AE28">
        <f ca="1">'Lane 22'!BO28 +TiltZ+(TiltBoard*Board)</f>
        <v>-62.96153846153846</v>
      </c>
      <c r="AF28">
        <f ca="1">'Lane 22'!BQ28 +TiltZ+(TiltBoard*Board)</f>
        <v>-61.192307692307693</v>
      </c>
      <c r="AG28">
        <f ca="1">'Lane 22'!BS28 +TiltZ+(TiltBoard*Board)</f>
        <v>-58.42307692307692</v>
      </c>
      <c r="AH28">
        <f ca="1">'Lane 22'!BU28 +TiltZ+(TiltBoard*Board)</f>
        <v>-52.653846153846153</v>
      </c>
      <c r="AI28">
        <f ca="1">'Lane 22'!BW28 +TiltZ+(TiltBoard*Board)</f>
        <v>-46.884615384615387</v>
      </c>
      <c r="AJ28">
        <f ca="1">'Lane 22'!BY28 +TiltZ+(TiltBoard*Board)</f>
        <v>-39.115384615384613</v>
      </c>
      <c r="AK28">
        <f ca="1">'Lane 22'!CA28 +TiltZ+(TiltBoard*Board)</f>
        <v>-31.346153846153847</v>
      </c>
      <c r="AL28">
        <f ca="1">'Lane 22'!CC28 +TiltZ+(TiltBoard*Board)</f>
        <v>-22.576923076923077</v>
      </c>
      <c r="AM28">
        <f ca="1">'Lane 22'!CE28 +TiltZ+(TiltBoard*Board)</f>
        <v>-16.807692307692307</v>
      </c>
      <c r="AN28">
        <f ca="1">'Lane 22'!CG28 +TiltZ+(TiltBoard*Board)</f>
        <v>-11.038461538461538</v>
      </c>
      <c r="AO28">
        <f ca="1">'Lane 22'!CJ28 +TiltFact</f>
        <v>-4.5</v>
      </c>
      <c r="AP28">
        <v>0</v>
      </c>
      <c r="AQ28">
        <f ca="1">'Lane 22'!H28</f>
        <v>-9</v>
      </c>
      <c r="AR28">
        <f ca="1">Tilt/2</f>
        <v>-4.5</v>
      </c>
      <c r="AS28">
        <f ca="1">TiltFact*-1</f>
        <v>4.5</v>
      </c>
      <c r="AT28">
        <f ca="1">Tilt/39</f>
        <v>-0.23076923076923078</v>
      </c>
    </row>
    <row r="29" spans="1:46">
      <c r="A29" s="11">
        <v>5</v>
      </c>
      <c r="B29" s="22">
        <v>0</v>
      </c>
      <c r="C29">
        <f ca="1">'Lane 22'!K29 +TiltZ</f>
        <v>-11</v>
      </c>
      <c r="D29">
        <f ca="1">'Lane 22'!M29 +TiltZ+(TiltBoard*Board)</f>
        <v>-7.4358974358974361</v>
      </c>
      <c r="E29">
        <f ca="1">'Lane 22'!O29 +TiltZ+(TiltBoard*Board)</f>
        <v>-7.8717948717948722</v>
      </c>
      <c r="F29">
        <f ca="1">'Lane 22'!Q29 +TiltZ+(TiltBoard*Board)</f>
        <v>-7.3076923076923075</v>
      </c>
      <c r="G29">
        <f ca="1">'Lane 22'!S29 +TiltZ+(TiltBoard*Board)</f>
        <v>-5.7435897435897436</v>
      </c>
      <c r="H29">
        <f ca="1">'Lane 22'!U29 +TiltZ+(TiltBoard*Board)</f>
        <v>-4.17948717948718</v>
      </c>
      <c r="I29">
        <f ca="1">'Lane 22'!W29 +TiltZ+(TiltBoard*Board)</f>
        <v>-3.6153846153846154</v>
      </c>
      <c r="J29">
        <f ca="1">'Lane 22'!Y29 +TiltZ+(TiltBoard*Board)</f>
        <v>-2.0512820512820511</v>
      </c>
      <c r="K29">
        <f ca="1">'Lane 22'!AA29 +TiltZ+(TiltBoard*Board)</f>
        <v>-0.48717948717948723</v>
      </c>
      <c r="L29">
        <f ca="1">'Lane 22'!AC29 +TiltZ+(TiltBoard*Board)</f>
        <v>-1.9230769230769234</v>
      </c>
      <c r="M29">
        <f ca="1">'Lane 22'!AE29 +TiltZ+(TiltBoard*Board)</f>
        <v>-1.3589743589743595</v>
      </c>
      <c r="N29">
        <f ca="1">'Lane 22'!AG29 +TiltZ+(TiltBoard*Board)</f>
        <v>-1.7948717948717947</v>
      </c>
      <c r="O29">
        <f ca="1">'Lane 22'!AI29 +TiltZ+(TiltBoard*Board)</f>
        <v>-3.2307692307692308</v>
      </c>
      <c r="P29">
        <f ca="1">'Lane 22'!AK29 +TiltZ+(TiltBoard*Board)</f>
        <v>-3.666666666666667</v>
      </c>
      <c r="Q29">
        <f ca="1">'Lane 22'!AM29 +TiltZ+(TiltBoard*Board)</f>
        <v>-5.1025641025641022</v>
      </c>
      <c r="R29">
        <f ca="1">'Lane 22'!AO29 +TiltZ+(TiltBoard*Board)</f>
        <v>-5.5384615384615383</v>
      </c>
      <c r="S29">
        <f ca="1">'Lane 22'!AQ29 +TiltZ+(TiltBoard*Board)</f>
        <v>-5.9743589743589744</v>
      </c>
      <c r="T29">
        <f ca="1">'Lane 22'!AS29 +TiltZ+(TiltBoard*Board)</f>
        <v>-5.4102564102564106</v>
      </c>
      <c r="U29">
        <f ca="1">'Lane 22'!AU29 +TiltZ+(TiltBoard*Board)</f>
        <v>-6.8461538461538467</v>
      </c>
      <c r="V29">
        <f ca="1">'Lane 22'!AW29 +TiltZ+(TiltBoard*Board)</f>
        <v>-6.2820512820512828</v>
      </c>
      <c r="W29">
        <f ca="1">'Lane 22'!AY29 +TiltZ+(TiltBoard*Board)</f>
        <v>-5.717948717948719</v>
      </c>
      <c r="X29">
        <f ca="1">'Lane 22'!BA29 +TiltZ+(TiltBoard*Board)</f>
        <v>-7.1538461538461533</v>
      </c>
      <c r="Y29">
        <f ca="1">'Lane 22'!BC29 +TiltZ+(TiltBoard*Board)</f>
        <v>-6.5897435897435894</v>
      </c>
      <c r="Z29">
        <f ca="1">'Lane 22'!BE29 +TiltZ+(TiltBoard*Board)</f>
        <v>-6.0256410256410256</v>
      </c>
      <c r="AA29">
        <f ca="1">'Lane 22'!BG29 +TiltZ+(TiltBoard*Board)</f>
        <v>-5.4615384615384617</v>
      </c>
      <c r="AB29">
        <f ca="1">'Lane 22'!BI29 +TiltZ+(TiltBoard*Board)</f>
        <v>-3.8974358974358978</v>
      </c>
      <c r="AC29">
        <f ca="1">'Lane 22'!BK29 +TiltZ+(TiltBoard*Board)</f>
        <v>-3.3333333333333339</v>
      </c>
      <c r="AD29">
        <f ca="1">'Lane 22'!BM29 +TiltZ+(TiltBoard*Board)</f>
        <v>-1.76923076923077</v>
      </c>
      <c r="AE29">
        <f ca="1">'Lane 22'!BO29 +TiltZ+(TiltBoard*Board)</f>
        <v>-1.2051282051282044</v>
      </c>
      <c r="AF29">
        <f ca="1">'Lane 22'!BQ29 +TiltZ+(TiltBoard*Board)</f>
        <v>0.3589743589743577</v>
      </c>
      <c r="AG29">
        <f ca="1">'Lane 22'!BS29 +TiltZ+(TiltBoard*Board)</f>
        <v>2.9230769230769234</v>
      </c>
      <c r="AH29">
        <f ca="1">'Lane 22'!BU29 +TiltZ+(TiltBoard*Board)</f>
        <v>4.4871794871794854</v>
      </c>
      <c r="AI29">
        <f ca="1">'Lane 22'!BW29 +TiltZ+(TiltBoard*Board)</f>
        <v>5.0512820512820511</v>
      </c>
      <c r="AJ29">
        <f ca="1">'Lane 22'!BY29 +TiltZ+(TiltBoard*Board)</f>
        <v>6.6153846153846168</v>
      </c>
      <c r="AK29">
        <f ca="1">'Lane 22'!CA29 +TiltZ+(TiltBoard*Board)</f>
        <v>7.1794871794871788</v>
      </c>
      <c r="AL29">
        <f ca="1">'Lane 22'!CC29 +TiltZ+(TiltBoard*Board)</f>
        <v>7.7435897435897445</v>
      </c>
      <c r="AM29">
        <f ca="1">'Lane 22'!CE29 +TiltZ+(TiltBoard*Board)</f>
        <v>8.3076923076923066</v>
      </c>
      <c r="AN29">
        <f ca="1">'Lane 22'!CG29 +TiltZ+(TiltBoard*Board)</f>
        <v>8.8717948717948722</v>
      </c>
      <c r="AO29">
        <f ca="1">'Lane 22'!CI29 +TiltFact</f>
        <v>11</v>
      </c>
      <c r="AP29">
        <v>0</v>
      </c>
      <c r="AQ29">
        <f ca="1">'Lane 22'!H29</f>
        <v>22</v>
      </c>
      <c r="AR29">
        <f ca="1">Tilt/2</f>
        <v>11</v>
      </c>
      <c r="AS29">
        <f ca="1">TiltFact*-1</f>
        <v>-11</v>
      </c>
      <c r="AT29">
        <f ca="1">Tilt/39</f>
        <v>0.5641025641025641</v>
      </c>
    </row>
    <row r="30" spans="1:46">
      <c r="A30" s="11">
        <v>3</v>
      </c>
      <c r="B30" s="22">
        <v>0</v>
      </c>
      <c r="C30">
        <f ca="1">'Lane 22'!K30 +TiltZ</f>
        <v>0.5</v>
      </c>
      <c r="D30">
        <f ca="1">'Lane 22'!M30 +TiltZ+(TiltBoard*Board)</f>
        <v>0.47435897435897434</v>
      </c>
      <c r="E30">
        <f ca="1">'Lane 22'!O30 +TiltZ+(TiltBoard*Board)</f>
        <v>0.44871794871794873</v>
      </c>
      <c r="F30">
        <f ca="1">'Lane 22'!Q30 +TiltZ+(TiltBoard*Board)</f>
        <v>-0.57692307692307687</v>
      </c>
      <c r="G30">
        <f ca="1">'Lane 22'!S30 +TiltZ+(TiltBoard*Board)</f>
        <v>-1.6025641025641026</v>
      </c>
      <c r="H30">
        <f ca="1">'Lane 22'!U30 +TiltZ+(TiltBoard*Board)</f>
        <v>-1.6282051282051282</v>
      </c>
      <c r="I30">
        <f ca="1">'Lane 22'!W30 +TiltZ+(TiltBoard*Board)</f>
        <v>-4.6538461538461542</v>
      </c>
      <c r="J30">
        <f ca="1">'Lane 22'!Y30 +TiltZ+(TiltBoard*Board)</f>
        <v>-5.67948717948718</v>
      </c>
      <c r="K30">
        <f ca="1">'Lane 22'!AA30 +TiltZ+(TiltBoard*Board)</f>
        <v>-7.7051282051282053</v>
      </c>
      <c r="L30">
        <f ca="1">'Lane 22'!AC30 +TiltZ+(TiltBoard*Board)</f>
        <v>-11.73076923076923</v>
      </c>
      <c r="M30">
        <f ca="1">'Lane 22'!AE30 +TiltZ+(TiltBoard*Board)</f>
        <v>-13.756410256410256</v>
      </c>
      <c r="N30">
        <f ca="1">'Lane 22'!AG30 +TiltZ+(TiltBoard*Board)</f>
        <v>-16.782051282051281</v>
      </c>
      <c r="O30">
        <f ca="1">'Lane 22'!AI30 +TiltZ+(TiltBoard*Board)</f>
        <v>-19.807692307692307</v>
      </c>
      <c r="P30">
        <f ca="1">'Lane 22'!AK30 +TiltZ+(TiltBoard*Board)</f>
        <v>-23.833333333333332</v>
      </c>
      <c r="Q30">
        <f ca="1">'Lane 22'!AM30 +TiltZ+(TiltBoard*Board)</f>
        <v>-27.858974358974358</v>
      </c>
      <c r="R30">
        <f ca="1">'Lane 22'!AO30 +TiltZ+(TiltBoard*Board)</f>
        <v>-30.884615384615383</v>
      </c>
      <c r="S30">
        <f ca="1">'Lane 22'!AQ30 +TiltZ+(TiltBoard*Board)</f>
        <v>-33.910256410256409</v>
      </c>
      <c r="T30">
        <f ca="1">'Lane 22'!AS30 +TiltZ+(TiltBoard*Board)</f>
        <v>-35.935897435897438</v>
      </c>
      <c r="U30">
        <f ca="1">'Lane 22'!AU30 +TiltZ+(TiltBoard*Board)</f>
        <v>-37.96153846153846</v>
      </c>
      <c r="V30">
        <f ca="1">'Lane 22'!AW30 +TiltZ+(TiltBoard*Board)</f>
        <v>-38.987179487179489</v>
      </c>
      <c r="W30">
        <f ca="1">'Lane 22'!AY30 +TiltZ+(TiltBoard*Board)</f>
        <v>-40.012820512820511</v>
      </c>
      <c r="X30">
        <f ca="1">'Lane 22'!BA30 +TiltZ+(TiltBoard*Board)</f>
        <v>-41.03846153846154</v>
      </c>
      <c r="Y30">
        <f ca="1">'Lane 22'!BC30 +TiltZ+(TiltBoard*Board)</f>
        <v>-40.064102564102562</v>
      </c>
      <c r="Z30">
        <f ca="1">'Lane 22'!BE30 +TiltZ+(TiltBoard*Board)</f>
        <v>-39.089743589743591</v>
      </c>
      <c r="AA30">
        <f ca="1">'Lane 22'!BG30 +TiltZ+(TiltBoard*Board)</f>
        <v>-38.115384615384613</v>
      </c>
      <c r="AB30">
        <f ca="1">'Lane 22'!BI30 +TiltZ+(TiltBoard*Board)</f>
        <v>-35.141025641025642</v>
      </c>
      <c r="AC30">
        <f ca="1">'Lane 22'!BK30 +TiltZ+(TiltBoard*Board)</f>
        <v>-33.166666666666664</v>
      </c>
      <c r="AD30">
        <f ca="1">'Lane 22'!BM30 +TiltZ+(TiltBoard*Board)</f>
        <v>-31.192307692307693</v>
      </c>
      <c r="AE30">
        <f ca="1">'Lane 22'!BO30 +TiltZ+(TiltBoard*Board)</f>
        <v>-29.217948717948719</v>
      </c>
      <c r="AF30">
        <f ca="1">'Lane 22'!BQ30 +TiltZ+(TiltBoard*Board)</f>
        <v>-27.243589743589744</v>
      </c>
      <c r="AG30">
        <f ca="1">'Lane 22'!BS30 +TiltZ+(TiltBoard*Board)</f>
        <v>-24.26923076923077</v>
      </c>
      <c r="AH30">
        <f ca="1">'Lane 22'!BU30 +TiltZ+(TiltBoard*Board)</f>
        <v>-21.294871794871796</v>
      </c>
      <c r="AI30">
        <f ca="1">'Lane 22'!BW30 +TiltZ+(TiltBoard*Board)</f>
        <v>-19.320512820512821</v>
      </c>
      <c r="AJ30">
        <f ca="1">'Lane 22'!BY30 +TiltZ+(TiltBoard*Board)</f>
        <v>-15.346153846153847</v>
      </c>
      <c r="AK30">
        <f ca="1">'Lane 22'!CA30 +TiltZ+(TiltBoard*Board)</f>
        <v>-12.371794871794872</v>
      </c>
      <c r="AL30">
        <f ca="1">'Lane 22'!CC30 +TiltZ+(TiltBoard*Board)</f>
        <v>-7.3974358974358978</v>
      </c>
      <c r="AM30">
        <f ca="1">'Lane 22'!CE30 +TiltZ+(TiltBoard*Board)</f>
        <v>-5.4230769230769234</v>
      </c>
      <c r="AN30">
        <f ca="1">'Lane 22'!CG30 +TiltZ+(TiltBoard*Board)</f>
        <v>-3.4487179487179489</v>
      </c>
      <c r="AO30">
        <f ca="1">'Lane 22'!CJ30 +TiltFact</f>
        <v>-0.5</v>
      </c>
      <c r="AP30">
        <v>0</v>
      </c>
      <c r="AQ30">
        <f ca="1">'Lane 22'!H30</f>
        <v>-1</v>
      </c>
      <c r="AR30">
        <f ca="1">Tilt/2</f>
        <v>-0.5</v>
      </c>
      <c r="AS30">
        <f ca="1">TiltFact*-1</f>
        <v>0.5</v>
      </c>
      <c r="AT30">
        <f ca="1">Tilt/39</f>
        <v>-0.02564102564102564</v>
      </c>
    </row>
    <row r="31" spans="1:46">
      <c r="A31" s="11">
        <v>1</v>
      </c>
      <c r="B31" s="22">
        <v>0</v>
      </c>
      <c r="C31">
        <f ca="1">'Lane 22'!K31 +TiltZ</f>
        <v>15</v>
      </c>
      <c r="D31">
        <f ca="1">'Lane 22'!M31 +TiltZ+(TiltBoard*Board)</f>
        <v>17.23076923076923</v>
      </c>
      <c r="E31">
        <f ca="1">'Lane 22'!O31 +TiltZ+(TiltBoard*Board)</f>
        <v>17.46153846153846</v>
      </c>
      <c r="F31">
        <f ca="1">'Lane 22'!Q31 +TiltZ+(TiltBoard*Board)</f>
        <v>18.692307692307693</v>
      </c>
      <c r="G31">
        <f ca="1">'Lane 22'!S31 +TiltZ+(TiltBoard*Board)</f>
        <v>20.923076923076923</v>
      </c>
      <c r="H31">
        <f ca="1">'Lane 22'!U31 +TiltZ+(TiltBoard*Board)</f>
        <v>23.153846153846153</v>
      </c>
      <c r="I31">
        <f ca="1">'Lane 22'!W31 +TiltZ+(TiltBoard*Board)</f>
        <v>22.384615384615383</v>
      </c>
      <c r="J31">
        <f ca="1">'Lane 22'!Y31 +TiltZ+(TiltBoard*Board)</f>
        <v>22.615384615384613</v>
      </c>
      <c r="K31">
        <f ca="1">'Lane 22'!AA31 +TiltZ+(TiltBoard*Board)</f>
        <v>21.846153846153847</v>
      </c>
      <c r="L31">
        <f ca="1">'Lane 22'!AC31 +TiltZ+(TiltBoard*Board)</f>
        <v>19.076923076923077</v>
      </c>
      <c r="M31">
        <f ca="1">'Lane 22'!AE31 +TiltZ+(TiltBoard*Board)</f>
        <v>16.307692307692307</v>
      </c>
      <c r="N31">
        <f ca="1">'Lane 22'!AG31 +TiltZ+(TiltBoard*Board)</f>
        <v>11.538461538461538</v>
      </c>
      <c r="O31">
        <f ca="1">'Lane 22'!AI31 +TiltZ+(TiltBoard*Board)</f>
        <v>7.7692307692307683</v>
      </c>
      <c r="P31">
        <f ca="1">'Lane 22'!AK31 +TiltZ+(TiltBoard*Board)</f>
        <v>2</v>
      </c>
      <c r="Q31">
        <f ca="1">'Lane 22'!AM31 +TiltZ+(TiltBoard*Board)</f>
        <v>-5.76923076923077</v>
      </c>
      <c r="R31">
        <f ca="1">'Lane 22'!AO31 +TiltZ+(TiltBoard*Board)</f>
        <v>-12.538461538461538</v>
      </c>
      <c r="S31">
        <f ca="1">'Lane 22'!AQ31 +TiltZ+(TiltBoard*Board)</f>
        <v>-18.307692307692307</v>
      </c>
      <c r="T31">
        <f ca="1">'Lane 22'!AS31 +TiltZ+(TiltBoard*Board)</f>
        <v>-26.07692307692308</v>
      </c>
      <c r="U31">
        <f ca="1">'Lane 22'!AU31 +TiltZ+(TiltBoard*Board)</f>
        <v>-31.846153846153847</v>
      </c>
      <c r="V31">
        <f ca="1">'Lane 22'!AW31 +TiltZ+(TiltBoard*Board)</f>
        <v>-34.615384615384613</v>
      </c>
      <c r="W31">
        <f ca="1">'Lane 22'!AY31 +TiltZ+(TiltBoard*Board)</f>
        <v>-37.384615384615387</v>
      </c>
      <c r="X31">
        <f ca="1">'Lane 22'!BA31 +TiltZ+(TiltBoard*Board)</f>
        <v>-39.153846153846153</v>
      </c>
      <c r="Y31">
        <f ca="1">'Lane 22'!BC31 +TiltZ+(TiltBoard*Board)</f>
        <v>-40.92307692307692</v>
      </c>
      <c r="Z31">
        <f ca="1">'Lane 22'!BE31 +TiltZ+(TiltBoard*Board)</f>
        <v>-40.692307692307693</v>
      </c>
      <c r="AA31">
        <f ca="1">'Lane 22'!BG31 +TiltZ+(TiltBoard*Board)</f>
        <v>-40.461538461538467</v>
      </c>
      <c r="AB31">
        <f ca="1">'Lane 22'!BI31 +TiltZ+(TiltBoard*Board)</f>
        <v>-41.230769230769234</v>
      </c>
      <c r="AC31">
        <f ca="1">'Lane 22'!BK31 +TiltZ+(TiltBoard*Board)</f>
        <v>-39</v>
      </c>
      <c r="AD31">
        <f ca="1">'Lane 22'!BM31 +TiltZ+(TiltBoard*Board)</f>
        <v>-38.769230769230774</v>
      </c>
      <c r="AE31">
        <f ca="1">'Lane 22'!BO31 +TiltZ+(TiltBoard*Board)</f>
        <v>-35.53846153846154</v>
      </c>
      <c r="AF31">
        <f ca="1">'Lane 22'!BQ31 +TiltZ+(TiltBoard*Board)</f>
        <v>-34.307692307692307</v>
      </c>
      <c r="AG31">
        <f ca="1">'Lane 22'!BS31 +TiltZ+(TiltBoard*Board)</f>
        <v>-33.07692307692308</v>
      </c>
      <c r="AH31">
        <f ca="1">'Lane 22'!BU31 +TiltZ+(TiltBoard*Board)</f>
        <v>-29.846153846153847</v>
      </c>
      <c r="AI31">
        <f ca="1">'Lane 22'!BW31 +TiltZ+(TiltBoard*Board)</f>
        <v>-28.615384615384617</v>
      </c>
      <c r="AJ31">
        <f ca="1">'Lane 22'!BY31 +TiltZ+(TiltBoard*Board)</f>
        <v>-27.384615384615387</v>
      </c>
      <c r="AK31">
        <f ca="1">'Lane 22'!CA31 +TiltZ+(TiltBoard*Board)</f>
        <v>-25.153846153846157</v>
      </c>
      <c r="AL31">
        <f ca="1">'Lane 22'!CC31 +TiltZ+(TiltBoard*Board)</f>
        <v>-21.923076923076923</v>
      </c>
      <c r="AM31">
        <f ca="1">'Lane 22'!CE31 +TiltZ+(TiltBoard*Board)</f>
        <v>-20.692307692307693</v>
      </c>
      <c r="AN31">
        <f ca="1">'Lane 22'!CG31 +TiltZ+(TiltBoard*Board)</f>
        <v>-20.461538461538463</v>
      </c>
      <c r="AO31">
        <f ca="1">'Lane 22'!CJ31 +TiltFact</f>
        <v>-15</v>
      </c>
      <c r="AP31">
        <v>0</v>
      </c>
      <c r="AQ31">
        <f ca="1">'Lane 22'!H31</f>
        <v>-30</v>
      </c>
      <c r="AR31">
        <f ca="1">Tilt/2</f>
        <v>-15</v>
      </c>
      <c r="AS31">
        <f ca="1">TiltFact*-1</f>
        <v>15</v>
      </c>
      <c r="AT31">
        <f ca="1">Tilt/39</f>
        <v>-0.76923076923076927</v>
      </c>
    </row>
    <row r="32" spans="4:40">
      <c r="D32">
        <v>1</v>
      </c>
      <c r="E32">
        <v>2</v>
      </c>
      <c r="F32">
        <v>3</v>
      </c>
      <c r="G32">
        <v>4</v>
      </c>
      <c r="H32">
        <v>5</v>
      </c>
      <c r="I32">
        <v>6</v>
      </c>
      <c r="J32">
        <v>7</v>
      </c>
      <c r="K32">
        <v>8</v>
      </c>
      <c r="L32">
        <v>9</v>
      </c>
      <c r="M32">
        <v>10</v>
      </c>
      <c r="N32">
        <v>11</v>
      </c>
      <c r="O32">
        <v>12</v>
      </c>
      <c r="P32">
        <v>13</v>
      </c>
      <c r="Q32">
        <v>14</v>
      </c>
      <c r="R32">
        <v>15</v>
      </c>
      <c r="S32">
        <v>16</v>
      </c>
      <c r="T32">
        <v>17</v>
      </c>
      <c r="U32">
        <v>18</v>
      </c>
      <c r="V32">
        <v>19</v>
      </c>
      <c r="W32">
        <v>20</v>
      </c>
      <c r="X32">
        <v>21</v>
      </c>
      <c r="Y32">
        <v>22</v>
      </c>
      <c r="Z32">
        <v>23</v>
      </c>
      <c r="AA32">
        <v>24</v>
      </c>
      <c r="AB32">
        <v>25</v>
      </c>
      <c r="AC32">
        <v>26</v>
      </c>
      <c r="AD32">
        <v>27</v>
      </c>
      <c r="AE32">
        <v>28</v>
      </c>
      <c r="AF32">
        <v>29</v>
      </c>
      <c r="AG32">
        <v>30</v>
      </c>
      <c r="AH32">
        <v>31</v>
      </c>
      <c r="AI32">
        <v>32</v>
      </c>
      <c r="AJ32">
        <v>33</v>
      </c>
      <c r="AK32">
        <v>34</v>
      </c>
      <c r="AL32">
        <v>35</v>
      </c>
      <c r="AM32">
        <v>36</v>
      </c>
      <c r="AN32">
        <v>37</v>
      </c>
    </row>
  </sheetData>
  <conditionalFormatting sqref="C1:U1 W1:AT1">
    <cfRule type="colorScale" priority="1">
      <colorScale>
        <cfvo type="min" val="0"/>
        <cfvo type="percentile" val="50"/>
        <cfvo type="max" val="0"/>
        <color rgb="FFC00000"/>
        <color theme="2"/>
        <color rgb="FF002060"/>
      </colorScale>
    </cfRule>
  </conditionalFormatting>
  <pageMargins left="0.7" right="0.7" top="0.75" bottom="0.75" header="0.3" footer="0.3"/>
  <headerFooter scaleWithDoc="1" alignWithMargins="0" differentFirst="0" differentOddEven="0"/>
</worksheet>
</file>

<file path=xl/worksheets/sheet6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DC932"/>
  <sheetViews>
    <sheetView topLeftCell="R7" zoomScale="80" view="normal" workbookViewId="0">
      <selection pane="topLeft" activeCell="AG26" sqref="AG26"/>
    </sheetView>
  </sheetViews>
  <sheetFormatPr defaultRowHeight="12.75"/>
  <cols>
    <col min="1" max="1" width="29.140625" customWidth="1"/>
    <col min="2" max="2" width="9.140625" style="105" customWidth="1"/>
    <col min="6" max="6" width="9.140625" style="105" customWidth="1"/>
    <col min="10" max="10" width="9.140625" style="105" customWidth="1"/>
    <col min="14" max="14" width="9.140625" style="105" customWidth="1"/>
    <col min="18" max="18" width="9.140625" style="105" customWidth="1"/>
    <col min="19" max="19" width="4.84765625" style="121" customWidth="1"/>
    <col min="20" max="21" width="9.140625" style="111" customWidth="1"/>
    <col min="22" max="22" width="4.84765625" style="122" customWidth="1"/>
    <col min="23" max="23" width="4.84765625" style="108" customWidth="1"/>
    <col min="25" max="29" width="0" hidden="1" customWidth="1"/>
  </cols>
  <sheetData>
    <row r="1" spans="20:106">
      <c r="T1" s="108"/>
      <c r="U1" s="108"/>
      <c r="BV1" s="115" t="s">
        <v>214</v>
      </c>
      <c r="BW1" s="115" t="s">
        <v>213</v>
      </c>
      <c r="BX1" s="115" t="s">
        <v>212</v>
      </c>
      <c r="BY1" s="115" t="s">
        <v>211</v>
      </c>
      <c r="BZ1" s="115" t="s">
        <v>210</v>
      </c>
      <c r="CA1" s="115" t="s">
        <v>209</v>
      </c>
      <c r="CB1" s="115" t="s">
        <v>208</v>
      </c>
      <c r="CC1" s="115" t="s">
        <v>207</v>
      </c>
      <c r="CD1" s="115" t="s">
        <v>206</v>
      </c>
      <c r="CE1" s="115" t="s">
        <v>205</v>
      </c>
      <c r="CF1" s="115" t="s">
        <v>204</v>
      </c>
      <c r="CG1" s="115" t="s">
        <v>203</v>
      </c>
      <c r="CH1" s="115" t="s">
        <v>202</v>
      </c>
      <c r="CI1" s="115" t="s">
        <v>201</v>
      </c>
      <c r="CJ1" s="115" t="s">
        <v>200</v>
      </c>
      <c r="CK1" s="115" t="s">
        <v>199</v>
      </c>
      <c r="CL1" s="115" t="s">
        <v>198</v>
      </c>
      <c r="CM1" s="115" t="s">
        <v>197</v>
      </c>
      <c r="CN1" s="115" t="s">
        <v>196</v>
      </c>
      <c r="CO1" s="115" t="s">
        <v>195</v>
      </c>
      <c r="CP1" s="115" t="s">
        <v>194</v>
      </c>
      <c r="CQ1" s="115" t="s">
        <v>193</v>
      </c>
      <c r="CR1" s="115" t="s">
        <v>183</v>
      </c>
      <c r="CS1" s="115" t="s">
        <v>184</v>
      </c>
      <c r="CT1" s="115" t="s">
        <v>185</v>
      </c>
      <c r="CU1" s="115" t="s">
        <v>186</v>
      </c>
      <c r="CV1" s="115" t="s">
        <v>187</v>
      </c>
      <c r="CW1" s="115" t="s">
        <v>188</v>
      </c>
      <c r="CX1" s="115" t="s">
        <v>189</v>
      </c>
      <c r="CY1" s="115" t="s">
        <v>190</v>
      </c>
      <c r="CZ1" s="115" t="s">
        <v>191</v>
      </c>
      <c r="DA1" s="115" t="s">
        <v>192</v>
      </c>
      <c r="DB1" s="115"/>
    </row>
    <row r="2" spans="9:106" ht="25.5">
      <c r="I2" s="110" t="s">
        <v>173</v>
      </c>
      <c r="T2" s="119" t="s">
        <v>172</v>
      </c>
      <c r="U2" s="108"/>
      <c r="AD2" s="115" t="s">
        <v>149</v>
      </c>
      <c r="AE2" s="116"/>
      <c r="AF2" s="115" t="s">
        <v>148</v>
      </c>
      <c r="AG2" s="116"/>
      <c r="AH2" s="115" t="s">
        <v>147</v>
      </c>
      <c r="AI2" s="116"/>
      <c r="AJ2" s="115" t="s">
        <v>146</v>
      </c>
      <c r="AK2" s="116"/>
      <c r="AL2" s="115" t="s">
        <v>145</v>
      </c>
      <c r="AM2" s="116"/>
      <c r="AN2" s="115" t="s">
        <v>144</v>
      </c>
      <c r="AO2" s="116"/>
      <c r="AP2" s="115" t="s">
        <v>143</v>
      </c>
      <c r="AQ2" s="116"/>
      <c r="AR2" s="115" t="s">
        <v>142</v>
      </c>
      <c r="AS2" s="116"/>
      <c r="AT2" s="115" t="s">
        <v>141</v>
      </c>
      <c r="AU2" s="116"/>
      <c r="AV2" s="115" t="s">
        <v>140</v>
      </c>
      <c r="AW2" s="116"/>
      <c r="AX2" s="115" t="s">
        <v>139</v>
      </c>
      <c r="AY2" s="116"/>
      <c r="AZ2" s="115" t="s">
        <v>138</v>
      </c>
      <c r="BA2" s="115"/>
      <c r="BB2" s="115" t="s">
        <v>137</v>
      </c>
      <c r="BC2" s="116"/>
      <c r="BD2" s="115" t="s">
        <v>136</v>
      </c>
      <c r="BE2" s="116"/>
      <c r="BF2" s="115" t="s">
        <v>131</v>
      </c>
      <c r="BG2" s="116"/>
      <c r="BH2" s="115" t="s">
        <v>132</v>
      </c>
      <c r="BI2" s="116"/>
      <c r="BJ2" s="115" t="s">
        <v>133</v>
      </c>
      <c r="BK2" s="116"/>
      <c r="BL2" s="115" t="s">
        <v>134</v>
      </c>
      <c r="BM2" s="116"/>
      <c r="BN2" s="115" t="s">
        <v>135</v>
      </c>
      <c r="BO2" s="116"/>
      <c r="BP2" s="116"/>
      <c r="BQ2" s="116"/>
      <c r="BR2" s="115" t="s">
        <v>150</v>
      </c>
      <c r="BS2" s="116"/>
      <c r="BT2" s="115" t="s">
        <v>151</v>
      </c>
      <c r="BU2" s="116"/>
      <c r="BV2" s="115" t="s">
        <v>152</v>
      </c>
      <c r="BW2" s="116"/>
      <c r="BX2" s="115" t="s">
        <v>153</v>
      </c>
      <c r="BY2" s="116"/>
      <c r="BZ2" s="115" t="s">
        <v>154</v>
      </c>
      <c r="CA2" s="116"/>
      <c r="CB2" s="115" t="s">
        <v>155</v>
      </c>
      <c r="CC2" s="116"/>
      <c r="CD2" s="115" t="s">
        <v>156</v>
      </c>
      <c r="CE2" s="116"/>
      <c r="CF2" s="115" t="s">
        <v>157</v>
      </c>
      <c r="CG2" s="116"/>
      <c r="CH2" s="115" t="s">
        <v>158</v>
      </c>
      <c r="CI2" s="116"/>
      <c r="CJ2" s="115" t="s">
        <v>159</v>
      </c>
      <c r="CK2" s="116"/>
      <c r="CL2" s="115" t="s">
        <v>160</v>
      </c>
      <c r="CM2" s="116"/>
      <c r="CN2" s="115" t="s">
        <v>161</v>
      </c>
      <c r="CO2" s="116"/>
      <c r="CP2" s="115" t="s">
        <v>162</v>
      </c>
      <c r="CQ2" s="116"/>
      <c r="CR2" s="115" t="s">
        <v>163</v>
      </c>
      <c r="CS2" s="116"/>
      <c r="CT2" s="115" t="s">
        <v>164</v>
      </c>
      <c r="CU2" s="116"/>
      <c r="CV2" s="115" t="s">
        <v>165</v>
      </c>
      <c r="CW2" s="116"/>
      <c r="CX2" s="115" t="s">
        <v>166</v>
      </c>
      <c r="CY2" s="116"/>
      <c r="CZ2" s="115" t="s">
        <v>167</v>
      </c>
      <c r="DA2" s="116"/>
      <c r="DB2" s="115" t="s">
        <v>168</v>
      </c>
    </row>
    <row r="3" spans="20:107">
      <c r="T3" s="108"/>
      <c r="U3" s="108"/>
      <c r="X3" s="114" t="str">
        <f ca="1">'Lane 22'!D41</f>
        <v>Distance</v>
      </c>
      <c r="Y3" s="114">
        <f ca="1">'Lane 22'!E41</f>
        <v>0</v>
      </c>
      <c r="Z3" s="114">
        <f ca="1">'Lane 22'!F41</f>
        <v>0</v>
      </c>
      <c r="AA3" s="114">
        <f ca="1">'Lane 22'!G41</f>
        <v>0</v>
      </c>
      <c r="AB3" s="114">
        <f ca="1">'Lane 22'!H41</f>
        <v>0</v>
      </c>
      <c r="AC3" s="114">
        <f ca="1">'Lane 22'!I41</f>
        <v>0</v>
      </c>
      <c r="AD3" s="114" t="str">
        <f ca="1">'Lane 22'!K41</f>
        <v>L1</v>
      </c>
      <c r="AE3" s="114" t="str">
        <f ca="1">'Lane 22'!L41</f>
        <v>L1.5</v>
      </c>
      <c r="AF3" s="114" t="str">
        <f ca="1">'Lane 22'!M41</f>
        <v>L2</v>
      </c>
      <c r="AG3" s="114" t="str">
        <f ca="1">'Lane 22'!N41</f>
        <v>L2.5</v>
      </c>
      <c r="AH3" s="114" t="str">
        <f ca="1">'Lane 22'!O41</f>
        <v>L3</v>
      </c>
      <c r="AI3" s="114" t="str">
        <f ca="1">'Lane 22'!P41</f>
        <v>L3.5</v>
      </c>
      <c r="AJ3" s="114" t="str">
        <f ca="1">'Lane 22'!Q41</f>
        <v>L4</v>
      </c>
      <c r="AK3" s="114" t="str">
        <f ca="1">'Lane 22'!R41</f>
        <v>L4.5</v>
      </c>
      <c r="AL3" s="114" t="str">
        <f ca="1">'Lane 22'!S41</f>
        <v>L5</v>
      </c>
      <c r="AM3" s="114" t="str">
        <f ca="1">'Lane 22'!T41</f>
        <v>L5.5</v>
      </c>
      <c r="AN3" s="114" t="str">
        <f ca="1">'Lane 22'!U41</f>
        <v>L6</v>
      </c>
      <c r="AO3" s="114" t="str">
        <f ca="1">'Lane 22'!V41</f>
        <v>L6.5</v>
      </c>
      <c r="AP3" s="114" t="str">
        <f ca="1">'Lane 22'!W41</f>
        <v>L7</v>
      </c>
      <c r="AQ3" s="114" t="str">
        <f ca="1">'Lane 22'!X41</f>
        <v>L7.5</v>
      </c>
      <c r="AR3" s="114" t="str">
        <f ca="1">'Lane 22'!Y41</f>
        <v>L8</v>
      </c>
      <c r="AS3" s="114" t="str">
        <f ca="1">'Lane 22'!Z41</f>
        <v>L8.5</v>
      </c>
      <c r="AT3" s="114" t="str">
        <f ca="1">'Lane 22'!AA41</f>
        <v>L9</v>
      </c>
      <c r="AU3" s="114" t="str">
        <f ca="1">'Lane 22'!AB41</f>
        <v>L9.5</v>
      </c>
      <c r="AV3" s="114" t="str">
        <f ca="1">'Lane 22'!AC41</f>
        <v>L10</v>
      </c>
      <c r="AW3" s="114" t="str">
        <f ca="1">'Lane 22'!AD41</f>
        <v>L10.5</v>
      </c>
      <c r="AX3" s="114" t="str">
        <f ca="1">'Lane 22'!AE41</f>
        <v>L11</v>
      </c>
      <c r="AY3" s="114" t="str">
        <f ca="1">'Lane 22'!AF41</f>
        <v>L11.5</v>
      </c>
      <c r="AZ3" s="114" t="str">
        <f ca="1">'Lane 22'!AG41</f>
        <v>L12</v>
      </c>
      <c r="BA3" s="114" t="str">
        <f ca="1">'Lane 22'!AH41</f>
        <v>L12.5</v>
      </c>
      <c r="BB3" s="114" t="str">
        <f ca="1">'Lane 22'!AI41</f>
        <v>L13</v>
      </c>
      <c r="BC3" s="114" t="str">
        <f ca="1">'Lane 22'!AJ41</f>
        <v>L13.5</v>
      </c>
      <c r="BD3" s="114" t="str">
        <f ca="1">'Lane 22'!AK41</f>
        <v>L14</v>
      </c>
      <c r="BE3" s="114" t="str">
        <f ca="1">'Lane 22'!AL41</f>
        <v>L14.5</v>
      </c>
      <c r="BF3" s="114" t="str">
        <f ca="1">'Lane 22'!AM41</f>
        <v>L15</v>
      </c>
      <c r="BG3" s="114" t="str">
        <f ca="1">'Lane 22'!AN41</f>
        <v>L15.5</v>
      </c>
      <c r="BH3" s="114" t="str">
        <f ca="1">'Lane 22'!AO41</f>
        <v>L16</v>
      </c>
      <c r="BI3" s="114" t="str">
        <f ca="1">'Lane 22'!AP41</f>
        <v>L16.5</v>
      </c>
      <c r="BJ3" s="114" t="str">
        <f ca="1">'Lane 22'!AQ41</f>
        <v>L17</v>
      </c>
      <c r="BK3" s="114" t="str">
        <f ca="1">'Lane 22'!AR41</f>
        <v>L17.5</v>
      </c>
      <c r="BL3" s="114" t="str">
        <f ca="1">'Lane 22'!AS41</f>
        <v>L18</v>
      </c>
      <c r="BM3" s="114" t="str">
        <f ca="1">'Lane 22'!AT41</f>
        <v>L18.5</v>
      </c>
      <c r="BN3" s="114" t="str">
        <f ca="1">'Lane 22'!AU41</f>
        <v>L19</v>
      </c>
      <c r="BO3" s="114" t="str">
        <f ca="1">'Lane 22'!AV41</f>
        <v>L19.5</v>
      </c>
      <c r="BP3" s="114">
        <f ca="1">'Lane 22'!AW41</f>
        <v>20</v>
      </c>
      <c r="BQ3" s="114" t="str">
        <f ca="1">'Lane 22'!AX41</f>
        <v>R19.5</v>
      </c>
      <c r="BR3" s="114" t="str">
        <f ca="1">'Lane 22'!AY41</f>
        <v>R19</v>
      </c>
      <c r="BS3" s="114" t="str">
        <f ca="1">'Lane 22'!AZ41</f>
        <v>R18.5</v>
      </c>
      <c r="BT3" s="114" t="str">
        <f ca="1">'Lane 22'!BA41</f>
        <v>R18</v>
      </c>
      <c r="BU3" s="114" t="str">
        <f ca="1">'Lane 22'!BB41</f>
        <v>R17.5</v>
      </c>
      <c r="BV3" s="114" t="str">
        <f ca="1">'Lane 22'!BC41</f>
        <v>R17</v>
      </c>
      <c r="BW3" s="114" t="str">
        <f ca="1">'Lane 22'!BD41</f>
        <v>R16.5</v>
      </c>
      <c r="BX3" s="114" t="str">
        <f ca="1">'Lane 22'!BE41</f>
        <v>R16</v>
      </c>
      <c r="BY3" s="114" t="str">
        <f ca="1">'Lane 22'!BF41</f>
        <v>R15.5</v>
      </c>
      <c r="BZ3" s="114" t="str">
        <f ca="1">'Lane 22'!BG41</f>
        <v>R15</v>
      </c>
      <c r="CA3" s="114" t="str">
        <f ca="1">'Lane 22'!BH41</f>
        <v>R14.5</v>
      </c>
      <c r="CB3" s="114" t="str">
        <f ca="1">'Lane 22'!BI41</f>
        <v>R14</v>
      </c>
      <c r="CC3" s="114" t="str">
        <f ca="1">'Lane 22'!BJ41</f>
        <v>R13.5</v>
      </c>
      <c r="CD3" s="114" t="str">
        <f ca="1">'Lane 22'!BK41</f>
        <v>R13</v>
      </c>
      <c r="CE3" s="114" t="str">
        <f ca="1">'Lane 22'!BL41</f>
        <v>R12.5</v>
      </c>
      <c r="CF3" s="114" t="str">
        <f ca="1">'Lane 22'!BM41</f>
        <v>R12</v>
      </c>
      <c r="CG3" s="114" t="str">
        <f ca="1">'Lane 22'!BN41</f>
        <v>R11.5</v>
      </c>
      <c r="CH3" s="114" t="str">
        <f ca="1">'Lane 22'!BO41</f>
        <v>R11</v>
      </c>
      <c r="CI3" s="114" t="str">
        <f ca="1">'Lane 22'!BP41</f>
        <v>R10.5</v>
      </c>
      <c r="CJ3" s="114" t="str">
        <f ca="1">'Lane 22'!BQ41</f>
        <v>R10</v>
      </c>
      <c r="CK3" s="114" t="str">
        <f ca="1">'Lane 22'!BR41</f>
        <v>R9.5</v>
      </c>
      <c r="CL3" s="114" t="str">
        <f ca="1">'Lane 22'!BS41</f>
        <v>R9</v>
      </c>
      <c r="CM3" s="114" t="str">
        <f ca="1">'Lane 22'!BT41</f>
        <v>R8.5</v>
      </c>
      <c r="CN3" s="114" t="str">
        <f ca="1">'Lane 22'!BU41</f>
        <v>R8</v>
      </c>
      <c r="CO3" s="114" t="str">
        <f ca="1">'Lane 22'!BV41</f>
        <v>R7.5</v>
      </c>
      <c r="CP3" s="114" t="str">
        <f ca="1">'Lane 22'!BW41</f>
        <v>R7</v>
      </c>
      <c r="CQ3" s="114" t="str">
        <f ca="1">'Lane 22'!BX41</f>
        <v>R6.5</v>
      </c>
      <c r="CR3" s="114" t="str">
        <f ca="1">'Lane 22'!BY41</f>
        <v>R6</v>
      </c>
      <c r="CS3" s="114" t="str">
        <f ca="1">'Lane 22'!BZ41</f>
        <v>R5.5</v>
      </c>
      <c r="CT3" s="114" t="str">
        <f ca="1">'Lane 22'!CA41</f>
        <v>R5</v>
      </c>
      <c r="CU3" s="114" t="str">
        <f ca="1">'Lane 22'!CB41</f>
        <v>R4.5</v>
      </c>
      <c r="CV3" s="114" t="str">
        <f ca="1">'Lane 22'!CC41</f>
        <v>R4</v>
      </c>
      <c r="CW3" s="114" t="str">
        <f ca="1">'Lane 22'!CD41</f>
        <v>R3.5</v>
      </c>
      <c r="CX3" s="114" t="str">
        <f ca="1">'Lane 22'!CE41</f>
        <v>R3</v>
      </c>
      <c r="CY3" s="114" t="str">
        <f ca="1">'Lane 22'!CF41</f>
        <v>R2.5</v>
      </c>
      <c r="CZ3" s="114" t="str">
        <f ca="1">'Lane 22'!CG41</f>
        <v>R2</v>
      </c>
      <c r="DA3" s="114" t="str">
        <f ca="1">'Lane 22'!CH41</f>
        <v>R1.5</v>
      </c>
      <c r="DB3" s="114" t="str">
        <f ca="1">'Lane 22'!CI41</f>
        <v>R1</v>
      </c>
      <c r="DC3" s="114" t="s">
        <v>3</v>
      </c>
    </row>
    <row r="4" spans="2:107">
      <c r="B4" s="105" t="s">
        <v>127</v>
      </c>
      <c r="F4" s="107" t="s">
        <v>128</v>
      </c>
      <c r="N4" s="105" t="s">
        <v>129</v>
      </c>
      <c r="T4" s="108"/>
      <c r="U4" s="108"/>
      <c r="X4" s="112">
        <f ca="1">'Lane 22'!D42</f>
        <v>59</v>
      </c>
      <c r="Y4" s="71">
        <f ca="1">'Lane 22'!E42</f>
        <v>0</v>
      </c>
      <c r="Z4" s="71">
        <f ca="1">'Lane 22'!F42</f>
        <v>0</v>
      </c>
      <c r="AA4" s="71">
        <f ca="1">'Lane 22'!G42</f>
        <v>0</v>
      </c>
      <c r="AB4" s="71">
        <f ca="1">'Lane 22'!H42</f>
        <v>0</v>
      </c>
      <c r="AC4" s="71">
        <f ca="1">'Lane 22'!I42</f>
        <v>0</v>
      </c>
      <c r="AD4" s="71">
        <f ca="1">'Lane 22'!K42</f>
        <v>0.038461538461538464</v>
      </c>
      <c r="AE4" s="71">
        <f ca="1">'Lane 22'!L42</f>
        <v>1.0384615384615386</v>
      </c>
      <c r="AF4" s="71">
        <f ca="1">'Lane 22'!M42</f>
        <v>-3.9615384615384617</v>
      </c>
      <c r="AG4" s="71">
        <f ca="1">'Lane 22'!N42</f>
        <v>0.038461538461538325</v>
      </c>
      <c r="AH4" s="71">
        <f ca="1">'Lane 22'!O42</f>
        <v>1.0384615384615383</v>
      </c>
      <c r="AI4" s="71">
        <f ca="1">'Lane 22'!P42</f>
        <v>0.038461538461538325</v>
      </c>
      <c r="AJ4" s="71">
        <f ca="1">'Lane 22'!Q42</f>
        <v>0.038461538461538325</v>
      </c>
      <c r="AK4" s="71">
        <f ca="1">'Lane 22'!R42</f>
        <v>-0.96153846153846168</v>
      </c>
      <c r="AL4" s="71">
        <f ca="1">'Lane 22'!S42</f>
        <v>0.038461538461538325</v>
      </c>
      <c r="AM4" s="71">
        <f ca="1">'Lane 22'!T42</f>
        <v>-0.96153846153846168</v>
      </c>
      <c r="AN4" s="71">
        <f ca="1">'Lane 22'!U42</f>
        <v>0.038461538461538325</v>
      </c>
      <c r="AO4" s="71">
        <f ca="1">'Lane 22'!V42</f>
        <v>0.038461538461538325</v>
      </c>
      <c r="AP4" s="71">
        <f ca="1">'Lane 22'!W42</f>
        <v>0.038461538461538325</v>
      </c>
      <c r="AQ4" s="71">
        <f ca="1">'Lane 22'!X42</f>
        <v>-0.96153846153846168</v>
      </c>
      <c r="AR4" s="71">
        <f ca="1">'Lane 22'!Y42</f>
        <v>0.038461538461538325</v>
      </c>
      <c r="AS4" s="71">
        <f ca="1">'Lane 22'!Z42</f>
        <v>-0.96153846153846168</v>
      </c>
      <c r="AT4" s="71">
        <f ca="1">'Lane 22'!AA42</f>
        <v>0.038461538461538325</v>
      </c>
      <c r="AU4" s="71">
        <f ca="1">'Lane 22'!AB42</f>
        <v>1.0384615384615383</v>
      </c>
      <c r="AV4" s="71">
        <f ca="1">'Lane 22'!AC42</f>
        <v>1.0384615384615383</v>
      </c>
      <c r="AW4" s="71">
        <f ca="1">'Lane 22'!AD42</f>
        <v>0.038461538461538325</v>
      </c>
      <c r="AX4" s="71">
        <f ca="1">'Lane 22'!AE42</f>
        <v>0.038461538461538325</v>
      </c>
      <c r="AY4" s="71">
        <f ca="1">'Lane 22'!AF42</f>
        <v>0.038461538461538325</v>
      </c>
      <c r="AZ4" s="71">
        <f ca="1">'Lane 22'!AG42</f>
        <v>1.0384615384615383</v>
      </c>
      <c r="BA4" s="71">
        <f ca="1">'Lane 22'!AH42</f>
        <v>1.0384615384615383</v>
      </c>
      <c r="BB4" s="71">
        <f ca="1">'Lane 22'!AI42</f>
        <v>1.0384615384615383</v>
      </c>
      <c r="BC4" s="71">
        <f ca="1">'Lane 22'!AJ42</f>
        <v>0.038461538461538547</v>
      </c>
      <c r="BD4" s="71">
        <f ca="1">'Lane 22'!AK42</f>
        <v>1.0384615384615386</v>
      </c>
      <c r="BE4" s="71">
        <f ca="1">'Lane 22'!AL42</f>
        <v>1.0384615384615386</v>
      </c>
      <c r="BF4" s="71">
        <f ca="1">'Lane 22'!AM42</f>
        <v>1.0384615384615383</v>
      </c>
      <c r="BG4" s="71">
        <f ca="1">'Lane 22'!AN42</f>
        <v>0.038461538461538547</v>
      </c>
      <c r="BH4" s="71">
        <f ca="1">'Lane 22'!AO42</f>
        <v>1.0384615384615386</v>
      </c>
      <c r="BI4" s="71">
        <f ca="1">'Lane 22'!AP42</f>
        <v>0.038461538461538325</v>
      </c>
      <c r="BJ4" s="71">
        <f ca="1">'Lane 22'!AQ42</f>
        <v>1.0384615384615383</v>
      </c>
      <c r="BK4" s="71">
        <f ca="1">'Lane 22'!AR42</f>
        <v>0.038461538461538325</v>
      </c>
      <c r="BL4" s="71">
        <f ca="1">'Lane 22'!AS42</f>
        <v>0.038461538461538325</v>
      </c>
      <c r="BM4" s="71">
        <f ca="1">'Lane 22'!AT42</f>
        <v>1.0384615384615383</v>
      </c>
      <c r="BN4" s="71">
        <f ca="1">'Lane 22'!AU42</f>
        <v>1.0384615384615383</v>
      </c>
      <c r="BO4" s="71">
        <f ca="1">'Lane 22'!AV42</f>
        <v>0.038461538461538325</v>
      </c>
      <c r="BP4" s="71">
        <f ca="1">'Lane 22'!AW42</f>
        <v>0.038461538461538325</v>
      </c>
      <c r="BQ4" s="71">
        <f ca="1">'Lane 22'!AX42</f>
        <v>0.038461538461538325</v>
      </c>
      <c r="BR4" s="71">
        <f ca="1">'Lane 22'!AY42</f>
        <v>0.038461538461538325</v>
      </c>
      <c r="BS4" s="71">
        <f ca="1">'Lane 22'!AZ42</f>
        <v>1.0384615384615383</v>
      </c>
      <c r="BT4" s="71">
        <f ca="1">'Lane 22'!BA42</f>
        <v>1.0384615384615383</v>
      </c>
      <c r="BU4" s="71">
        <f ca="1">'Lane 22'!BB42</f>
        <v>0.038461538461538325</v>
      </c>
      <c r="BV4" s="71">
        <f ca="1">'Lane 22'!BC42</f>
        <v>0.038461538461538325</v>
      </c>
      <c r="BW4" s="71">
        <f ca="1">'Lane 22'!BD42</f>
        <v>0.038461538461538325</v>
      </c>
      <c r="BX4" s="71">
        <f ca="1">'Lane 22'!BE42</f>
        <v>0.038461538461538325</v>
      </c>
      <c r="BY4" s="71">
        <f ca="1">'Lane 22'!BF42</f>
        <v>0.038461538461538325</v>
      </c>
      <c r="BZ4" s="71">
        <f ca="1">'Lane 22'!BG42</f>
        <v>0.038461538461538325</v>
      </c>
      <c r="CA4" s="71">
        <f ca="1">'Lane 22'!BH42</f>
        <v>-0.96153846153846168</v>
      </c>
      <c r="CB4" s="71">
        <f ca="1">'Lane 22'!BI42</f>
        <v>0.038461538461538325</v>
      </c>
      <c r="CC4" s="71">
        <f ca="1">'Lane 22'!BJ42</f>
        <v>0.038461538461538325</v>
      </c>
      <c r="CD4" s="71">
        <f ca="1">'Lane 22'!BK42</f>
        <v>0.038461538461538325</v>
      </c>
      <c r="CE4" s="71">
        <f ca="1">'Lane 22'!BL42</f>
        <v>-0.96153846153846168</v>
      </c>
      <c r="CF4" s="71">
        <f ca="1">'Lane 22'!BM42</f>
        <v>0.038461538461538325</v>
      </c>
      <c r="CG4" s="71">
        <f ca="1">'Lane 22'!BN42</f>
        <v>0.038461538461538325</v>
      </c>
      <c r="CH4" s="71">
        <f ca="1">'Lane 22'!BO42</f>
        <v>0.038461538461538325</v>
      </c>
      <c r="CI4" s="71">
        <f ca="1">'Lane 22'!BP42</f>
        <v>-0.96153846153846168</v>
      </c>
      <c r="CJ4" s="71">
        <f ca="1">'Lane 22'!BQ42</f>
        <v>0.038461538461538325</v>
      </c>
      <c r="CK4" s="71">
        <f ca="1">'Lane 22'!BR42</f>
        <v>-0.96153846153846168</v>
      </c>
      <c r="CL4" s="71">
        <f ca="1">'Lane 22'!BS42</f>
        <v>-0.96153846153846168</v>
      </c>
      <c r="CM4" s="71">
        <f ca="1">'Lane 22'!BT42</f>
        <v>0.038461538461538325</v>
      </c>
      <c r="CN4" s="71">
        <f ca="1">'Lane 22'!BU42</f>
        <v>-0.96153846153846168</v>
      </c>
      <c r="CO4" s="71">
        <f ca="1">'Lane 22'!BV42</f>
        <v>0.038461538461538547</v>
      </c>
      <c r="CP4" s="71">
        <f ca="1">'Lane 22'!BW42</f>
        <v>0.038461538461538547</v>
      </c>
      <c r="CQ4" s="71">
        <f ca="1">'Lane 22'!BX42</f>
        <v>-0.96153846153846145</v>
      </c>
      <c r="CR4" s="71">
        <f ca="1">'Lane 22'!BY42</f>
        <v>0.038461538461538436</v>
      </c>
      <c r="CS4" s="71">
        <f ca="1">'Lane 22'!BZ42</f>
        <v>0.038461538461538436</v>
      </c>
      <c r="CT4" s="71">
        <f ca="1">'Lane 22'!CA42</f>
        <v>0.038461538461538436</v>
      </c>
      <c r="CU4" s="71">
        <f ca="1">'Lane 22'!CB42</f>
        <v>0.038461538461538436</v>
      </c>
      <c r="CV4" s="71">
        <f ca="1">'Lane 22'!CC42</f>
        <v>0.038461538461538436</v>
      </c>
      <c r="CW4" s="71">
        <f ca="1">'Lane 22'!CD42</f>
        <v>0.038461538461538436</v>
      </c>
      <c r="CX4" s="71">
        <f ca="1">'Lane 22'!CE42</f>
        <v>0.038461538461538436</v>
      </c>
      <c r="CY4" s="71">
        <f ca="1">'Lane 22'!CF42</f>
        <v>0.038461538461538436</v>
      </c>
      <c r="CZ4" s="71">
        <f ca="1">'Lane 22'!CG42</f>
        <v>0.038461538461538436</v>
      </c>
      <c r="DA4" s="71">
        <f ca="1">'Lane 22'!CH42</f>
        <v>-0.96153846153846156</v>
      </c>
      <c r="DB4" s="71">
        <f ca="1">'Lane 22'!CI42</f>
        <v>0.038461538461538464</v>
      </c>
      <c r="DC4" s="112">
        <v>58.5</v>
      </c>
    </row>
    <row r="5" spans="1:107">
      <c r="A5" s="106" t="s">
        <v>126</v>
      </c>
      <c r="B5" s="108">
        <v>0</v>
      </c>
      <c r="C5" s="71">
        <f ca="1">SUM(0.25*(F5-B5),B5)</f>
        <v>3.75</v>
      </c>
      <c r="D5" s="71">
        <f ca="1">SUM(0.5*(F5-B5)+B5)</f>
        <v>7.5</v>
      </c>
      <c r="E5" s="71">
        <f ca="1">SUM(0.75*(F5-B5),B5)</f>
        <v>11.25</v>
      </c>
      <c r="F5" s="108">
        <v>15</v>
      </c>
      <c r="G5" s="71">
        <f ca="1">SUM(0.25*(J5-F5),F5)</f>
        <v>18.75</v>
      </c>
      <c r="H5" s="71">
        <f ca="1">SUM(0.5*(J5-F5)+F5)</f>
        <v>22.5</v>
      </c>
      <c r="I5" s="71">
        <f ca="1">SUM(0.75*(J5-F5),F5)</f>
        <v>26.25</v>
      </c>
      <c r="J5" s="108">
        <v>30</v>
      </c>
      <c r="K5" s="71">
        <f ca="1">SUM(0.25*(N5-J5),J5)</f>
        <v>33.75</v>
      </c>
      <c r="L5" s="71">
        <f ca="1">SUM(0.5*(N5-J5)+J5)</f>
        <v>37.5</v>
      </c>
      <c r="M5" s="71">
        <f ca="1">SUM(0.75*(N5-J5),J5)</f>
        <v>41.25</v>
      </c>
      <c r="N5" s="108">
        <v>45</v>
      </c>
      <c r="O5" s="71">
        <f ca="1">SUM(0.25*(R5-N5),N5)</f>
        <v>48.75</v>
      </c>
      <c r="P5" s="71">
        <f ca="1">SUM(0.5*(R5-N5)+N5)</f>
        <v>52.5</v>
      </c>
      <c r="Q5" s="71">
        <f ca="1">SUM(0.75*(R5-N5),N5)</f>
        <v>56.25</v>
      </c>
      <c r="R5" s="108">
        <v>60</v>
      </c>
      <c r="S5" s="122"/>
      <c r="T5" s="108" t="s">
        <v>174</v>
      </c>
      <c r="U5" s="108"/>
      <c r="X5" s="112">
        <f ca="1">'Lane 22'!D44</f>
        <v>55</v>
      </c>
      <c r="Y5" s="71">
        <f ca="1">'Lane 22'!E44</f>
        <v>0</v>
      </c>
      <c r="Z5" s="71">
        <f ca="1">'Lane 22'!F44</f>
        <v>0</v>
      </c>
      <c r="AA5" s="71">
        <f ca="1">'Lane 22'!G44</f>
        <v>0</v>
      </c>
      <c r="AB5" s="71">
        <f ca="1">'Lane 22'!H44</f>
        <v>0</v>
      </c>
      <c r="AC5" s="71">
        <f ca="1">'Lane 22'!I44</f>
        <v>0</v>
      </c>
      <c r="AD5" s="71">
        <f ca="1">'Lane 22'!K44</f>
        <v>-0.29487179487179488</v>
      </c>
      <c r="AE5" s="71">
        <f ca="1">'Lane 22'!L44</f>
        <v>-0.29487179487179488</v>
      </c>
      <c r="AF5" s="71">
        <f ca="1">'Lane 22'!M44</f>
        <v>-1.2948717948717949</v>
      </c>
      <c r="AG5" s="71">
        <f ca="1">'Lane 22'!N44</f>
        <v>-1.2948717948717949</v>
      </c>
      <c r="AH5" s="71">
        <f ca="1">'Lane 22'!O44</f>
        <v>-0.29487179487179493</v>
      </c>
      <c r="AI5" s="71">
        <f ca="1">'Lane 22'!P44</f>
        <v>-0.29487179487179493</v>
      </c>
      <c r="AJ5" s="71">
        <f ca="1">'Lane 22'!Q44</f>
        <v>-1.2948717948717949</v>
      </c>
      <c r="AK5" s="71">
        <f ca="1">'Lane 22'!R44</f>
        <v>-1.2948717948717947</v>
      </c>
      <c r="AL5" s="71">
        <f ca="1">'Lane 22'!S44</f>
        <v>-1.2948717948717947</v>
      </c>
      <c r="AM5" s="71">
        <f ca="1">'Lane 22'!T44</f>
        <v>-1.2948717948717947</v>
      </c>
      <c r="AN5" s="71">
        <f ca="1">'Lane 22'!U44</f>
        <v>-1.2948717948717947</v>
      </c>
      <c r="AO5" s="71">
        <f ca="1">'Lane 22'!V44</f>
        <v>-0.29487179487179471</v>
      </c>
      <c r="AP5" s="71">
        <f ca="1">'Lane 22'!W44</f>
        <v>-0.29487179487179471</v>
      </c>
      <c r="AQ5" s="71">
        <f ca="1">'Lane 22'!X44</f>
        <v>-1.2948717948717947</v>
      </c>
      <c r="AR5" s="71">
        <f ca="1">'Lane 22'!Y44</f>
        <v>-1.2948717948717947</v>
      </c>
      <c r="AS5" s="71">
        <f ca="1">'Lane 22'!Z44</f>
        <v>-1.2948717948717956</v>
      </c>
      <c r="AT5" s="71">
        <f ca="1">'Lane 22'!AA44</f>
        <v>-0.2948717948717956</v>
      </c>
      <c r="AU5" s="71">
        <f ca="1">'Lane 22'!AB44</f>
        <v>-0.2948717948717956</v>
      </c>
      <c r="AV5" s="71">
        <f ca="1">'Lane 22'!AC44</f>
        <v>0.7051282051282044</v>
      </c>
      <c r="AW5" s="71">
        <f ca="1">'Lane 22'!AD44</f>
        <v>-0.2948717948717956</v>
      </c>
      <c r="AX5" s="71">
        <f ca="1">'Lane 22'!AE44</f>
        <v>-0.2948717948717956</v>
      </c>
      <c r="AY5" s="71">
        <f ca="1">'Lane 22'!AF44</f>
        <v>0.7051282051282044</v>
      </c>
      <c r="AZ5" s="71">
        <f ca="1">'Lane 22'!AG44</f>
        <v>-0.29487179487179471</v>
      </c>
      <c r="BA5" s="71">
        <f ca="1">'Lane 22'!AH44</f>
        <v>0.70512820512820529</v>
      </c>
      <c r="BB5" s="71">
        <f ca="1">'Lane 22'!AI44</f>
        <v>-0.29487179487179471</v>
      </c>
      <c r="BC5" s="71">
        <f ca="1">'Lane 22'!AJ44</f>
        <v>0.70512820512820529</v>
      </c>
      <c r="BD5" s="71">
        <f ca="1">'Lane 22'!AK44</f>
        <v>-0.29487179487179471</v>
      </c>
      <c r="BE5" s="71">
        <f ca="1">'Lane 22'!AL44</f>
        <v>0.70512820512820529</v>
      </c>
      <c r="BF5" s="71">
        <f ca="1">'Lane 22'!AM44</f>
        <v>0.70512820512820529</v>
      </c>
      <c r="BG5" s="71">
        <f ca="1">'Lane 22'!AN44</f>
        <v>-0.29487179487179471</v>
      </c>
      <c r="BH5" s="71">
        <f ca="1">'Lane 22'!AO44</f>
        <v>0.70512820512820529</v>
      </c>
      <c r="BI5" s="71">
        <f ca="1">'Lane 22'!AP44</f>
        <v>-0.29487179487179471</v>
      </c>
      <c r="BJ5" s="71">
        <f ca="1">'Lane 22'!AQ44</f>
        <v>-0.29487179487179471</v>
      </c>
      <c r="BK5" s="71">
        <f ca="1">'Lane 22'!AR44</f>
        <v>-0.29487179487179471</v>
      </c>
      <c r="BL5" s="71">
        <f ca="1">'Lane 22'!AS44</f>
        <v>-0.29487179487179471</v>
      </c>
      <c r="BM5" s="71">
        <f ca="1">'Lane 22'!AT44</f>
        <v>0.70512820512820529</v>
      </c>
      <c r="BN5" s="71">
        <f ca="1">'Lane 22'!AU44</f>
        <v>-0.29487179487179493</v>
      </c>
      <c r="BO5" s="71">
        <f ca="1">'Lane 22'!AV44</f>
        <v>-0.29487179487179493</v>
      </c>
      <c r="BP5" s="71">
        <f ca="1">'Lane 22'!AW44</f>
        <v>-0.29487179487179493</v>
      </c>
      <c r="BQ5" s="71">
        <f ca="1">'Lane 22'!AX44</f>
        <v>-0.29487179487179493</v>
      </c>
      <c r="BR5" s="71">
        <f ca="1">'Lane 22'!AY44</f>
        <v>-0.29487179487179493</v>
      </c>
      <c r="BS5" s="71">
        <f ca="1">'Lane 22'!AZ44</f>
        <v>0.70512820512820507</v>
      </c>
      <c r="BT5" s="71">
        <f ca="1">'Lane 22'!BA44</f>
        <v>-0.29487179487179493</v>
      </c>
      <c r="BU5" s="71">
        <f ca="1">'Lane 22'!BB44</f>
        <v>-0.29487179487179493</v>
      </c>
      <c r="BV5" s="71">
        <f ca="1">'Lane 22'!BC44</f>
        <v>-0.29487179487179493</v>
      </c>
      <c r="BW5" s="71">
        <f ca="1">'Lane 22'!BD44</f>
        <v>-0.29487179487179493</v>
      </c>
      <c r="BX5" s="71">
        <f ca="1">'Lane 22'!BE44</f>
        <v>-0.29487179487179493</v>
      </c>
      <c r="BY5" s="71">
        <f ca="1">'Lane 22'!BF44</f>
        <v>-1.2948717948717949</v>
      </c>
      <c r="BZ5" s="71">
        <f ca="1">'Lane 22'!BG44</f>
        <v>-0.29487179487179493</v>
      </c>
      <c r="CA5" s="71">
        <f ca="1">'Lane 22'!BH44</f>
        <v>-0.29487179487179493</v>
      </c>
      <c r="CB5" s="71">
        <f ca="1">'Lane 22'!BI44</f>
        <v>-0.29487179487179493</v>
      </c>
      <c r="CC5" s="71">
        <f ca="1">'Lane 22'!BJ44</f>
        <v>-0.29487179487179493</v>
      </c>
      <c r="CD5" s="71">
        <f ca="1">'Lane 22'!BK44</f>
        <v>-0.29487179487179493</v>
      </c>
      <c r="CE5" s="71">
        <f ca="1">'Lane 22'!BL44</f>
        <v>-1.2948717948717949</v>
      </c>
      <c r="CF5" s="71">
        <f ca="1">'Lane 22'!BM44</f>
        <v>-0.29487179487179471</v>
      </c>
      <c r="CG5" s="71">
        <f ca="1">'Lane 22'!BN44</f>
        <v>-0.29487179487179471</v>
      </c>
      <c r="CH5" s="71">
        <f ca="1">'Lane 22'!BO44</f>
        <v>-0.29487179487179471</v>
      </c>
      <c r="CI5" s="71">
        <f ca="1">'Lane 22'!BP44</f>
        <v>-0.29487179487179471</v>
      </c>
      <c r="CJ5" s="71">
        <f ca="1">'Lane 22'!BQ44</f>
        <v>0.70512820512820529</v>
      </c>
      <c r="CK5" s="71">
        <f ca="1">'Lane 22'!BR44</f>
        <v>-0.29487179487179493</v>
      </c>
      <c r="CL5" s="71">
        <f ca="1">'Lane 22'!BS44</f>
        <v>-1.2948717948717949</v>
      </c>
      <c r="CM5" s="71">
        <f ca="1">'Lane 22'!BT44</f>
        <v>-0.29487179487179471</v>
      </c>
      <c r="CN5" s="71">
        <f ca="1">'Lane 22'!BU44</f>
        <v>-1.2948717948717947</v>
      </c>
      <c r="CO5" s="71">
        <f ca="1">'Lane 22'!BV44</f>
        <v>0.70512820512820529</v>
      </c>
      <c r="CP5" s="71">
        <f ca="1">'Lane 22'!BW44</f>
        <v>-0.29487179487179471</v>
      </c>
      <c r="CQ5" s="71">
        <f ca="1">'Lane 22'!BX44</f>
        <v>0.70512820512820529</v>
      </c>
      <c r="CR5" s="71">
        <f ca="1">'Lane 22'!BY44</f>
        <v>-0.29487179487179493</v>
      </c>
      <c r="CS5" s="71">
        <f ca="1">'Lane 22'!BZ44</f>
        <v>-0.29487179487179493</v>
      </c>
      <c r="CT5" s="71">
        <f ca="1">'Lane 22'!CA44</f>
        <v>-0.29487179487179493</v>
      </c>
      <c r="CU5" s="71">
        <f ca="1">'Lane 22'!CB44</f>
        <v>0.70512820512820507</v>
      </c>
      <c r="CV5" s="71">
        <f ca="1">'Lane 22'!CC44</f>
        <v>0.70512820512820507</v>
      </c>
      <c r="CW5" s="71">
        <f ca="1">'Lane 22'!CD44</f>
        <v>-0.29487179487179488</v>
      </c>
      <c r="CX5" s="71">
        <f ca="1">'Lane 22'!CE44</f>
        <v>-0.29487179487179488</v>
      </c>
      <c r="CY5" s="71">
        <f ca="1">'Lane 22'!CF44</f>
        <v>-0.29487179487179488</v>
      </c>
      <c r="CZ5" s="71">
        <f ca="1">'Lane 22'!CG44</f>
        <v>0.70512820512820507</v>
      </c>
      <c r="DA5" s="71">
        <f ca="1">'Lane 22'!CH44</f>
        <v>-1.2948717948717949</v>
      </c>
      <c r="DB5" s="71">
        <f ca="1">'Lane 22'!CI44</f>
        <v>-0.29487179487179488</v>
      </c>
      <c r="DC5" s="112">
        <v>56</v>
      </c>
    </row>
    <row r="6" spans="2:107">
      <c r="B6" s="108"/>
      <c r="C6" s="71"/>
      <c r="D6" s="71"/>
      <c r="E6" s="71"/>
      <c r="F6" s="108"/>
      <c r="G6" s="71"/>
      <c r="H6" s="71"/>
      <c r="I6" s="71"/>
      <c r="J6" s="108"/>
      <c r="K6" s="71"/>
      <c r="L6" s="71"/>
      <c r="M6" s="71"/>
      <c r="N6" s="108"/>
      <c r="O6" s="71"/>
      <c r="P6" s="71"/>
      <c r="Q6" s="71"/>
      <c r="R6" s="108"/>
      <c r="S6" s="122"/>
      <c r="T6" s="108"/>
      <c r="U6" s="108"/>
      <c r="X6" s="112">
        <f ca="1">'Lane 22'!D45</f>
        <v>53</v>
      </c>
      <c r="Y6" s="71">
        <f ca="1">'Lane 22'!E45</f>
        <v>0</v>
      </c>
      <c r="Z6" s="71">
        <f ca="1">'Lane 22'!F45</f>
        <v>0</v>
      </c>
      <c r="AA6" s="71">
        <f ca="1">'Lane 22'!G45</f>
        <v>0</v>
      </c>
      <c r="AB6" s="71">
        <f ca="1">'Lane 22'!H45</f>
        <v>0</v>
      </c>
      <c r="AC6" s="71">
        <f ca="1">'Lane 22'!I45</f>
        <v>0</v>
      </c>
      <c r="AD6" s="71">
        <f ca="1">'Lane 22'!K45</f>
        <v>0.38461538461538458</v>
      </c>
      <c r="AE6" s="71">
        <f ca="1">'Lane 22'!L45</f>
        <v>1.3846153846153846</v>
      </c>
      <c r="AF6" s="71">
        <f ca="1">'Lane 22'!M45</f>
        <v>-2.6153846153846154</v>
      </c>
      <c r="AG6" s="71">
        <f ca="1">'Lane 22'!N45</f>
        <v>-0.61538461538461542</v>
      </c>
      <c r="AH6" s="71">
        <f ca="1">'Lane 22'!O45</f>
        <v>0.38461538461538458</v>
      </c>
      <c r="AI6" s="71">
        <f ca="1">'Lane 22'!P45</f>
        <v>-0.61538461538461542</v>
      </c>
      <c r="AJ6" s="71">
        <f ca="1">'Lane 22'!Q45</f>
        <v>-0.615384615384615</v>
      </c>
      <c r="AK6" s="71">
        <f ca="1">'Lane 22'!R45</f>
        <v>-0.615384615384615</v>
      </c>
      <c r="AL6" s="71">
        <f ca="1">'Lane 22'!S45</f>
        <v>-0.615384615384615</v>
      </c>
      <c r="AM6" s="71">
        <f ca="1">'Lane 22'!T45</f>
        <v>-0.615384615384615</v>
      </c>
      <c r="AN6" s="71">
        <f ca="1">'Lane 22'!U45</f>
        <v>-1.615384615384615</v>
      </c>
      <c r="AO6" s="71">
        <f ca="1">'Lane 22'!V45</f>
        <v>0.384615384615385</v>
      </c>
      <c r="AP6" s="71">
        <f ca="1">'Lane 22'!W45</f>
        <v>-0.615384615384615</v>
      </c>
      <c r="AQ6" s="71">
        <f ca="1">'Lane 22'!X45</f>
        <v>-0.615384615384615</v>
      </c>
      <c r="AR6" s="71">
        <f ca="1">'Lane 22'!Y45</f>
        <v>-0.615384615384615</v>
      </c>
      <c r="AS6" s="71">
        <f ca="1">'Lane 22'!Z45</f>
        <v>-0.615384615384615</v>
      </c>
      <c r="AT6" s="71">
        <f ca="1">'Lane 22'!AA45</f>
        <v>-0.615384615384615</v>
      </c>
      <c r="AU6" s="71">
        <f ca="1">'Lane 22'!AB45</f>
        <v>0.384615384615385</v>
      </c>
      <c r="AV6" s="71">
        <f ca="1">'Lane 22'!AC45</f>
        <v>0.384615384615385</v>
      </c>
      <c r="AW6" s="71">
        <f ca="1">'Lane 22'!AD45</f>
        <v>-1.615384615384615</v>
      </c>
      <c r="AX6" s="71">
        <f ca="1">'Lane 22'!AE45</f>
        <v>-0.61538461538461675</v>
      </c>
      <c r="AY6" s="71">
        <f ca="1">'Lane 22'!AF45</f>
        <v>-0.61538461538461675</v>
      </c>
      <c r="AZ6" s="71">
        <f ca="1">'Lane 22'!AG45</f>
        <v>-0.61538461538461675</v>
      </c>
      <c r="BA6" s="71">
        <f ca="1">'Lane 22'!AH45</f>
        <v>-0.61538461538461675</v>
      </c>
      <c r="BB6" s="71">
        <f ca="1">'Lane 22'!AI45</f>
        <v>-0.61538461538461675</v>
      </c>
      <c r="BC6" s="71">
        <f ca="1">'Lane 22'!AJ45</f>
        <v>-0.61538461538461675</v>
      </c>
      <c r="BD6" s="71">
        <f ca="1">'Lane 22'!AK45</f>
        <v>-0.61538461538461675</v>
      </c>
      <c r="BE6" s="71">
        <f ca="1">'Lane 22'!AL45</f>
        <v>-0.61538461538461675</v>
      </c>
      <c r="BF6" s="71">
        <f ca="1">'Lane 22'!AM45</f>
        <v>-0.61538461538461675</v>
      </c>
      <c r="BG6" s="71">
        <f ca="1">'Lane 22'!AN45</f>
        <v>-0.61538461538461675</v>
      </c>
      <c r="BH6" s="71">
        <f ca="1">'Lane 22'!AO45</f>
        <v>-0.61538461538461675</v>
      </c>
      <c r="BI6" s="71">
        <f ca="1">'Lane 22'!AP45</f>
        <v>-0.61538461538461675</v>
      </c>
      <c r="BJ6" s="71">
        <f ca="1">'Lane 22'!AQ45</f>
        <v>-0.61538461538461675</v>
      </c>
      <c r="BK6" s="71">
        <f ca="1">'Lane 22'!AR45</f>
        <v>-1.6153846153846168</v>
      </c>
      <c r="BL6" s="71">
        <f ca="1">'Lane 22'!AS45</f>
        <v>-1.6153846153846132</v>
      </c>
      <c r="BM6" s="71">
        <f ca="1">'Lane 22'!AT45</f>
        <v>-1.6153846153846132</v>
      </c>
      <c r="BN6" s="71">
        <f ca="1">'Lane 22'!AU45</f>
        <v>-1.6153846153846132</v>
      </c>
      <c r="BO6" s="71">
        <f ca="1">'Lane 22'!AV45</f>
        <v>-1.6153846153846132</v>
      </c>
      <c r="BP6" s="71">
        <f ca="1">'Lane 22'!AW45</f>
        <v>-1.6153846153846132</v>
      </c>
      <c r="BQ6" s="71">
        <f ca="1">'Lane 22'!AX45</f>
        <v>2.3846153846153868</v>
      </c>
      <c r="BR6" s="71">
        <f ca="1">'Lane 22'!AY45</f>
        <v>2.3846153846153868</v>
      </c>
      <c r="BS6" s="71">
        <f ca="1">'Lane 22'!AZ45</f>
        <v>2.3846153846153868</v>
      </c>
      <c r="BT6" s="71">
        <f ca="1">'Lane 22'!BA45</f>
        <v>1.3846153846153868</v>
      </c>
      <c r="BU6" s="71">
        <f ca="1">'Lane 22'!BB45</f>
        <v>1.3846153846153868</v>
      </c>
      <c r="BV6" s="71">
        <f ca="1">'Lane 22'!BC45</f>
        <v>2.3846153846153868</v>
      </c>
      <c r="BW6" s="71">
        <f ca="1">'Lane 22'!BD45</f>
        <v>2.3846153846153868</v>
      </c>
      <c r="BX6" s="71">
        <f ca="1">'Lane 22'!BE45</f>
        <v>1.3846153846153833</v>
      </c>
      <c r="BY6" s="71">
        <f ca="1">'Lane 22'!BF45</f>
        <v>2.3846153846153832</v>
      </c>
      <c r="BZ6" s="71">
        <f ca="1">'Lane 22'!BG45</f>
        <v>2.3846153846153832</v>
      </c>
      <c r="CA6" s="71">
        <f ca="1">'Lane 22'!BH45</f>
        <v>3.3846153846153832</v>
      </c>
      <c r="CB6" s="71">
        <f ca="1">'Lane 22'!BI45</f>
        <v>1.3846153846153833</v>
      </c>
      <c r="CC6" s="71">
        <f ca="1">'Lane 22'!BJ45</f>
        <v>1.3846153846153833</v>
      </c>
      <c r="CD6" s="71">
        <f ca="1">'Lane 22'!BK45</f>
        <v>1.3846153846153833</v>
      </c>
      <c r="CE6" s="71">
        <f ca="1">'Lane 22'!BL45</f>
        <v>2.3846153846153832</v>
      </c>
      <c r="CF6" s="71">
        <f ca="1">'Lane 22'!BM45</f>
        <v>2.3846153846153832</v>
      </c>
      <c r="CG6" s="71">
        <f ca="1">'Lane 22'!BN45</f>
        <v>1.384615384615385</v>
      </c>
      <c r="CH6" s="71">
        <f ca="1">'Lane 22'!BO45</f>
        <v>2.384615384615385</v>
      </c>
      <c r="CI6" s="71">
        <f ca="1">'Lane 22'!BP45</f>
        <v>1.384615384615385</v>
      </c>
      <c r="CJ6" s="71">
        <f ca="1">'Lane 22'!BQ45</f>
        <v>0.384615384615385</v>
      </c>
      <c r="CK6" s="71">
        <f ca="1">'Lane 22'!BR45</f>
        <v>0.384615384615385</v>
      </c>
      <c r="CL6" s="71">
        <f ca="1">'Lane 22'!BS45</f>
        <v>0.384615384615385</v>
      </c>
      <c r="CM6" s="71">
        <f ca="1">'Lane 22'!BT45</f>
        <v>0.384615384615385</v>
      </c>
      <c r="CN6" s="71">
        <f ca="1">'Lane 22'!BU45</f>
        <v>0.384615384615385</v>
      </c>
      <c r="CO6" s="71">
        <f ca="1">'Lane 22'!BV45</f>
        <v>1.384615384615385</v>
      </c>
      <c r="CP6" s="71">
        <f ca="1">'Lane 22'!BW45</f>
        <v>1.384615384615385</v>
      </c>
      <c r="CQ6" s="71">
        <f ca="1">'Lane 22'!BX45</f>
        <v>0.384615384615385</v>
      </c>
      <c r="CR6" s="71">
        <f ca="1">'Lane 22'!BY45</f>
        <v>0.384615384615385</v>
      </c>
      <c r="CS6" s="71">
        <f ca="1">'Lane 22'!BZ45</f>
        <v>1.384615384615385</v>
      </c>
      <c r="CT6" s="71">
        <f ca="1">'Lane 22'!CA45</f>
        <v>2.384615384615385</v>
      </c>
      <c r="CU6" s="71">
        <f ca="1">'Lane 22'!CB45</f>
        <v>1.384615384615385</v>
      </c>
      <c r="CV6" s="71">
        <f ca="1">'Lane 22'!CC45</f>
        <v>1.384615384615385</v>
      </c>
      <c r="CW6" s="71">
        <f ca="1">'Lane 22'!CD45</f>
        <v>2.384615384615385</v>
      </c>
      <c r="CX6" s="71">
        <f ca="1">'Lane 22'!CE45</f>
        <v>1.3846153846153846</v>
      </c>
      <c r="CY6" s="71">
        <f ca="1">'Lane 22'!CF45</f>
        <v>1.3846153846153846</v>
      </c>
      <c r="CZ6" s="71">
        <f ca="1">'Lane 22'!CG45</f>
        <v>0.38461538461538458</v>
      </c>
      <c r="DA6" s="71">
        <f ca="1">'Lane 22'!CH45</f>
        <v>0.38461538461538458</v>
      </c>
      <c r="DB6" s="71">
        <f ca="1">'Lane 22'!CI45</f>
        <v>0.38461538461538458</v>
      </c>
      <c r="DC6" s="112">
        <v>52.5</v>
      </c>
    </row>
    <row r="7" spans="1:107">
      <c r="A7" s="106" t="s">
        <v>125</v>
      </c>
      <c r="B7" s="108">
        <v>3.5</v>
      </c>
      <c r="C7" s="71">
        <v>7</v>
      </c>
      <c r="D7" s="71">
        <v>10.5</v>
      </c>
      <c r="E7" s="71">
        <v>14</v>
      </c>
      <c r="F7" s="108">
        <v>17.5</v>
      </c>
      <c r="G7" s="71">
        <v>21</v>
      </c>
      <c r="H7" s="71">
        <v>24.5</v>
      </c>
      <c r="I7" s="71">
        <v>28</v>
      </c>
      <c r="J7" s="108">
        <v>31.5</v>
      </c>
      <c r="K7" s="71">
        <v>35</v>
      </c>
      <c r="L7" s="71">
        <v>38.5</v>
      </c>
      <c r="M7" s="71">
        <v>42</v>
      </c>
      <c r="N7" s="108">
        <v>45.5</v>
      </c>
      <c r="O7" s="71">
        <v>49</v>
      </c>
      <c r="P7" s="71">
        <v>52.5</v>
      </c>
      <c r="Q7" s="71">
        <v>56</v>
      </c>
      <c r="R7" s="108">
        <v>58.5</v>
      </c>
      <c r="S7" s="122"/>
      <c r="T7" s="108"/>
      <c r="U7" s="108"/>
      <c r="X7" s="112">
        <f ca="1">'Lane 22'!D47</f>
        <v>49</v>
      </c>
      <c r="Y7" s="71">
        <f ca="1">'Lane 22'!E47</f>
        <v>0</v>
      </c>
      <c r="Z7" s="71">
        <f ca="1">'Lane 22'!F47</f>
        <v>0</v>
      </c>
      <c r="AA7" s="71">
        <f ca="1">'Lane 22'!G47</f>
        <v>0</v>
      </c>
      <c r="AB7" s="71">
        <f ca="1">'Lane 22'!H47</f>
        <v>0</v>
      </c>
      <c r="AC7" s="71">
        <f ca="1">'Lane 22'!I47</f>
        <v>0</v>
      </c>
      <c r="AD7" s="71">
        <f ca="1">'Lane 22'!K47</f>
        <v>-0.02564102564102564</v>
      </c>
      <c r="AE7" s="71">
        <f ca="1">'Lane 22'!L47</f>
        <v>-0.02564102564102564</v>
      </c>
      <c r="AF7" s="71">
        <f ca="1">'Lane 22'!M47</f>
        <v>-2.0256410256410256</v>
      </c>
      <c r="AG7" s="71">
        <f ca="1">'Lane 22'!N47</f>
        <v>-0.02564102564102555</v>
      </c>
      <c r="AH7" s="71">
        <f ca="1">'Lane 22'!O47</f>
        <v>-0.02564102564102555</v>
      </c>
      <c r="AI7" s="71">
        <f ca="1">'Lane 22'!P47</f>
        <v>-1.0256410256410256</v>
      </c>
      <c r="AJ7" s="71">
        <f ca="1">'Lane 22'!Q47</f>
        <v>-1.0256410256410256</v>
      </c>
      <c r="AK7" s="71">
        <f ca="1">'Lane 22'!R47</f>
        <v>-0.02564102564102555</v>
      </c>
      <c r="AL7" s="71">
        <f ca="1">'Lane 22'!S47</f>
        <v>-0.02564102564102555</v>
      </c>
      <c r="AM7" s="71">
        <f ca="1">'Lane 22'!T47</f>
        <v>-1.0256410256410256</v>
      </c>
      <c r="AN7" s="71">
        <f ca="1">'Lane 22'!U47</f>
        <v>-1.0256410256410256</v>
      </c>
      <c r="AO7" s="71">
        <f ca="1">'Lane 22'!V47</f>
        <v>-0.02564102564102555</v>
      </c>
      <c r="AP7" s="71">
        <f ca="1">'Lane 22'!W47</f>
        <v>-0.02564102564102555</v>
      </c>
      <c r="AQ7" s="71">
        <f ca="1">'Lane 22'!X47</f>
        <v>-1.0256410256410256</v>
      </c>
      <c r="AR7" s="71">
        <f ca="1">'Lane 22'!Y47</f>
        <v>-0.02564102564102555</v>
      </c>
      <c r="AS7" s="71">
        <f ca="1">'Lane 22'!Z47</f>
        <v>-1.0256410256410256</v>
      </c>
      <c r="AT7" s="71">
        <f ca="1">'Lane 22'!AA47</f>
        <v>-0.02564102564102555</v>
      </c>
      <c r="AU7" s="71">
        <f ca="1">'Lane 22'!AB47</f>
        <v>-0.02564102564102555</v>
      </c>
      <c r="AV7" s="71">
        <f ca="1">'Lane 22'!AC47</f>
        <v>0.97435897435897445</v>
      </c>
      <c r="AW7" s="71">
        <f ca="1">'Lane 22'!AD47</f>
        <v>-0.02564102564102555</v>
      </c>
      <c r="AX7" s="71">
        <f ca="1">'Lane 22'!AE47</f>
        <v>-1.0256410256410256</v>
      </c>
      <c r="AY7" s="71">
        <f ca="1">'Lane 22'!AF47</f>
        <v>-0.02564102564102555</v>
      </c>
      <c r="AZ7" s="71">
        <f ca="1">'Lane 22'!AG47</f>
        <v>-0.02564102564102555</v>
      </c>
      <c r="BA7" s="71">
        <f ca="1">'Lane 22'!AH47</f>
        <v>-0.02564102564102555</v>
      </c>
      <c r="BB7" s="71">
        <f ca="1">'Lane 22'!AI47</f>
        <v>-0.02564102564102555</v>
      </c>
      <c r="BC7" s="71">
        <f ca="1">'Lane 22'!AJ47</f>
        <v>-0.02564102564102555</v>
      </c>
      <c r="BD7" s="71">
        <f ca="1">'Lane 22'!AK47</f>
        <v>-0.02564102564102555</v>
      </c>
      <c r="BE7" s="71">
        <f ca="1">'Lane 22'!AL47</f>
        <v>0.97435897435897445</v>
      </c>
      <c r="BF7" s="71">
        <f ca="1">'Lane 22'!AM47</f>
        <v>-0.02564102564102555</v>
      </c>
      <c r="BG7" s="71">
        <f ca="1">'Lane 22'!AN47</f>
        <v>-0.02564102564102555</v>
      </c>
      <c r="BH7" s="71">
        <f ca="1">'Lane 22'!AO47</f>
        <v>0.97435897435897445</v>
      </c>
      <c r="BI7" s="71">
        <f ca="1">'Lane 22'!AP47</f>
        <v>-1.0256410256410256</v>
      </c>
      <c r="BJ7" s="71">
        <f ca="1">'Lane 22'!AQ47</f>
        <v>-0.02564102564102555</v>
      </c>
      <c r="BK7" s="71">
        <f ca="1">'Lane 22'!AR47</f>
        <v>0.97435897435897445</v>
      </c>
      <c r="BL7" s="71">
        <f ca="1">'Lane 22'!AS47</f>
        <v>-0.02564102564102555</v>
      </c>
      <c r="BM7" s="71">
        <f ca="1">'Lane 22'!AT47</f>
        <v>-0.02564102564102555</v>
      </c>
      <c r="BN7" s="71">
        <f ca="1">'Lane 22'!AU47</f>
        <v>0.97435897435897445</v>
      </c>
      <c r="BO7" s="71">
        <f ca="1">'Lane 22'!AV47</f>
        <v>-0.02564102564102555</v>
      </c>
      <c r="BP7" s="71">
        <f ca="1">'Lane 22'!AW47</f>
        <v>-1.0256410256410256</v>
      </c>
      <c r="BQ7" s="71">
        <f ca="1">'Lane 22'!AX47</f>
        <v>-0.02564102564102555</v>
      </c>
      <c r="BR7" s="71">
        <f ca="1">'Lane 22'!AY47</f>
        <v>-0.02564102564102555</v>
      </c>
      <c r="BS7" s="71">
        <f ca="1">'Lane 22'!AZ47</f>
        <v>0.97435897435897445</v>
      </c>
      <c r="BT7" s="71">
        <f ca="1">'Lane 22'!BA47</f>
        <v>-0.02564102564102555</v>
      </c>
      <c r="BU7" s="71">
        <f ca="1">'Lane 22'!BB47</f>
        <v>-0.02564102564102555</v>
      </c>
      <c r="BV7" s="71">
        <f ca="1">'Lane 22'!BC47</f>
        <v>-1.0256410256410256</v>
      </c>
      <c r="BW7" s="71">
        <f ca="1">'Lane 22'!BD47</f>
        <v>-0.02564102564102555</v>
      </c>
      <c r="BX7" s="71">
        <f ca="1">'Lane 22'!BE47</f>
        <v>-0.02564102564102555</v>
      </c>
      <c r="BY7" s="71">
        <f ca="1">'Lane 22'!BF47</f>
        <v>-0.02564102564102555</v>
      </c>
      <c r="BZ7" s="71">
        <f ca="1">'Lane 22'!BG47</f>
        <v>-0.02564102564102555</v>
      </c>
      <c r="CA7" s="71">
        <f ca="1">'Lane 22'!BH47</f>
        <v>-1.0256410256410256</v>
      </c>
      <c r="CB7" s="71">
        <f ca="1">'Lane 22'!BI47</f>
        <v>-0.02564102564102555</v>
      </c>
      <c r="CC7" s="71">
        <f ca="1">'Lane 22'!BJ47</f>
        <v>-0.02564102564102555</v>
      </c>
      <c r="CD7" s="71">
        <f ca="1">'Lane 22'!BK47</f>
        <v>-0.02564102564102555</v>
      </c>
      <c r="CE7" s="71">
        <f ca="1">'Lane 22'!BL47</f>
        <v>-1.0256410256410256</v>
      </c>
      <c r="CF7" s="71">
        <f ca="1">'Lane 22'!BM47</f>
        <v>-0.02564102564102555</v>
      </c>
      <c r="CG7" s="71">
        <f ca="1">'Lane 22'!BN47</f>
        <v>-0.02564102564102555</v>
      </c>
      <c r="CH7" s="71">
        <f ca="1">'Lane 22'!BO47</f>
        <v>-0.02564102564102555</v>
      </c>
      <c r="CI7" s="71">
        <f ca="1">'Lane 22'!BP47</f>
        <v>-0.02564102564102555</v>
      </c>
      <c r="CJ7" s="71">
        <f ca="1">'Lane 22'!BQ47</f>
        <v>0.97435897435897445</v>
      </c>
      <c r="CK7" s="71">
        <f ca="1">'Lane 22'!BR47</f>
        <v>-0.02564102564102555</v>
      </c>
      <c r="CL7" s="71">
        <f ca="1">'Lane 22'!BS47</f>
        <v>-1.0256410256410256</v>
      </c>
      <c r="CM7" s="71">
        <f ca="1">'Lane 22'!BT47</f>
        <v>-0.02564102564102555</v>
      </c>
      <c r="CN7" s="71">
        <f ca="1">'Lane 22'!BU47</f>
        <v>0.97435897435897445</v>
      </c>
      <c r="CO7" s="71">
        <f ca="1">'Lane 22'!BV47</f>
        <v>0.97435897435897445</v>
      </c>
      <c r="CP7" s="71">
        <f ca="1">'Lane 22'!BW47</f>
        <v>-0.02564102564102555</v>
      </c>
      <c r="CQ7" s="71">
        <f ca="1">'Lane 22'!BX47</f>
        <v>-0.02564102564102555</v>
      </c>
      <c r="CR7" s="71">
        <f ca="1">'Lane 22'!BY47</f>
        <v>-0.02564102564102555</v>
      </c>
      <c r="CS7" s="71">
        <f ca="1">'Lane 22'!BZ47</f>
        <v>0.97435897435897445</v>
      </c>
      <c r="CT7" s="71">
        <f ca="1">'Lane 22'!CA47</f>
        <v>0.97435897435897445</v>
      </c>
      <c r="CU7" s="71">
        <f ca="1">'Lane 22'!CB47</f>
        <v>0.97435897435897445</v>
      </c>
      <c r="CV7" s="71">
        <f ca="1">'Lane 22'!CC47</f>
        <v>0.97435897435897445</v>
      </c>
      <c r="CW7" s="71">
        <f ca="1">'Lane 22'!CD47</f>
        <v>0.97435897435897445</v>
      </c>
      <c r="CX7" s="71">
        <f ca="1">'Lane 22'!CE47</f>
        <v>-0.025641025641025661</v>
      </c>
      <c r="CY7" s="71">
        <f ca="1">'Lane 22'!CF47</f>
        <v>0.97435897435897434</v>
      </c>
      <c r="CZ7" s="71">
        <f ca="1">'Lane 22'!CG47</f>
        <v>-0.02564102564102564</v>
      </c>
      <c r="DA7" s="71">
        <f ca="1">'Lane 22'!CH47</f>
        <v>-0.02564102564102564</v>
      </c>
      <c r="DB7" s="71">
        <f ca="1">'Lane 22'!CI47</f>
        <v>-0.02564102564102564</v>
      </c>
      <c r="DC7" s="112">
        <v>49</v>
      </c>
    </row>
    <row r="8" spans="1:107">
      <c r="A8" s="106"/>
      <c r="B8" s="108"/>
      <c r="C8" s="71"/>
      <c r="D8" s="71"/>
      <c r="E8" s="71"/>
      <c r="F8" s="108"/>
      <c r="G8" s="71"/>
      <c r="H8" s="71"/>
      <c r="I8" s="71"/>
      <c r="J8" s="108"/>
      <c r="K8" s="71"/>
      <c r="L8" s="71"/>
      <c r="M8" s="71"/>
      <c r="N8" s="108"/>
      <c r="O8" s="71"/>
      <c r="P8" s="71"/>
      <c r="Q8" s="71"/>
      <c r="R8" s="108"/>
      <c r="S8" s="122"/>
      <c r="T8" s="108"/>
      <c r="U8" s="108"/>
      <c r="X8" s="112">
        <f ca="1">'Lane 22'!D49</f>
        <v>45</v>
      </c>
      <c r="Y8" s="71">
        <f ca="1">'Lane 22'!E49</f>
        <v>0</v>
      </c>
      <c r="Z8" s="71">
        <f ca="1">'Lane 22'!F49</f>
        <v>0</v>
      </c>
      <c r="AA8" s="71">
        <f ca="1">'Lane 22'!G49</f>
        <v>0</v>
      </c>
      <c r="AB8" s="71">
        <f ca="1">'Lane 22'!H49</f>
        <v>0</v>
      </c>
      <c r="AC8" s="71">
        <f ca="1">'Lane 22'!I49</f>
        <v>0</v>
      </c>
      <c r="AD8" s="71">
        <f ca="1">'Lane 22'!K49</f>
        <v>0.076923076923076927</v>
      </c>
      <c r="AE8" s="71">
        <f ca="1">'Lane 22'!L49</f>
        <v>1.0769230769230769</v>
      </c>
      <c r="AF8" s="71">
        <f ca="1">'Lane 22'!M49</f>
        <v>-1.9230769230769231</v>
      </c>
      <c r="AG8" s="71">
        <f ca="1">'Lane 22'!N49</f>
        <v>0.076923076923076872</v>
      </c>
      <c r="AH8" s="71">
        <f ca="1">'Lane 22'!O49</f>
        <v>-0.92307692307692313</v>
      </c>
      <c r="AI8" s="71">
        <f ca="1">'Lane 22'!P49</f>
        <v>-0.92307692307692291</v>
      </c>
      <c r="AJ8" s="71">
        <f ca="1">'Lane 22'!Q49</f>
        <v>-0.92307692307692291</v>
      </c>
      <c r="AK8" s="71">
        <f ca="1">'Lane 22'!R49</f>
        <v>-0.92307692307692335</v>
      </c>
      <c r="AL8" s="71">
        <f ca="1">'Lane 22'!S49</f>
        <v>-0.92307692307692335</v>
      </c>
      <c r="AM8" s="71">
        <f ca="1">'Lane 22'!T49</f>
        <v>-0.92307692307692335</v>
      </c>
      <c r="AN8" s="71">
        <f ca="1">'Lane 22'!U49</f>
        <v>-0.92307692307692335</v>
      </c>
      <c r="AO8" s="71">
        <f ca="1">'Lane 22'!V49</f>
        <v>0.07692307692307665</v>
      </c>
      <c r="AP8" s="71">
        <f ca="1">'Lane 22'!W49</f>
        <v>0.07692307692307665</v>
      </c>
      <c r="AQ8" s="71">
        <f ca="1">'Lane 22'!X49</f>
        <v>0.07692307692307665</v>
      </c>
      <c r="AR8" s="71">
        <f ca="1">'Lane 22'!Y49</f>
        <v>-0.92307692307692335</v>
      </c>
      <c r="AS8" s="71">
        <f ca="1">'Lane 22'!Z49</f>
        <v>-0.92307692307692335</v>
      </c>
      <c r="AT8" s="71">
        <f ca="1">'Lane 22'!AA49</f>
        <v>0.07692307692307665</v>
      </c>
      <c r="AU8" s="71">
        <f ca="1">'Lane 22'!AB49</f>
        <v>1.0769230769230767</v>
      </c>
      <c r="AV8" s="71">
        <f ca="1">'Lane 22'!AC49</f>
        <v>0.07692307692307665</v>
      </c>
      <c r="AW8" s="71">
        <f ca="1">'Lane 22'!AD49</f>
        <v>0.07692307692307665</v>
      </c>
      <c r="AX8" s="71">
        <f ca="1">'Lane 22'!AE49</f>
        <v>0.07692307692307665</v>
      </c>
      <c r="AY8" s="71">
        <f ca="1">'Lane 22'!AF49</f>
        <v>0.07692307692307665</v>
      </c>
      <c r="AZ8" s="71">
        <f ca="1">'Lane 22'!AG49</f>
        <v>1.0769230769230767</v>
      </c>
      <c r="BA8" s="71">
        <f ca="1">'Lane 22'!AH49</f>
        <v>0.07692307692307665</v>
      </c>
      <c r="BB8" s="71">
        <f ca="1">'Lane 22'!AI49</f>
        <v>0.07692307692307665</v>
      </c>
      <c r="BC8" s="71">
        <f ca="1">'Lane 22'!AJ49</f>
        <v>0.07692307692307665</v>
      </c>
      <c r="BD8" s="71">
        <f ca="1">'Lane 22'!AK49</f>
        <v>1.0769230769230767</v>
      </c>
      <c r="BE8" s="71">
        <f ca="1">'Lane 22'!AL49</f>
        <v>0.07692307692307665</v>
      </c>
      <c r="BF8" s="71">
        <f ca="1">'Lane 22'!AM49</f>
        <v>0.07692307692307665</v>
      </c>
      <c r="BG8" s="71">
        <f ca="1">'Lane 22'!AN49</f>
        <v>1.0769230769230767</v>
      </c>
      <c r="BH8" s="71">
        <f ca="1">'Lane 22'!AO49</f>
        <v>0.07692307692307665</v>
      </c>
      <c r="BI8" s="71">
        <f ca="1">'Lane 22'!AP49</f>
        <v>0.07692307692307665</v>
      </c>
      <c r="BJ8" s="71">
        <f ca="1">'Lane 22'!AQ49</f>
        <v>0.07692307692307665</v>
      </c>
      <c r="BK8" s="71">
        <f ca="1">'Lane 22'!AR49</f>
        <v>0.07692307692307665</v>
      </c>
      <c r="BL8" s="71">
        <f ca="1">'Lane 22'!AS49</f>
        <v>0.07692307692307665</v>
      </c>
      <c r="BM8" s="71">
        <f ca="1">'Lane 22'!AT49</f>
        <v>0.07692307692307665</v>
      </c>
      <c r="BN8" s="71">
        <f ca="1">'Lane 22'!AU49</f>
        <v>1.0769230769230767</v>
      </c>
      <c r="BO8" s="71">
        <f ca="1">'Lane 22'!AV49</f>
        <v>0.07692307692307665</v>
      </c>
      <c r="BP8" s="71">
        <f ca="1">'Lane 22'!AW49</f>
        <v>-0.92307692307692335</v>
      </c>
      <c r="BQ8" s="71">
        <f ca="1">'Lane 22'!AX49</f>
        <v>1.0769230769230767</v>
      </c>
      <c r="BR8" s="71">
        <f ca="1">'Lane 22'!AY49</f>
        <v>0.07692307692307665</v>
      </c>
      <c r="BS8" s="71">
        <f ca="1">'Lane 22'!AZ49</f>
        <v>0.07692307692307665</v>
      </c>
      <c r="BT8" s="71">
        <f ca="1">'Lane 22'!BA49</f>
        <v>0.07692307692307665</v>
      </c>
      <c r="BU8" s="71">
        <f ca="1">'Lane 22'!BB49</f>
        <v>0.07692307692307665</v>
      </c>
      <c r="BV8" s="71">
        <f ca="1">'Lane 22'!BC49</f>
        <v>0.07692307692307665</v>
      </c>
      <c r="BW8" s="71">
        <f ca="1">'Lane 22'!BD49</f>
        <v>0.07692307692307665</v>
      </c>
      <c r="BX8" s="71">
        <f ca="1">'Lane 22'!BE49</f>
        <v>0.07692307692307665</v>
      </c>
      <c r="BY8" s="71">
        <f ca="1">'Lane 22'!BF49</f>
        <v>0.07692307692307665</v>
      </c>
      <c r="BZ8" s="71">
        <f ca="1">'Lane 22'!BG49</f>
        <v>0.07692307692307665</v>
      </c>
      <c r="CA8" s="71">
        <f ca="1">'Lane 22'!BH49</f>
        <v>0.07692307692307665</v>
      </c>
      <c r="CB8" s="71">
        <f ca="1">'Lane 22'!BI49</f>
        <v>0.07692307692307665</v>
      </c>
      <c r="CC8" s="71">
        <f ca="1">'Lane 22'!BJ49</f>
        <v>0.07692307692307665</v>
      </c>
      <c r="CD8" s="71">
        <f ca="1">'Lane 22'!BK49</f>
        <v>0.07692307692307665</v>
      </c>
      <c r="CE8" s="71">
        <f ca="1">'Lane 22'!BL49</f>
        <v>0.07692307692307665</v>
      </c>
      <c r="CF8" s="71">
        <f ca="1">'Lane 22'!BM49</f>
        <v>0.07692307692307665</v>
      </c>
      <c r="CG8" s="71">
        <f ca="1">'Lane 22'!BN49</f>
        <v>0.07692307692307665</v>
      </c>
      <c r="CH8" s="71">
        <f ca="1">'Lane 22'!BO49</f>
        <v>0.07692307692307665</v>
      </c>
      <c r="CI8" s="71">
        <f ca="1">'Lane 22'!BP49</f>
        <v>0.07692307692307665</v>
      </c>
      <c r="CJ8" s="71">
        <f ca="1">'Lane 22'!BQ49</f>
        <v>1.0769230769230767</v>
      </c>
      <c r="CK8" s="71">
        <f ca="1">'Lane 22'!BR49</f>
        <v>0.07692307692307665</v>
      </c>
      <c r="CL8" s="71">
        <f ca="1">'Lane 22'!BS49</f>
        <v>-0.92307692307692335</v>
      </c>
      <c r="CM8" s="71">
        <f ca="1">'Lane 22'!BT49</f>
        <v>0.07692307692307665</v>
      </c>
      <c r="CN8" s="71">
        <f ca="1">'Lane 22'!BU49</f>
        <v>0.07692307692307665</v>
      </c>
      <c r="CO8" s="71">
        <f ca="1">'Lane 22'!BV49</f>
        <v>1.0769230769230767</v>
      </c>
      <c r="CP8" s="71">
        <f ca="1">'Lane 22'!BW49</f>
        <v>1.0769230769230767</v>
      </c>
      <c r="CQ8" s="71">
        <f ca="1">'Lane 22'!BX49</f>
        <v>0.0769230769230771</v>
      </c>
      <c r="CR8" s="71">
        <f ca="1">'Lane 22'!BY49</f>
        <v>0.0769230769230771</v>
      </c>
      <c r="CS8" s="71">
        <f ca="1">'Lane 22'!BZ49</f>
        <v>1.0769230769230771</v>
      </c>
      <c r="CT8" s="71">
        <f ca="1">'Lane 22'!CA49</f>
        <v>0.0769230769230771</v>
      </c>
      <c r="CU8" s="71">
        <f ca="1">'Lane 22'!CB49</f>
        <v>0.0769230769230771</v>
      </c>
      <c r="CV8" s="71">
        <f ca="1">'Lane 22'!CC49</f>
        <v>1.0769230769230771</v>
      </c>
      <c r="CW8" s="71">
        <f ca="1">'Lane 22'!CD49</f>
        <v>0.076923076923076872</v>
      </c>
      <c r="CX8" s="71">
        <f ca="1">'Lane 22'!CE49</f>
        <v>1.0769230769230769</v>
      </c>
      <c r="CY8" s="71">
        <f ca="1">'Lane 22'!CF49</f>
        <v>0.076923076923076927</v>
      </c>
      <c r="CZ8" s="71">
        <f ca="1">'Lane 22'!CG49</f>
        <v>1.0769230769230769</v>
      </c>
      <c r="DA8" s="71">
        <f ca="1">'Lane 22'!CH49</f>
        <v>0.076923076923076872</v>
      </c>
      <c r="DB8" s="71">
        <f ca="1">'Lane 22'!CI49</f>
        <v>-0.92307692307692313</v>
      </c>
      <c r="DC8" s="112">
        <v>45.5</v>
      </c>
    </row>
    <row r="9" spans="1:107">
      <c r="A9" s="106"/>
      <c r="B9" s="108"/>
      <c r="C9" s="71"/>
      <c r="D9" s="71"/>
      <c r="E9" s="71"/>
      <c r="F9" s="108"/>
      <c r="G9" s="71"/>
      <c r="H9" s="71"/>
      <c r="I9" s="71"/>
      <c r="J9" s="108"/>
      <c r="K9" s="71"/>
      <c r="L9" s="71"/>
      <c r="M9" s="71"/>
      <c r="N9" s="108"/>
      <c r="O9" s="71"/>
      <c r="P9" s="71"/>
      <c r="Q9" s="71"/>
      <c r="R9" s="108"/>
      <c r="S9" s="122"/>
      <c r="T9" s="118" t="s">
        <v>169</v>
      </c>
      <c r="U9" s="118" t="s">
        <v>171</v>
      </c>
      <c r="V9" s="123"/>
      <c r="W9" s="120"/>
      <c r="X9" s="112">
        <f ca="1">'Lane 22'!D51</f>
        <v>41</v>
      </c>
      <c r="Y9" s="71">
        <f ca="1">'Lane 22'!E51</f>
        <v>0</v>
      </c>
      <c r="Z9" s="71">
        <f ca="1">'Lane 22'!F51</f>
        <v>0</v>
      </c>
      <c r="AA9" s="71">
        <f ca="1">'Lane 22'!G51</f>
        <v>0</v>
      </c>
      <c r="AB9" s="71">
        <f ca="1">'Lane 22'!H51</f>
        <v>0</v>
      </c>
      <c r="AC9" s="71">
        <f ca="1">'Lane 22'!I51</f>
        <v>0</v>
      </c>
      <c r="AD9" s="71">
        <f ca="1">'Lane 22'!K51</f>
        <v>0.02564102564102564</v>
      </c>
      <c r="AE9" s="71">
        <f ca="1">'Lane 22'!L51</f>
        <v>1.0256410256410256</v>
      </c>
      <c r="AF9" s="71">
        <f ca="1">'Lane 22'!M51</f>
        <v>-2.9743589743589744</v>
      </c>
      <c r="AG9" s="71">
        <f ca="1">'Lane 22'!N51</f>
        <v>0.02564102564102555</v>
      </c>
      <c r="AH9" s="71">
        <f ca="1">'Lane 22'!O51</f>
        <v>0.02564102564102555</v>
      </c>
      <c r="AI9" s="71">
        <f ca="1">'Lane 22'!P51</f>
        <v>-0.97435897435897445</v>
      </c>
      <c r="AJ9" s="71">
        <f ca="1">'Lane 22'!Q51</f>
        <v>-0.97435897435897445</v>
      </c>
      <c r="AK9" s="71">
        <f ca="1">'Lane 22'!R51</f>
        <v>-0.97435897435897445</v>
      </c>
      <c r="AL9" s="71">
        <f ca="1">'Lane 22'!S51</f>
        <v>-0.97435897435897445</v>
      </c>
      <c r="AM9" s="71">
        <f ca="1">'Lane 22'!T51</f>
        <v>-0.97435897435897445</v>
      </c>
      <c r="AN9" s="71">
        <f ca="1">'Lane 22'!U51</f>
        <v>-0.97435897435897445</v>
      </c>
      <c r="AO9" s="71">
        <f ca="1">'Lane 22'!V51</f>
        <v>0.02564102564102555</v>
      </c>
      <c r="AP9" s="71">
        <f ca="1">'Lane 22'!W51</f>
        <v>1.0256410256410256</v>
      </c>
      <c r="AQ9" s="71">
        <f ca="1">'Lane 22'!X51</f>
        <v>-0.97435897435897445</v>
      </c>
      <c r="AR9" s="71">
        <f ca="1">'Lane 22'!Y51</f>
        <v>0.02564102564102555</v>
      </c>
      <c r="AS9" s="71">
        <f ca="1">'Lane 22'!Z51</f>
        <v>0.02564102564102555</v>
      </c>
      <c r="AT9" s="71">
        <f ca="1">'Lane 22'!AA51</f>
        <v>0.02564102564102555</v>
      </c>
      <c r="AU9" s="71">
        <f ca="1">'Lane 22'!AB51</f>
        <v>1.0256410256410256</v>
      </c>
      <c r="AV9" s="71">
        <f ca="1">'Lane 22'!AC51</f>
        <v>1.0256410256410256</v>
      </c>
      <c r="AW9" s="71">
        <f ca="1">'Lane 22'!AD51</f>
        <v>1.0256410256410256</v>
      </c>
      <c r="AX9" s="71">
        <f ca="1">'Lane 22'!AE51</f>
        <v>0.02564102564102555</v>
      </c>
      <c r="AY9" s="71">
        <f ca="1">'Lane 22'!AF51</f>
        <v>0.02564102564102555</v>
      </c>
      <c r="AZ9" s="71">
        <f ca="1">'Lane 22'!AG51</f>
        <v>1.0256410256410256</v>
      </c>
      <c r="BA9" s="71">
        <f ca="1">'Lane 22'!AH51</f>
        <v>0.02564102564102555</v>
      </c>
      <c r="BB9" s="71">
        <f ca="1">'Lane 22'!AI51</f>
        <v>1.0256410256410256</v>
      </c>
      <c r="BC9" s="71">
        <f ca="1">'Lane 22'!AJ51</f>
        <v>0.02564102564102555</v>
      </c>
      <c r="BD9" s="71">
        <f ca="1">'Lane 22'!AK51</f>
        <v>0.02564102564102555</v>
      </c>
      <c r="BE9" s="71">
        <f ca="1">'Lane 22'!AL51</f>
        <v>0.02564102564102555</v>
      </c>
      <c r="BF9" s="71">
        <f ca="1">'Lane 22'!AM51</f>
        <v>0.02564102564102555</v>
      </c>
      <c r="BG9" s="71">
        <f ca="1">'Lane 22'!AN51</f>
        <v>0.02564102564102555</v>
      </c>
      <c r="BH9" s="71">
        <f ca="1">'Lane 22'!AO51</f>
        <v>0.02564102564102555</v>
      </c>
      <c r="BI9" s="71">
        <f ca="1">'Lane 22'!AP51</f>
        <v>0.02564102564102555</v>
      </c>
      <c r="BJ9" s="71">
        <f ca="1">'Lane 22'!AQ51</f>
        <v>0.02564102564102555</v>
      </c>
      <c r="BK9" s="71">
        <f ca="1">'Lane 22'!AR51</f>
        <v>0.02564102564102555</v>
      </c>
      <c r="BL9" s="71">
        <f ca="1">'Lane 22'!AS51</f>
        <v>0.02564102564102555</v>
      </c>
      <c r="BM9" s="71">
        <f ca="1">'Lane 22'!AT51</f>
        <v>0.02564102564102555</v>
      </c>
      <c r="BN9" s="71">
        <f ca="1">'Lane 22'!AU51</f>
        <v>0.02564102564102555</v>
      </c>
      <c r="BO9" s="71">
        <f ca="1">'Lane 22'!AV51</f>
        <v>0.02564102564102555</v>
      </c>
      <c r="BP9" s="71">
        <f ca="1">'Lane 22'!AW51</f>
        <v>0.02564102564102555</v>
      </c>
      <c r="BQ9" s="71">
        <f ca="1">'Lane 22'!AX51</f>
        <v>0.02564102564102555</v>
      </c>
      <c r="BR9" s="71">
        <f ca="1">'Lane 22'!AY51</f>
        <v>0.02564102564102555</v>
      </c>
      <c r="BS9" s="71">
        <f ca="1">'Lane 22'!AZ51</f>
        <v>0.02564102564102555</v>
      </c>
      <c r="BT9" s="71">
        <f ca="1">'Lane 22'!BA51</f>
        <v>1.0256410256410256</v>
      </c>
      <c r="BU9" s="71">
        <f ca="1">'Lane 22'!BB51</f>
        <v>0.02564102564102555</v>
      </c>
      <c r="BV9" s="71">
        <f ca="1">'Lane 22'!BC51</f>
        <v>1.0256410256410256</v>
      </c>
      <c r="BW9" s="71">
        <f ca="1">'Lane 22'!BD51</f>
        <v>0.02564102564102555</v>
      </c>
      <c r="BX9" s="71">
        <f ca="1">'Lane 22'!BE51</f>
        <v>0.02564102564102555</v>
      </c>
      <c r="BY9" s="71">
        <f ca="1">'Lane 22'!BF51</f>
        <v>0.02564102564102555</v>
      </c>
      <c r="BZ9" s="71">
        <f ca="1">'Lane 22'!BG51</f>
        <v>0.02564102564102555</v>
      </c>
      <c r="CA9" s="71">
        <f ca="1">'Lane 22'!BH51</f>
        <v>0.02564102564102555</v>
      </c>
      <c r="CB9" s="71">
        <f ca="1">'Lane 22'!BI51</f>
        <v>1.0256410256410256</v>
      </c>
      <c r="CC9" s="71">
        <f ca="1">'Lane 22'!BJ51</f>
        <v>0.02564102564102564</v>
      </c>
      <c r="CD9" s="71">
        <f ca="1">'Lane 22'!BK51</f>
        <v>0.02564102564102564</v>
      </c>
      <c r="CE9" s="71">
        <f ca="1">'Lane 22'!BL51</f>
        <v>-0.97435897435897434</v>
      </c>
      <c r="CF9" s="71">
        <f ca="1">'Lane 22'!BM51</f>
        <v>0.02564102564102555</v>
      </c>
      <c r="CG9" s="71">
        <f ca="1">'Lane 22'!BN51</f>
        <v>0.02564102564102555</v>
      </c>
      <c r="CH9" s="71">
        <f ca="1">'Lane 22'!BO51</f>
        <v>0.02564102564102555</v>
      </c>
      <c r="CI9" s="71">
        <f ca="1">'Lane 22'!BP51</f>
        <v>0.02564102564102555</v>
      </c>
      <c r="CJ9" s="71">
        <f ca="1">'Lane 22'!BQ51</f>
        <v>1.0256410256410256</v>
      </c>
      <c r="CK9" s="71">
        <f ca="1">'Lane 22'!BR51</f>
        <v>-0.97435897435897434</v>
      </c>
      <c r="CL9" s="71">
        <f ca="1">'Lane 22'!BS51</f>
        <v>0.02564102564102555</v>
      </c>
      <c r="CM9" s="71">
        <f ca="1">'Lane 22'!BT51</f>
        <v>0.02564102564102555</v>
      </c>
      <c r="CN9" s="71">
        <f ca="1">'Lane 22'!BU51</f>
        <v>0.02564102564102555</v>
      </c>
      <c r="CO9" s="71">
        <f ca="1">'Lane 22'!BV51</f>
        <v>0.02564102564102555</v>
      </c>
      <c r="CP9" s="71">
        <f ca="1">'Lane 22'!BW51</f>
        <v>1.0256410256410256</v>
      </c>
      <c r="CQ9" s="71">
        <f ca="1">'Lane 22'!BX51</f>
        <v>0.02564102564102564</v>
      </c>
      <c r="CR9" s="71">
        <f ca="1">'Lane 22'!BY51</f>
        <v>0.02564102564102564</v>
      </c>
      <c r="CS9" s="71">
        <f ca="1">'Lane 22'!BZ51</f>
        <v>0.02564102564102564</v>
      </c>
      <c r="CT9" s="71">
        <f ca="1">'Lane 22'!CA51</f>
        <v>1.0256410256410256</v>
      </c>
      <c r="CU9" s="71">
        <f ca="1">'Lane 22'!CB51</f>
        <v>0.025641025641025661</v>
      </c>
      <c r="CV9" s="71">
        <f ca="1">'Lane 22'!CC51</f>
        <v>1.0256410256410256</v>
      </c>
      <c r="CW9" s="71">
        <f ca="1">'Lane 22'!CD51</f>
        <v>0.02564102564102555</v>
      </c>
      <c r="CX9" s="71">
        <f ca="1">'Lane 22'!CE51</f>
        <v>0.02564102564102555</v>
      </c>
      <c r="CY9" s="71">
        <f ca="1">'Lane 22'!CF51</f>
        <v>-0.97435897435897445</v>
      </c>
      <c r="CZ9" s="71">
        <f ca="1">'Lane 22'!CG51</f>
        <v>1.0256410256410256</v>
      </c>
      <c r="DA9" s="71">
        <f ca="1">'Lane 22'!CH51</f>
        <v>-0.97435897435897445</v>
      </c>
      <c r="DB9" s="71">
        <f ca="1">'Lane 22'!CI51</f>
        <v>-0.97435897435897434</v>
      </c>
      <c r="DC9" s="112">
        <v>42</v>
      </c>
    </row>
    <row r="10" spans="2:107">
      <c r="B10" s="108"/>
      <c r="C10" s="71"/>
      <c r="D10" s="71"/>
      <c r="E10" s="71"/>
      <c r="F10" s="108"/>
      <c r="G10" s="71"/>
      <c r="H10" s="71"/>
      <c r="I10" s="71"/>
      <c r="J10" s="108"/>
      <c r="K10" s="71"/>
      <c r="L10" s="71"/>
      <c r="M10" s="71"/>
      <c r="N10" s="108"/>
      <c r="O10" s="71"/>
      <c r="P10" s="71"/>
      <c r="Q10" s="71"/>
      <c r="R10" s="108"/>
      <c r="S10" s="122"/>
      <c r="T10" s="117" t="s">
        <v>170</v>
      </c>
      <c r="U10" s="117" t="s">
        <v>170</v>
      </c>
      <c r="V10" s="123"/>
      <c r="W10" s="120"/>
      <c r="X10" s="112">
        <f ca="1">'Lane 22'!D52</f>
        <v>39</v>
      </c>
      <c r="Y10" s="71">
        <f ca="1">'Lane 22'!E52</f>
        <v>0</v>
      </c>
      <c r="Z10" s="71">
        <f ca="1">'Lane 22'!F52</f>
        <v>0</v>
      </c>
      <c r="AA10" s="71">
        <f ca="1">'Lane 22'!G52</f>
        <v>0</v>
      </c>
      <c r="AB10" s="71">
        <f ca="1">'Lane 22'!H52</f>
        <v>0</v>
      </c>
      <c r="AC10" s="71">
        <f ca="1">'Lane 22'!I52</f>
        <v>0</v>
      </c>
      <c r="AD10" s="113">
        <f ca="1">'Lane 22'!K52</f>
        <v>-0.01282051282051282</v>
      </c>
      <c r="AE10" s="113">
        <f ca="1">'Lane 22'!L52</f>
        <v>-0.01282051282051282</v>
      </c>
      <c r="AF10" s="113">
        <f ca="1">'Lane 22'!M52</f>
        <v>-2.0128205128205128</v>
      </c>
      <c r="AG10" s="113">
        <f ca="1">'Lane 22'!N52</f>
        <v>-1.0128205128205128</v>
      </c>
      <c r="AH10" s="113">
        <f ca="1">'Lane 22'!O52</f>
        <v>-0.012820512820512775</v>
      </c>
      <c r="AI10" s="113">
        <f ca="1">'Lane 22'!P52</f>
        <v>-0.012820512820512775</v>
      </c>
      <c r="AJ10" s="113">
        <f ca="1">'Lane 22'!Q52</f>
        <v>-0.012820512820512775</v>
      </c>
      <c r="AK10" s="113">
        <f ca="1">'Lane 22'!R52</f>
        <v>-0.012820512820512775</v>
      </c>
      <c r="AL10" s="113">
        <f ca="1">'Lane 22'!S52</f>
        <v>-0.012820512820512775</v>
      </c>
      <c r="AM10" s="113">
        <f ca="1">'Lane 22'!T52</f>
        <v>-1.0128205128205128</v>
      </c>
      <c r="AN10" s="113">
        <f ca="1">'Lane 22'!U52</f>
        <v>-1.0128205128205128</v>
      </c>
      <c r="AO10" s="113">
        <f ca="1">'Lane 22'!V52</f>
        <v>-0.012820512820512775</v>
      </c>
      <c r="AP10" s="113">
        <f ca="1">'Lane 22'!W52</f>
        <v>-0.012820512820512775</v>
      </c>
      <c r="AQ10" s="113">
        <f ca="1">'Lane 22'!X52</f>
        <v>-0.012820512820512775</v>
      </c>
      <c r="AR10" s="113">
        <f ca="1">'Lane 22'!Y52</f>
        <v>-0.012820512820512775</v>
      </c>
      <c r="AS10" s="113">
        <f ca="1">'Lane 22'!Z52</f>
        <v>-0.012820512820512775</v>
      </c>
      <c r="AT10" s="113">
        <f ca="1">'Lane 22'!AA52</f>
        <v>-1.0128205128205128</v>
      </c>
      <c r="AU10" s="113">
        <f ca="1">'Lane 22'!AB52</f>
        <v>1.9871794871794872</v>
      </c>
      <c r="AV10" s="113">
        <f ca="1">'Lane 22'!AC52</f>
        <v>0.98717948717948722</v>
      </c>
      <c r="AW10" s="113">
        <f ca="1">'Lane 22'!AD52</f>
        <v>0.98717948717948722</v>
      </c>
      <c r="AX10" s="113">
        <f ca="1">'Lane 22'!AE52</f>
        <v>0.98717948717948722</v>
      </c>
      <c r="AY10" s="113">
        <f ca="1">'Lane 22'!AF52</f>
        <v>-0.012820512820512775</v>
      </c>
      <c r="AZ10" s="113">
        <f ca="1">'Lane 22'!AG52</f>
        <v>-0.012820512820512775</v>
      </c>
      <c r="BA10" s="113">
        <f ca="1">'Lane 22'!AH52</f>
        <v>-0.012820512820512775</v>
      </c>
      <c r="BB10" s="113">
        <f ca="1">'Lane 22'!AI52</f>
        <v>-0.012820512820512775</v>
      </c>
      <c r="BC10" s="113">
        <f ca="1">'Lane 22'!AJ52</f>
        <v>-0.012820512820512775</v>
      </c>
      <c r="BD10" s="113">
        <f ca="1">'Lane 22'!AK52</f>
        <v>0.98717948717948722</v>
      </c>
      <c r="BE10" s="113">
        <f ca="1">'Lane 22'!AL52</f>
        <v>-0.01282051282051282</v>
      </c>
      <c r="BF10" s="113">
        <f ca="1">'Lane 22'!AM52</f>
        <v>-1.0128205128205128</v>
      </c>
      <c r="BG10" s="113">
        <f ca="1">'Lane 22'!AN52</f>
        <v>-1.0128205128205128</v>
      </c>
      <c r="BH10" s="113">
        <f ca="1">'Lane 22'!AO52</f>
        <v>-1.0128205128205128</v>
      </c>
      <c r="BI10" s="113">
        <f ca="1">'Lane 22'!AP52</f>
        <v>-1.0128205128205128</v>
      </c>
      <c r="BJ10" s="113">
        <f ca="1">'Lane 22'!AQ52</f>
        <v>-1.0128205128205128</v>
      </c>
      <c r="BK10" s="113">
        <f ca="1">'Lane 22'!AR52</f>
        <v>-0.012820512820512775</v>
      </c>
      <c r="BL10" s="113">
        <f ca="1">'Lane 22'!AS52</f>
        <v>-1.0128205128205128</v>
      </c>
      <c r="BM10" s="113">
        <f ca="1">'Lane 22'!AT52</f>
        <v>-0.012820512820512775</v>
      </c>
      <c r="BN10" s="113">
        <f ca="1">'Lane 22'!AU52</f>
        <v>-0.012820512820512775</v>
      </c>
      <c r="BO10" s="113">
        <f ca="1">'Lane 22'!AV52</f>
        <v>-0.012820512820512775</v>
      </c>
      <c r="BP10" s="113">
        <f ca="1">'Lane 22'!AW52</f>
        <v>-1.0128205128205128</v>
      </c>
      <c r="BQ10" s="113">
        <f ca="1">'Lane 22'!AX52</f>
        <v>0.98717948717948722</v>
      </c>
      <c r="BR10" s="113">
        <f ca="1">'Lane 22'!AY52</f>
        <v>-0.012820512820512775</v>
      </c>
      <c r="BS10" s="113">
        <f ca="1">'Lane 22'!AZ52</f>
        <v>0.98717948717948722</v>
      </c>
      <c r="BT10" s="113">
        <f ca="1">'Lane 22'!BA52</f>
        <v>-0.012820512820512775</v>
      </c>
      <c r="BU10" s="113">
        <f ca="1">'Lane 22'!BB52</f>
        <v>0.98717948717948722</v>
      </c>
      <c r="BV10" s="113">
        <f ca="1">'Lane 22'!BC52</f>
        <v>-0.012820512820512775</v>
      </c>
      <c r="BW10" s="113">
        <f ca="1">'Lane 22'!BD52</f>
        <v>0.98717948717948722</v>
      </c>
      <c r="BX10" s="113">
        <f ca="1">'Lane 22'!BE52</f>
        <v>-0.012820512820512775</v>
      </c>
      <c r="BY10" s="113">
        <f ca="1">'Lane 22'!BF52</f>
        <v>-0.012820512820512775</v>
      </c>
      <c r="BZ10" s="113">
        <f ca="1">'Lane 22'!BG52</f>
        <v>-0.012820512820512775</v>
      </c>
      <c r="CA10" s="113">
        <f ca="1">'Lane 22'!BH52</f>
        <v>-0.012820512820512775</v>
      </c>
      <c r="CB10" s="113">
        <f ca="1">'Lane 22'!BI52</f>
        <v>-0.012820512820512775</v>
      </c>
      <c r="CC10" s="113">
        <f ca="1">'Lane 22'!BJ52</f>
        <v>-1.0128205128205128</v>
      </c>
      <c r="CD10" s="113">
        <f ca="1">'Lane 22'!BK52</f>
        <v>-0.012820512820512775</v>
      </c>
      <c r="CE10" s="113">
        <f ca="1">'Lane 22'!BL52</f>
        <v>0.98717948717948722</v>
      </c>
      <c r="CF10" s="113">
        <f ca="1">'Lane 22'!BM52</f>
        <v>-0.012820512820512775</v>
      </c>
      <c r="CG10" s="113">
        <f ca="1">'Lane 22'!BN52</f>
        <v>-1.0128205128205128</v>
      </c>
      <c r="CH10" s="113">
        <f ca="1">'Lane 22'!BO52</f>
        <v>-1.0128205128205128</v>
      </c>
      <c r="CI10" s="113">
        <f ca="1">'Lane 22'!BP52</f>
        <v>-0.012820512820512775</v>
      </c>
      <c r="CJ10" s="113">
        <f ca="1">'Lane 22'!BQ52</f>
        <v>0.98717948717948722</v>
      </c>
      <c r="CK10" s="113">
        <f ca="1">'Lane 22'!BR52</f>
        <v>-0.012820512820512775</v>
      </c>
      <c r="CL10" s="113">
        <f ca="1">'Lane 22'!BS52</f>
        <v>-1.0128205128205128</v>
      </c>
      <c r="CM10" s="113">
        <f ca="1">'Lane 22'!BT52</f>
        <v>-0.012820512820512775</v>
      </c>
      <c r="CN10" s="113">
        <f ca="1">'Lane 22'!BU52</f>
        <v>-1.0128205128205128</v>
      </c>
      <c r="CO10" s="113">
        <f ca="1">'Lane 22'!BV52</f>
        <v>-0.012820512820512775</v>
      </c>
      <c r="CP10" s="113">
        <f ca="1">'Lane 22'!BW52</f>
        <v>0.98717948717948722</v>
      </c>
      <c r="CQ10" s="113">
        <f ca="1">'Lane 22'!BX52</f>
        <v>-0.012820512820512775</v>
      </c>
      <c r="CR10" s="113">
        <f ca="1">'Lane 22'!BY52</f>
        <v>-0.012820512820512775</v>
      </c>
      <c r="CS10" s="113">
        <f ca="1">'Lane 22'!BZ52</f>
        <v>0.98717948717948722</v>
      </c>
      <c r="CT10" s="113">
        <f ca="1">'Lane 22'!CA52</f>
        <v>0.98717948717948722</v>
      </c>
      <c r="CU10" s="113">
        <f ca="1">'Lane 22'!CB52</f>
        <v>0.98717948717948722</v>
      </c>
      <c r="CV10" s="113">
        <f ca="1">'Lane 22'!CC52</f>
        <v>-0.012820512820512775</v>
      </c>
      <c r="CW10" s="113">
        <f ca="1">'Lane 22'!CD52</f>
        <v>0.98717948717948722</v>
      </c>
      <c r="CX10" s="113">
        <f ca="1">'Lane 22'!CE52</f>
        <v>-0.012820512820512775</v>
      </c>
      <c r="CY10" s="113">
        <f ca="1">'Lane 22'!CF52</f>
        <v>0.98717948717948722</v>
      </c>
      <c r="CZ10" s="113">
        <f ca="1">'Lane 22'!CG52</f>
        <v>-0.01282051282051282</v>
      </c>
      <c r="DA10" s="113">
        <f ca="1">'Lane 22'!CH52</f>
        <v>-0.01282051282051282</v>
      </c>
      <c r="DB10" s="113">
        <f ca="1">'Lane 22'!CI52</f>
        <v>-0.01282051282051282</v>
      </c>
      <c r="DC10" s="112">
        <v>38.5</v>
      </c>
    </row>
    <row r="11" spans="2:107">
      <c r="B11" s="108">
        <v>1</v>
      </c>
      <c r="C11" s="71">
        <f ca="1">SUM(0.25*(F11-B11),B11)</f>
        <v>1</v>
      </c>
      <c r="D11" s="71">
        <f ca="1">SUM(0.5*(F11-B11)+B11)</f>
        <v>1</v>
      </c>
      <c r="E11" s="71">
        <f ca="1">SUM(0.75*(F11-B11),B11)</f>
        <v>1</v>
      </c>
      <c r="F11" s="108">
        <v>1</v>
      </c>
      <c r="G11" s="71">
        <f ca="1">SUM(0.25*(J11-F11),F11)</f>
        <v>1</v>
      </c>
      <c r="H11" s="71">
        <f ca="1">SUM(0.5*(J11-F11),F11)</f>
        <v>1</v>
      </c>
      <c r="I11" s="71">
        <f ca="1">SUM(0.75*(J11-F11),F11)</f>
        <v>1</v>
      </c>
      <c r="J11" s="108">
        <f ca="1">SUM(F11,-B11,F11)</f>
        <v>1</v>
      </c>
      <c r="K11" s="71">
        <f ca="1">SUM(0.25*(N11-J11),J11)</f>
        <v>1.8</v>
      </c>
      <c r="L11" s="71">
        <f ca="1">SUM(0.5*(N11-J11),J11)</f>
        <v>2.6</v>
      </c>
      <c r="M11" s="71">
        <f ca="1">SUM(0.75*(N11-J11),J11)</f>
        <v>3.4000000000000004</v>
      </c>
      <c r="N11" s="108">
        <f ca="1">SUM(F11,-B11,J11,0.25*ABS(J11-F11),0.2*(17-F11))</f>
        <v>4.2</v>
      </c>
      <c r="O11" s="71">
        <f ca="1">SUM(0.25*(R11-N11),N11)</f>
        <v>7.4</v>
      </c>
      <c r="P11" s="71">
        <f ca="1">SUM(0.5*(R11-N11),N11)</f>
        <v>10.600000000000001</v>
      </c>
      <c r="Q11" s="71">
        <f ca="1">SUM(0.75*(R11-N11),N11)</f>
        <v>13.8</v>
      </c>
      <c r="R11" s="108">
        <v>17</v>
      </c>
      <c r="S11" s="122"/>
      <c r="T11" s="111">
        <f ca="1">SUM((DB20+DB19+DB18+DB17+DB16+DB15+DB14+DB13+DB12+DA11+CZ10)*-0.132,(CY9+CX9+CW8+CV8)*-0.132/2,(CU7+CT7+CS7+CR7+CQ7+CP7+CO7+CN6+CM6+CL6+CK6+CJ6+CI6+CH6)*-0.132/7,(CG5+CF5+CE5+CD5+CC5+CB5+CA4+BZ4+BY4+BX4+BW4+BV4)*-0.132/6,17)</f>
        <v>18.768461538461537</v>
      </c>
      <c r="U11" s="111">
        <f ca="1">Lefty!T11</f>
        <v>16.843824175824174</v>
      </c>
      <c r="X11" s="112">
        <f ca="1">'Lane 22'!D54</f>
        <v>35</v>
      </c>
      <c r="Y11" s="71">
        <f ca="1">'Lane 22'!E54</f>
        <v>0</v>
      </c>
      <c r="Z11" s="71">
        <f ca="1">'Lane 22'!F54</f>
        <v>0</v>
      </c>
      <c r="AA11" s="71">
        <f ca="1">'Lane 22'!G54</f>
        <v>0</v>
      </c>
      <c r="AB11" s="71">
        <f ca="1">'Lane 22'!H54</f>
        <v>0</v>
      </c>
      <c r="AC11" s="71">
        <f ca="1">'Lane 22'!I54</f>
        <v>0</v>
      </c>
      <c r="AD11" s="71">
        <f ca="1">'Lane 22'!K54</f>
        <v>0.37179487179487181</v>
      </c>
      <c r="AE11" s="71">
        <f ca="1">'Lane 22'!L54</f>
        <v>1.3717948717948718</v>
      </c>
      <c r="AF11" s="71">
        <f ca="1">'Lane 22'!M54</f>
        <v>-1.6282051282051282</v>
      </c>
      <c r="AG11" s="71">
        <f ca="1">'Lane 22'!N54</f>
        <v>0.37179487179487181</v>
      </c>
      <c r="AH11" s="71">
        <f ca="1">'Lane 22'!O54</f>
        <v>0.37179487179487181</v>
      </c>
      <c r="AI11" s="71">
        <f ca="1">'Lane 22'!P54</f>
        <v>0.37179487179487181</v>
      </c>
      <c r="AJ11" s="71">
        <f ca="1">'Lane 22'!Q54</f>
        <v>0.37179487179487181</v>
      </c>
      <c r="AK11" s="71">
        <f ca="1">'Lane 22'!R54</f>
        <v>0.37179487179487181</v>
      </c>
      <c r="AL11" s="71">
        <f ca="1">'Lane 22'!S54</f>
        <v>0.37179487179487181</v>
      </c>
      <c r="AM11" s="71">
        <f ca="1">'Lane 22'!T54</f>
        <v>-0.62820512820512819</v>
      </c>
      <c r="AN11" s="71">
        <f ca="1">'Lane 22'!U54</f>
        <v>-0.62820512820512819</v>
      </c>
      <c r="AO11" s="71">
        <f ca="1">'Lane 22'!V54</f>
        <v>1.3717948717948718</v>
      </c>
      <c r="AP11" s="71">
        <f ca="1">'Lane 22'!W54</f>
        <v>0.37179487179487181</v>
      </c>
      <c r="AQ11" s="71">
        <f ca="1">'Lane 22'!X54</f>
        <v>-0.62820512820512819</v>
      </c>
      <c r="AR11" s="71">
        <f ca="1">'Lane 22'!Y54</f>
        <v>-0.62820512820512819</v>
      </c>
      <c r="AS11" s="71">
        <f ca="1">'Lane 22'!Z54</f>
        <v>0.37179487179487225</v>
      </c>
      <c r="AT11" s="71">
        <f ca="1">'Lane 22'!AA54</f>
        <v>-0.62820512820512775</v>
      </c>
      <c r="AU11" s="71">
        <f ca="1">'Lane 22'!AB54</f>
        <v>0.37179487179487225</v>
      </c>
      <c r="AV11" s="71">
        <f ca="1">'Lane 22'!AC54</f>
        <v>1.3717948717948723</v>
      </c>
      <c r="AW11" s="71">
        <f ca="1">'Lane 22'!AD54</f>
        <v>-0.62820512820512775</v>
      </c>
      <c r="AX11" s="71">
        <f ca="1">'Lane 22'!AE54</f>
        <v>0.37179487179487225</v>
      </c>
      <c r="AY11" s="71">
        <f ca="1">'Lane 22'!AF54</f>
        <v>0.37179487179487225</v>
      </c>
      <c r="AZ11" s="71">
        <f ca="1">'Lane 22'!AG54</f>
        <v>1.3717948717948723</v>
      </c>
      <c r="BA11" s="71">
        <f ca="1">'Lane 22'!AH54</f>
        <v>0.37179487179487225</v>
      </c>
      <c r="BB11" s="71">
        <f ca="1">'Lane 22'!AI54</f>
        <v>0.37179487179487225</v>
      </c>
      <c r="BC11" s="71">
        <f ca="1">'Lane 22'!AJ54</f>
        <v>1.3717948717948723</v>
      </c>
      <c r="BD11" s="71">
        <f ca="1">'Lane 22'!AK54</f>
        <v>0.37179487179487181</v>
      </c>
      <c r="BE11" s="71">
        <f ca="1">'Lane 22'!AL54</f>
        <v>0.37179487179487181</v>
      </c>
      <c r="BF11" s="71">
        <f ca="1">'Lane 22'!AM54</f>
        <v>0.37179487179487181</v>
      </c>
      <c r="BG11" s="71">
        <f ca="1">'Lane 22'!AN54</f>
        <v>0.37179487179487181</v>
      </c>
      <c r="BH11" s="71">
        <f ca="1">'Lane 22'!AO54</f>
        <v>1.3717948717948718</v>
      </c>
      <c r="BI11" s="71">
        <f ca="1">'Lane 22'!AP54</f>
        <v>0.37179487179487181</v>
      </c>
      <c r="BJ11" s="71">
        <f ca="1">'Lane 22'!AQ54</f>
        <v>0.37179487179487181</v>
      </c>
      <c r="BK11" s="71">
        <f ca="1">'Lane 22'!AR54</f>
        <v>0.37179487179487181</v>
      </c>
      <c r="BL11" s="71">
        <f ca="1">'Lane 22'!AS54</f>
        <v>1.3717948717948718</v>
      </c>
      <c r="BM11" s="71">
        <f ca="1">'Lane 22'!AT54</f>
        <v>0.37179487179487181</v>
      </c>
      <c r="BN11" s="71">
        <f ca="1">'Lane 22'!AU54</f>
        <v>0.37179487179487181</v>
      </c>
      <c r="BO11" s="71">
        <f ca="1">'Lane 22'!AV54</f>
        <v>0.37179487179487181</v>
      </c>
      <c r="BP11" s="71">
        <f ca="1">'Lane 22'!AW54</f>
        <v>0.37179487179487181</v>
      </c>
      <c r="BQ11" s="71">
        <f ca="1">'Lane 22'!AX54</f>
        <v>0.37179487179487181</v>
      </c>
      <c r="BR11" s="71">
        <f ca="1">'Lane 22'!AY54</f>
        <v>0.37179487179487181</v>
      </c>
      <c r="BS11" s="71">
        <f ca="1">'Lane 22'!AZ54</f>
        <v>0.37179487179487181</v>
      </c>
      <c r="BT11" s="71">
        <f ca="1">'Lane 22'!BA54</f>
        <v>1.3717948717948718</v>
      </c>
      <c r="BU11" s="71">
        <f ca="1">'Lane 22'!BB54</f>
        <v>0.37179487179487181</v>
      </c>
      <c r="BV11" s="71">
        <f ca="1">'Lane 22'!BC54</f>
        <v>0.37179487179487181</v>
      </c>
      <c r="BW11" s="71">
        <f ca="1">'Lane 22'!BD54</f>
        <v>0.37179487179487181</v>
      </c>
      <c r="BX11" s="71">
        <f ca="1">'Lane 22'!BE54</f>
        <v>1.3717948717948718</v>
      </c>
      <c r="BY11" s="71">
        <f ca="1">'Lane 22'!BF54</f>
        <v>0.37179487179487181</v>
      </c>
      <c r="BZ11" s="71">
        <f ca="1">'Lane 22'!BG54</f>
        <v>0.37179487179487181</v>
      </c>
      <c r="CA11" s="71">
        <f ca="1">'Lane 22'!BH54</f>
        <v>-0.62820512820512819</v>
      </c>
      <c r="CB11" s="71">
        <f ca="1">'Lane 22'!BI54</f>
        <v>0.37179487179487181</v>
      </c>
      <c r="CC11" s="71">
        <f ca="1">'Lane 22'!BJ54</f>
        <v>0.37179487179487181</v>
      </c>
      <c r="CD11" s="71">
        <f ca="1">'Lane 22'!BK54</f>
        <v>0.37179487179487181</v>
      </c>
      <c r="CE11" s="71">
        <f ca="1">'Lane 22'!BL54</f>
        <v>0.37179487179487181</v>
      </c>
      <c r="CF11" s="71">
        <f ca="1">'Lane 22'!BM54</f>
        <v>0.37179487179487181</v>
      </c>
      <c r="CG11" s="71">
        <f ca="1">'Lane 22'!BN54</f>
        <v>0.37179487179487181</v>
      </c>
      <c r="CH11" s="71">
        <f ca="1">'Lane 22'!BO54</f>
        <v>0.37179487179487181</v>
      </c>
      <c r="CI11" s="71">
        <f ca="1">'Lane 22'!BP54</f>
        <v>0.37179487179487181</v>
      </c>
      <c r="CJ11" s="71">
        <f ca="1">'Lane 22'!BQ54</f>
        <v>0.37179487179487181</v>
      </c>
      <c r="CK11" s="71">
        <f ca="1">'Lane 22'!BR54</f>
        <v>0.37179487179487181</v>
      </c>
      <c r="CL11" s="71">
        <f ca="1">'Lane 22'!BS54</f>
        <v>-0.62820512820512819</v>
      </c>
      <c r="CM11" s="71">
        <f ca="1">'Lane 22'!BT54</f>
        <v>0.37179487179487181</v>
      </c>
      <c r="CN11" s="71">
        <f ca="1">'Lane 22'!BU54</f>
        <v>0.37179487179487181</v>
      </c>
      <c r="CO11" s="71">
        <f ca="1">'Lane 22'!BV54</f>
        <v>0.37179487179487181</v>
      </c>
      <c r="CP11" s="71">
        <f ca="1">'Lane 22'!BW54</f>
        <v>1.3717948717948718</v>
      </c>
      <c r="CQ11" s="71">
        <f ca="1">'Lane 22'!BX54</f>
        <v>-0.62820512820512819</v>
      </c>
      <c r="CR11" s="71">
        <f ca="1">'Lane 22'!BY54</f>
        <v>0.37179487179487181</v>
      </c>
      <c r="CS11" s="71">
        <f ca="1">'Lane 22'!BZ54</f>
        <v>1.3717948717948718</v>
      </c>
      <c r="CT11" s="71">
        <f ca="1">'Lane 22'!CA54</f>
        <v>0.37179487179487181</v>
      </c>
      <c r="CU11" s="71">
        <f ca="1">'Lane 22'!CB54</f>
        <v>0.37179487179487181</v>
      </c>
      <c r="CV11" s="71">
        <f ca="1">'Lane 22'!CC54</f>
        <v>0.37179487179487181</v>
      </c>
      <c r="CW11" s="71">
        <f ca="1">'Lane 22'!CD54</f>
        <v>0.37179487179487181</v>
      </c>
      <c r="CX11" s="71">
        <f ca="1">'Lane 22'!CE54</f>
        <v>0.37179487179487181</v>
      </c>
      <c r="CY11" s="71">
        <f ca="1">'Lane 22'!CF54</f>
        <v>0.37179487179487181</v>
      </c>
      <c r="CZ11" s="71">
        <f ca="1">'Lane 22'!CG54</f>
        <v>1.3717948717948718</v>
      </c>
      <c r="DA11" s="71">
        <f ca="1">'Lane 22'!CH54</f>
        <v>0.37179487179487181</v>
      </c>
      <c r="DB11" s="71">
        <f ca="1">'Lane 22'!CI54</f>
        <v>-0.62820512820512819</v>
      </c>
      <c r="DC11" s="112">
        <v>35</v>
      </c>
    </row>
    <row r="12" spans="2:107">
      <c r="B12" s="108"/>
      <c r="C12" s="71"/>
      <c r="D12" s="71"/>
      <c r="E12" s="71"/>
      <c r="F12" s="108"/>
      <c r="G12" s="71"/>
      <c r="H12" s="71"/>
      <c r="I12" s="71"/>
      <c r="J12" s="108"/>
      <c r="K12" s="71"/>
      <c r="L12" s="71"/>
      <c r="M12" s="71"/>
      <c r="N12" s="108"/>
      <c r="O12" s="71"/>
      <c r="P12" s="71"/>
      <c r="Q12" s="71"/>
      <c r="R12" s="108"/>
      <c r="S12" s="122"/>
      <c r="X12" s="112">
        <f ca="1">'Lane 22'!D56</f>
        <v>31</v>
      </c>
      <c r="Y12" s="71">
        <f ca="1">'Lane 22'!E56</f>
        <v>0</v>
      </c>
      <c r="Z12" s="71">
        <f ca="1">'Lane 22'!F56</f>
        <v>0</v>
      </c>
      <c r="AA12" s="71">
        <f ca="1">'Lane 22'!G56</f>
        <v>0</v>
      </c>
      <c r="AB12" s="71">
        <f ca="1">'Lane 22'!H56</f>
        <v>0</v>
      </c>
      <c r="AC12" s="71">
        <f ca="1">'Lane 22'!I56</f>
        <v>0</v>
      </c>
      <c r="AD12" s="113">
        <f ca="1">'Lane 22'!K56</f>
        <v>0.089743589743589744</v>
      </c>
      <c r="AE12" s="113">
        <f ca="1">'Lane 22'!L56</f>
        <v>1.0897435897435897</v>
      </c>
      <c r="AF12" s="113">
        <f ca="1">'Lane 22'!M56</f>
        <v>-1.9102564102564101</v>
      </c>
      <c r="AG12" s="113">
        <f ca="1">'Lane 22'!N56</f>
        <v>-1.9102564102564104</v>
      </c>
      <c r="AH12" s="113">
        <f ca="1">'Lane 22'!O56</f>
        <v>0.089743589743589869</v>
      </c>
      <c r="AI12" s="113">
        <f ca="1">'Lane 22'!P56</f>
        <v>0.089743589743589869</v>
      </c>
      <c r="AJ12" s="113">
        <f ca="1">'Lane 22'!Q56</f>
        <v>0.089743589743589869</v>
      </c>
      <c r="AK12" s="113">
        <f ca="1">'Lane 22'!R56</f>
        <v>-0.91025641025641013</v>
      </c>
      <c r="AL12" s="113">
        <f ca="1">'Lane 22'!S56</f>
        <v>0.089743589743589425</v>
      </c>
      <c r="AM12" s="113">
        <f ca="1">'Lane 22'!T56</f>
        <v>-0.91025641025641058</v>
      </c>
      <c r="AN12" s="113">
        <f ca="1">'Lane 22'!U56</f>
        <v>-0.91025641025641058</v>
      </c>
      <c r="AO12" s="113">
        <f ca="1">'Lane 22'!V56</f>
        <v>0.089743589743589425</v>
      </c>
      <c r="AP12" s="113">
        <f ca="1">'Lane 22'!W56</f>
        <v>1.0897435897435894</v>
      </c>
      <c r="AQ12" s="113">
        <f ca="1">'Lane 22'!X56</f>
        <v>0.089743589743589425</v>
      </c>
      <c r="AR12" s="113">
        <f ca="1">'Lane 22'!Y56</f>
        <v>0.089743589743589425</v>
      </c>
      <c r="AS12" s="113">
        <f ca="1">'Lane 22'!Z56</f>
        <v>0.089743589743589425</v>
      </c>
      <c r="AT12" s="113">
        <f ca="1">'Lane 22'!AA56</f>
        <v>0.089743589743589425</v>
      </c>
      <c r="AU12" s="113">
        <f ca="1">'Lane 22'!AB56</f>
        <v>1.0897435897435894</v>
      </c>
      <c r="AV12" s="113">
        <f ca="1">'Lane 22'!AC56</f>
        <v>1.0897435897435894</v>
      </c>
      <c r="AW12" s="113">
        <f ca="1">'Lane 22'!AD56</f>
        <v>0.089743589743589869</v>
      </c>
      <c r="AX12" s="113">
        <f ca="1">'Lane 22'!AE56</f>
        <v>1.0897435897435899</v>
      </c>
      <c r="AY12" s="113">
        <f ca="1">'Lane 22'!AF56</f>
        <v>1.0897435897435899</v>
      </c>
      <c r="AZ12" s="113">
        <f ca="1">'Lane 22'!AG56</f>
        <v>1.0897435897435897</v>
      </c>
      <c r="BA12" s="113">
        <f ca="1">'Lane 22'!AH56</f>
        <v>1.0897435897435897</v>
      </c>
      <c r="BB12" s="113">
        <f ca="1">'Lane 22'!AI56</f>
        <v>1.0897435897435899</v>
      </c>
      <c r="BC12" s="113">
        <f ca="1">'Lane 22'!AJ56</f>
        <v>0.089743589743589647</v>
      </c>
      <c r="BD12" s="113">
        <f ca="1">'Lane 22'!AK56</f>
        <v>1.0897435897435897</v>
      </c>
      <c r="BE12" s="113">
        <f ca="1">'Lane 22'!AL56</f>
        <v>1.0897435897435899</v>
      </c>
      <c r="BF12" s="113">
        <f ca="1">'Lane 22'!AM56</f>
        <v>1.0897435897435899</v>
      </c>
      <c r="BG12" s="113">
        <f ca="1">'Lane 22'!AN56</f>
        <v>0.089743589743589425</v>
      </c>
      <c r="BH12" s="113">
        <f ca="1">'Lane 22'!AO56</f>
        <v>1.0897435897435894</v>
      </c>
      <c r="BI12" s="113">
        <f ca="1">'Lane 22'!AP56</f>
        <v>0.089743589743589425</v>
      </c>
      <c r="BJ12" s="113">
        <f ca="1">'Lane 22'!AQ56</f>
        <v>0.089743589743589425</v>
      </c>
      <c r="BK12" s="113">
        <f ca="1">'Lane 22'!AR56</f>
        <v>0.089743589743589425</v>
      </c>
      <c r="BL12" s="113">
        <f ca="1">'Lane 22'!AS56</f>
        <v>0.089743589743589425</v>
      </c>
      <c r="BM12" s="113">
        <f ca="1">'Lane 22'!AT56</f>
        <v>0.089743589743589425</v>
      </c>
      <c r="BN12" s="113">
        <f ca="1">'Lane 22'!AU56</f>
        <v>0.089743589743589425</v>
      </c>
      <c r="BO12" s="113">
        <f ca="1">'Lane 22'!AV56</f>
        <v>-0.91025641025641058</v>
      </c>
      <c r="BP12" s="113">
        <f ca="1">'Lane 22'!AW56</f>
        <v>0.089743589743589425</v>
      </c>
      <c r="BQ12" s="113">
        <f ca="1">'Lane 22'!AX56</f>
        <v>0.089743589743589425</v>
      </c>
      <c r="BR12" s="113">
        <f ca="1">'Lane 22'!AY56</f>
        <v>0.089743589743589425</v>
      </c>
      <c r="BS12" s="113">
        <f ca="1">'Lane 22'!AZ56</f>
        <v>0.089743589743589425</v>
      </c>
      <c r="BT12" s="113">
        <f ca="1">'Lane 22'!BA56</f>
        <v>0.089743589743589425</v>
      </c>
      <c r="BU12" s="113">
        <f ca="1">'Lane 22'!BB56</f>
        <v>0.089743589743589425</v>
      </c>
      <c r="BV12" s="113">
        <f ca="1">'Lane 22'!BC56</f>
        <v>0.089743589743589425</v>
      </c>
      <c r="BW12" s="113">
        <f ca="1">'Lane 22'!BD56</f>
        <v>0.089743589743589425</v>
      </c>
      <c r="BX12" s="113">
        <f ca="1">'Lane 22'!BE56</f>
        <v>0.089743589743589425</v>
      </c>
      <c r="BY12" s="113">
        <f ca="1">'Lane 22'!BF56</f>
        <v>0.089743589743589425</v>
      </c>
      <c r="BZ12" s="113">
        <f ca="1">'Lane 22'!BG56</f>
        <v>0.089743589743589425</v>
      </c>
      <c r="CA12" s="113">
        <f ca="1">'Lane 22'!BH56</f>
        <v>-0.91025641025641058</v>
      </c>
      <c r="CB12" s="113">
        <f ca="1">'Lane 22'!BI56</f>
        <v>0.089743589743589869</v>
      </c>
      <c r="CC12" s="113">
        <f ca="1">'Lane 22'!BJ56</f>
        <v>-0.91025641025641013</v>
      </c>
      <c r="CD12" s="113">
        <f ca="1">'Lane 22'!BK56</f>
        <v>0.089743589743589869</v>
      </c>
      <c r="CE12" s="113">
        <f ca="1">'Lane 22'!BL56</f>
        <v>0.089743589743589869</v>
      </c>
      <c r="CF12" s="113">
        <f ca="1">'Lane 22'!BM56</f>
        <v>0.089743589743589869</v>
      </c>
      <c r="CG12" s="113">
        <f ca="1">'Lane 22'!BN56</f>
        <v>-0.91025641025641013</v>
      </c>
      <c r="CH12" s="113">
        <f ca="1">'Lane 22'!BO56</f>
        <v>-0.91025641025641035</v>
      </c>
      <c r="CI12" s="113">
        <f ca="1">'Lane 22'!BP56</f>
        <v>0.089743589743589758</v>
      </c>
      <c r="CJ12" s="113">
        <f ca="1">'Lane 22'!BQ56</f>
        <v>0.089743589743589758</v>
      </c>
      <c r="CK12" s="113">
        <f ca="1">'Lane 22'!BR56</f>
        <v>-0.91025641025641024</v>
      </c>
      <c r="CL12" s="113">
        <f ca="1">'Lane 22'!BS56</f>
        <v>-1.9102564102564104</v>
      </c>
      <c r="CM12" s="113">
        <f ca="1">'Lane 22'!BT56</f>
        <v>-0.91025641025641013</v>
      </c>
      <c r="CN12" s="113">
        <f ca="1">'Lane 22'!BU56</f>
        <v>-0.91025641025641013</v>
      </c>
      <c r="CO12" s="113">
        <f ca="1">'Lane 22'!BV56</f>
        <v>1.0897435897435894</v>
      </c>
      <c r="CP12" s="113">
        <f ca="1">'Lane 22'!BW56</f>
        <v>1.0897435897435899</v>
      </c>
      <c r="CQ12" s="113">
        <f ca="1">'Lane 22'!BX56</f>
        <v>0.089743589743589869</v>
      </c>
      <c r="CR12" s="113">
        <f ca="1">'Lane 22'!BY56</f>
        <v>-0.91025641025641013</v>
      </c>
      <c r="CS12" s="113">
        <f ca="1">'Lane 22'!BZ56</f>
        <v>1.0897435897435899</v>
      </c>
      <c r="CT12" s="113">
        <f ca="1">'Lane 22'!CA56</f>
        <v>0.089743589743589869</v>
      </c>
      <c r="CU12" s="113">
        <f ca="1">'Lane 22'!CB56</f>
        <v>1.0897435897435899</v>
      </c>
      <c r="CV12" s="113">
        <f ca="1">'Lane 22'!CC56</f>
        <v>1.0897435897435897</v>
      </c>
      <c r="CW12" s="113">
        <f ca="1">'Lane 22'!CD56</f>
        <v>0.089743589743589744</v>
      </c>
      <c r="CX12" s="113">
        <f ca="1">'Lane 22'!CE56</f>
        <v>0.089743589743589744</v>
      </c>
      <c r="CY12" s="113">
        <f ca="1">'Lane 22'!CF56</f>
        <v>0.089743589743589744</v>
      </c>
      <c r="CZ12" s="113">
        <f ca="1">'Lane 22'!CG56</f>
        <v>1.0897435897435897</v>
      </c>
      <c r="DA12" s="113">
        <f ca="1">'Lane 22'!CH56</f>
        <v>0.089743589743589758</v>
      </c>
      <c r="DB12" s="113">
        <f ca="1">'Lane 22'!CI56</f>
        <v>-0.91025641025641024</v>
      </c>
      <c r="DC12" s="112">
        <v>31.5</v>
      </c>
    </row>
    <row r="13" spans="2:107">
      <c r="B13" s="108">
        <v>1</v>
      </c>
      <c r="C13" s="71">
        <f ca="1">SUM(0.25*(F13-B13),B13)</f>
        <v>1.25</v>
      </c>
      <c r="D13" s="71">
        <f ca="1">SUM(0.5*(F13-B13)+B13)</f>
        <v>1.5</v>
      </c>
      <c r="E13" s="71">
        <f ca="1">SUM(0.75*(F13-B13),B13)</f>
        <v>1.75</v>
      </c>
      <c r="F13" s="108">
        <v>2</v>
      </c>
      <c r="G13" s="71">
        <f ca="1">SUM(0.25*(J13-F13),F13)</f>
        <v>2.25</v>
      </c>
      <c r="H13" s="71">
        <f ca="1">SUM(0.5*(J13-F13),F13)</f>
        <v>2.5</v>
      </c>
      <c r="I13" s="71">
        <f ca="1">SUM(0.75*(J13-F13),F13)</f>
        <v>2.75</v>
      </c>
      <c r="J13" s="108">
        <f ca="1">SUM(F13,-B13,F13)</f>
        <v>3</v>
      </c>
      <c r="K13" s="71">
        <f ca="1">SUM(0.25*(N13-J13),J13)</f>
        <v>3.3125</v>
      </c>
      <c r="L13" s="71">
        <f ca="1">SUM(0.5*(N13-J13),J13)</f>
        <v>3.625</v>
      </c>
      <c r="M13" s="71">
        <f ca="1">SUM(0.75*(N13-J13),J13)</f>
        <v>3.9375</v>
      </c>
      <c r="N13" s="108">
        <f ca="1">SUM(F13,-B13,J13,0.25*ABS(J13-F13))</f>
        <v>4.25</v>
      </c>
      <c r="O13" s="71">
        <f ca="1">SUM(0.25*(R13-N13),N13)</f>
        <v>7.4375</v>
      </c>
      <c r="P13" s="71">
        <f ca="1">SUM(0.5*(R13-N13),N13)</f>
        <v>10.625</v>
      </c>
      <c r="Q13" s="71">
        <f ca="1">SUM(0.75*(R13-N13),N13)</f>
        <v>13.8125</v>
      </c>
      <c r="R13" s="108">
        <v>17</v>
      </c>
      <c r="S13" s="122"/>
      <c r="T13" s="111">
        <f ca="1">SUM((DB20+DA19+DA18+CZ17+CZ16+CY15+CY14+CX13+CX12+CW11+CW10+CV9+CU8)*-0.132,(CT7+CS7+CR7+CQ7+CP7+CO7+CN7)*-0.132/7,(CM6+CL6+CK6+CJ6+CI6+CH6+CG5+CF5+CE5+CD5+CC5+CB5+CA4+BZ4+BY4+BX4+BW4+BV4)*-0.132/6,17)</f>
        <v>18.099032967032969</v>
      </c>
      <c r="U13" s="111">
        <f ca="1">Lefty!T13</f>
        <v>16.714967032967031</v>
      </c>
      <c r="X13" s="112">
        <f ca="1">'Lane 22'!D57</f>
        <v>29</v>
      </c>
      <c r="Y13" s="71">
        <f ca="1">'Lane 22'!E57</f>
        <v>0</v>
      </c>
      <c r="Z13" s="71">
        <f ca="1">'Lane 22'!F57</f>
        <v>0</v>
      </c>
      <c r="AA13" s="71">
        <f ca="1">'Lane 22'!G57</f>
        <v>0</v>
      </c>
      <c r="AB13" s="71">
        <f ca="1">'Lane 22'!H57</f>
        <v>0</v>
      </c>
      <c r="AC13" s="71">
        <f ca="1">'Lane 22'!I57</f>
        <v>0</v>
      </c>
      <c r="AD13" s="71">
        <f ca="1">'Lane 22'!K57</f>
        <v>-0.17948717948717949</v>
      </c>
      <c r="AE13" s="71">
        <f ca="1">'Lane 22'!L57</f>
        <v>0.82051282051282048</v>
      </c>
      <c r="AF13" s="71">
        <f ca="1">'Lane 22'!M57</f>
        <v>-2.1794871794871797</v>
      </c>
      <c r="AG13" s="71">
        <f ca="1">'Lane 22'!N57</f>
        <v>-0.17948717948717952</v>
      </c>
      <c r="AH13" s="71">
        <f ca="1">'Lane 22'!O57</f>
        <v>-0.17948717948717952</v>
      </c>
      <c r="AI13" s="71">
        <f ca="1">'Lane 22'!P57</f>
        <v>-0.17948717948717952</v>
      </c>
      <c r="AJ13" s="71">
        <f ca="1">'Lane 22'!Q57</f>
        <v>0.82051282051282048</v>
      </c>
      <c r="AK13" s="71">
        <f ca="1">'Lane 22'!R57</f>
        <v>-0.17948717948717949</v>
      </c>
      <c r="AL13" s="71">
        <f ca="1">'Lane 22'!S57</f>
        <v>0.82051282051282048</v>
      </c>
      <c r="AM13" s="71">
        <f ca="1">'Lane 22'!T57</f>
        <v>0.82051282051282048</v>
      </c>
      <c r="AN13" s="71">
        <f ca="1">'Lane 22'!U57</f>
        <v>-0.17948717948717929</v>
      </c>
      <c r="AO13" s="71">
        <f ca="1">'Lane 22'!V57</f>
        <v>0.82051282051282071</v>
      </c>
      <c r="AP13" s="71">
        <f ca="1">'Lane 22'!W57</f>
        <v>0.82051282051282071</v>
      </c>
      <c r="AQ13" s="71">
        <f ca="1">'Lane 22'!X57</f>
        <v>0.82051282051282026</v>
      </c>
      <c r="AR13" s="71">
        <f ca="1">'Lane 22'!Y57</f>
        <v>-0.17948717948717974</v>
      </c>
      <c r="AS13" s="71">
        <f ca="1">'Lane 22'!Z57</f>
        <v>1.8205128205128203</v>
      </c>
      <c r="AT13" s="71">
        <f ca="1">'Lane 22'!AA57</f>
        <v>0.82051282051282026</v>
      </c>
      <c r="AU13" s="71">
        <f ca="1">'Lane 22'!AB57</f>
        <v>1.8205128205128212</v>
      </c>
      <c r="AV13" s="71">
        <f ca="1">'Lane 22'!AC57</f>
        <v>2.8205128205128212</v>
      </c>
      <c r="AW13" s="71">
        <f ca="1">'Lane 22'!AD57</f>
        <v>1.8205128205128212</v>
      </c>
      <c r="AX13" s="71">
        <f ca="1">'Lane 22'!AE57</f>
        <v>1.8205128205128212</v>
      </c>
      <c r="AY13" s="71">
        <f ca="1">'Lane 22'!AF57</f>
        <v>0.82051282051282115</v>
      </c>
      <c r="AZ13" s="71">
        <f ca="1">'Lane 22'!AG57</f>
        <v>0.82051282051282115</v>
      </c>
      <c r="BA13" s="71">
        <f ca="1">'Lane 22'!AH57</f>
        <v>-0.17948717948717885</v>
      </c>
      <c r="BB13" s="71">
        <f ca="1">'Lane 22'!AI57</f>
        <v>0.82051282051282115</v>
      </c>
      <c r="BC13" s="71">
        <f ca="1">'Lane 22'!AJ57</f>
        <v>0.82051282051282115</v>
      </c>
      <c r="BD13" s="71">
        <f ca="1">'Lane 22'!AK57</f>
        <v>0.82051282051282115</v>
      </c>
      <c r="BE13" s="71">
        <f ca="1">'Lane 22'!AL57</f>
        <v>-0.17948717948717885</v>
      </c>
      <c r="BF13" s="71">
        <f ca="1">'Lane 22'!AM57</f>
        <v>-1.1794871794871789</v>
      </c>
      <c r="BG13" s="71">
        <f ca="1">'Lane 22'!AN57</f>
        <v>-1.1794871794871789</v>
      </c>
      <c r="BH13" s="71">
        <f ca="1">'Lane 22'!AO57</f>
        <v>-0.17948717948717885</v>
      </c>
      <c r="BI13" s="71">
        <f ca="1">'Lane 22'!AP57</f>
        <v>-0.17948717948717885</v>
      </c>
      <c r="BJ13" s="71">
        <f ca="1">'Lane 22'!AQ57</f>
        <v>-1.1794871794871789</v>
      </c>
      <c r="BK13" s="71">
        <f ca="1">'Lane 22'!AR57</f>
        <v>-0.17948717948717885</v>
      </c>
      <c r="BL13" s="71">
        <f ca="1">'Lane 22'!AS57</f>
        <v>-0.17948717948717885</v>
      </c>
      <c r="BM13" s="71">
        <f ca="1">'Lane 22'!AT57</f>
        <v>-1.1794871794871789</v>
      </c>
      <c r="BN13" s="71">
        <f ca="1">'Lane 22'!AU57</f>
        <v>-0.17948717948717885</v>
      </c>
      <c r="BO13" s="71">
        <f ca="1">'Lane 22'!AV57</f>
        <v>-1.1794871794871789</v>
      </c>
      <c r="BP13" s="71">
        <f ca="1">'Lane 22'!AW57</f>
        <v>-0.17948717948717885</v>
      </c>
      <c r="BQ13" s="71">
        <f ca="1">'Lane 22'!AX57</f>
        <v>-0.17948717948717885</v>
      </c>
      <c r="BR13" s="71">
        <f ca="1">'Lane 22'!AY57</f>
        <v>-1.1794871794871789</v>
      </c>
      <c r="BS13" s="71">
        <f ca="1">'Lane 22'!AZ57</f>
        <v>-0.17948717948717885</v>
      </c>
      <c r="BT13" s="71">
        <f ca="1">'Lane 22'!BA57</f>
        <v>-0.17948717948717885</v>
      </c>
      <c r="BU13" s="71">
        <f ca="1">'Lane 22'!BB57</f>
        <v>-1.1794871794871789</v>
      </c>
      <c r="BV13" s="71">
        <f ca="1">'Lane 22'!BC57</f>
        <v>-0.17948717948717885</v>
      </c>
      <c r="BW13" s="71">
        <f ca="1">'Lane 22'!BD57</f>
        <v>-0.17948717948717885</v>
      </c>
      <c r="BX13" s="71">
        <f ca="1">'Lane 22'!BE57</f>
        <v>-0.17948717948717885</v>
      </c>
      <c r="BY13" s="71">
        <f ca="1">'Lane 22'!BF57</f>
        <v>-0.17948717948717885</v>
      </c>
      <c r="BZ13" s="71">
        <f ca="1">'Lane 22'!BG57</f>
        <v>-0.17948717948717885</v>
      </c>
      <c r="CA13" s="71">
        <f ca="1">'Lane 22'!BH57</f>
        <v>0.82051282051282115</v>
      </c>
      <c r="CB13" s="71">
        <f ca="1">'Lane 22'!BI57</f>
        <v>-0.17948717948717885</v>
      </c>
      <c r="CC13" s="71">
        <f ca="1">'Lane 22'!BJ57</f>
        <v>0.82051282051282115</v>
      </c>
      <c r="CD13" s="71">
        <f ca="1">'Lane 22'!BK57</f>
        <v>-0.17948717948717885</v>
      </c>
      <c r="CE13" s="71">
        <f ca="1">'Lane 22'!BL57</f>
        <v>-2.1794871794871788</v>
      </c>
      <c r="CF13" s="71">
        <f ca="1">'Lane 22'!BM57</f>
        <v>-1.1794871794871789</v>
      </c>
      <c r="CG13" s="71">
        <f ca="1">'Lane 22'!BN57</f>
        <v>-1.1794871794871789</v>
      </c>
      <c r="CH13" s="71">
        <f ca="1">'Lane 22'!BO57</f>
        <v>-0.17948717948717885</v>
      </c>
      <c r="CI13" s="71">
        <f ca="1">'Lane 22'!BP57</f>
        <v>-1.1794871794871789</v>
      </c>
      <c r="CJ13" s="71">
        <f ca="1">'Lane 22'!BQ57</f>
        <v>-0.17948717948717885</v>
      </c>
      <c r="CK13" s="71">
        <f ca="1">'Lane 22'!BR57</f>
        <v>-3.1794871794871788</v>
      </c>
      <c r="CL13" s="71">
        <f ca="1">'Lane 22'!BS57</f>
        <v>-1.1794871794871789</v>
      </c>
      <c r="CM13" s="71">
        <f ca="1">'Lane 22'!BT57</f>
        <v>-2.1794871794871788</v>
      </c>
      <c r="CN13" s="71">
        <f ca="1">'Lane 22'!BU57</f>
        <v>-2.1794871794871797</v>
      </c>
      <c r="CO13" s="71">
        <f ca="1">'Lane 22'!BV57</f>
        <v>-1.1794871794871797</v>
      </c>
      <c r="CP13" s="71">
        <f ca="1">'Lane 22'!BW57</f>
        <v>-1.1794871794871793</v>
      </c>
      <c r="CQ13" s="71">
        <f ca="1">'Lane 22'!BX57</f>
        <v>-1.1794871794871793</v>
      </c>
      <c r="CR13" s="71">
        <f ca="1">'Lane 22'!BY57</f>
        <v>-1.1794871794871795</v>
      </c>
      <c r="CS13" s="71">
        <f ca="1">'Lane 22'!BZ57</f>
        <v>-0.17948717948717949</v>
      </c>
      <c r="CT13" s="71">
        <f ca="1">'Lane 22'!CA57</f>
        <v>-0.17948717948717949</v>
      </c>
      <c r="CU13" s="71">
        <f ca="1">'Lane 22'!CB57</f>
        <v>-0.17948717948717949</v>
      </c>
      <c r="CV13" s="71">
        <f ca="1">'Lane 22'!CC57</f>
        <v>-0.17948717948717949</v>
      </c>
      <c r="CW13" s="71">
        <f ca="1">'Lane 22'!CD57</f>
        <v>-0.17948717948717949</v>
      </c>
      <c r="CX13" s="71">
        <f ca="1">'Lane 22'!CE57</f>
        <v>-0.17948717948717949</v>
      </c>
      <c r="CY13" s="71">
        <f ca="1">'Lane 22'!CF57</f>
        <v>-0.17948717948717949</v>
      </c>
      <c r="CZ13" s="71">
        <f ca="1">'Lane 22'!CG57</f>
        <v>-0.17948717948717949</v>
      </c>
      <c r="DA13" s="71">
        <f ca="1">'Lane 22'!CH57</f>
        <v>-0.17948717948717949</v>
      </c>
      <c r="DB13" s="71">
        <f ca="1">'Lane 22'!CI57</f>
        <v>-0.17948717948717949</v>
      </c>
      <c r="DC13" s="112">
        <v>28</v>
      </c>
    </row>
    <row r="14" spans="2:107">
      <c r="B14" s="108">
        <v>2</v>
      </c>
      <c r="C14" s="71">
        <f ca="1">SUM(0.25*(F14-B14),B14)</f>
        <v>2</v>
      </c>
      <c r="D14" s="71">
        <f ca="1">SUM(0.5*(F14-B14)+B14)</f>
        <v>2</v>
      </c>
      <c r="E14" s="71">
        <f ca="1">SUM(0.75*(F14-B14),B14)</f>
        <v>2</v>
      </c>
      <c r="F14" s="108">
        <v>2</v>
      </c>
      <c r="G14" s="71">
        <f ca="1">SUM(0.25*(J14-F14),F14)</f>
        <v>2</v>
      </c>
      <c r="H14" s="71">
        <f ca="1">SUM(0.5*(J14-F14),F14)</f>
        <v>2</v>
      </c>
      <c r="I14" s="71">
        <f ca="1">SUM(0.75*(J14-F14),F14)</f>
        <v>2</v>
      </c>
      <c r="J14" s="108">
        <f ca="1">SUM(F14,-B14,F14)</f>
        <v>2</v>
      </c>
      <c r="K14" s="71">
        <f ca="1">SUM(0.25*(N14-J14),J14)</f>
        <v>2.75</v>
      </c>
      <c r="L14" s="71">
        <f ca="1">SUM(0.5*(N14-J14),J14)</f>
        <v>3.5</v>
      </c>
      <c r="M14" s="71">
        <f ca="1">SUM(0.75*(N14-J14),J14)</f>
        <v>4.25</v>
      </c>
      <c r="N14" s="108">
        <f ca="1">SUM(F14,-B14,J14,0.2*ABS(J14-F14),0.2*(17-F14))</f>
        <v>5</v>
      </c>
      <c r="O14" s="71">
        <f ca="1">SUM(0.25*(R14-N14),N14)</f>
        <v>8</v>
      </c>
      <c r="P14" s="71">
        <f ca="1">SUM(0.5*(R14-N14),N14)</f>
        <v>11</v>
      </c>
      <c r="Q14" s="71">
        <f ca="1">SUM(0.75*(R14-N14),N14)</f>
        <v>14</v>
      </c>
      <c r="R14" s="108">
        <v>17</v>
      </c>
      <c r="S14" s="122"/>
      <c r="T14" s="111">
        <f ca="1">SUM((CZ20+CZ19+CZ18+CZ17+CZ16+CZ15+CZ14+CZ13+CZ12+CY11+CX10)*-0.132,(CW9+CV9+CU8+CT8)*-0.132/2,(CS7+CR7+CQ7+CP7+CO7+CN7+CM6+CL6+CK6+CJ6+CI6+CH6+CG5+CF5+CE5+CD5+CC5+CB5+CA4+BZ4+BY4+BX4+BW4+BV4)*-0.132/6,17)</f>
        <v>17.646461538461537</v>
      </c>
      <c r="U14" s="111">
        <f ca="1">Lefty!T14</f>
        <v>15.517538461538461</v>
      </c>
      <c r="X14" s="112">
        <f ca="1">'Lane 22'!D59</f>
        <v>25</v>
      </c>
      <c r="Y14" s="71">
        <f ca="1">'Lane 22'!E59</f>
        <v>0</v>
      </c>
      <c r="Z14" s="71">
        <f ca="1">'Lane 22'!F59</f>
        <v>0</v>
      </c>
      <c r="AA14" s="71">
        <f ca="1">'Lane 22'!G59</f>
        <v>0</v>
      </c>
      <c r="AB14" s="71">
        <f ca="1">'Lane 22'!H59</f>
        <v>0</v>
      </c>
      <c r="AC14" s="71">
        <f ca="1">'Lane 22'!I59</f>
        <v>0</v>
      </c>
      <c r="AD14" s="71">
        <f ca="1">'Lane 22'!K59</f>
        <v>0.42307692307692307</v>
      </c>
      <c r="AE14" s="71">
        <f ca="1">'Lane 22'!L59</f>
        <v>1.4230769230769231</v>
      </c>
      <c r="AF14" s="71">
        <f ca="1">'Lane 22'!M59</f>
        <v>-1.5769230769230769</v>
      </c>
      <c r="AG14" s="71">
        <f ca="1">'Lane 22'!N59</f>
        <v>0.42307692307692313</v>
      </c>
      <c r="AH14" s="71">
        <f ca="1">'Lane 22'!O59</f>
        <v>0.42307692307692313</v>
      </c>
      <c r="AI14" s="71">
        <f ca="1">'Lane 22'!P59</f>
        <v>0.42307692307692313</v>
      </c>
      <c r="AJ14" s="71">
        <f ca="1">'Lane 22'!Q59</f>
        <v>1.4230769230769231</v>
      </c>
      <c r="AK14" s="71">
        <f ca="1">'Lane 22'!R59</f>
        <v>0.42307692307692307</v>
      </c>
      <c r="AL14" s="71">
        <f ca="1">'Lane 22'!S59</f>
        <v>1.4230769230769231</v>
      </c>
      <c r="AM14" s="71">
        <f ca="1">'Lane 22'!T59</f>
        <v>1.4230769230769231</v>
      </c>
      <c r="AN14" s="71">
        <f ca="1">'Lane 22'!U59</f>
        <v>0.42307692307692313</v>
      </c>
      <c r="AO14" s="71">
        <f ca="1">'Lane 22'!V59</f>
        <v>1.4230769230769231</v>
      </c>
      <c r="AP14" s="71">
        <f ca="1">'Lane 22'!W59</f>
        <v>1.4230769230769229</v>
      </c>
      <c r="AQ14" s="71">
        <f ca="1">'Lane 22'!X59</f>
        <v>1.4230769230769229</v>
      </c>
      <c r="AR14" s="71">
        <f ca="1">'Lane 22'!Y59</f>
        <v>0.42307692307692335</v>
      </c>
      <c r="AS14" s="71">
        <f ca="1">'Lane 22'!Z59</f>
        <v>2.4230769230769234</v>
      </c>
      <c r="AT14" s="71">
        <f ca="1">'Lane 22'!AA59</f>
        <v>1.4230769230769234</v>
      </c>
      <c r="AU14" s="71">
        <f ca="1">'Lane 22'!AB59</f>
        <v>2.4230769230769234</v>
      </c>
      <c r="AV14" s="71">
        <f ca="1">'Lane 22'!AC59</f>
        <v>3.4230769230769234</v>
      </c>
      <c r="AW14" s="71">
        <f ca="1">'Lane 22'!AD59</f>
        <v>2.4230769230769234</v>
      </c>
      <c r="AX14" s="71">
        <f ca="1">'Lane 22'!AE59</f>
        <v>2.4230769230769234</v>
      </c>
      <c r="AY14" s="71">
        <f ca="1">'Lane 22'!AF59</f>
        <v>1.4230769230769234</v>
      </c>
      <c r="AZ14" s="71">
        <f ca="1">'Lane 22'!AG59</f>
        <v>1.4230769230769234</v>
      </c>
      <c r="BA14" s="71">
        <f ca="1">'Lane 22'!AH59</f>
        <v>0.42307692307692335</v>
      </c>
      <c r="BB14" s="71">
        <f ca="1">'Lane 22'!AI59</f>
        <v>1.4230769230769234</v>
      </c>
      <c r="BC14" s="71">
        <f ca="1">'Lane 22'!AJ59</f>
        <v>1.4230769230769234</v>
      </c>
      <c r="BD14" s="71">
        <f ca="1">'Lane 22'!AK59</f>
        <v>1.4230769230769234</v>
      </c>
      <c r="BE14" s="71">
        <f ca="1">'Lane 22'!AL59</f>
        <v>0.42307692307692335</v>
      </c>
      <c r="BF14" s="71">
        <f ca="1">'Lane 22'!AM59</f>
        <v>-0.57692307692307665</v>
      </c>
      <c r="BG14" s="71">
        <f ca="1">'Lane 22'!AN59</f>
        <v>-0.57692307692307665</v>
      </c>
      <c r="BH14" s="71">
        <f ca="1">'Lane 22'!AO59</f>
        <v>0.42307692307692335</v>
      </c>
      <c r="BI14" s="71">
        <f ca="1">'Lane 22'!AP59</f>
        <v>0.42307692307692335</v>
      </c>
      <c r="BJ14" s="71">
        <f ca="1">'Lane 22'!AQ59</f>
        <v>-0.57692307692307665</v>
      </c>
      <c r="BK14" s="71">
        <f ca="1">'Lane 22'!AR59</f>
        <v>0.42307692307692335</v>
      </c>
      <c r="BL14" s="71">
        <f ca="1">'Lane 22'!AS59</f>
        <v>0.42307692307692335</v>
      </c>
      <c r="BM14" s="71">
        <f ca="1">'Lane 22'!AT59</f>
        <v>-0.57692307692307665</v>
      </c>
      <c r="BN14" s="71">
        <f ca="1">'Lane 22'!AU59</f>
        <v>0.42307692307692335</v>
      </c>
      <c r="BO14" s="71">
        <f ca="1">'Lane 22'!AV59</f>
        <v>-0.57692307692307665</v>
      </c>
      <c r="BP14" s="71">
        <f ca="1">'Lane 22'!AW59</f>
        <v>0.42307692307692335</v>
      </c>
      <c r="BQ14" s="71">
        <f ca="1">'Lane 22'!AX59</f>
        <v>0.42307692307692335</v>
      </c>
      <c r="BR14" s="71">
        <f ca="1">'Lane 22'!AY59</f>
        <v>-0.57692307692307665</v>
      </c>
      <c r="BS14" s="71">
        <f ca="1">'Lane 22'!AZ59</f>
        <v>0.42307692307692335</v>
      </c>
      <c r="BT14" s="71">
        <f ca="1">'Lane 22'!BA59</f>
        <v>0.42307692307692335</v>
      </c>
      <c r="BU14" s="71">
        <f ca="1">'Lane 22'!BB59</f>
        <v>-0.57692307692307665</v>
      </c>
      <c r="BV14" s="71">
        <f ca="1">'Lane 22'!BC59</f>
        <v>0.42307692307692335</v>
      </c>
      <c r="BW14" s="71">
        <f ca="1">'Lane 22'!BD59</f>
        <v>0.42307692307692335</v>
      </c>
      <c r="BX14" s="71">
        <f ca="1">'Lane 22'!BE59</f>
        <v>0.42307692307692335</v>
      </c>
      <c r="BY14" s="71">
        <f ca="1">'Lane 22'!BF59</f>
        <v>0.42307692307692335</v>
      </c>
      <c r="BZ14" s="71">
        <f ca="1">'Lane 22'!BG59</f>
        <v>0.42307692307692335</v>
      </c>
      <c r="CA14" s="71">
        <f ca="1">'Lane 22'!BH59</f>
        <v>1.4230769230769234</v>
      </c>
      <c r="CB14" s="71">
        <f ca="1">'Lane 22'!BI59</f>
        <v>0.42307692307692335</v>
      </c>
      <c r="CC14" s="71">
        <f ca="1">'Lane 22'!BJ59</f>
        <v>1.4230769230769234</v>
      </c>
      <c r="CD14" s="71">
        <f ca="1">'Lane 22'!BK59</f>
        <v>0.42307692307692335</v>
      </c>
      <c r="CE14" s="71">
        <f ca="1">'Lane 22'!BL59</f>
        <v>-1.5769230769230767</v>
      </c>
      <c r="CF14" s="71">
        <f ca="1">'Lane 22'!BM59</f>
        <v>-0.57692307692307665</v>
      </c>
      <c r="CG14" s="71">
        <f ca="1">'Lane 22'!BN59</f>
        <v>-0.57692307692307665</v>
      </c>
      <c r="CH14" s="71">
        <f ca="1">'Lane 22'!BO59</f>
        <v>0.42307692307692335</v>
      </c>
      <c r="CI14" s="71">
        <f ca="1">'Lane 22'!BP59</f>
        <v>-0.57692307692307665</v>
      </c>
      <c r="CJ14" s="71">
        <f ca="1">'Lane 22'!BQ59</f>
        <v>0.42307692307692335</v>
      </c>
      <c r="CK14" s="71">
        <f ca="1">'Lane 22'!BR59</f>
        <v>-2.5769230769230766</v>
      </c>
      <c r="CL14" s="71">
        <f ca="1">'Lane 22'!BS59</f>
        <v>-0.57692307692307665</v>
      </c>
      <c r="CM14" s="71">
        <f ca="1">'Lane 22'!BT59</f>
        <v>-1.5769230769230767</v>
      </c>
      <c r="CN14" s="71">
        <f ca="1">'Lane 22'!BU59</f>
        <v>-1.5769230769230767</v>
      </c>
      <c r="CO14" s="71">
        <f ca="1">'Lane 22'!BV59</f>
        <v>-0.57692307692307709</v>
      </c>
      <c r="CP14" s="71">
        <f ca="1">'Lane 22'!BW59</f>
        <v>-0.57692307692307709</v>
      </c>
      <c r="CQ14" s="71">
        <f ca="1">'Lane 22'!BX59</f>
        <v>-0.57692307692307687</v>
      </c>
      <c r="CR14" s="71">
        <f ca="1">'Lane 22'!BY59</f>
        <v>-0.57692307692307687</v>
      </c>
      <c r="CS14" s="71">
        <f ca="1">'Lane 22'!BZ59</f>
        <v>0.42307692307692307</v>
      </c>
      <c r="CT14" s="71">
        <f ca="1">'Lane 22'!CA59</f>
        <v>0.42307692307692307</v>
      </c>
      <c r="CU14" s="71">
        <f ca="1">'Lane 22'!CB59</f>
        <v>0.42307692307692307</v>
      </c>
      <c r="CV14" s="71">
        <f ca="1">'Lane 22'!CC59</f>
        <v>0.42307692307692307</v>
      </c>
      <c r="CW14" s="71">
        <f ca="1">'Lane 22'!CD59</f>
        <v>0.42307692307692307</v>
      </c>
      <c r="CX14" s="71">
        <f ca="1">'Lane 22'!CE59</f>
        <v>0.42307692307692307</v>
      </c>
      <c r="CY14" s="71">
        <f ca="1">'Lane 22'!CF59</f>
        <v>0.42307692307692307</v>
      </c>
      <c r="CZ14" s="71">
        <f ca="1">'Lane 22'!CG59</f>
        <v>0.42307692307692307</v>
      </c>
      <c r="DA14" s="71">
        <f ca="1">'Lane 22'!CH59</f>
        <v>0.42307692307692307</v>
      </c>
      <c r="DB14" s="71">
        <f ca="1">'Lane 22'!CI59</f>
        <v>0.42307692307692307</v>
      </c>
      <c r="DC14" s="112">
        <v>24.5</v>
      </c>
    </row>
    <row r="15" spans="2:107">
      <c r="B15" s="108"/>
      <c r="C15" s="71"/>
      <c r="D15" s="71"/>
      <c r="E15" s="71"/>
      <c r="F15" s="108"/>
      <c r="G15" s="71"/>
      <c r="H15" s="71"/>
      <c r="I15" s="71"/>
      <c r="J15" s="108"/>
      <c r="K15" s="71"/>
      <c r="L15" s="71"/>
      <c r="M15" s="71"/>
      <c r="N15" s="108"/>
      <c r="O15" s="71"/>
      <c r="P15" s="71"/>
      <c r="Q15" s="71"/>
      <c r="R15" s="108"/>
      <c r="S15" s="122"/>
      <c r="X15" s="112">
        <f ca="1">'Lane 22'!D61</f>
        <v>21</v>
      </c>
      <c r="Y15" s="71">
        <f ca="1">'Lane 22'!E61</f>
        <v>0</v>
      </c>
      <c r="Z15" s="71">
        <f ca="1">'Lane 22'!F61</f>
        <v>0</v>
      </c>
      <c r="AA15" s="71">
        <f ca="1">'Lane 22'!G61</f>
        <v>0</v>
      </c>
      <c r="AB15" s="71">
        <f ca="1">'Lane 22'!H61</f>
        <v>0</v>
      </c>
      <c r="AC15" s="71">
        <f ca="1">'Lane 22'!I61</f>
        <v>0</v>
      </c>
      <c r="AD15" s="71">
        <f ca="1">'Lane 22'!K61</f>
        <v>0.74358974358974361</v>
      </c>
      <c r="AE15" s="71">
        <f ca="1">'Lane 22'!L61</f>
        <v>1.7435897435897436</v>
      </c>
      <c r="AF15" s="71">
        <f ca="1">'Lane 22'!M61</f>
        <v>-1.2564102564102564</v>
      </c>
      <c r="AG15" s="71">
        <f ca="1">'Lane 22'!N61</f>
        <v>0.74358974358974361</v>
      </c>
      <c r="AH15" s="71">
        <f ca="1">'Lane 22'!O61</f>
        <v>0.74358974358974361</v>
      </c>
      <c r="AI15" s="71">
        <f ca="1">'Lane 22'!P61</f>
        <v>0.74358974358974361</v>
      </c>
      <c r="AJ15" s="71">
        <f ca="1">'Lane 22'!Q61</f>
        <v>1.7435897435897436</v>
      </c>
      <c r="AK15" s="71">
        <f ca="1">'Lane 22'!R61</f>
        <v>0.74358974358974361</v>
      </c>
      <c r="AL15" s="71">
        <f ca="1">'Lane 22'!S61</f>
        <v>1.7435897435897436</v>
      </c>
      <c r="AM15" s="71">
        <f ca="1">'Lane 22'!T61</f>
        <v>1.7435897435897436</v>
      </c>
      <c r="AN15" s="71">
        <f ca="1">'Lane 22'!U61</f>
        <v>0.74358974358974361</v>
      </c>
      <c r="AO15" s="71">
        <f ca="1">'Lane 22'!V61</f>
        <v>1.7435897435897436</v>
      </c>
      <c r="AP15" s="71">
        <f ca="1">'Lane 22'!W61</f>
        <v>1.7435897435897436</v>
      </c>
      <c r="AQ15" s="71">
        <f ca="1">'Lane 22'!X61</f>
        <v>1.7435897435897436</v>
      </c>
      <c r="AR15" s="71">
        <f ca="1">'Lane 22'!Y61</f>
        <v>0.74358974358974361</v>
      </c>
      <c r="AS15" s="71">
        <f ca="1">'Lane 22'!Z61</f>
        <v>2.7435897435897436</v>
      </c>
      <c r="AT15" s="71">
        <f ca="1">'Lane 22'!AA61</f>
        <v>1.7435897435897436</v>
      </c>
      <c r="AU15" s="71">
        <f ca="1">'Lane 22'!AB61</f>
        <v>2.7435897435897436</v>
      </c>
      <c r="AV15" s="71">
        <f ca="1">'Lane 22'!AC61</f>
        <v>3.7435897435897445</v>
      </c>
      <c r="AW15" s="71">
        <f ca="1">'Lane 22'!AD61</f>
        <v>2.7435897435897445</v>
      </c>
      <c r="AX15" s="71">
        <f ca="1">'Lane 22'!AE61</f>
        <v>2.7435897435897445</v>
      </c>
      <c r="AY15" s="71">
        <f ca="1">'Lane 22'!AF61</f>
        <v>1.7435897435897445</v>
      </c>
      <c r="AZ15" s="71">
        <f ca="1">'Lane 22'!AG61</f>
        <v>1.7435897435897445</v>
      </c>
      <c r="BA15" s="71">
        <f ca="1">'Lane 22'!AH61</f>
        <v>0.7435897435897445</v>
      </c>
      <c r="BB15" s="71">
        <f ca="1">'Lane 22'!AI61</f>
        <v>1.7435897435897445</v>
      </c>
      <c r="BC15" s="71">
        <f ca="1">'Lane 22'!AJ61</f>
        <v>1.7435897435897445</v>
      </c>
      <c r="BD15" s="71">
        <f ca="1">'Lane 22'!AK61</f>
        <v>1.7435897435897445</v>
      </c>
      <c r="BE15" s="71">
        <f ca="1">'Lane 22'!AL61</f>
        <v>0.7435897435897445</v>
      </c>
      <c r="BF15" s="71">
        <f ca="1">'Lane 22'!AM61</f>
        <v>-0.2564102564102555</v>
      </c>
      <c r="BG15" s="71">
        <f ca="1">'Lane 22'!AN61</f>
        <v>-0.2564102564102555</v>
      </c>
      <c r="BH15" s="71">
        <f ca="1">'Lane 22'!AO61</f>
        <v>0.7435897435897445</v>
      </c>
      <c r="BI15" s="71">
        <f ca="1">'Lane 22'!AP61</f>
        <v>0.7435897435897445</v>
      </c>
      <c r="BJ15" s="71">
        <f ca="1">'Lane 22'!AQ61</f>
        <v>-0.2564102564102555</v>
      </c>
      <c r="BK15" s="71">
        <f ca="1">'Lane 22'!AR61</f>
        <v>0.7435897435897445</v>
      </c>
      <c r="BL15" s="71">
        <f ca="1">'Lane 22'!AS61</f>
        <v>0.7435897435897445</v>
      </c>
      <c r="BM15" s="71">
        <f ca="1">'Lane 22'!AT61</f>
        <v>-0.2564102564102555</v>
      </c>
      <c r="BN15" s="71">
        <f ca="1">'Lane 22'!AU61</f>
        <v>0.7435897435897445</v>
      </c>
      <c r="BO15" s="71">
        <f ca="1">'Lane 22'!AV61</f>
        <v>-0.2564102564102555</v>
      </c>
      <c r="BP15" s="71">
        <f ca="1">'Lane 22'!AW61</f>
        <v>0.7435897435897445</v>
      </c>
      <c r="BQ15" s="71">
        <f ca="1">'Lane 22'!AX61</f>
        <v>0.7435897435897445</v>
      </c>
      <c r="BR15" s="71">
        <f ca="1">'Lane 22'!AY61</f>
        <v>-0.2564102564102555</v>
      </c>
      <c r="BS15" s="71">
        <f ca="1">'Lane 22'!AZ61</f>
        <v>0.7435897435897445</v>
      </c>
      <c r="BT15" s="71">
        <f ca="1">'Lane 22'!BA61</f>
        <v>0.7435897435897445</v>
      </c>
      <c r="BU15" s="71">
        <f ca="1">'Lane 22'!BB61</f>
        <v>-0.2564102564102555</v>
      </c>
      <c r="BV15" s="71">
        <f ca="1">'Lane 22'!BC61</f>
        <v>0.7435897435897445</v>
      </c>
      <c r="BW15" s="71">
        <f ca="1">'Lane 22'!BD61</f>
        <v>0.7435897435897445</v>
      </c>
      <c r="BX15" s="71">
        <f ca="1">'Lane 22'!BE61</f>
        <v>0.7435897435897445</v>
      </c>
      <c r="BY15" s="71">
        <f ca="1">'Lane 22'!BF61</f>
        <v>0.7435897435897445</v>
      </c>
      <c r="BZ15" s="71">
        <f ca="1">'Lane 22'!BG61</f>
        <v>0.7435897435897445</v>
      </c>
      <c r="CA15" s="71">
        <f ca="1">'Lane 22'!BH61</f>
        <v>1.7435897435897445</v>
      </c>
      <c r="CB15" s="71">
        <f ca="1">'Lane 22'!BI61</f>
        <v>0.7435897435897445</v>
      </c>
      <c r="CC15" s="71">
        <f ca="1">'Lane 22'!BJ61</f>
        <v>1.7435897435897445</v>
      </c>
      <c r="CD15" s="71">
        <f ca="1">'Lane 22'!BK61</f>
        <v>0.7435897435897445</v>
      </c>
      <c r="CE15" s="71">
        <f ca="1">'Lane 22'!BL61</f>
        <v>-1.2564102564102555</v>
      </c>
      <c r="CF15" s="71">
        <f ca="1">'Lane 22'!BM61</f>
        <v>-0.2564102564102555</v>
      </c>
      <c r="CG15" s="71">
        <f ca="1">'Lane 22'!BN61</f>
        <v>-0.2564102564102555</v>
      </c>
      <c r="CH15" s="71">
        <f ca="1">'Lane 22'!BO61</f>
        <v>0.7435897435897445</v>
      </c>
      <c r="CI15" s="71">
        <f ca="1">'Lane 22'!BP61</f>
        <v>-0.2564102564102555</v>
      </c>
      <c r="CJ15" s="71">
        <f ca="1">'Lane 22'!BQ61</f>
        <v>0.7435897435897445</v>
      </c>
      <c r="CK15" s="71">
        <f ca="1">'Lane 22'!BR61</f>
        <v>-2.2564102564102555</v>
      </c>
      <c r="CL15" s="71">
        <f ca="1">'Lane 22'!BS61</f>
        <v>-0.2564102564102555</v>
      </c>
      <c r="CM15" s="71">
        <f ca="1">'Lane 22'!BT61</f>
        <v>-1.2564102564102564</v>
      </c>
      <c r="CN15" s="71">
        <f ca="1">'Lane 22'!BU61</f>
        <v>-1.2564102564102564</v>
      </c>
      <c r="CO15" s="71">
        <f ca="1">'Lane 22'!BV61</f>
        <v>-0.25641025641025639</v>
      </c>
      <c r="CP15" s="71">
        <f ca="1">'Lane 22'!BW61</f>
        <v>-0.25641025641025639</v>
      </c>
      <c r="CQ15" s="71">
        <f ca="1">'Lane 22'!BX61</f>
        <v>-0.25641025641025639</v>
      </c>
      <c r="CR15" s="71">
        <f ca="1">'Lane 22'!BY61</f>
        <v>-0.25641025641025639</v>
      </c>
      <c r="CS15" s="71">
        <f ca="1">'Lane 22'!BZ61</f>
        <v>0.74358974358974361</v>
      </c>
      <c r="CT15" s="71">
        <f ca="1">'Lane 22'!CA61</f>
        <v>0.74358974358974361</v>
      </c>
      <c r="CU15" s="71">
        <f ca="1">'Lane 22'!CB61</f>
        <v>0.74358974358974361</v>
      </c>
      <c r="CV15" s="71">
        <f ca="1">'Lane 22'!CC61</f>
        <v>0.74358974358974361</v>
      </c>
      <c r="CW15" s="71">
        <f ca="1">'Lane 22'!CD61</f>
        <v>0.74358974358974361</v>
      </c>
      <c r="CX15" s="71">
        <f ca="1">'Lane 22'!CE61</f>
        <v>0.74358974358974361</v>
      </c>
      <c r="CY15" s="71">
        <f ca="1">'Lane 22'!CF61</f>
        <v>0.74358974358974361</v>
      </c>
      <c r="CZ15" s="71">
        <f ca="1">'Lane 22'!CG61</f>
        <v>0.74358974358974361</v>
      </c>
      <c r="DA15" s="71">
        <f ca="1">'Lane 22'!CH61</f>
        <v>0.74358974358974361</v>
      </c>
      <c r="DB15" s="71">
        <f ca="1">'Lane 22'!CI61</f>
        <v>0.74358974358974361</v>
      </c>
      <c r="DC15" s="112">
        <v>21</v>
      </c>
    </row>
    <row r="16" spans="2:107">
      <c r="B16" s="108">
        <v>1</v>
      </c>
      <c r="C16" s="71">
        <f ca="1">SUM(0.25*(F16-B16),B16)</f>
        <v>1.5</v>
      </c>
      <c r="D16" s="71">
        <f ca="1">SUM(0.5*(F16-B16)+B16)</f>
        <v>2</v>
      </c>
      <c r="E16" s="71">
        <f ca="1">SUM(0.75*(F16-B16),B16)</f>
        <v>2.5</v>
      </c>
      <c r="F16" s="108">
        <v>3</v>
      </c>
      <c r="G16" s="71">
        <f ca="1">SUM(0.25*(J16-F16),F16)</f>
        <v>3.5</v>
      </c>
      <c r="H16" s="71">
        <f ca="1">SUM(0.5*(J16-F16),F16)</f>
        <v>4</v>
      </c>
      <c r="I16" s="71">
        <f ca="1">SUM(0.75*(J16-F16),F16)</f>
        <v>4.5</v>
      </c>
      <c r="J16" s="108">
        <f ca="1">SUM(F16,-B16,F16)</f>
        <v>5</v>
      </c>
      <c r="K16" s="71">
        <f ca="1">SUM(0.25*(N16-J16),J16)</f>
        <v>5.625</v>
      </c>
      <c r="L16" s="71">
        <f ca="1">SUM(0.5*(N16-J16),J16)</f>
        <v>6.25</v>
      </c>
      <c r="M16" s="71">
        <f ca="1">SUM(0.75*(N16-J16),J16)</f>
        <v>6.875</v>
      </c>
      <c r="N16" s="108">
        <f ca="1">SUM(F16,-B16,J16,0.25*ABS(J16-F16))</f>
        <v>7.5</v>
      </c>
      <c r="O16" s="71">
        <f ca="1">SUM(0.25*(R16-N16),N16)</f>
        <v>9.875</v>
      </c>
      <c r="P16" s="71">
        <f ca="1">SUM(0.5*(R16-N16),N16)</f>
        <v>12.25</v>
      </c>
      <c r="Q16" s="71">
        <f ca="1">SUM(0.75*(R16-N16),N16)</f>
        <v>14.625</v>
      </c>
      <c r="R16" s="108">
        <v>17</v>
      </c>
      <c r="S16" s="122"/>
      <c r="T16" s="111">
        <f ca="1">SUM((DB20+DA19+CZ18+CY17+CX16+CW15+CV14+CU13+CT12+CS11+CR10)*-0.132,(CQ9+CP9)*-0.132/2,(CO8+CN8)*-0.132/2,(CM7+CL7+CK7+CJ7+CI7)*-0.132/5,(CH6+CG6+CF6+CE6+CD6)*-0.132/5,(CC5+CB5+CA5+BZ5)*-0.132/4,(BY4+BX4+BW4+BV4)*-0.132/4,17)</f>
        <v>17.72126153846154</v>
      </c>
      <c r="U16" s="111">
        <f ca="1">Lefty!T16</f>
        <v>17.15653846153846</v>
      </c>
      <c r="X16" s="112">
        <f ca="1">'Lane 22'!D63</f>
        <v>17</v>
      </c>
      <c r="Y16" s="71">
        <f ca="1">'Lane 22'!E63</f>
        <v>0</v>
      </c>
      <c r="Z16" s="71">
        <f ca="1">'Lane 22'!F63</f>
        <v>0</v>
      </c>
      <c r="AA16" s="71">
        <f ca="1">'Lane 22'!G63</f>
        <v>0</v>
      </c>
      <c r="AB16" s="71">
        <f ca="1">'Lane 22'!H63</f>
        <v>0</v>
      </c>
      <c r="AC16" s="71">
        <f ca="1">'Lane 22'!I63</f>
        <v>0</v>
      </c>
      <c r="AD16" s="113">
        <f ca="1">'Lane 22'!K63</f>
        <v>-0.12820512820512819</v>
      </c>
      <c r="AE16" s="113">
        <f ca="1">'Lane 22'!L63</f>
        <v>0.87179487179487181</v>
      </c>
      <c r="AF16" s="113">
        <f ca="1">'Lane 22'!M63</f>
        <v>-0.12820512820512819</v>
      </c>
      <c r="AG16" s="113">
        <f ca="1">'Lane 22'!N63</f>
        <v>0.87179487179487181</v>
      </c>
      <c r="AH16" s="113">
        <f ca="1">'Lane 22'!O63</f>
        <v>1.8717948717948718</v>
      </c>
      <c r="AI16" s="113">
        <f ca="1">'Lane 22'!P63</f>
        <v>-0.12820512820512775</v>
      </c>
      <c r="AJ16" s="113">
        <f ca="1">'Lane 22'!Q63</f>
        <v>2.8717948717948723</v>
      </c>
      <c r="AK16" s="113">
        <f ca="1">'Lane 22'!R63</f>
        <v>2.8717948717948723</v>
      </c>
      <c r="AL16" s="113">
        <f ca="1">'Lane 22'!S63</f>
        <v>2.8717948717948723</v>
      </c>
      <c r="AM16" s="113">
        <f ca="1">'Lane 22'!T63</f>
        <v>0.87179487179487225</v>
      </c>
      <c r="AN16" s="113">
        <f ca="1">'Lane 22'!U63</f>
        <v>2.8717948717948723</v>
      </c>
      <c r="AO16" s="113">
        <f ca="1">'Lane 22'!V63</f>
        <v>2.8717948717948723</v>
      </c>
      <c r="AP16" s="113">
        <f ca="1">'Lane 22'!W63</f>
        <v>1.8717948717948723</v>
      </c>
      <c r="AQ16" s="113">
        <f ca="1">'Lane 22'!X63</f>
        <v>2.8717948717948723</v>
      </c>
      <c r="AR16" s="113">
        <f ca="1">'Lane 22'!Y63</f>
        <v>1.8717948717948723</v>
      </c>
      <c r="AS16" s="113">
        <f ca="1">'Lane 22'!Z63</f>
        <v>1.8717948717948723</v>
      </c>
      <c r="AT16" s="113">
        <f ca="1">'Lane 22'!AA63</f>
        <v>1.8717948717948723</v>
      </c>
      <c r="AU16" s="113">
        <f ca="1">'Lane 22'!AB63</f>
        <v>2.8717948717948723</v>
      </c>
      <c r="AV16" s="113">
        <f ca="1">'Lane 22'!AC63</f>
        <v>2.8717948717948687</v>
      </c>
      <c r="AW16" s="113">
        <f ca="1">'Lane 22'!AD63</f>
        <v>2.8717948717948687</v>
      </c>
      <c r="AX16" s="113">
        <f ca="1">'Lane 22'!AE63</f>
        <v>1.8717948717948687</v>
      </c>
      <c r="AY16" s="113">
        <f ca="1">'Lane 22'!AF63</f>
        <v>1.8717948717948687</v>
      </c>
      <c r="AZ16" s="113">
        <f ca="1">'Lane 22'!AG63</f>
        <v>1.8717948717948687</v>
      </c>
      <c r="BA16" s="113">
        <f ca="1">'Lane 22'!AH63</f>
        <v>1.8717948717948687</v>
      </c>
      <c r="BB16" s="113">
        <f ca="1">'Lane 22'!AI63</f>
        <v>2.8717948717948687</v>
      </c>
      <c r="BC16" s="113">
        <f ca="1">'Lane 22'!AJ63</f>
        <v>1.8717948717948687</v>
      </c>
      <c r="BD16" s="113">
        <f ca="1">'Lane 22'!AK63</f>
        <v>1.8717948717948687</v>
      </c>
      <c r="BE16" s="113">
        <f ca="1">'Lane 22'!AL63</f>
        <v>1.8717948717948687</v>
      </c>
      <c r="BF16" s="113">
        <f ca="1">'Lane 22'!AM63</f>
        <v>2.8717948717948687</v>
      </c>
      <c r="BG16" s="113">
        <f ca="1">'Lane 22'!AN63</f>
        <v>2.8717948717948687</v>
      </c>
      <c r="BH16" s="113">
        <f ca="1">'Lane 22'!AO63</f>
        <v>2.8717948717948687</v>
      </c>
      <c r="BI16" s="113">
        <f ca="1">'Lane 22'!AP63</f>
        <v>1.8717948717948758</v>
      </c>
      <c r="BJ16" s="113">
        <f ca="1">'Lane 22'!AQ63</f>
        <v>1.8717948717948758</v>
      </c>
      <c r="BK16" s="113">
        <f ca="1">'Lane 22'!AR63</f>
        <v>1.8717948717948758</v>
      </c>
      <c r="BL16" s="113">
        <f ca="1">'Lane 22'!AS63</f>
        <v>1.8717948717948758</v>
      </c>
      <c r="BM16" s="113">
        <f ca="1">'Lane 22'!AT63</f>
        <v>2.8717948717948758</v>
      </c>
      <c r="BN16" s="113">
        <f ca="1">'Lane 22'!AU63</f>
        <v>1.8717948717948758</v>
      </c>
      <c r="BO16" s="113">
        <f ca="1">'Lane 22'!AV63</f>
        <v>0.8717948717948758</v>
      </c>
      <c r="BP16" s="113">
        <f ca="1">'Lane 22'!AW63</f>
        <v>2.8717948717948758</v>
      </c>
      <c r="BQ16" s="113">
        <f ca="1">'Lane 22'!AX63</f>
        <v>0.8717948717948758</v>
      </c>
      <c r="BR16" s="113">
        <f ca="1">'Lane 22'!AY63</f>
        <v>0.8717948717948758</v>
      </c>
      <c r="BS16" s="113">
        <f ca="1">'Lane 22'!AZ63</f>
        <v>1.8717948717948758</v>
      </c>
      <c r="BT16" s="113">
        <f ca="1">'Lane 22'!BA63</f>
        <v>1.8717948717948758</v>
      </c>
      <c r="BU16" s="113">
        <f ca="1">'Lane 22'!BB63</f>
        <v>0.8717948717948758</v>
      </c>
      <c r="BV16" s="113">
        <f ca="1">'Lane 22'!BC63</f>
        <v>0.8717948717948758</v>
      </c>
      <c r="BW16" s="113">
        <f ca="1">'Lane 22'!BD63</f>
        <v>-1.1282051282051242</v>
      </c>
      <c r="BX16" s="113">
        <f ca="1">'Lane 22'!BE63</f>
        <v>-1.1282051282051242</v>
      </c>
      <c r="BY16" s="113">
        <f ca="1">'Lane 22'!BF63</f>
        <v>-1.1282051282051242</v>
      </c>
      <c r="BZ16" s="113">
        <f ca="1">'Lane 22'!BG63</f>
        <v>-0.1282051282051242</v>
      </c>
      <c r="CA16" s="113">
        <f ca="1">'Lane 22'!BH63</f>
        <v>-2.1282051282051242</v>
      </c>
      <c r="CB16" s="113">
        <f ca="1">'Lane 22'!BI63</f>
        <v>-2.1282051282051242</v>
      </c>
      <c r="CC16" s="113">
        <f ca="1">'Lane 22'!BJ63</f>
        <v>-2.1282051282051242</v>
      </c>
      <c r="CD16" s="113">
        <f ca="1">'Lane 22'!BK63</f>
        <v>-2.1282051282051242</v>
      </c>
      <c r="CE16" s="113">
        <f ca="1">'Lane 22'!BL63</f>
        <v>-3.1282051282051242</v>
      </c>
      <c r="CF16" s="113">
        <f ca="1">'Lane 22'!BM63</f>
        <v>-3.1282051282051242</v>
      </c>
      <c r="CG16" s="113">
        <f ca="1">'Lane 22'!BN63</f>
        <v>-4.1282051282051242</v>
      </c>
      <c r="CH16" s="113">
        <f ca="1">'Lane 22'!BO63</f>
        <v>-3.1282051282051242</v>
      </c>
      <c r="CI16" s="113">
        <f ca="1">'Lane 22'!BP63</f>
        <v>-4.1282051282051242</v>
      </c>
      <c r="CJ16" s="113">
        <f ca="1">'Lane 22'!BQ63</f>
        <v>-3.1282051282051313</v>
      </c>
      <c r="CK16" s="113">
        <f ca="1">'Lane 22'!BR63</f>
        <v>-5.1282051282051313</v>
      </c>
      <c r="CL16" s="113">
        <f ca="1">'Lane 22'!BS63</f>
        <v>-4.1282051282051313</v>
      </c>
      <c r="CM16" s="113">
        <f ca="1">'Lane 22'!BT63</f>
        <v>-7.1282051282051313</v>
      </c>
      <c r="CN16" s="113">
        <f ca="1">'Lane 22'!BU63</f>
        <v>-6.1282051282051313</v>
      </c>
      <c r="CO16" s="113">
        <f ca="1">'Lane 22'!BV63</f>
        <v>-4.1282051282051313</v>
      </c>
      <c r="CP16" s="113">
        <f ca="1">'Lane 22'!BW63</f>
        <v>-4.1282051282051313</v>
      </c>
      <c r="CQ16" s="113">
        <f ca="1">'Lane 22'!BX63</f>
        <v>-4.1282051282051277</v>
      </c>
      <c r="CR16" s="113">
        <f ca="1">'Lane 22'!BY63</f>
        <v>-4.1282051282051277</v>
      </c>
      <c r="CS16" s="113">
        <f ca="1">'Lane 22'!BZ63</f>
        <v>-2.1282051282051277</v>
      </c>
      <c r="CT16" s="113">
        <f ca="1">'Lane 22'!CA63</f>
        <v>-3.1282051282051277</v>
      </c>
      <c r="CU16" s="113">
        <f ca="1">'Lane 22'!CB63</f>
        <v>-5.1282051282051277</v>
      </c>
      <c r="CV16" s="113">
        <f ca="1">'Lane 22'!CC63</f>
        <v>-3.1282051282051277</v>
      </c>
      <c r="CW16" s="113">
        <f ca="1">'Lane 22'!CD63</f>
        <v>-2.1282051282051277</v>
      </c>
      <c r="CX16" s="113">
        <f ca="1">'Lane 22'!CE63</f>
        <v>-2.1282051282051277</v>
      </c>
      <c r="CY16" s="113">
        <f ca="1">'Lane 22'!CF63</f>
        <v>-1.1282051282051278</v>
      </c>
      <c r="CZ16" s="113">
        <f ca="1">'Lane 22'!CG63</f>
        <v>-1.1282051282051278</v>
      </c>
      <c r="DA16" s="113">
        <f ca="1">'Lane 22'!CH63</f>
        <v>-2.1282051282051282</v>
      </c>
      <c r="DB16" s="113">
        <f ca="1">'Lane 22'!CI63</f>
        <v>-1.1282051282051282</v>
      </c>
      <c r="DC16" s="112">
        <v>17.5</v>
      </c>
    </row>
    <row r="17" spans="2:107">
      <c r="B17" s="108">
        <v>2</v>
      </c>
      <c r="C17" s="71">
        <f ca="1">SUM(0.25*(F17-B17),B17)</f>
        <v>2.25</v>
      </c>
      <c r="D17" s="71">
        <f ca="1">SUM(0.5*(F17-B17)+B17)</f>
        <v>2.5</v>
      </c>
      <c r="E17" s="71">
        <f ca="1">SUM(0.75*(F17-B17),B17)</f>
        <v>2.75</v>
      </c>
      <c r="F17" s="108">
        <v>3</v>
      </c>
      <c r="G17" s="71">
        <f ca="1">SUM(0.25*(J17-F17),F17)</f>
        <v>3.25</v>
      </c>
      <c r="H17" s="71">
        <f ca="1">SUM(0.5*(J17-F17),F17)</f>
        <v>3.5</v>
      </c>
      <c r="I17" s="71">
        <f ca="1">SUM(0.75*(J17-F17),F17)</f>
        <v>3.75</v>
      </c>
      <c r="J17" s="108">
        <f ca="1">SUM(F17,-B17,F17)</f>
        <v>4</v>
      </c>
      <c r="K17" s="71">
        <f ca="1">SUM(0.25*(N17-J17),J17)</f>
        <v>4.3125</v>
      </c>
      <c r="L17" s="71">
        <f ca="1">SUM(0.5*(N17-J17),J17)</f>
        <v>4.625</v>
      </c>
      <c r="M17" s="71">
        <f ca="1">SUM(0.75*(N17-J17),J17)</f>
        <v>4.9375</v>
      </c>
      <c r="N17" s="108">
        <f ca="1">SUM(F17,-B17,J17,0.25*ABS(J17-F17))</f>
        <v>5.25</v>
      </c>
      <c r="O17" s="71">
        <f ca="1">SUM(0.25*(R17-N17),N17)</f>
        <v>8.1875</v>
      </c>
      <c r="P17" s="71">
        <f ca="1">SUM(0.5*(R17-N17),N17)</f>
        <v>11.125</v>
      </c>
      <c r="Q17" s="71">
        <f ca="1">SUM(0.75*(R17-N17),N17)</f>
        <v>14.0625</v>
      </c>
      <c r="R17" s="108">
        <v>17</v>
      </c>
      <c r="S17" s="122"/>
      <c r="T17" s="111">
        <f ca="1">SUM((CZ20+CY19+CY18+CX17+CX16+CW15+CW14+CV13+CV12+CU11+CT10+CS9+CR8)*-0.132,(CQ7+CP7+CO7+CN7+CM7+CL7)*-0.132/6,(CK6+CJ6+CI6+CH6+CG6+CF6)*-0.132/6,(CE5+CD5+CC5+CB5+CA5)*-0.132/5,(BZ4+BY4+BX4+BW4+BV4)*-0.132/5,17)</f>
        <v>17.804861538461537</v>
      </c>
      <c r="U17" s="111">
        <f ca="1">Lefty!T17</f>
        <v>16.731938461538462</v>
      </c>
      <c r="X17" s="112">
        <f ca="1">'Lane 22'!D64</f>
        <v>15</v>
      </c>
      <c r="Y17" s="71">
        <f ca="1">'Lane 22'!E64</f>
        <v>0</v>
      </c>
      <c r="Z17" s="71">
        <f ca="1">'Lane 22'!F64</f>
        <v>0</v>
      </c>
      <c r="AA17" s="71">
        <f ca="1">'Lane 22'!G64</f>
        <v>0</v>
      </c>
      <c r="AB17" s="71">
        <f ca="1">'Lane 22'!H64</f>
        <v>0</v>
      </c>
      <c r="AC17" s="71">
        <f ca="1">'Lane 22'!I64</f>
        <v>0</v>
      </c>
      <c r="AD17" s="71">
        <f ca="1">'Lane 22'!K64</f>
        <v>-0.358974358974359</v>
      </c>
      <c r="AE17" s="71">
        <f ca="1">'Lane 22'!L64</f>
        <v>-0.358974358974359</v>
      </c>
      <c r="AF17" s="71">
        <f ca="1">'Lane 22'!M64</f>
        <v>-1.358974358974359</v>
      </c>
      <c r="AG17" s="71">
        <f ca="1">'Lane 22'!N64</f>
        <v>-1.358974358974359</v>
      </c>
      <c r="AH17" s="71">
        <f ca="1">'Lane 22'!O64</f>
        <v>-1.358974358974359</v>
      </c>
      <c r="AI17" s="71">
        <f ca="1">'Lane 22'!P64</f>
        <v>-0.35897435897435903</v>
      </c>
      <c r="AJ17" s="71">
        <f ca="1">'Lane 22'!Q64</f>
        <v>-4.3589743589743595</v>
      </c>
      <c r="AK17" s="71">
        <f ca="1">'Lane 22'!R64</f>
        <v>-2.3589743589743586</v>
      </c>
      <c r="AL17" s="71">
        <f ca="1">'Lane 22'!S64</f>
        <v>-1.3589743589743595</v>
      </c>
      <c r="AM17" s="71">
        <f ca="1">'Lane 22'!T64</f>
        <v>-1.3589743589743595</v>
      </c>
      <c r="AN17" s="71">
        <f ca="1">'Lane 22'!U64</f>
        <v>-1.3589743589743595</v>
      </c>
      <c r="AO17" s="71">
        <f ca="1">'Lane 22'!V64</f>
        <v>-0.35897435897435948</v>
      </c>
      <c r="AP17" s="71">
        <f ca="1">'Lane 22'!W64</f>
        <v>0.64102564102564052</v>
      </c>
      <c r="AQ17" s="71">
        <f ca="1">'Lane 22'!X64</f>
        <v>-0.35897435897435948</v>
      </c>
      <c r="AR17" s="71">
        <f ca="1">'Lane 22'!Y64</f>
        <v>-0.35897435897435948</v>
      </c>
      <c r="AS17" s="71">
        <f ca="1">'Lane 22'!Z64</f>
        <v>-0.35897435897435948</v>
      </c>
      <c r="AT17" s="71">
        <f ca="1">'Lane 22'!AA64</f>
        <v>0.64102564102564052</v>
      </c>
      <c r="AU17" s="71">
        <f ca="1">'Lane 22'!AB64</f>
        <v>1.6410256410256405</v>
      </c>
      <c r="AV17" s="71">
        <f ca="1">'Lane 22'!AC64</f>
        <v>1.6410256410256414</v>
      </c>
      <c r="AW17" s="71">
        <f ca="1">'Lane 22'!AD64</f>
        <v>0.64102564102564141</v>
      </c>
      <c r="AX17" s="71">
        <f ca="1">'Lane 22'!AE64</f>
        <v>1.6410256410256414</v>
      </c>
      <c r="AY17" s="71">
        <f ca="1">'Lane 22'!AF64</f>
        <v>0.641025641025641</v>
      </c>
      <c r="AZ17" s="71">
        <f ca="1">'Lane 22'!AG64</f>
        <v>0.641025641025641</v>
      </c>
      <c r="BA17" s="71">
        <f ca="1">'Lane 22'!AH64</f>
        <v>2.641025641025641</v>
      </c>
      <c r="BB17" s="71">
        <f ca="1">'Lane 22'!AI64</f>
        <v>2.641025641025641</v>
      </c>
      <c r="BC17" s="71">
        <f ca="1">'Lane 22'!AJ64</f>
        <v>1.6410256410256414</v>
      </c>
      <c r="BD17" s="71">
        <f ca="1">'Lane 22'!AK64</f>
        <v>1.6410256410256414</v>
      </c>
      <c r="BE17" s="71">
        <f ca="1">'Lane 22'!AL64</f>
        <v>2.6410256410256405</v>
      </c>
      <c r="BF17" s="71">
        <f ca="1">'Lane 22'!AM64</f>
        <v>2.6410256410256405</v>
      </c>
      <c r="BG17" s="71">
        <f ca="1">'Lane 22'!AN64</f>
        <v>1.6410256410256405</v>
      </c>
      <c r="BH17" s="71">
        <f ca="1">'Lane 22'!AO64</f>
        <v>2.6410256410256423</v>
      </c>
      <c r="BI17" s="71">
        <f ca="1">'Lane 22'!AP64</f>
        <v>1.6410256410256423</v>
      </c>
      <c r="BJ17" s="71">
        <f ca="1">'Lane 22'!AQ64</f>
        <v>1.6410256410256423</v>
      </c>
      <c r="BK17" s="71">
        <f ca="1">'Lane 22'!AR64</f>
        <v>1.6410256410256423</v>
      </c>
      <c r="BL17" s="71">
        <f ca="1">'Lane 22'!AS64</f>
        <v>0.6410256410256423</v>
      </c>
      <c r="BM17" s="71">
        <f ca="1">'Lane 22'!AT64</f>
        <v>2.6410256410256423</v>
      </c>
      <c r="BN17" s="71">
        <f ca="1">'Lane 22'!AU64</f>
        <v>0.6410256410256423</v>
      </c>
      <c r="BO17" s="71">
        <f ca="1">'Lane 22'!AV64</f>
        <v>-0.3589743589743577</v>
      </c>
      <c r="BP17" s="71">
        <f ca="1">'Lane 22'!AW64</f>
        <v>-0.3589743589743577</v>
      </c>
      <c r="BQ17" s="71">
        <f ca="1">'Lane 22'!AX64</f>
        <v>-0.3589743589743577</v>
      </c>
      <c r="BR17" s="71">
        <f ca="1">'Lane 22'!AY64</f>
        <v>-0.3589743589743577</v>
      </c>
      <c r="BS17" s="71">
        <f ca="1">'Lane 22'!AZ64</f>
        <v>-0.3589743589743577</v>
      </c>
      <c r="BT17" s="71">
        <f ca="1">'Lane 22'!BA64</f>
        <v>-0.3589743589743577</v>
      </c>
      <c r="BU17" s="71">
        <f ca="1">'Lane 22'!BB64</f>
        <v>-0.3589743589743577</v>
      </c>
      <c r="BV17" s="71">
        <f ca="1">'Lane 22'!BC64</f>
        <v>-1.3589743589743577</v>
      </c>
      <c r="BW17" s="71">
        <f ca="1">'Lane 22'!BD64</f>
        <v>-1.3589743589743577</v>
      </c>
      <c r="BX17" s="71">
        <f ca="1">'Lane 22'!BE64</f>
        <v>-1.3589743589743577</v>
      </c>
      <c r="BY17" s="71">
        <f ca="1">'Lane 22'!BF64</f>
        <v>-0.3589743589743577</v>
      </c>
      <c r="BZ17" s="71">
        <f ca="1">'Lane 22'!BG64</f>
        <v>-0.3589743589743577</v>
      </c>
      <c r="CA17" s="71">
        <f ca="1">'Lane 22'!BH64</f>
        <v>-0.3589743589743577</v>
      </c>
      <c r="CB17" s="71">
        <f ca="1">'Lane 22'!BI64</f>
        <v>-0.3589743589743577</v>
      </c>
      <c r="CC17" s="71">
        <f ca="1">'Lane 22'!BJ64</f>
        <v>-1.3589743589743577</v>
      </c>
      <c r="CD17" s="71">
        <f ca="1">'Lane 22'!BK64</f>
        <v>-0.3589743589743577</v>
      </c>
      <c r="CE17" s="71">
        <f ca="1">'Lane 22'!BL64</f>
        <v>-0.3589743589743577</v>
      </c>
      <c r="CF17" s="71">
        <f ca="1">'Lane 22'!BM64</f>
        <v>-0.3589743589743577</v>
      </c>
      <c r="CG17" s="71">
        <f ca="1">'Lane 22'!BN64</f>
        <v>-1.3589743589743577</v>
      </c>
      <c r="CH17" s="71">
        <f ca="1">'Lane 22'!BO64</f>
        <v>-1.3589743589743577</v>
      </c>
      <c r="CI17" s="71">
        <f ca="1">'Lane 22'!BP64</f>
        <v>-0.3589743589743577</v>
      </c>
      <c r="CJ17" s="71">
        <f ca="1">'Lane 22'!BQ64</f>
        <v>-0.3589743589743577</v>
      </c>
      <c r="CK17" s="71">
        <f ca="1">'Lane 22'!BR64</f>
        <v>-1.3589743589743577</v>
      </c>
      <c r="CL17" s="71">
        <f ca="1">'Lane 22'!BS64</f>
        <v>-0.3589743589743577</v>
      </c>
      <c r="CM17" s="71">
        <f ca="1">'Lane 22'!BT64</f>
        <v>-2.3589743589743577</v>
      </c>
      <c r="CN17" s="71">
        <f ca="1">'Lane 22'!BU64</f>
        <v>-2.3589743589743577</v>
      </c>
      <c r="CO17" s="71">
        <f ca="1">'Lane 22'!BV64</f>
        <v>-1.3589743589743577</v>
      </c>
      <c r="CP17" s="71">
        <f ca="1">'Lane 22'!BW64</f>
        <v>-0.3589743589743577</v>
      </c>
      <c r="CQ17" s="71">
        <f ca="1">'Lane 22'!BX64</f>
        <v>-1.3589743589743577</v>
      </c>
      <c r="CR17" s="71">
        <f ca="1">'Lane 22'!BY64</f>
        <v>-1.3589743589743577</v>
      </c>
      <c r="CS17" s="71">
        <f ca="1">'Lane 22'!BZ64</f>
        <v>-1.3589743589743577</v>
      </c>
      <c r="CT17" s="71">
        <f ca="1">'Lane 22'!CA64</f>
        <v>-0.3589743589743577</v>
      </c>
      <c r="CU17" s="71">
        <f ca="1">'Lane 22'!CB64</f>
        <v>-1.3589743589743577</v>
      </c>
      <c r="CV17" s="71">
        <f ca="1">'Lane 22'!CC64</f>
        <v>-0.35897435897435948</v>
      </c>
      <c r="CW17" s="71">
        <f ca="1">'Lane 22'!CD64</f>
        <v>-2.3589743589743595</v>
      </c>
      <c r="CX17" s="71">
        <f ca="1">'Lane 22'!CE64</f>
        <v>-2.3589743589743595</v>
      </c>
      <c r="CY17" s="71">
        <f ca="1">'Lane 22'!CF64</f>
        <v>-1.3589743589743595</v>
      </c>
      <c r="CZ17" s="71">
        <f ca="1">'Lane 22'!CG64</f>
        <v>-1.3589743589743595</v>
      </c>
      <c r="DA17" s="71">
        <f ca="1">'Lane 22'!CH64</f>
        <v>-5.3589743589743595</v>
      </c>
      <c r="DB17" s="71">
        <f ca="1">'Lane 22'!CI64</f>
        <v>-4.3589743589743586</v>
      </c>
      <c r="DC17" s="112">
        <v>14</v>
      </c>
    </row>
    <row r="18" spans="2:107">
      <c r="B18" s="108">
        <v>3</v>
      </c>
      <c r="C18" s="71">
        <f ca="1">SUM(0.25*(F18-B18),B18)</f>
        <v>3</v>
      </c>
      <c r="D18" s="71">
        <f ca="1">SUM(0.5*(F18-B18)+B18)</f>
        <v>3</v>
      </c>
      <c r="E18" s="71">
        <f ca="1">SUM(0.75*(F18-B18),B18)</f>
        <v>3</v>
      </c>
      <c r="F18" s="108">
        <v>3</v>
      </c>
      <c r="G18" s="71">
        <f ca="1">SUM(0.25*(J18-F18),F18)</f>
        <v>3</v>
      </c>
      <c r="H18" s="71">
        <f ca="1">SUM(0.5*(J18-F18),F18)</f>
        <v>3</v>
      </c>
      <c r="I18" s="71">
        <f ca="1">SUM(0.75*(J18-F18),F18)</f>
        <v>3</v>
      </c>
      <c r="J18" s="108">
        <f ca="1">SUM(F18,-B18,F18)</f>
        <v>3</v>
      </c>
      <c r="K18" s="71">
        <f ca="1">SUM(0.25*(N18-J18),J18)</f>
        <v>3.7</v>
      </c>
      <c r="L18" s="71">
        <f ca="1">SUM(0.5*(N18-J18),J18)</f>
        <v>4.4</v>
      </c>
      <c r="M18" s="71">
        <f ca="1">SUM(0.75*(N18-J18),J18)</f>
        <v>5.1000000000000005</v>
      </c>
      <c r="N18" s="108">
        <f ca="1">SUM(F18,-B18,J18,0.25*ABS(J18-F18),0.2*(17-F18))</f>
        <v>5.8000000000000007</v>
      </c>
      <c r="O18" s="71">
        <f ca="1">SUM(0.25*(R18-N18),N18)</f>
        <v>8.6000000000000014</v>
      </c>
      <c r="P18" s="71">
        <f ca="1">SUM(0.5*(R18-N18),N18)</f>
        <v>11.4</v>
      </c>
      <c r="Q18" s="71">
        <f ca="1">SUM(0.75*(R18-N18),N18)</f>
        <v>14.2</v>
      </c>
      <c r="R18" s="108">
        <v>17</v>
      </c>
      <c r="S18" s="122"/>
      <c r="T18" s="111">
        <f ca="1">SUM((CX20++CX19+CX18+CX17+CX16+CX15+CX14+CX13+CW12+CW11+CV10+CV9+CV8)*-0.132,(CU7+CT7+CS7+CR7+CQ7+CP7+CO7)*-0.132/7,(CN6+CM6+CL6+CK6+CJ6+CI6+CH6)*-0.132/7,(CG5+CF5+CE5+CD5+CC5+CB5)*-0.132/6,(CA4+BZ4+BY4+BX4+BW4+BV4)*-0.132/6,17)</f>
        <v>17.976461538461539</v>
      </c>
      <c r="U18" s="111">
        <f ca="1">Lefty!T18</f>
        <v>17.107824175824177</v>
      </c>
      <c r="X18" s="112">
        <f ca="1">'Lane 22'!D66</f>
        <v>11</v>
      </c>
      <c r="Y18" s="71">
        <f ca="1">'Lane 22'!E66</f>
        <v>0</v>
      </c>
      <c r="Z18" s="71">
        <f ca="1">'Lane 22'!F66</f>
        <v>0</v>
      </c>
      <c r="AA18" s="71">
        <f ca="1">'Lane 22'!G66</f>
        <v>0</v>
      </c>
      <c r="AB18" s="71">
        <f ca="1">'Lane 22'!H66</f>
        <v>0</v>
      </c>
      <c r="AC18" s="71">
        <f ca="1">'Lane 22'!I66</f>
        <v>0</v>
      </c>
      <c r="AD18" s="71">
        <f ca="1">'Lane 22'!K66</f>
        <v>-0.34615384615384615</v>
      </c>
      <c r="AE18" s="71">
        <f ca="1">'Lane 22'!L66</f>
        <v>-0.34615384615384615</v>
      </c>
      <c r="AF18" s="71">
        <f ca="1">'Lane 22'!M66</f>
        <v>-0.34615384615384615</v>
      </c>
      <c r="AG18" s="71">
        <f ca="1">'Lane 22'!N66</f>
        <v>-2.3461538461538463</v>
      </c>
      <c r="AH18" s="71">
        <f ca="1">'Lane 22'!O66</f>
        <v>-0.34615384615384626</v>
      </c>
      <c r="AI18" s="71">
        <f ca="1">'Lane 22'!P66</f>
        <v>-0.34615384615384626</v>
      </c>
      <c r="AJ18" s="71">
        <f ca="1">'Lane 22'!Q66</f>
        <v>-2.3461538461538463</v>
      </c>
      <c r="AK18" s="71">
        <f ca="1">'Lane 22'!R66</f>
        <v>-0.34615384615384626</v>
      </c>
      <c r="AL18" s="71">
        <f ca="1">'Lane 22'!S66</f>
        <v>-1.3461538461538463</v>
      </c>
      <c r="AM18" s="71">
        <f ca="1">'Lane 22'!T66</f>
        <v>-0.34615384615384581</v>
      </c>
      <c r="AN18" s="71">
        <f ca="1">'Lane 22'!U66</f>
        <v>-0.34615384615384581</v>
      </c>
      <c r="AO18" s="71">
        <f ca="1">'Lane 22'!V66</f>
        <v>0.65384615384615419</v>
      </c>
      <c r="AP18" s="71">
        <f ca="1">'Lane 22'!W66</f>
        <v>0.65384615384615374</v>
      </c>
      <c r="AQ18" s="71">
        <f ca="1">'Lane 22'!X66</f>
        <v>0.65384615384615374</v>
      </c>
      <c r="AR18" s="71">
        <f ca="1">'Lane 22'!Y66</f>
        <v>0.65384615384615374</v>
      </c>
      <c r="AS18" s="71">
        <f ca="1">'Lane 22'!Z66</f>
        <v>0.65384615384615385</v>
      </c>
      <c r="AT18" s="71">
        <f ca="1">'Lane 22'!AA66</f>
        <v>1.6538461538461537</v>
      </c>
      <c r="AU18" s="71">
        <f ca="1">'Lane 22'!AB66</f>
        <v>1.6538461538461537</v>
      </c>
      <c r="AV18" s="71">
        <f ca="1">'Lane 22'!AC66</f>
        <v>2.6538461538461542</v>
      </c>
      <c r="AW18" s="71">
        <f ca="1">'Lane 22'!AD66</f>
        <v>2.6538461538461542</v>
      </c>
      <c r="AX18" s="71">
        <f ca="1">'Lane 22'!AE66</f>
        <v>3.6538461538461533</v>
      </c>
      <c r="AY18" s="71">
        <f ca="1">'Lane 22'!AF66</f>
        <v>1.6538461538461533</v>
      </c>
      <c r="AZ18" s="71">
        <f ca="1">'Lane 22'!AG66</f>
        <v>2.6538461538461533</v>
      </c>
      <c r="BA18" s="71">
        <f ca="1">'Lane 22'!AH66</f>
        <v>1.6538461538461533</v>
      </c>
      <c r="BB18" s="71">
        <f ca="1">'Lane 22'!AI66</f>
        <v>1.6538461538461533</v>
      </c>
      <c r="BC18" s="71">
        <f ca="1">'Lane 22'!AJ66</f>
        <v>1.6538461538461533</v>
      </c>
      <c r="BD18" s="71">
        <f ca="1">'Lane 22'!AK66</f>
        <v>3.6538461538461533</v>
      </c>
      <c r="BE18" s="71">
        <f ca="1">'Lane 22'!AL66</f>
        <v>1.6538461538461533</v>
      </c>
      <c r="BF18" s="71">
        <f ca="1">'Lane 22'!AM66</f>
        <v>2.6538461538461533</v>
      </c>
      <c r="BG18" s="71">
        <f ca="1">'Lane 22'!AN66</f>
        <v>0.6538461538461533</v>
      </c>
      <c r="BH18" s="71">
        <f ca="1">'Lane 22'!AO66</f>
        <v>3.6538461538461533</v>
      </c>
      <c r="BI18" s="71">
        <f ca="1">'Lane 22'!AP66</f>
        <v>-0.3461538461538467</v>
      </c>
      <c r="BJ18" s="71">
        <f ca="1">'Lane 22'!AQ66</f>
        <v>0.6538461538461533</v>
      </c>
      <c r="BK18" s="71">
        <f ca="1">'Lane 22'!AR66</f>
        <v>-0.3461538461538467</v>
      </c>
      <c r="BL18" s="71">
        <f ca="1">'Lane 22'!AS66</f>
        <v>0.6538461538461533</v>
      </c>
      <c r="BM18" s="71">
        <f ca="1">'Lane 22'!AT66</f>
        <v>0.6538461538461533</v>
      </c>
      <c r="BN18" s="71">
        <f ca="1">'Lane 22'!AU66</f>
        <v>0.6538461538461533</v>
      </c>
      <c r="BO18" s="71">
        <f ca="1">'Lane 22'!AV66</f>
        <v>-0.3461538461538467</v>
      </c>
      <c r="BP18" s="71">
        <f ca="1">'Lane 22'!AW66</f>
        <v>-0.3461538461538467</v>
      </c>
      <c r="BQ18" s="71">
        <f ca="1">'Lane 22'!AX66</f>
        <v>-0.3461538461538467</v>
      </c>
      <c r="BR18" s="71">
        <f ca="1">'Lane 22'!AY66</f>
        <v>-0.3461538461538467</v>
      </c>
      <c r="BS18" s="71">
        <f ca="1">'Lane 22'!AZ66</f>
        <v>-0.3461538461538467</v>
      </c>
      <c r="BT18" s="71">
        <f ca="1">'Lane 22'!BA66</f>
        <v>-0.3461538461538467</v>
      </c>
      <c r="BU18" s="71">
        <f ca="1">'Lane 22'!BB66</f>
        <v>-0.3461538461538467</v>
      </c>
      <c r="BV18" s="71">
        <f ca="1">'Lane 22'!BC66</f>
        <v>-0.3461538461538467</v>
      </c>
      <c r="BW18" s="71">
        <f ca="1">'Lane 22'!BD66</f>
        <v>-1.3461538461538467</v>
      </c>
      <c r="BX18" s="71">
        <f ca="1">'Lane 22'!BE66</f>
        <v>-0.3461538461538467</v>
      </c>
      <c r="BY18" s="71">
        <f ca="1">'Lane 22'!BF66</f>
        <v>-0.3461538461538467</v>
      </c>
      <c r="BZ18" s="71">
        <f ca="1">'Lane 22'!BG66</f>
        <v>0.6538461538461533</v>
      </c>
      <c r="CA18" s="71">
        <f ca="1">'Lane 22'!BH66</f>
        <v>0.6538461538461533</v>
      </c>
      <c r="CB18" s="71">
        <f ca="1">'Lane 22'!BI66</f>
        <v>-0.3461538461538467</v>
      </c>
      <c r="CC18" s="71">
        <f ca="1">'Lane 22'!BJ66</f>
        <v>0.6538461538461533</v>
      </c>
      <c r="CD18" s="71">
        <f ca="1">'Lane 22'!BK66</f>
        <v>-0.3461538461538467</v>
      </c>
      <c r="CE18" s="71">
        <f ca="1">'Lane 22'!BL66</f>
        <v>0.6538461538461533</v>
      </c>
      <c r="CF18" s="71">
        <f ca="1">'Lane 22'!BM66</f>
        <v>-0.3461538461538467</v>
      </c>
      <c r="CG18" s="71">
        <f ca="1">'Lane 22'!BN66</f>
        <v>0.6538461538461533</v>
      </c>
      <c r="CH18" s="71">
        <f ca="1">'Lane 22'!BO66</f>
        <v>0.6538461538461533</v>
      </c>
      <c r="CI18" s="71">
        <f ca="1">'Lane 22'!BP66</f>
        <v>0.6538461538461533</v>
      </c>
      <c r="CJ18" s="71">
        <f ca="1">'Lane 22'!BQ66</f>
        <v>0.6538461538461533</v>
      </c>
      <c r="CK18" s="71">
        <f ca="1">'Lane 22'!BR66</f>
        <v>-0.3461538461538467</v>
      </c>
      <c r="CL18" s="71">
        <f ca="1">'Lane 22'!BS66</f>
        <v>-1.3461538461538467</v>
      </c>
      <c r="CM18" s="71">
        <f ca="1">'Lane 22'!BT66</f>
        <v>-1.3461538461538467</v>
      </c>
      <c r="CN18" s="71">
        <f ca="1">'Lane 22'!BU66</f>
        <v>-2.3461538461538467</v>
      </c>
      <c r="CO18" s="71">
        <f ca="1">'Lane 22'!BV66</f>
        <v>-2.3461538461538467</v>
      </c>
      <c r="CP18" s="71">
        <f ca="1">'Lane 22'!BW66</f>
        <v>-2.3461538461538467</v>
      </c>
      <c r="CQ18" s="71">
        <f ca="1">'Lane 22'!BX66</f>
        <v>-2.3461538461538467</v>
      </c>
      <c r="CR18" s="71">
        <f ca="1">'Lane 22'!BY66</f>
        <v>-4.3461538461538467</v>
      </c>
      <c r="CS18" s="71">
        <f ca="1">'Lane 22'!BZ66</f>
        <v>-3.3461538461538467</v>
      </c>
      <c r="CT18" s="71">
        <f ca="1">'Lane 22'!CA66</f>
        <v>-3.3461538461538467</v>
      </c>
      <c r="CU18" s="71">
        <f ca="1">'Lane 22'!CB66</f>
        <v>-5.3461538461538467</v>
      </c>
      <c r="CV18" s="71">
        <f ca="1">'Lane 22'!CC66</f>
        <v>-6.3461538461538467</v>
      </c>
      <c r="CW18" s="71">
        <f ca="1">'Lane 22'!CD66</f>
        <v>-2.3461538461538467</v>
      </c>
      <c r="CX18" s="71">
        <f ca="1">'Lane 22'!CE66</f>
        <v>-3.3461538461538467</v>
      </c>
      <c r="CY18" s="71">
        <f ca="1">'Lane 22'!CF66</f>
        <v>-2.3461538461538467</v>
      </c>
      <c r="CZ18" s="71">
        <f ca="1">'Lane 22'!CG66</f>
        <v>-2.3461538461538467</v>
      </c>
      <c r="DA18" s="71">
        <f ca="1">'Lane 22'!CH66</f>
        <v>-5.3461538461538467</v>
      </c>
      <c r="DB18" s="71">
        <f ca="1">'Lane 22'!CI66</f>
        <v>-5.3461538461538458</v>
      </c>
      <c r="DC18" s="112">
        <v>10.5</v>
      </c>
    </row>
    <row r="19" spans="2:107">
      <c r="B19" s="108">
        <v>4</v>
      </c>
      <c r="C19" s="71">
        <f ca="1">SUM(0.25*(F19-B19),B19)</f>
        <v>3.75</v>
      </c>
      <c r="D19" s="71">
        <f ca="1">SUM(0.5*(F19-B19)+B19)</f>
        <v>3.5</v>
      </c>
      <c r="E19" s="71">
        <f ca="1">SUM(0.75*(F19-B19),B19)</f>
        <v>3.25</v>
      </c>
      <c r="F19" s="108">
        <v>3</v>
      </c>
      <c r="G19" s="71">
        <f ca="1">SUM(0.25*(J19-F19),F19)</f>
        <v>2.75</v>
      </c>
      <c r="H19" s="71">
        <f ca="1">SUM(0.5*(J19-F19),F19)</f>
        <v>2.5</v>
      </c>
      <c r="I19" s="71">
        <f ca="1">SUM(0.75*(J19-F19),F19)</f>
        <v>2.25</v>
      </c>
      <c r="J19" s="108">
        <f ca="1">SUM(F19,-B19,F19)</f>
        <v>2</v>
      </c>
      <c r="K19" s="71">
        <f ca="1">SUM(0.25*(N19-J19),J19)</f>
        <v>1.8125</v>
      </c>
      <c r="L19" s="71">
        <f ca="1">SUM(0.5*(N19-J19),J19)</f>
        <v>1.625</v>
      </c>
      <c r="M19" s="71">
        <f ca="1">SUM(0.75*(N19-J19),J19)</f>
        <v>1.4375</v>
      </c>
      <c r="N19" s="108">
        <f ca="1">SUM(F19,-B19,J19,0.25*ABS(J19-F19))</f>
        <v>1.25</v>
      </c>
      <c r="O19" s="71">
        <f ca="1">SUM(0.25*(R19-N19),N19)</f>
        <v>5.1875</v>
      </c>
      <c r="P19" s="71">
        <f ca="1">SUM(0.5*(R19-N19),N19)</f>
        <v>9.125</v>
      </c>
      <c r="Q19" s="71">
        <f ca="1">SUM(0.75*(R19-N19),N19)</f>
        <v>13.0625</v>
      </c>
      <c r="R19" s="108">
        <v>17</v>
      </c>
      <c r="S19" s="122"/>
      <c r="T19" s="111">
        <f ca="1">SUM((CV20+CV19+CX16+CZ12+CZ8+CW18+CW17+CX15+CY14+CY13+CZ11+CZ10+CZ9)*-0.132,(CY7+CX7+CW7+CV7+CU7+CT7+CS7+CR7)*-0.132/8,(CQ6+CP6+CO6+CN6+CM6+CL6+CK6+CJ6)*-0.132/8,(CI5+CH5+CG5+CF5+CE5+CD5+CC5)*-0.132/7,(CB4+CA4+BZ4+BY4+BX4+BW4+BV4)*-0.132/7,17)</f>
        <v>17.838175824175824</v>
      </c>
      <c r="U19" s="111">
        <f ca="1">Lefty!T19</f>
        <v>16.201895604395606</v>
      </c>
      <c r="X19" s="112">
        <f ca="1">'Lane 22'!D68</f>
        <v>7</v>
      </c>
      <c r="Y19" s="71">
        <f ca="1">'Lane 22'!E68</f>
        <v>0</v>
      </c>
      <c r="Z19" s="71">
        <f ca="1">'Lane 22'!F68</f>
        <v>0</v>
      </c>
      <c r="AA19" s="71">
        <f ca="1">'Lane 22'!G68</f>
        <v>0</v>
      </c>
      <c r="AB19" s="71">
        <f ca="1">'Lane 22'!H68</f>
        <v>0</v>
      </c>
      <c r="AC19" s="71">
        <f ca="1">'Lane 22'!I68</f>
        <v>0</v>
      </c>
      <c r="AD19" s="71">
        <f ca="1">'Lane 22'!K68</f>
        <v>0.11538461538461538</v>
      </c>
      <c r="AE19" s="71">
        <f ca="1">'Lane 22'!L68</f>
        <v>0.11538461538461538</v>
      </c>
      <c r="AF19" s="71">
        <f ca="1">'Lane 22'!M68</f>
        <v>0.11538461538461538</v>
      </c>
      <c r="AG19" s="71">
        <f ca="1">'Lane 22'!N68</f>
        <v>0.11538461538461538</v>
      </c>
      <c r="AH19" s="71">
        <f ca="1">'Lane 22'!O68</f>
        <v>1.1153846153846154</v>
      </c>
      <c r="AI19" s="71">
        <f ca="1">'Lane 22'!P68</f>
        <v>0.11538461538461542</v>
      </c>
      <c r="AJ19" s="71">
        <f ca="1">'Lane 22'!Q68</f>
        <v>1.1153846153846154</v>
      </c>
      <c r="AK19" s="71">
        <f ca="1">'Lane 22'!R68</f>
        <v>1.1153846153846154</v>
      </c>
      <c r="AL19" s="71">
        <f ca="1">'Lane 22'!S68</f>
        <v>1.1153846153846154</v>
      </c>
      <c r="AM19" s="71">
        <f ca="1">'Lane 22'!T68</f>
        <v>1.1153846153846154</v>
      </c>
      <c r="AN19" s="71">
        <f ca="1">'Lane 22'!U68</f>
        <v>2.115384615384615</v>
      </c>
      <c r="AO19" s="71">
        <f ca="1">'Lane 22'!V68</f>
        <v>1.115384615384615</v>
      </c>
      <c r="AP19" s="71">
        <f ca="1">'Lane 22'!W68</f>
        <v>2.115384615384615</v>
      </c>
      <c r="AQ19" s="71">
        <f ca="1">'Lane 22'!X68</f>
        <v>2.115384615384615</v>
      </c>
      <c r="AR19" s="71">
        <f ca="1">'Lane 22'!Y68</f>
        <v>2.115384615384615</v>
      </c>
      <c r="AS19" s="71">
        <f ca="1">'Lane 22'!Z68</f>
        <v>2.115384615384615</v>
      </c>
      <c r="AT19" s="71">
        <f ca="1">'Lane 22'!AA68</f>
        <v>3.115384615384615</v>
      </c>
      <c r="AU19" s="71">
        <f ca="1">'Lane 22'!AB68</f>
        <v>2.1153846153846168</v>
      </c>
      <c r="AV19" s="71">
        <f ca="1">'Lane 22'!AC68</f>
        <v>4.1153846153846168</v>
      </c>
      <c r="AW19" s="71">
        <f ca="1">'Lane 22'!AD68</f>
        <v>3.1153846153846168</v>
      </c>
      <c r="AX19" s="71">
        <f ca="1">'Lane 22'!AE68</f>
        <v>3.1153846153846168</v>
      </c>
      <c r="AY19" s="71">
        <f ca="1">'Lane 22'!AF68</f>
        <v>3.1153846153846168</v>
      </c>
      <c r="AZ19" s="71">
        <f ca="1">'Lane 22'!AG68</f>
        <v>4.1153846153846132</v>
      </c>
      <c r="BA19" s="71">
        <f ca="1">'Lane 22'!AH68</f>
        <v>3.1153846153846132</v>
      </c>
      <c r="BB19" s="71">
        <f ca="1">'Lane 22'!AI68</f>
        <v>3.1153846153846132</v>
      </c>
      <c r="BC19" s="71">
        <f ca="1">'Lane 22'!AJ68</f>
        <v>2.1153846153846132</v>
      </c>
      <c r="BD19" s="71">
        <f ca="1">'Lane 22'!AK68</f>
        <v>5.1153846153846132</v>
      </c>
      <c r="BE19" s="71">
        <f ca="1">'Lane 22'!AL68</f>
        <v>3.1153846153846132</v>
      </c>
      <c r="BF19" s="71">
        <f ca="1">'Lane 22'!AM68</f>
        <v>3.1153846153846132</v>
      </c>
      <c r="BG19" s="71">
        <f ca="1">'Lane 22'!AN68</f>
        <v>3.1153846153846132</v>
      </c>
      <c r="BH19" s="71">
        <f ca="1">'Lane 22'!AO68</f>
        <v>3.1153846153846132</v>
      </c>
      <c r="BI19" s="71">
        <f ca="1">'Lane 22'!AP68</f>
        <v>1.1153846153846132</v>
      </c>
      <c r="BJ19" s="71">
        <f ca="1">'Lane 22'!AQ68</f>
        <v>1.1153846153846132</v>
      </c>
      <c r="BK19" s="71">
        <f ca="1">'Lane 22'!AR68</f>
        <v>1.1153846153846132</v>
      </c>
      <c r="BL19" s="71">
        <f ca="1">'Lane 22'!AS68</f>
        <v>2.1153846153846132</v>
      </c>
      <c r="BM19" s="71">
        <f ca="1">'Lane 22'!AT68</f>
        <v>2.1153846153846132</v>
      </c>
      <c r="BN19" s="71">
        <f ca="1">'Lane 22'!AU68</f>
        <v>1.1153846153846132</v>
      </c>
      <c r="BO19" s="71">
        <f ca="1">'Lane 22'!AV68</f>
        <v>0.1153846153846132</v>
      </c>
      <c r="BP19" s="71">
        <f ca="1">'Lane 22'!AW68</f>
        <v>-0.8846153846153868</v>
      </c>
      <c r="BQ19" s="71">
        <f ca="1">'Lane 22'!AX68</f>
        <v>0.1153846153846132</v>
      </c>
      <c r="BR19" s="71">
        <f ca="1">'Lane 22'!AY68</f>
        <v>1.1153846153846132</v>
      </c>
      <c r="BS19" s="71">
        <f ca="1">'Lane 22'!AZ68</f>
        <v>1.1153846153846132</v>
      </c>
      <c r="BT19" s="71">
        <f ca="1">'Lane 22'!BA68</f>
        <v>0.1153846153846132</v>
      </c>
      <c r="BU19" s="71">
        <f ca="1">'Lane 22'!BB68</f>
        <v>-0.8846153846153868</v>
      </c>
      <c r="BV19" s="71">
        <f ca="1">'Lane 22'!BC68</f>
        <v>0.1153846153846132</v>
      </c>
      <c r="BW19" s="71">
        <f ca="1">'Lane 22'!BD68</f>
        <v>-0.8846153846153868</v>
      </c>
      <c r="BX19" s="71">
        <f ca="1">'Lane 22'!BE68</f>
        <v>-0.8846153846153868</v>
      </c>
      <c r="BY19" s="71">
        <f ca="1">'Lane 22'!BF68</f>
        <v>-0.8846153846153868</v>
      </c>
      <c r="BZ19" s="71">
        <f ca="1">'Lane 22'!BG68</f>
        <v>-0.8846153846153868</v>
      </c>
      <c r="CA19" s="71">
        <f ca="1">'Lane 22'!BH68</f>
        <v>-0.8846153846153868</v>
      </c>
      <c r="CB19" s="71">
        <f ca="1">'Lane 22'!BI68</f>
        <v>-0.8846153846153868</v>
      </c>
      <c r="CC19" s="71">
        <f ca="1">'Lane 22'!BJ68</f>
        <v>-0.8846153846153868</v>
      </c>
      <c r="CD19" s="71">
        <f ca="1">'Lane 22'!BK68</f>
        <v>-0.8846153846153868</v>
      </c>
      <c r="CE19" s="71">
        <f ca="1">'Lane 22'!BL68</f>
        <v>-0.8846153846153868</v>
      </c>
      <c r="CF19" s="71">
        <f ca="1">'Lane 22'!BM68</f>
        <v>0.1153846153846132</v>
      </c>
      <c r="CG19" s="71">
        <f ca="1">'Lane 22'!BN68</f>
        <v>-0.8846153846153868</v>
      </c>
      <c r="CH19" s="71">
        <f ca="1">'Lane 22'!BO68</f>
        <v>0.1153846153846132</v>
      </c>
      <c r="CI19" s="71">
        <f ca="1">'Lane 22'!BP68</f>
        <v>-0.8846153846153868</v>
      </c>
      <c r="CJ19" s="71">
        <f ca="1">'Lane 22'!BQ68</f>
        <v>-0.8846153846153868</v>
      </c>
      <c r="CK19" s="71">
        <f ca="1">'Lane 22'!BR68</f>
        <v>-1.8846153846153868</v>
      </c>
      <c r="CL19" s="71">
        <f ca="1">'Lane 22'!BS68</f>
        <v>-0.8846153846153868</v>
      </c>
      <c r="CM19" s="71">
        <f ca="1">'Lane 22'!BT68</f>
        <v>-2.8846153846153868</v>
      </c>
      <c r="CN19" s="71">
        <f ca="1">'Lane 22'!BU68</f>
        <v>-2.8846153846153868</v>
      </c>
      <c r="CO19" s="71">
        <f ca="1">'Lane 22'!BV68</f>
        <v>-3.8846153846153868</v>
      </c>
      <c r="CP19" s="71">
        <f ca="1">'Lane 22'!BW68</f>
        <v>-1.8846153846153868</v>
      </c>
      <c r="CQ19" s="71">
        <f ca="1">'Lane 22'!BX68</f>
        <v>-3.8846153846153868</v>
      </c>
      <c r="CR19" s="71">
        <f ca="1">'Lane 22'!BY68</f>
        <v>-3.8846153846153868</v>
      </c>
      <c r="CS19" s="71">
        <f ca="1">'Lane 22'!BZ68</f>
        <v>-3.8846153846153868</v>
      </c>
      <c r="CT19" s="71">
        <f ca="1">'Lane 22'!CA68</f>
        <v>-3.8846153846153832</v>
      </c>
      <c r="CU19" s="71">
        <f ca="1">'Lane 22'!CB68</f>
        <v>-5.8846153846153832</v>
      </c>
      <c r="CV19" s="71">
        <f ca="1">'Lane 22'!CC68</f>
        <v>-2.8846153846153832</v>
      </c>
      <c r="CW19" s="71">
        <f ca="1">'Lane 22'!CD68</f>
        <v>-2.8846153846153832</v>
      </c>
      <c r="CX19" s="71">
        <f ca="1">'Lane 22'!CE68</f>
        <v>-2.884615384615385</v>
      </c>
      <c r="CY19" s="71">
        <f ca="1">'Lane 22'!CF68</f>
        <v>-2.884615384615385</v>
      </c>
      <c r="CZ19" s="71">
        <f ca="1">'Lane 22'!CG68</f>
        <v>-2.884615384615385</v>
      </c>
      <c r="DA19" s="71">
        <f ca="1">'Lane 22'!CH68</f>
        <v>-3.884615384615385</v>
      </c>
      <c r="DB19" s="71">
        <f ca="1">'Lane 22'!CI68</f>
        <v>-2.8846153846153846</v>
      </c>
      <c r="DC19" s="112">
        <v>7</v>
      </c>
    </row>
    <row r="20" spans="2:107">
      <c r="B20" s="108"/>
      <c r="C20" s="71"/>
      <c r="D20" s="71"/>
      <c r="E20" s="71"/>
      <c r="F20" s="108"/>
      <c r="G20" s="71"/>
      <c r="H20" s="71"/>
      <c r="I20" s="71"/>
      <c r="J20" s="108"/>
      <c r="K20" s="71"/>
      <c r="L20" s="71"/>
      <c r="M20" s="71"/>
      <c r="N20" s="108"/>
      <c r="O20" s="71"/>
      <c r="P20" s="71"/>
      <c r="Q20" s="71"/>
      <c r="R20" s="108"/>
      <c r="S20" s="122"/>
      <c r="X20" s="112">
        <f ca="1">'Lane 22'!D70</f>
        <v>3</v>
      </c>
      <c r="Y20" s="113">
        <f ca="1">'Lane 22'!E70</f>
        <v>0</v>
      </c>
      <c r="Z20" s="113">
        <f ca="1">'Lane 22'!F70</f>
        <v>0</v>
      </c>
      <c r="AA20" s="113">
        <f ca="1">'Lane 22'!G70</f>
        <v>0</v>
      </c>
      <c r="AB20" s="113">
        <f ca="1">'Lane 22'!H70</f>
        <v>0</v>
      </c>
      <c r="AC20" s="113">
        <f ca="1">'Lane 22'!I70</f>
        <v>0</v>
      </c>
      <c r="AD20" s="113">
        <f ca="1">'Lane 22'!K70</f>
        <v>0.01282051282051282</v>
      </c>
      <c r="AE20" s="113">
        <f ca="1">'Lane 22'!L70</f>
        <v>1.0128205128205128</v>
      </c>
      <c r="AF20" s="113">
        <f ca="1">'Lane 22'!M70</f>
        <v>-0.98717948717948722</v>
      </c>
      <c r="AG20" s="113">
        <f ca="1">'Lane 22'!N70</f>
        <v>0.01282051282051282</v>
      </c>
      <c r="AH20" s="113">
        <f ca="1">'Lane 22'!O70</f>
        <v>0.01282051282051282</v>
      </c>
      <c r="AI20" s="113">
        <f ca="1">'Lane 22'!P70</f>
        <v>0.01282051282051282</v>
      </c>
      <c r="AJ20" s="113">
        <f ca="1">'Lane 22'!Q70</f>
        <v>1.0128205128205128</v>
      </c>
      <c r="AK20" s="113">
        <f ca="1">'Lane 22'!R70</f>
        <v>0.012820512820512775</v>
      </c>
      <c r="AL20" s="113">
        <f ca="1">'Lane 22'!S70</f>
        <v>1.0128205128205128</v>
      </c>
      <c r="AM20" s="113">
        <f ca="1">'Lane 22'!T70</f>
        <v>0.012820512820512775</v>
      </c>
      <c r="AN20" s="113">
        <f ca="1">'Lane 22'!U70</f>
        <v>0.012820512820512775</v>
      </c>
      <c r="AO20" s="113">
        <f ca="1">'Lane 22'!V70</f>
        <v>1.0128205128205128</v>
      </c>
      <c r="AP20" s="113">
        <f ca="1">'Lane 22'!W70</f>
        <v>2.0128205128205128</v>
      </c>
      <c r="AQ20" s="113">
        <f ca="1">'Lane 22'!X70</f>
        <v>1.0128205128205128</v>
      </c>
      <c r="AR20" s="113">
        <f ca="1">'Lane 22'!Y70</f>
        <v>0.012820512820512775</v>
      </c>
      <c r="AS20" s="113">
        <f ca="1">'Lane 22'!Z70</f>
        <v>1.0128205128205128</v>
      </c>
      <c r="AT20" s="113">
        <f ca="1">'Lane 22'!AA70</f>
        <v>1.0128205128205128</v>
      </c>
      <c r="AU20" s="113">
        <f ca="1">'Lane 22'!AB70</f>
        <v>2.0128205128205128</v>
      </c>
      <c r="AV20" s="113">
        <f ca="1">'Lane 22'!AC70</f>
        <v>2.0128205128205128</v>
      </c>
      <c r="AW20" s="113">
        <f ca="1">'Lane 22'!AD70</f>
        <v>1.0128205128205128</v>
      </c>
      <c r="AX20" s="113">
        <f ca="1">'Lane 22'!AE70</f>
        <v>1.0128205128205128</v>
      </c>
      <c r="AY20" s="113">
        <f ca="1">'Lane 22'!AF70</f>
        <v>1.0128205128205128</v>
      </c>
      <c r="AZ20" s="113">
        <f ca="1">'Lane 22'!AG70</f>
        <v>2.0128205128205128</v>
      </c>
      <c r="BA20" s="113">
        <f ca="1">'Lane 22'!AH70</f>
        <v>1.0128205128205146</v>
      </c>
      <c r="BB20" s="113">
        <f ca="1">'Lane 22'!AI70</f>
        <v>2.0128205128205146</v>
      </c>
      <c r="BC20" s="113">
        <f ca="1">'Lane 22'!AJ70</f>
        <v>2.0128205128205146</v>
      </c>
      <c r="BD20" s="113">
        <f ca="1">'Lane 22'!AK70</f>
        <v>2.0128205128205146</v>
      </c>
      <c r="BE20" s="113">
        <f ca="1">'Lane 22'!AL70</f>
        <v>2.0128205128205146</v>
      </c>
      <c r="BF20" s="113">
        <f ca="1">'Lane 22'!AM70</f>
        <v>2.0128205128205146</v>
      </c>
      <c r="BG20" s="113">
        <f ca="1">'Lane 22'!AN70</f>
        <v>1.0128205128205146</v>
      </c>
      <c r="BH20" s="113">
        <f ca="1">'Lane 22'!AO70</f>
        <v>2.0128205128205146</v>
      </c>
      <c r="BI20" s="113">
        <f ca="1">'Lane 22'!AP70</f>
        <v>1.0128205128205146</v>
      </c>
      <c r="BJ20" s="113">
        <f ca="1">'Lane 22'!AQ70</f>
        <v>2.0128205128205146</v>
      </c>
      <c r="BK20" s="113">
        <f ca="1">'Lane 22'!AR70</f>
        <v>1.012820512820511</v>
      </c>
      <c r="BL20" s="113">
        <f ca="1">'Lane 22'!AS70</f>
        <v>1.012820512820511</v>
      </c>
      <c r="BM20" s="113">
        <f ca="1">'Lane 22'!AT70</f>
        <v>1.012820512820511</v>
      </c>
      <c r="BN20" s="113">
        <f ca="1">'Lane 22'!AU70</f>
        <v>1.012820512820511</v>
      </c>
      <c r="BO20" s="113">
        <f ca="1">'Lane 22'!AV70</f>
        <v>1.012820512820511</v>
      </c>
      <c r="BP20" s="113">
        <f ca="1">'Lane 22'!AW70</f>
        <v>0.012820512820510999</v>
      </c>
      <c r="BQ20" s="113">
        <f ca="1">'Lane 22'!AX70</f>
        <v>1.012820512820511</v>
      </c>
      <c r="BR20" s="113">
        <f ca="1">'Lane 22'!AY70</f>
        <v>0.012820512820510999</v>
      </c>
      <c r="BS20" s="113">
        <f ca="1">'Lane 22'!AZ70</f>
        <v>1.012820512820511</v>
      </c>
      <c r="BT20" s="113">
        <f ca="1">'Lane 22'!BA70</f>
        <v>0.012820512820510999</v>
      </c>
      <c r="BU20" s="113">
        <f ca="1">'Lane 22'!BB70</f>
        <v>0.012820512820510999</v>
      </c>
      <c r="BV20" s="113">
        <f ca="1">'Lane 22'!BC70</f>
        <v>-0.987179487179489</v>
      </c>
      <c r="BW20" s="113">
        <f ca="1">'Lane 22'!BD70</f>
        <v>0.012820512820510999</v>
      </c>
      <c r="BX20" s="113">
        <f ca="1">'Lane 22'!BE70</f>
        <v>-0.987179487179489</v>
      </c>
      <c r="BY20" s="113">
        <f ca="1">'Lane 22'!BF70</f>
        <v>-0.987179487179489</v>
      </c>
      <c r="BZ20" s="113">
        <f ca="1">'Lane 22'!BG70</f>
        <v>0.012820512820510999</v>
      </c>
      <c r="CA20" s="113">
        <f ca="1">'Lane 22'!BH70</f>
        <v>-1.987179487179489</v>
      </c>
      <c r="CB20" s="113">
        <f ca="1">'Lane 22'!BI70</f>
        <v>-0.987179487179489</v>
      </c>
      <c r="CC20" s="113">
        <f ca="1">'Lane 22'!BJ70</f>
        <v>-0.987179487179489</v>
      </c>
      <c r="CD20" s="113">
        <f ca="1">'Lane 22'!BK70</f>
        <v>-0.987179487179489</v>
      </c>
      <c r="CE20" s="113">
        <f ca="1">'Lane 22'!BL70</f>
        <v>-0.987179487179489</v>
      </c>
      <c r="CF20" s="113">
        <f ca="1">'Lane 22'!BM70</f>
        <v>-0.98717948717948545</v>
      </c>
      <c r="CG20" s="113">
        <f ca="1">'Lane 22'!BN70</f>
        <v>-0.98717948717948545</v>
      </c>
      <c r="CH20" s="113">
        <f ca="1">'Lane 22'!BO70</f>
        <v>-0.98717948717948545</v>
      </c>
      <c r="CI20" s="113">
        <f ca="1">'Lane 22'!BP70</f>
        <v>-0.98717948717948545</v>
      </c>
      <c r="CJ20" s="113">
        <f ca="1">'Lane 22'!BQ70</f>
        <v>-0.98717948717948545</v>
      </c>
      <c r="CK20" s="113">
        <f ca="1">'Lane 22'!BR70</f>
        <v>-1.9871794871794855</v>
      </c>
      <c r="CL20" s="113">
        <f ca="1">'Lane 22'!BS70</f>
        <v>-0.98717948717948545</v>
      </c>
      <c r="CM20" s="113">
        <f ca="1">'Lane 22'!BT70</f>
        <v>-1.9871794871794855</v>
      </c>
      <c r="CN20" s="113">
        <f ca="1">'Lane 22'!BU70</f>
        <v>-0.98717948717948545</v>
      </c>
      <c r="CO20" s="113">
        <f ca="1">'Lane 22'!BV70</f>
        <v>-0.98717948717948545</v>
      </c>
      <c r="CP20" s="113">
        <f ca="1">'Lane 22'!BW70</f>
        <v>-0.98717948717948545</v>
      </c>
      <c r="CQ20" s="113">
        <f ca="1">'Lane 22'!BX70</f>
        <v>-1.9871794871794855</v>
      </c>
      <c r="CR20" s="113">
        <f ca="1">'Lane 22'!BY70</f>
        <v>-1.9871794871794855</v>
      </c>
      <c r="CS20" s="113">
        <f ca="1">'Lane 22'!BZ70</f>
        <v>-1.9871794871794872</v>
      </c>
      <c r="CT20" s="113">
        <f ca="1">'Lane 22'!CA70</f>
        <v>-0.98717948717948722</v>
      </c>
      <c r="CU20" s="113">
        <f ca="1">'Lane 22'!CB70</f>
        <v>-1.9871794871794872</v>
      </c>
      <c r="CV20" s="113">
        <f ca="1">'Lane 22'!CC70</f>
        <v>-2.9871794871794872</v>
      </c>
      <c r="CW20" s="113">
        <f ca="1">'Lane 22'!CD70</f>
        <v>-0.98717948717948722</v>
      </c>
      <c r="CX20" s="113">
        <f ca="1">'Lane 22'!CE70</f>
        <v>-0.98717948717948722</v>
      </c>
      <c r="CY20" s="113">
        <f ca="1">'Lane 22'!CF70</f>
        <v>-0.98717948717948722</v>
      </c>
      <c r="CZ20" s="113">
        <f ca="1">'Lane 22'!CG70</f>
        <v>-0.98717948717948722</v>
      </c>
      <c r="DA20" s="113">
        <f ca="1">'Lane 22'!CH70</f>
        <v>-1.9871794871794872</v>
      </c>
      <c r="DB20" s="113">
        <f ca="1">'Lane 22'!CI70</f>
        <v>-0.98717948717948722</v>
      </c>
      <c r="DC20" s="112">
        <v>3.5</v>
      </c>
    </row>
    <row r="21" spans="2:107">
      <c r="B21" s="108">
        <v>1</v>
      </c>
      <c r="C21" s="71">
        <f ca="1">SUM(0.25*(F21-B21),B21)</f>
        <v>1.75</v>
      </c>
      <c r="D21" s="71">
        <f ca="1">SUM(0.5*(F21-B21)+B21)</f>
        <v>2.5</v>
      </c>
      <c r="E21" s="71">
        <f ca="1">SUM(0.75*(F21-B21),B21)</f>
        <v>3.25</v>
      </c>
      <c r="F21" s="108">
        <v>4</v>
      </c>
      <c r="G21" s="71">
        <f ca="1">SUM(0.25*(J21-F21),F21)</f>
        <v>4.75</v>
      </c>
      <c r="H21" s="71">
        <f ca="1">SUM(0.5*(J21-F21),F21)</f>
        <v>5.5</v>
      </c>
      <c r="I21" s="71">
        <f ca="1">SUM(0.75*(J21-F21),F21)</f>
        <v>6.25</v>
      </c>
      <c r="J21" s="108">
        <f ca="1">SUM(F21,-B21,F21)</f>
        <v>7</v>
      </c>
      <c r="K21" s="71">
        <f ca="1">SUM(0.25*(N21-J21),J21)</f>
        <v>7.9375</v>
      </c>
      <c r="L21" s="71">
        <f ca="1">SUM(0.5*(N21-J21),J21)</f>
        <v>8.875</v>
      </c>
      <c r="M21" s="71">
        <f ca="1">SUM(0.75*(N21-J21),J21)</f>
        <v>9.8125</v>
      </c>
      <c r="N21" s="108">
        <f ca="1">SUM(F21,-B21,J21,0.25*ABS(J21-F21))</f>
        <v>10.75</v>
      </c>
      <c r="O21" s="71">
        <f ca="1">SUM(0.25*(R21-N21),N21)</f>
        <v>12.3125</v>
      </c>
      <c r="P21" s="71">
        <f ca="1">SUM(0.5*(R21-N21),N21)</f>
        <v>13.875</v>
      </c>
      <c r="Q21" s="71">
        <f ca="1">SUM(0.75*(R21-N21),N21)</f>
        <v>15.4375</v>
      </c>
      <c r="R21" s="108">
        <v>17</v>
      </c>
      <c r="S21" s="122"/>
      <c r="T21" s="111">
        <f ca="1">SUM((DB20+CV16+CP12+DA19+CU15)*-0.132,(CZ18+CY18+CX17+CW17+CT14+CS14+CR13+CQ13+CN11+CO11+CM10+CL10+CK9+CI8++CH8+CJ9)*-0.132/2,(CG7+CF7+CE7+CD6+CC6+CB6+CA5+BZ5+BY5+BX4+BW4+BV4)*-0.132/3,17)</f>
        <v>18.482461538461539</v>
      </c>
      <c r="U21" s="111">
        <f ca="1">Lefty!T21</f>
        <v>17.629538461538463</v>
      </c>
      <c r="X21" s="112">
        <f ca="1">'Lane 22'!D71</f>
        <v>1</v>
      </c>
      <c r="Y21" s="71">
        <f ca="1">'Lane 22'!E71</f>
        <v>0</v>
      </c>
      <c r="Z21" s="71">
        <f ca="1">'Lane 22'!F71</f>
        <v>0</v>
      </c>
      <c r="AA21" s="71">
        <f ca="1">'Lane 22'!G71</f>
        <v>0</v>
      </c>
      <c r="AB21" s="71">
        <f ca="1">'Lane 22'!H71</f>
        <v>0</v>
      </c>
      <c r="AC21" s="71">
        <f ca="1">'Lane 22'!I71</f>
        <v>0</v>
      </c>
      <c r="AD21" s="112">
        <f ca="1">'Lane 22'!K71</f>
        <v>0.38461538461538458</v>
      </c>
      <c r="AE21" s="112">
        <f ca="1">'Lane 22'!L71</f>
        <v>0.38461538461538458</v>
      </c>
      <c r="AF21" s="112">
        <f ca="1">'Lane 22'!M71</f>
        <v>-2.6153846153846154</v>
      </c>
      <c r="AG21" s="112">
        <f ca="1">'Lane 22'!N71</f>
        <v>0.38461538461538458</v>
      </c>
      <c r="AH21" s="112">
        <f ca="1">'Lane 22'!O71</f>
        <v>-0.61538461538461542</v>
      </c>
      <c r="AI21" s="112">
        <f ca="1">'Lane 22'!P71</f>
        <v>-0.615384615384615</v>
      </c>
      <c r="AJ21" s="112">
        <f ca="1">'Lane 22'!Q71</f>
        <v>-0.615384615384615</v>
      </c>
      <c r="AK21" s="112">
        <f ca="1">'Lane 22'!R71</f>
        <v>-1.615384615384615</v>
      </c>
      <c r="AL21" s="112">
        <f ca="1">'Lane 22'!S71</f>
        <v>-0.615384615384615</v>
      </c>
      <c r="AM21" s="112">
        <f ca="1">'Lane 22'!T71</f>
        <v>-0.615384615384615</v>
      </c>
      <c r="AN21" s="112">
        <f ca="1">'Lane 22'!U71</f>
        <v>-1.615384615384615</v>
      </c>
      <c r="AO21" s="112">
        <f ca="1">'Lane 22'!V71</f>
        <v>0.384615384615385</v>
      </c>
      <c r="AP21" s="112">
        <f ca="1">'Lane 22'!W71</f>
        <v>0.384615384615385</v>
      </c>
      <c r="AQ21" s="112">
        <f ca="1">'Lane 22'!X71</f>
        <v>-0.615384615384615</v>
      </c>
      <c r="AR21" s="112">
        <f ca="1">'Lane 22'!Y71</f>
        <v>0.384615384615385</v>
      </c>
      <c r="AS21" s="112">
        <f ca="1">'Lane 22'!Z71</f>
        <v>0.384615384615385</v>
      </c>
      <c r="AT21" s="112">
        <f ca="1">'Lane 22'!AA71</f>
        <v>0.384615384615385</v>
      </c>
      <c r="AU21" s="112">
        <f ca="1">'Lane 22'!AB71</f>
        <v>1.384615384615385</v>
      </c>
      <c r="AV21" s="112">
        <f ca="1">'Lane 22'!AC71</f>
        <v>1.384615384615385</v>
      </c>
      <c r="AW21" s="112">
        <f ca="1">'Lane 22'!AD71</f>
        <v>1.384615384615385</v>
      </c>
      <c r="AX21" s="112">
        <f ca="1">'Lane 22'!AE71</f>
        <v>1.384615384615385</v>
      </c>
      <c r="AY21" s="112">
        <f ca="1">'Lane 22'!AF71</f>
        <v>2.384615384615385</v>
      </c>
      <c r="AZ21" s="112">
        <f ca="1">'Lane 22'!AG71</f>
        <v>2.384615384615385</v>
      </c>
      <c r="BA21" s="112">
        <f ca="1">'Lane 22'!AH71</f>
        <v>2.384615384615385</v>
      </c>
      <c r="BB21" s="112">
        <f ca="1">'Lane 22'!AI71</f>
        <v>1.3846153846153846</v>
      </c>
      <c r="BC21" s="112">
        <f ca="1">'Lane 22'!AJ71</f>
        <v>2.3846153846153846</v>
      </c>
      <c r="BD21" s="112">
        <f ca="1">'Lane 22'!AK71</f>
        <v>3.3846153846153846</v>
      </c>
      <c r="BE21" s="112">
        <f ca="1">'Lane 22'!AL71</f>
        <v>4.384615384615385</v>
      </c>
      <c r="BF21" s="112">
        <f ca="1">'Lane 22'!AM71</f>
        <v>3.384615384615385</v>
      </c>
      <c r="BG21" s="112">
        <f ca="1">'Lane 22'!AN71</f>
        <v>3.384615384615385</v>
      </c>
      <c r="BH21" s="112">
        <f ca="1">'Lane 22'!AO71</f>
        <v>3.384615384615385</v>
      </c>
      <c r="BI21" s="112">
        <f ca="1">'Lane 22'!AP71</f>
        <v>2.384615384615385</v>
      </c>
      <c r="BJ21" s="112">
        <f ca="1">'Lane 22'!AQ71</f>
        <v>3.3846153846153832</v>
      </c>
      <c r="BK21" s="112">
        <f ca="1">'Lane 22'!AR71</f>
        <v>4.3846153846153832</v>
      </c>
      <c r="BL21" s="112">
        <f ca="1">'Lane 22'!AS71</f>
        <v>3.3846153846153832</v>
      </c>
      <c r="BM21" s="112">
        <f ca="1">'Lane 22'!AT71</f>
        <v>2.3846153846153832</v>
      </c>
      <c r="BN21" s="112">
        <f ca="1">'Lane 22'!AU71</f>
        <v>3.3846153846153832</v>
      </c>
      <c r="BO21" s="112">
        <f ca="1">'Lane 22'!AV71</f>
        <v>1.3846153846153868</v>
      </c>
      <c r="BP21" s="112">
        <f ca="1">'Lane 22'!AW71</f>
        <v>1.3846153846153868</v>
      </c>
      <c r="BQ21" s="112">
        <f ca="1">'Lane 22'!AX71</f>
        <v>1.3846153846153868</v>
      </c>
      <c r="BR21" s="112">
        <f ca="1">'Lane 22'!AY71</f>
        <v>1.3846153846153868</v>
      </c>
      <c r="BS21" s="112">
        <f ca="1">'Lane 22'!AZ71</f>
        <v>1.3846153846153868</v>
      </c>
      <c r="BT21" s="112">
        <f ca="1">'Lane 22'!BA71</f>
        <v>0.3846153846153868</v>
      </c>
      <c r="BU21" s="112">
        <f ca="1">'Lane 22'!BB71</f>
        <v>1.3846153846153868</v>
      </c>
      <c r="BV21" s="112">
        <f ca="1">'Lane 22'!BC71</f>
        <v>0.3846153846153868</v>
      </c>
      <c r="BW21" s="112">
        <f ca="1">'Lane 22'!BD71</f>
        <v>-0.6153846153846132</v>
      </c>
      <c r="BX21" s="112">
        <f ca="1">'Lane 22'!BE71</f>
        <v>0.3846153846153868</v>
      </c>
      <c r="BY21" s="112">
        <f ca="1">'Lane 22'!BF71</f>
        <v>0.3846153846153868</v>
      </c>
      <c r="BZ21" s="112">
        <f ca="1">'Lane 22'!BG71</f>
        <v>-0.6153846153846132</v>
      </c>
      <c r="CA21" s="112">
        <f ca="1">'Lane 22'!BH71</f>
        <v>0.3846153846153868</v>
      </c>
      <c r="CB21" s="112">
        <f ca="1">'Lane 22'!BI71</f>
        <v>0.3846153846153868</v>
      </c>
      <c r="CC21" s="112">
        <f ca="1">'Lane 22'!BJ71</f>
        <v>-1.6153846153846132</v>
      </c>
      <c r="CD21" s="112">
        <f ca="1">'Lane 22'!BK71</f>
        <v>-0.6153846153846132</v>
      </c>
      <c r="CE21" s="112">
        <f ca="1">'Lane 22'!BL71</f>
        <v>-0.6153846153846132</v>
      </c>
      <c r="CF21" s="112">
        <f ca="1">'Lane 22'!BM71</f>
        <v>0.3846153846153868</v>
      </c>
      <c r="CG21" s="112">
        <f ca="1">'Lane 22'!BN71</f>
        <v>-1.6153846153846132</v>
      </c>
      <c r="CH21" s="112">
        <f ca="1">'Lane 22'!BO71</f>
        <v>-1.6153846153846168</v>
      </c>
      <c r="CI21" s="112">
        <f ca="1">'Lane 22'!BP71</f>
        <v>-0.61538461538461675</v>
      </c>
      <c r="CJ21" s="112">
        <f ca="1">'Lane 22'!BQ71</f>
        <v>-0.61538461538461675</v>
      </c>
      <c r="CK21" s="112">
        <f ca="1">'Lane 22'!BR71</f>
        <v>-0.61538461538461675</v>
      </c>
      <c r="CL21" s="112">
        <f ca="1">'Lane 22'!BS71</f>
        <v>-0.61538461538461675</v>
      </c>
      <c r="CM21" s="112">
        <f ca="1">'Lane 22'!BT71</f>
        <v>-1.6153846153846168</v>
      </c>
      <c r="CN21" s="112">
        <f ca="1">'Lane 22'!BU71</f>
        <v>-1.6153846153846168</v>
      </c>
      <c r="CO21" s="112">
        <f ca="1">'Lane 22'!BV71</f>
        <v>-0.61538461538461675</v>
      </c>
      <c r="CP21" s="112">
        <f ca="1">'Lane 22'!BW71</f>
        <v>-0.61538461538461675</v>
      </c>
      <c r="CQ21" s="112">
        <f ca="1">'Lane 22'!BX71</f>
        <v>-0.61538461538461675</v>
      </c>
      <c r="CR21" s="112">
        <f ca="1">'Lane 22'!BY71</f>
        <v>-0.61538461538461675</v>
      </c>
      <c r="CS21" s="112">
        <f ca="1">'Lane 22'!BZ71</f>
        <v>-1.6153846153846168</v>
      </c>
      <c r="CT21" s="112">
        <f ca="1">'Lane 22'!CA71</f>
        <v>-0.615384615384615</v>
      </c>
      <c r="CU21" s="112">
        <f ca="1">'Lane 22'!CB71</f>
        <v>-1.615384615384615</v>
      </c>
      <c r="CV21" s="112">
        <f ca="1">'Lane 22'!CC71</f>
        <v>-1.615384615384615</v>
      </c>
      <c r="CW21" s="112">
        <f ca="1">'Lane 22'!CD71</f>
        <v>-0.615384615384615</v>
      </c>
      <c r="CX21" s="112">
        <f ca="1">'Lane 22'!CE71</f>
        <v>-0.615384615384615</v>
      </c>
      <c r="CY21" s="112">
        <f ca="1">'Lane 22'!CF71</f>
        <v>-0.615384615384615</v>
      </c>
      <c r="CZ21" s="112">
        <f ca="1">'Lane 22'!CG71</f>
        <v>0.384615384615385</v>
      </c>
      <c r="DA21" s="112">
        <f ca="1">'Lane 22'!CH71</f>
        <v>-3.615384615384615</v>
      </c>
      <c r="DB21" s="112">
        <f ca="1">'Lane 22'!CI71</f>
        <v>-2.6153846153846154</v>
      </c>
      <c r="DC21" s="112">
        <v>0</v>
      </c>
    </row>
    <row r="22" spans="2:106">
      <c r="B22" s="108">
        <v>2</v>
      </c>
      <c r="C22" s="71">
        <f ca="1">SUM(0.25*(F22-B22),B22)</f>
        <v>2.5</v>
      </c>
      <c r="D22" s="71">
        <f ca="1">SUM(0.5*(F22-B22)+B22)</f>
        <v>3</v>
      </c>
      <c r="E22" s="71">
        <f ca="1">SUM(0.75*(F22-B22),B22)</f>
        <v>3.5</v>
      </c>
      <c r="F22" s="108">
        <v>4</v>
      </c>
      <c r="G22" s="71">
        <f ca="1">SUM(0.25*(J22-F22),F22)</f>
        <v>4.5</v>
      </c>
      <c r="H22" s="71">
        <f ca="1">SUM(0.5*(J22-F22),F22)</f>
        <v>5</v>
      </c>
      <c r="I22" s="71">
        <f ca="1">SUM(0.75*(J22-F22),F22)</f>
        <v>5.5</v>
      </c>
      <c r="J22" s="108">
        <f ca="1">SUM(F22,-B22,F22)</f>
        <v>6</v>
      </c>
      <c r="K22" s="71">
        <f ca="1">SUM(0.25*(N22-J22),J22)</f>
        <v>6.625</v>
      </c>
      <c r="L22" s="71">
        <f ca="1">SUM(0.5*(N22-J22),J22)</f>
        <v>7.25</v>
      </c>
      <c r="M22" s="71">
        <f ca="1">SUM(0.75*(N22-J22),J22)</f>
        <v>7.875</v>
      </c>
      <c r="N22" s="108">
        <f ca="1">SUM(F22,-B22,J22,0.25*ABS(J22-F22))</f>
        <v>8.5</v>
      </c>
      <c r="O22" s="71">
        <f ca="1">SUM(0.25*(R22-N22),N22)</f>
        <v>10.625</v>
      </c>
      <c r="P22" s="71">
        <f ca="1">SUM(0.5*(R22-N22),N22)</f>
        <v>12.75</v>
      </c>
      <c r="Q22" s="71">
        <f ca="1">SUM(0.75*(R22-N22),N22)</f>
        <v>14.875</v>
      </c>
      <c r="R22" s="108">
        <v>17</v>
      </c>
      <c r="S22" s="122"/>
      <c r="T22" s="111">
        <f ca="1">SUM((CZ20+CY19+CX18+CW17+CV16+CU15+CT14+CS13+CR12+CQ11+CP10)*-0.132,(CO9+CN9+CM8+CL8)*-0.132/2,(CK7+CJ7+CI7+CH7+CG6+CF6+CE6+CD6+CC5+CB5+CA5+BZ5+BY4+BX4+BW4+BV4)*-0.132/4,17)</f>
        <v>18.427461538461539</v>
      </c>
      <c r="U22" s="111">
        <f ca="1">Lefty!T22</f>
        <v>17.552538461538461</v>
      </c>
      <c r="AD22" s="116">
        <v>1</v>
      </c>
      <c r="AE22" s="116">
        <v>2</v>
      </c>
      <c r="AF22" s="116">
        <v>3</v>
      </c>
      <c r="AG22" s="116">
        <v>4</v>
      </c>
      <c r="AH22" s="116">
        <v>5</v>
      </c>
      <c r="AI22" s="116">
        <v>6</v>
      </c>
      <c r="AJ22" s="116">
        <v>7</v>
      </c>
      <c r="AK22" s="116">
        <v>8</v>
      </c>
      <c r="AL22" s="116">
        <v>9</v>
      </c>
      <c r="AM22" s="116">
        <v>10</v>
      </c>
      <c r="AN22" s="116">
        <v>11</v>
      </c>
      <c r="AO22" s="116">
        <v>12</v>
      </c>
      <c r="AP22" s="116">
        <v>13</v>
      </c>
      <c r="AQ22" s="116">
        <v>14</v>
      </c>
      <c r="AR22" s="116">
        <v>15</v>
      </c>
      <c r="AS22" s="116">
        <v>16</v>
      </c>
      <c r="AT22" s="116">
        <v>17</v>
      </c>
      <c r="AU22" s="116">
        <v>18</v>
      </c>
      <c r="AV22" s="116">
        <v>19</v>
      </c>
      <c r="AW22" s="116">
        <v>20</v>
      </c>
      <c r="AX22" s="116">
        <v>21</v>
      </c>
      <c r="AY22" s="116">
        <v>22</v>
      </c>
      <c r="AZ22" s="116">
        <v>23</v>
      </c>
      <c r="BA22" s="116">
        <v>24</v>
      </c>
      <c r="BB22" s="116">
        <v>25</v>
      </c>
      <c r="BC22" s="116">
        <v>26</v>
      </c>
      <c r="BD22" s="116">
        <v>27</v>
      </c>
      <c r="BE22" s="116">
        <v>28</v>
      </c>
      <c r="BF22" s="116">
        <v>29</v>
      </c>
      <c r="BG22" s="116">
        <v>30</v>
      </c>
      <c r="BH22" s="116">
        <v>31</v>
      </c>
      <c r="BI22" s="116">
        <v>32</v>
      </c>
      <c r="BJ22" s="116">
        <v>33</v>
      </c>
      <c r="BK22" s="116">
        <v>34</v>
      </c>
      <c r="BL22" s="116">
        <v>35</v>
      </c>
      <c r="BM22" s="116">
        <v>36</v>
      </c>
      <c r="BN22" s="116">
        <v>37</v>
      </c>
      <c r="BO22" s="116">
        <v>38</v>
      </c>
      <c r="BP22" s="116">
        <v>39</v>
      </c>
      <c r="BQ22" s="116">
        <v>40</v>
      </c>
      <c r="BR22" s="116">
        <v>41</v>
      </c>
      <c r="BS22" s="116">
        <v>42</v>
      </c>
      <c r="BT22" s="116">
        <v>43</v>
      </c>
      <c r="BU22" s="116">
        <v>44</v>
      </c>
      <c r="BV22" s="116">
        <v>45</v>
      </c>
      <c r="BW22" s="116">
        <v>46</v>
      </c>
      <c r="BX22" s="116">
        <v>47</v>
      </c>
      <c r="BY22" s="116">
        <v>48</v>
      </c>
      <c r="BZ22" s="116">
        <v>49</v>
      </c>
      <c r="CA22" s="116">
        <v>50</v>
      </c>
      <c r="CB22" s="116">
        <v>51</v>
      </c>
      <c r="CC22" s="116">
        <v>52</v>
      </c>
      <c r="CD22" s="116">
        <v>53</v>
      </c>
      <c r="CE22" s="116">
        <v>54</v>
      </c>
      <c r="CF22" s="116">
        <v>55</v>
      </c>
      <c r="CG22" s="116">
        <v>56</v>
      </c>
      <c r="CH22" s="116">
        <v>57</v>
      </c>
      <c r="CI22" s="116">
        <v>58</v>
      </c>
      <c r="CJ22" s="116">
        <v>59</v>
      </c>
      <c r="CK22" s="116">
        <v>60</v>
      </c>
      <c r="CL22" s="116">
        <v>61</v>
      </c>
      <c r="CM22" s="116">
        <v>62</v>
      </c>
      <c r="CN22" s="116">
        <v>63</v>
      </c>
      <c r="CO22" s="116">
        <v>64</v>
      </c>
      <c r="CP22" s="116">
        <v>65</v>
      </c>
      <c r="CQ22" s="116">
        <v>66</v>
      </c>
      <c r="CR22" s="116">
        <v>67</v>
      </c>
      <c r="CS22" s="116">
        <v>68</v>
      </c>
      <c r="CT22" s="116">
        <v>69</v>
      </c>
      <c r="CU22" s="116">
        <v>70</v>
      </c>
      <c r="CV22" s="116">
        <v>71</v>
      </c>
      <c r="CW22" s="116">
        <v>72</v>
      </c>
      <c r="CX22" s="116">
        <v>73</v>
      </c>
      <c r="CY22" s="116">
        <v>74</v>
      </c>
      <c r="CZ22" s="116">
        <v>75</v>
      </c>
      <c r="DA22" s="116">
        <v>76</v>
      </c>
      <c r="DB22" s="116">
        <v>77</v>
      </c>
    </row>
    <row r="23" spans="2:21">
      <c r="B23" s="108">
        <v>3</v>
      </c>
      <c r="C23" s="71">
        <f ca="1">SUM(0.25*(F23-B23),B23)</f>
        <v>3.25</v>
      </c>
      <c r="D23" s="71">
        <f ca="1">SUM(0.5*(F23-B23)+B23)</f>
        <v>3.5</v>
      </c>
      <c r="E23" s="71">
        <f ca="1">SUM(0.75*(F23-B23),B23)</f>
        <v>3.75</v>
      </c>
      <c r="F23" s="108">
        <v>4</v>
      </c>
      <c r="G23" s="71">
        <f ca="1">SUM(0.25*(J23-F23),F23)</f>
        <v>4.25</v>
      </c>
      <c r="H23" s="71">
        <f ca="1">SUM(0.5*(J23-F23),F23)</f>
        <v>4.5</v>
      </c>
      <c r="I23" s="71">
        <f ca="1">SUM(0.75*(J23-F23),F23)</f>
        <v>4.75</v>
      </c>
      <c r="J23" s="108">
        <f ca="1">SUM(F23,-B23,F23)</f>
        <v>5</v>
      </c>
      <c r="K23" s="71">
        <f ca="1">SUM(0.25*(N23-J23),J23)</f>
        <v>5.3125</v>
      </c>
      <c r="L23" s="71">
        <f ca="1">SUM(0.5*(N23-J23),J23)</f>
        <v>5.625</v>
      </c>
      <c r="M23" s="71">
        <f ca="1">SUM(0.75*(N23-J23),J23)</f>
        <v>5.9375</v>
      </c>
      <c r="N23" s="108">
        <f ca="1">SUM(F23,-B23,J23,0.25*ABS(J23-F23))</f>
        <v>6.25</v>
      </c>
      <c r="O23" s="71">
        <f ca="1">SUM(0.25*(R23-N23),N23)</f>
        <v>8.9375</v>
      </c>
      <c r="P23" s="71">
        <f ca="1">SUM(0.5*(R23-N23),N23)</f>
        <v>11.625</v>
      </c>
      <c r="Q23" s="71">
        <f ca="1">SUM(0.75*(R23-N23),N23)</f>
        <v>14.3125</v>
      </c>
      <c r="R23" s="108">
        <v>17</v>
      </c>
      <c r="S23" s="122"/>
      <c r="T23" s="111">
        <f ca="1">SUM((CX20+CX19+CW18+CW17+CV16+CV15+CU14+CU13+CT12+CS11+CR10+CQ9+CP8)*-0.132,(CO7+CN7+CM7+CL7+CK7+CG6+CF6+CJ6+CI6+CH6+CE5+CD5+CC5+CB5+CA5+BZ4+BY4+BX4+BW4+BV4)*-0.132/5,17)</f>
        <v>17.90606153846154</v>
      </c>
      <c r="U23" s="111">
        <f ca="1">Lefty!T23</f>
        <v>17.493138461538461</v>
      </c>
    </row>
    <row r="24" spans="2:21">
      <c r="B24" s="108">
        <v>4</v>
      </c>
      <c r="C24" s="71">
        <f ca="1">SUM(0.25*(F24-B24),B24)</f>
        <v>4</v>
      </c>
      <c r="D24" s="71">
        <f ca="1">SUM(0.5*(F24-B24)+B24)</f>
        <v>4</v>
      </c>
      <c r="E24" s="71">
        <f ca="1">SUM(0.75*(F24-B24),B24)</f>
        <v>4</v>
      </c>
      <c r="F24" s="108">
        <v>4</v>
      </c>
      <c r="G24" s="71">
        <f ca="1">SUM(0.25*(J24-F24),F24)</f>
        <v>4</v>
      </c>
      <c r="H24" s="71">
        <f ca="1">SUM(0.5*(J24-F24),F24)</f>
        <v>4</v>
      </c>
      <c r="I24" s="71">
        <f ca="1">SUM(0.75*(J24-F24),F24)</f>
        <v>4</v>
      </c>
      <c r="J24" s="108">
        <f ca="1">SUM(F24,-B24,F24)</f>
        <v>4</v>
      </c>
      <c r="K24" s="71">
        <f ca="1">SUM(0.25*(N24-J24),J24)</f>
        <v>4.65</v>
      </c>
      <c r="L24" s="71">
        <f ca="1">SUM(0.5*(N24-J24),J24)</f>
        <v>5.3</v>
      </c>
      <c r="M24" s="71">
        <f ca="1">SUM(0.75*(N24-J24),J24)</f>
        <v>5.9499999999999993</v>
      </c>
      <c r="N24" s="108">
        <f ca="1">SUM(F24,-B24,J24,0.25*ABS(J24-F24),0.2*(17-F24))</f>
        <v>6.6</v>
      </c>
      <c r="O24" s="71">
        <f ca="1">SUM(0.25*(R24-N24),N24)</f>
        <v>9.2</v>
      </c>
      <c r="P24" s="71">
        <f ca="1">SUM(0.5*(R24-N24),N24)</f>
        <v>11.8</v>
      </c>
      <c r="Q24" s="71">
        <f ca="1">SUM(0.75*(R24-N24),N24)</f>
        <v>14.4</v>
      </c>
      <c r="R24" s="108">
        <v>17</v>
      </c>
      <c r="S24" s="122"/>
      <c r="T24" s="111">
        <f ca="1">SUM((CV20+CV19+CV18+CV17+CV16+CV15+CV14+CV13+CV12+CU11+CU10+CT9+CT8)*-0.132,(CS7+CR7+CQ7+CP7+CO7+CN7+CM6+CL6+CK6+CJ6+CI6+CH6+CG5+CF5+CD5+CE5+CC5+CB5+CA4+BZ4+BY4+BX4+BW4+BV4)*-0.132/6,17)</f>
        <v>18.37246153846154</v>
      </c>
      <c r="U24" s="111">
        <f ca="1">Lefty!T24</f>
        <v>17.10153846153846</v>
      </c>
    </row>
    <row r="25" spans="2:21">
      <c r="B25" s="108">
        <v>5</v>
      </c>
      <c r="C25" s="71">
        <f ca="1">SUM(0.25*(F25-B25),B25)</f>
        <v>4.75</v>
      </c>
      <c r="D25" s="71">
        <f ca="1">SUM(0.5*(F25-B25)+B25)</f>
        <v>4.5</v>
      </c>
      <c r="E25" s="71">
        <f ca="1">SUM(0.75*(F25-B25),B25)</f>
        <v>4.25</v>
      </c>
      <c r="F25" s="108">
        <v>4</v>
      </c>
      <c r="G25" s="71">
        <f ca="1">SUM(0.25*(J25-F25),F25)</f>
        <v>3.75</v>
      </c>
      <c r="H25" s="71">
        <f ca="1">SUM(0.5*(J25-F25),F25)</f>
        <v>3.5</v>
      </c>
      <c r="I25" s="71">
        <f ca="1">SUM(0.75*(J25-F25),F25)</f>
        <v>3.25</v>
      </c>
      <c r="J25" s="108">
        <f ca="1">SUM(F25,-B25,F25)</f>
        <v>3</v>
      </c>
      <c r="K25" s="71">
        <f ca="1">SUM(0.25*(N25-J25),J25)</f>
        <v>2.8125</v>
      </c>
      <c r="L25" s="71">
        <f ca="1">SUM(0.5*(N25-J25),J25)</f>
        <v>2.625</v>
      </c>
      <c r="M25" s="71">
        <f ca="1">SUM(0.75*(N25-J25),J25)</f>
        <v>2.4375</v>
      </c>
      <c r="N25" s="108">
        <f ca="1">SUM(F25,-B25,J25,0.25*ABS(J25-F25))</f>
        <v>2.25</v>
      </c>
      <c r="O25" s="71">
        <f ca="1">SUM(0.25*(R25-N25),N25)</f>
        <v>5.9375</v>
      </c>
      <c r="P25" s="71">
        <f ca="1">SUM(0.5*(R25-N25),N25)</f>
        <v>9.625</v>
      </c>
      <c r="Q25" s="71">
        <f ca="1">SUM(0.75*(R25-N25),N25)</f>
        <v>13.3125</v>
      </c>
      <c r="R25" s="108">
        <v>17</v>
      </c>
      <c r="S25" s="122"/>
      <c r="T25" s="111">
        <f ca="1">SUM((CT20+CT19+CU18+CU17+CV16+CV15+CW14+CW13+CX12+CX11+CX10+CX9+CX8)*-0.132,(CW7+CV7+CU7+CT7+CS7+CR7+CQ7+CP6+CO6+CN6+CM6+CL6+CK6+CJ6+CI5+CH5+CG5+CF5+CE5+CD5+CC5+CB4+CA4+BZ4+BY4+BX4+BW4+BV4)*-0.132/7,17)</f>
        <v>18.498175824175824</v>
      </c>
      <c r="U25" s="111">
        <f ca="1">Lefty!T25</f>
        <v>17.50068131868132</v>
      </c>
    </row>
    <row r="26" spans="2:19">
      <c r="B26" s="108"/>
      <c r="C26" s="71"/>
      <c r="D26" s="71"/>
      <c r="E26" s="71"/>
      <c r="F26" s="108"/>
      <c r="G26" s="71"/>
      <c r="H26" s="71"/>
      <c r="I26" s="71"/>
      <c r="J26" s="108"/>
      <c r="K26" s="71"/>
      <c r="L26" s="71"/>
      <c r="M26" s="71"/>
      <c r="N26" s="108"/>
      <c r="O26" s="71"/>
      <c r="P26" s="71"/>
      <c r="Q26" s="71"/>
      <c r="R26" s="108"/>
      <c r="S26" s="122"/>
    </row>
    <row r="27" spans="2:21">
      <c r="B27" s="108">
        <v>1</v>
      </c>
      <c r="C27" s="71">
        <f ca="1">SUM(0.25*(F27-B27),B27)</f>
        <v>2</v>
      </c>
      <c r="D27" s="71">
        <f ca="1">SUM(0.5*(F27-B27)+B27)</f>
        <v>3</v>
      </c>
      <c r="E27" s="71">
        <f ca="1">SUM(0.75*(F27-B27),B27)</f>
        <v>4</v>
      </c>
      <c r="F27" s="108">
        <v>5</v>
      </c>
      <c r="G27" s="71">
        <f ca="1">SUM(0.25*(J27-F27),F27)</f>
        <v>6</v>
      </c>
      <c r="H27" s="71">
        <f ca="1">SUM(0.5*(J27-F27),F27)</f>
        <v>7</v>
      </c>
      <c r="I27" s="71">
        <f ca="1">SUM(0.75*(J27-F27),F27)</f>
        <v>8</v>
      </c>
      <c r="J27" s="108">
        <f ca="1">SUM(F27,-B27,F27)</f>
        <v>9</v>
      </c>
      <c r="K27" s="71">
        <f ca="1">SUM(0.25*(N27-J27),J27)</f>
        <v>10</v>
      </c>
      <c r="L27" s="71">
        <f ca="1">SUM(0.5*(N27-J27),J27)</f>
        <v>11</v>
      </c>
      <c r="M27" s="71">
        <f ca="1">SUM(0.75*(N27-J27),J27)</f>
        <v>12</v>
      </c>
      <c r="N27" s="108">
        <f ca="1">SUM(J27,J27,-F27)</f>
        <v>13</v>
      </c>
      <c r="O27" s="71">
        <f ca="1">SUM(0.25*(R27-N27),N27)</f>
        <v>14</v>
      </c>
      <c r="P27" s="71">
        <f ca="1">SUM(0.5*(R27-N27),N27)</f>
        <v>15</v>
      </c>
      <c r="Q27" s="71">
        <f ca="1">SUM(0.75*(R27-N27),N27)</f>
        <v>16</v>
      </c>
      <c r="R27" s="108">
        <v>17</v>
      </c>
      <c r="S27" s="122"/>
      <c r="T27" s="111">
        <f ca="1">SUM(DB20*-0.132,(DA19+CZ19+CY18+CX18+CW17+CV17+CU16+CT16+CS15+CR15+CQ14+CP14+CO13+CN13+CM12+CL12+CK11+CJ11+CI10+CH10+CG9+CF9+CE8+CD8+CC7+CB7+CA6+BZ6+BY5+BX5+BW4+BV4)*-0.132/2,17)</f>
        <v>18.856461538461538</v>
      </c>
      <c r="U27" s="111">
        <f ca="1">Lefty!T27</f>
        <v>17.651538461538461</v>
      </c>
    </row>
    <row r="28" spans="2:21">
      <c r="B28" s="108">
        <v>2</v>
      </c>
      <c r="C28" s="71">
        <f ca="1">SUM(0.25*(F28-B28),B28)</f>
        <v>2.75</v>
      </c>
      <c r="D28" s="71">
        <f ca="1">SUM(0.5*(F28-B28)+B28)</f>
        <v>3.5</v>
      </c>
      <c r="E28" s="71">
        <f ca="1">SUM(0.75*(F28-B28),B28)</f>
        <v>4.25</v>
      </c>
      <c r="F28" s="108">
        <v>5</v>
      </c>
      <c r="G28" s="71">
        <f ca="1">SUM(0.25*(J28-F28),F28)</f>
        <v>5.75</v>
      </c>
      <c r="H28" s="71">
        <f ca="1">SUM(0.5*(J28-F28),F28)</f>
        <v>6.5</v>
      </c>
      <c r="I28" s="71">
        <f ca="1">SUM(0.75*(J28-F28),F28)</f>
        <v>7.25</v>
      </c>
      <c r="J28" s="108">
        <f ca="1">SUM(F28,-B28,F28)</f>
        <v>8</v>
      </c>
      <c r="K28" s="71">
        <f ca="1">SUM(0.25*(N28-J28),J28)</f>
        <v>8.9375</v>
      </c>
      <c r="L28" s="71">
        <f ca="1">SUM(0.5*(N28-J28),J28)</f>
        <v>9.875</v>
      </c>
      <c r="M28" s="71">
        <f ca="1">SUM(0.75*(N28-J28),J28)</f>
        <v>10.8125</v>
      </c>
      <c r="N28" s="108">
        <f ca="1">SUM(F28,-B28,J28,0.25*ABS(J28-F28))</f>
        <v>11.75</v>
      </c>
      <c r="O28" s="71">
        <f ca="1">SUM(0.25*(R28-N28),N28)</f>
        <v>13.0625</v>
      </c>
      <c r="P28" s="71">
        <f ca="1">SUM(0.5*(R28-N28),N28)</f>
        <v>14.375</v>
      </c>
      <c r="Q28" s="71">
        <f ca="1">SUM(0.75*(R28-N28),N28)</f>
        <v>15.6875</v>
      </c>
      <c r="R28" s="108">
        <v>17</v>
      </c>
      <c r="S28" s="122"/>
      <c r="T28" s="111">
        <f ca="1">SUM((CZ20+CY19+CS15+CR14+CX18)*-0.132,(CW17+CV17+CU16+CT16+CQ13+CP13+CO12+CN12+CM11+CL11+CK10+CJ10+CI9+CH9+CG8+CF8+BY5+BX5+BW4+BV4)*-0.132/2,(CE7+CD7+CC7+CB6+CA6+BZ6)*-0.132/3,17)</f>
        <v>18.57046153846154</v>
      </c>
      <c r="U28" s="111">
        <f ca="1">Lefty!T28</f>
        <v>17.651538461538461</v>
      </c>
    </row>
    <row r="29" spans="2:21">
      <c r="B29" s="108">
        <v>3</v>
      </c>
      <c r="C29" s="71">
        <f ca="1">SUM(0.25*(F29-B29),B29)</f>
        <v>3.5</v>
      </c>
      <c r="D29" s="71">
        <f ca="1">SUM(0.5*(F29-B29)+B29)</f>
        <v>4</v>
      </c>
      <c r="E29" s="71">
        <f ca="1">SUM(0.75*(F29-B29),B29)</f>
        <v>4.5</v>
      </c>
      <c r="F29" s="108">
        <v>5</v>
      </c>
      <c r="G29" s="71">
        <f ca="1">SUM(0.25*(J29-F29),F29)</f>
        <v>5.5</v>
      </c>
      <c r="H29" s="71">
        <f ca="1">SUM(0.5*(J29-F29),F29)</f>
        <v>6</v>
      </c>
      <c r="I29" s="71">
        <f ca="1">SUM(0.75*(J29-F29),F29)</f>
        <v>6.5</v>
      </c>
      <c r="J29" s="108">
        <f ca="1">SUM(F29,-B29,F29)</f>
        <v>7</v>
      </c>
      <c r="K29" s="71">
        <f ca="1">SUM(0.25*(N29-J29),J29)</f>
        <v>7.625</v>
      </c>
      <c r="L29" s="71">
        <f ca="1">SUM(0.5*(N29-J29),J29)</f>
        <v>8.25</v>
      </c>
      <c r="M29" s="71">
        <f ca="1">SUM(0.75*(N29-J29),J29)</f>
        <v>8.875</v>
      </c>
      <c r="N29" s="108">
        <f ca="1">SUM(F29,-B29,J29,0.25*ABS(J29-F29))</f>
        <v>9.5</v>
      </c>
      <c r="O29" s="71">
        <f ca="1">SUM(0.25*(R29-N29),N29)</f>
        <v>11.375</v>
      </c>
      <c r="P29" s="71">
        <f ca="1">SUM(0.5*(R29-N29),N29)</f>
        <v>13.25</v>
      </c>
      <c r="Q29" s="71">
        <f ca="1">SUM(0.75*(R29-N29),N29)</f>
        <v>15.125</v>
      </c>
      <c r="R29" s="108">
        <v>17</v>
      </c>
      <c r="S29" s="122"/>
      <c r="T29" s="111">
        <f ca="1">SUM((CX20+CW19+CV18+CU17+CT16+CS15+CR14+CQ13+CP12+CO11+CN10)*-0.132,(CM9+CL9+CK8+CJ8)*-0.132/2,(CI7+CH7+CG7+CF7+CE6+CD6+CC6+CB6)*-0.132/4,(CA5+BZ5+BY5+BX4+BW4+BV4)*-0.132/3,17)</f>
        <v>18.801461538461538</v>
      </c>
      <c r="U29" s="111">
        <f ca="1">Lefty!T29</f>
        <v>17.332538461538462</v>
      </c>
    </row>
    <row r="30" spans="2:21">
      <c r="B30" s="108">
        <v>4</v>
      </c>
      <c r="C30" s="71">
        <f ca="1">SUM(0.25*(F30-B30),B30)</f>
        <v>4.25</v>
      </c>
      <c r="D30" s="71">
        <f ca="1">SUM(0.5*(F30-B30)+B30)</f>
        <v>4.5</v>
      </c>
      <c r="E30" s="71">
        <f ca="1">SUM(0.75*(F30-B30),B30)</f>
        <v>4.75</v>
      </c>
      <c r="F30" s="108">
        <v>5</v>
      </c>
      <c r="G30" s="71">
        <f ca="1">SUM(0.25*(J30-F30),F30)</f>
        <v>5.25</v>
      </c>
      <c r="H30" s="71">
        <f ca="1">SUM(0.5*(J30-F30),F30)</f>
        <v>5.5</v>
      </c>
      <c r="I30" s="71">
        <f ca="1">SUM(0.75*(J30-F30),F30)</f>
        <v>5.75</v>
      </c>
      <c r="J30" s="108">
        <f ca="1">SUM(F30,-B30,F30)</f>
        <v>6</v>
      </c>
      <c r="K30" s="71">
        <f ca="1">SUM(0.25*(N30-J30),J30)</f>
        <v>6.3125</v>
      </c>
      <c r="L30" s="71">
        <f ca="1">SUM(0.5*(N30-J30),J30)</f>
        <v>6.625</v>
      </c>
      <c r="M30" s="71">
        <f ca="1">SUM(0.75*(N30-J30),J30)</f>
        <v>6.9375</v>
      </c>
      <c r="N30" s="108">
        <f ca="1">SUM(F30,-B30,J30,0.25*ABS(J30-F30))</f>
        <v>7.25</v>
      </c>
      <c r="O30" s="71">
        <f ca="1">SUM(0.25*(R30-N30),N30)</f>
        <v>9.6875</v>
      </c>
      <c r="P30" s="71">
        <f ca="1">SUM(0.5*(R30-N30),N30)</f>
        <v>12.125</v>
      </c>
      <c r="Q30" s="71">
        <f ca="1">SUM(0.75*(R30-N30),N30)</f>
        <v>14.5625</v>
      </c>
      <c r="R30" s="108">
        <v>17</v>
      </c>
      <c r="S30" s="122"/>
      <c r="T30" s="111">
        <f ca="1">SUM((CV20+CV19+CU18+CU17+CT16+CT15+CS14+CS13+CR12+CQ11+CP10+CO9+CN8)*-0.132,(CM7+CL7+CK7+CJ7+CI7+CH6+CG6+CF6+CE6+CD6)*-0.132/5,(CC5+CB5+CA5+BZ5+BY4+BX4+BW4+BV4)*-0.132/4,17)</f>
        <v>18.777261538461538</v>
      </c>
      <c r="U30" s="111">
        <f ca="1">Lefty!T30</f>
        <v>17.684538461538462</v>
      </c>
    </row>
    <row r="31" spans="2:21">
      <c r="B31" s="108">
        <v>5</v>
      </c>
      <c r="C31" s="71">
        <f ca="1">SUM(0.25*(F31-B31),B31)</f>
        <v>5</v>
      </c>
      <c r="D31" s="71">
        <f ca="1">SUM(0.5*(F31-B31)+B31)</f>
        <v>5</v>
      </c>
      <c r="E31" s="71">
        <f ca="1">SUM(0.75*(F31-B31),B31)</f>
        <v>5</v>
      </c>
      <c r="F31" s="108">
        <v>5</v>
      </c>
      <c r="G31" s="71">
        <f ca="1">SUM(0.25*(J31-F31),F31)</f>
        <v>5</v>
      </c>
      <c r="H31" s="71">
        <f ca="1">SUM(0.5*(J31-F31),F31)</f>
        <v>5</v>
      </c>
      <c r="I31" s="71">
        <f ca="1">SUM(0.75*(J31-F31),F31)</f>
        <v>5</v>
      </c>
      <c r="J31" s="108">
        <f ca="1">SUM(F31,-B31,F31)</f>
        <v>5</v>
      </c>
      <c r="K31" s="71">
        <f ca="1">SUM(0.25*(N31-J31),J31)</f>
        <v>5.6</v>
      </c>
      <c r="L31" s="71">
        <f ca="1">SUM(0.5*(N31-J31),J31)</f>
        <v>6.2</v>
      </c>
      <c r="M31" s="71">
        <f ca="1">SUM(0.75*(N31-J31),J31)</f>
        <v>6.8000000000000007</v>
      </c>
      <c r="N31" s="108">
        <f ca="1">SUM(F31,-B31,J31,0.25*ABS(J31-F31),0.2*(17-F31))</f>
        <v>7.4</v>
      </c>
      <c r="O31" s="71">
        <f ca="1">SUM(0.25*(R31-N31),N31)</f>
        <v>9.8</v>
      </c>
      <c r="P31" s="71">
        <f ca="1">SUM(0.5*(R31-N31),N31)</f>
        <v>12.2</v>
      </c>
      <c r="Q31" s="71">
        <f ca="1">SUM(0.75*(R31-N31),N31)</f>
        <v>14.6</v>
      </c>
      <c r="R31" s="108">
        <v>17</v>
      </c>
      <c r="S31" s="122"/>
      <c r="T31" s="111">
        <f ca="1">SUM((CT20+CT19+CT18+CT17+CT16+CT15+CT14+CT13+CT12+CS11+CS10+CR9+CR8)*-0.132,(CQ7+CP7+CO7+CN7+CM7+CL7+CK6+CJ6+CI6+CH6+CG6+CF6)*-0.132/6,(CE5+CD5+CC5+CB5+CA5+BZ4+BY4+BX4+BW4+BV4)*-0.132/5,17)</f>
        <v>17.936861538461539</v>
      </c>
      <c r="U31" s="111">
        <f ca="1">Lefty!T31</f>
        <v>17.391938461538462</v>
      </c>
    </row>
    <row r="32" spans="2:21">
      <c r="B32" s="108">
        <v>6</v>
      </c>
      <c r="C32" s="71">
        <f ca="1">SUM(0.25*(F32-B32),B32)</f>
        <v>5.75</v>
      </c>
      <c r="D32" s="71">
        <f ca="1">SUM(0.5*(F32-B32)+B32)</f>
        <v>5.5</v>
      </c>
      <c r="E32" s="71">
        <f ca="1">SUM(0.75*(F32-B32),B32)</f>
        <v>5.25</v>
      </c>
      <c r="F32" s="108">
        <v>5</v>
      </c>
      <c r="G32" s="71">
        <f ca="1">SUM(0.25*(J32-F32),F32)</f>
        <v>4.75</v>
      </c>
      <c r="H32" s="71">
        <f ca="1">SUM(0.5*(J32-F32),F32)</f>
        <v>4.5</v>
      </c>
      <c r="I32" s="71">
        <f ca="1">SUM(0.75*(J32-F32),F32)</f>
        <v>4.25</v>
      </c>
      <c r="J32" s="108">
        <f ca="1">SUM(F32,-B32,F32)</f>
        <v>4</v>
      </c>
      <c r="K32" s="71">
        <f ca="1">SUM(0.25*(N32-J32),J32)</f>
        <v>3.8125</v>
      </c>
      <c r="L32" s="71">
        <f ca="1">SUM(0.5*(N32-J32),J32)</f>
        <v>3.625</v>
      </c>
      <c r="M32" s="71">
        <f ca="1">SUM(0.75*(N32-J32),J32)</f>
        <v>3.4375</v>
      </c>
      <c r="N32" s="108">
        <f ca="1">SUM(F32,-B32,J32,0.25*ABS(J32-F32))</f>
        <v>3.25</v>
      </c>
      <c r="O32" s="71">
        <f ca="1">SUM(0.25*(R32-N32),N32)</f>
        <v>6.6875</v>
      </c>
      <c r="P32" s="71">
        <f ca="1">SUM(0.5*(R32-N32),N32)</f>
        <v>10.125</v>
      </c>
      <c r="Q32" s="71">
        <f ca="1">SUM(0.75*(R32-N32),N32)</f>
        <v>13.5625</v>
      </c>
      <c r="R32" s="108">
        <v>17</v>
      </c>
      <c r="S32" s="122"/>
      <c r="T32" s="111">
        <f ca="1">SUM((CR20+CS19+CS18+CT17+CT16+CU15+CU14+CV13+CV12+CW11+CW10+CV9+CV8)*-0.132,(CU7+CT7+CS7+CR7+CQ7+CP7+CO7+CN6+CM6+CL6+CK6+CJ6+CI6+CH6)*-0.132/7,(CG5+CF5+CE5+CD5+CC5+CB5+CA4+BZ4+BY4+BX4+BW4+BV4)*-0.132/6,17)</f>
        <v>17.844461538461537</v>
      </c>
      <c r="U32" s="111">
        <f ca="1">Lefty!T32</f>
        <v>17.371824175824177</v>
      </c>
    </row>
    <row r="33" spans="2:21">
      <c r="B33" s="108">
        <v>7</v>
      </c>
      <c r="C33" s="71">
        <f ca="1">SUM(0.25*(F33-B33),B33)</f>
        <v>6.5</v>
      </c>
      <c r="D33" s="71">
        <f ca="1">SUM(0.5*(F33-B33)+B33)</f>
        <v>6</v>
      </c>
      <c r="E33" s="71">
        <f ca="1">SUM(0.75*(F33-B33),B33)</f>
        <v>5.5</v>
      </c>
      <c r="F33" s="108">
        <v>5</v>
      </c>
      <c r="G33" s="71">
        <f ca="1">SUM(0.25*(J33-F33),F33)</f>
        <v>4.5</v>
      </c>
      <c r="H33" s="71">
        <f ca="1">SUM(0.5*(J33-F33),F33)</f>
        <v>4</v>
      </c>
      <c r="I33" s="71">
        <f ca="1">SUM(0.75*(J33-F33),F33)</f>
        <v>3.5</v>
      </c>
      <c r="J33" s="108">
        <f ca="1">SUM(F33,-B33,F33)</f>
        <v>3</v>
      </c>
      <c r="K33" s="71">
        <f ca="1">SUM(0.25*(N33-J33),J33)</f>
        <v>2.625</v>
      </c>
      <c r="L33" s="71">
        <f ca="1">SUM(0.5*(N33-J33),J33)</f>
        <v>2.25</v>
      </c>
      <c r="M33" s="71">
        <f ca="1">SUM(0.75*(N33-J33),J33)</f>
        <v>1.875</v>
      </c>
      <c r="N33" s="108">
        <f ca="1">SUM(F33,-B33,J33,0.25*ABS(J33-F33))</f>
        <v>1.5</v>
      </c>
      <c r="O33" s="71">
        <f ca="1">SUM(0.25*(R33-N33),N33)</f>
        <v>5.375</v>
      </c>
      <c r="P33" s="71">
        <f ca="1">SUM(0.5*(R33-N33),N33)</f>
        <v>9.25</v>
      </c>
      <c r="Q33" s="71">
        <f ca="1">SUM(0.75*(R33-N33),N33)</f>
        <v>13.125</v>
      </c>
      <c r="R33" s="108">
        <v>17</v>
      </c>
      <c r="S33" s="122"/>
      <c r="T33" s="111">
        <f ca="1">SUM((CP20+CQ19+CR18+CS17+CT16+CU15+CV14+CX12+CW13+CY11+CY10+CZ9+CZ8)*-0.132,(CY7+CX7+CW7+CV7+CU7+CT7+CS7+CR7+CQ6+CP6+CO6+CN6+CM6+CL6+CK6+CJ6)*-0.132/8,(CI5+CH5+CG5+CF5+CE5+CD5+CC5+CB4+CA4+BZ4+BY4+BX4+BW4+BV4)*-0.132/7,17)</f>
        <v>18.102175824175823</v>
      </c>
      <c r="U33" s="111">
        <f ca="1">Lefty!T33</f>
        <v>17.125895604395605</v>
      </c>
    </row>
    <row r="34" spans="2:19">
      <c r="B34" s="108"/>
      <c r="C34" s="71"/>
      <c r="D34" s="71"/>
      <c r="E34" s="71"/>
      <c r="F34" s="108"/>
      <c r="G34" s="71"/>
      <c r="H34" s="71"/>
      <c r="I34" s="71"/>
      <c r="J34" s="108"/>
      <c r="K34" s="71"/>
      <c r="L34" s="71"/>
      <c r="M34" s="71"/>
      <c r="N34" s="108"/>
      <c r="O34" s="71"/>
      <c r="P34" s="71"/>
      <c r="Q34" s="71"/>
      <c r="R34" s="108"/>
      <c r="S34" s="122"/>
    </row>
    <row r="35" spans="2:21">
      <c r="B35" s="108">
        <v>3</v>
      </c>
      <c r="C35" s="71">
        <f ca="1">SUM(0.25*(F35-B35),B35)</f>
        <v>3.75</v>
      </c>
      <c r="D35" s="71">
        <f ca="1">SUM(0.5*(F35-B35)+B35)</f>
        <v>4.5</v>
      </c>
      <c r="E35" s="71">
        <f ca="1">SUM(0.75*(F35-B35),B35)</f>
        <v>5.25</v>
      </c>
      <c r="F35" s="108">
        <v>6</v>
      </c>
      <c r="G35" s="71">
        <f ca="1">SUM(0.25*(J35-F35),F35)</f>
        <v>6.75</v>
      </c>
      <c r="H35" s="71">
        <f ca="1">SUM(0.5*(J35-F35),F35)</f>
        <v>7.5</v>
      </c>
      <c r="I35" s="71">
        <f ca="1">SUM(0.75*(J35-F35),F35)</f>
        <v>8.25</v>
      </c>
      <c r="J35" s="108">
        <f ca="1">SUM(F35,-B35,F35)</f>
        <v>9</v>
      </c>
      <c r="K35" s="71">
        <f ca="1">SUM(0.25*(N35-J35),J35)</f>
        <v>9.9375</v>
      </c>
      <c r="L35" s="71">
        <f ca="1">SUM(0.5*(N35-J35),J35)</f>
        <v>10.875</v>
      </c>
      <c r="M35" s="71">
        <f ca="1">SUM(0.75*(N35-J35),J35)</f>
        <v>11.8125</v>
      </c>
      <c r="N35" s="108">
        <f ca="1">SUM(F35,-B35,J35,0.25*ABS(J35-F35))</f>
        <v>12.75</v>
      </c>
      <c r="O35" s="71">
        <f ca="1">SUM(0.25*(R35-N35),N35)</f>
        <v>13.8125</v>
      </c>
      <c r="P35" s="71">
        <f ca="1">SUM(0.5*(R35-N35),N35)</f>
        <v>14.875</v>
      </c>
      <c r="Q35" s="71">
        <f ca="1">SUM(0.75*(R35-N35),N35)</f>
        <v>15.9375</v>
      </c>
      <c r="R35" s="108">
        <v>17</v>
      </c>
      <c r="S35" s="122"/>
      <c r="T35" s="111">
        <f ca="1">SUM((CX20+CU18+CR16+CO14+CL12+CI10+CF8)*-0.132,(CW19+CV19+CT17+CS17+CQ15+CP15+CN13+CM13+CK11+CJ11+CH9+CG9+BY5+BX5+BW4+BV4)*-0.132/2,(CE7+CD7+CC7+CB6+CA6+BZ6)*-0.132/3,17)</f>
        <v>19.296461538461539</v>
      </c>
      <c r="U35" s="111">
        <f ca="1">Lefty!T35</f>
        <v>18.17953846153846</v>
      </c>
    </row>
    <row r="36" spans="2:21">
      <c r="B36" s="108">
        <v>4</v>
      </c>
      <c r="C36" s="71">
        <f ca="1">SUM(0.25*(F36-B36),B36)</f>
        <v>4.5</v>
      </c>
      <c r="D36" s="71">
        <f ca="1">SUM(0.5*(F36-B36)+B36)</f>
        <v>5</v>
      </c>
      <c r="E36" s="71">
        <f ca="1">SUM(0.75*(F36-B36),B36)</f>
        <v>5.5</v>
      </c>
      <c r="F36" s="108">
        <v>6</v>
      </c>
      <c r="G36" s="71">
        <f ca="1">SUM(0.25*(J36-F36),F36)</f>
        <v>6.5</v>
      </c>
      <c r="H36" s="71">
        <f ca="1">SUM(0.5*(J36-F36),F36)</f>
        <v>7</v>
      </c>
      <c r="I36" s="71">
        <f ca="1">SUM(0.75*(J36-F36),F36)</f>
        <v>7.5</v>
      </c>
      <c r="J36" s="108">
        <f ca="1">SUM(F36,-B36,F36)</f>
        <v>8</v>
      </c>
      <c r="K36" s="71">
        <f ca="1">SUM(0.25*(N36-J36),J36)</f>
        <v>8.625</v>
      </c>
      <c r="L36" s="71">
        <f ca="1">SUM(0.5*(N36-J36),J36)</f>
        <v>9.25</v>
      </c>
      <c r="M36" s="71">
        <f ca="1">SUM(0.75*(N36-J36),J36)</f>
        <v>9.875</v>
      </c>
      <c r="N36" s="108">
        <f ca="1">SUM(F36,-B36,J36,0.25*ABS(J36-F36))</f>
        <v>10.5</v>
      </c>
      <c r="O36" s="71">
        <f ca="1">SUM(0.25*(R36-N36),N36)</f>
        <v>12.125</v>
      </c>
      <c r="P36" s="71">
        <f ca="1">SUM(0.5*(R36-N36),N36)</f>
        <v>13.75</v>
      </c>
      <c r="Q36" s="71">
        <f ca="1">SUM(0.75*(R36-N36),N36)</f>
        <v>15.375</v>
      </c>
      <c r="R36" s="108">
        <v>17</v>
      </c>
      <c r="S36" s="122"/>
      <c r="T36" s="111">
        <f ca="1">SUM((CV20+CU19+CT18+CS17+CR16+CQ15+CP14+CO13+CN12+CM11+CL10)*-0.132,(CK9+CJ9+CI8+CH8)*-0.132/2,(CG7+CF7+CE7+CD6+CC6+CB6+CA5+BZ5+BY5+BX4+BW4+BV4)*-0.132/3,17)</f>
        <v>19.73646153846154</v>
      </c>
      <c r="U36" s="111">
        <f ca="1">Lefty!T36</f>
        <v>17.959538461538461</v>
      </c>
    </row>
    <row r="37" spans="2:21">
      <c r="B37" s="108">
        <v>5</v>
      </c>
      <c r="C37" s="71">
        <f ca="1">SUM(0.25*(F37-B37),B37)</f>
        <v>5.25</v>
      </c>
      <c r="D37" s="71">
        <f ca="1">SUM(0.5*(F37-B37)+B37)</f>
        <v>5.5</v>
      </c>
      <c r="E37" s="71">
        <f ca="1">SUM(0.75*(F37-B37),B37)</f>
        <v>5.75</v>
      </c>
      <c r="F37" s="108">
        <v>6</v>
      </c>
      <c r="G37" s="71">
        <f ca="1">SUM(0.25*(J37-F37),F37)</f>
        <v>6.25</v>
      </c>
      <c r="H37" s="71">
        <f ca="1">SUM(0.5*(J37-F37),F37)</f>
        <v>6.5</v>
      </c>
      <c r="I37" s="71">
        <f ca="1">SUM(0.75*(J37-F37),F37)</f>
        <v>6.75</v>
      </c>
      <c r="J37" s="108">
        <f ca="1">SUM(F37,-B37,F37)</f>
        <v>7</v>
      </c>
      <c r="K37" s="71">
        <f ca="1">SUM(0.25*(N37-J37),J37)</f>
        <v>7.3125</v>
      </c>
      <c r="L37" s="71">
        <f ca="1">SUM(0.5*(N37-J37),J37)</f>
        <v>7.625</v>
      </c>
      <c r="M37" s="71">
        <f ca="1">SUM(0.75*(N37-J37),J37)</f>
        <v>7.9375</v>
      </c>
      <c r="N37" s="108">
        <f ca="1">SUM(F37,-B37,J37,0.25*ABS(J37-F37))</f>
        <v>8.25</v>
      </c>
      <c r="O37" s="71">
        <f ca="1">SUM(0.25*(R37-N37),N37)</f>
        <v>10.4375</v>
      </c>
      <c r="P37" s="71">
        <f ca="1">SUM(0.5*(R37-N37),N37)</f>
        <v>12.625</v>
      </c>
      <c r="Q37" s="71">
        <f ca="1">SUM(0.75*(R37-N37),N37)</f>
        <v>14.8125</v>
      </c>
      <c r="R37" s="108">
        <v>17</v>
      </c>
      <c r="S37" s="122"/>
      <c r="T37" s="111">
        <f ca="1">SUM(CT20*-0.132,(CS19+CS18+CR17+CR16+CQ15+CQ14+CP13+CP12)*-0.132,(CO11+CN10+CM9+CL8)*-0.132,(CK7+CJ7+CI7+CH7+CG6+CF6+CE6+CD6+CC5+CB5+CA5+BZ5+BY4+BX4+BW4+BV4)*-0.132/4,17)</f>
        <v>18.889461538461539</v>
      </c>
      <c r="U37" s="111">
        <f ca="1">Lefty!T37</f>
        <v>18.080538461538463</v>
      </c>
    </row>
    <row r="38" spans="2:21">
      <c r="B38" s="108">
        <v>6</v>
      </c>
      <c r="C38" s="71">
        <f ca="1">SUM(0.25*(F38-B38),B38)</f>
        <v>6</v>
      </c>
      <c r="D38" s="71">
        <f ca="1">SUM(0.5*(F38-B38)+B38)</f>
        <v>6</v>
      </c>
      <c r="E38" s="71">
        <f ca="1">SUM(0.75*(F38-B38),B38)</f>
        <v>6</v>
      </c>
      <c r="F38" s="108">
        <v>6</v>
      </c>
      <c r="G38" s="71">
        <f ca="1">SUM(0.25*(J38-F38),F38)</f>
        <v>6</v>
      </c>
      <c r="H38" s="71">
        <f ca="1">SUM(0.5*(J38-F38),F38)</f>
        <v>6</v>
      </c>
      <c r="I38" s="71">
        <f ca="1">SUM(0.75*(J38-F38),F38)</f>
        <v>6</v>
      </c>
      <c r="J38" s="108">
        <f ca="1">SUM(F38,-B38,F38)</f>
        <v>6</v>
      </c>
      <c r="K38" s="71">
        <f ca="1">SUM(0.25*(N38-J38),J38)</f>
        <v>6.55</v>
      </c>
      <c r="L38" s="71">
        <f ca="1">SUM(0.5*(N38-J38),J38)</f>
        <v>7.1</v>
      </c>
      <c r="M38" s="71">
        <f ca="1">SUM(0.75*(N38-J38),J38)</f>
        <v>7.6499999999999995</v>
      </c>
      <c r="N38" s="108">
        <f ca="1">SUM(F38,-B38,J38,0.25*ABS(J38-F38),0.2*(17-F38))</f>
        <v>8.2</v>
      </c>
      <c r="O38" s="71">
        <f ca="1">SUM(0.25*(R38-N38),N38)</f>
        <v>10.399999999999999</v>
      </c>
      <c r="P38" s="71">
        <f ca="1">SUM(0.5*(R38-N38),N38)</f>
        <v>12.6</v>
      </c>
      <c r="Q38" s="71">
        <f ca="1">SUM(0.75*(R38-N38),N38)</f>
        <v>14.8</v>
      </c>
      <c r="R38" s="108">
        <v>17</v>
      </c>
      <c r="S38" s="122"/>
      <c r="T38" s="111">
        <f ca="1">SUM((CR20+CR19+CR18+CR17+CR16+CR15+CR14+CR13+CR12+CQ11+CQ10+CP9+CP8)*-0.132,(CO7+CN7+CM7+CL7+CK7+CJ6+CI6+CH6+CG6+CF6+CE5+CD5+CC5+CB5+CA5+BZ4+BY4+BX4+BW4+BV4)*-0.132/5,17)</f>
        <v>19.094061538461538</v>
      </c>
      <c r="U38" s="111">
        <f ca="1">Lefty!T38</f>
        <v>17.75713846153846</v>
      </c>
    </row>
    <row r="39" spans="2:21">
      <c r="B39" s="108">
        <v>7</v>
      </c>
      <c r="C39" s="71">
        <f ca="1">SUM(0.25*(F39-B39),B39)</f>
        <v>6.75</v>
      </c>
      <c r="D39" s="71">
        <f ca="1">SUM(0.5*(F39-B39)+B39)</f>
        <v>6.5</v>
      </c>
      <c r="E39" s="71">
        <f ca="1">SUM(0.75*(F39-B39),B39)</f>
        <v>6.25</v>
      </c>
      <c r="F39" s="108">
        <v>6</v>
      </c>
      <c r="G39" s="71">
        <f ca="1">SUM(0.25*(J39-F39),F39)</f>
        <v>5.75</v>
      </c>
      <c r="H39" s="71">
        <f ca="1">SUM(0.5*(J39-F39),F39)</f>
        <v>5.5</v>
      </c>
      <c r="I39" s="71">
        <f ca="1">SUM(0.75*(J39-F39),F39)</f>
        <v>5.25</v>
      </c>
      <c r="J39" s="108">
        <f ca="1">SUM(F39,-B39,F39)</f>
        <v>5</v>
      </c>
      <c r="K39" s="71">
        <f ca="1">SUM(0.25*(N39-J39),J39)</f>
        <v>4.8125</v>
      </c>
      <c r="L39" s="71">
        <f ca="1">SUM(0.5*(N39-J39),J39)</f>
        <v>4.625</v>
      </c>
      <c r="M39" s="71">
        <f ca="1">SUM(0.75*(N39-J39),J39)</f>
        <v>4.4375</v>
      </c>
      <c r="N39" s="108">
        <f ca="1">SUM(F39,-B39,J39,0.25*ABS(J39-F39))</f>
        <v>4.25</v>
      </c>
      <c r="O39" s="71">
        <f ca="1">SUM(0.25*(R39-N39),N39)</f>
        <v>7.4375</v>
      </c>
      <c r="P39" s="71">
        <f ca="1">SUM(0.5*(R39-N39),N39)</f>
        <v>10.625</v>
      </c>
      <c r="Q39" s="71">
        <f ca="1">SUM(0.75*(R39-N39),N39)</f>
        <v>13.8125</v>
      </c>
      <c r="R39" s="108">
        <v>17</v>
      </c>
      <c r="S39" s="122"/>
      <c r="T39" s="111">
        <f ca="1">SUM((CP20+CQ19+CQ18+CR17+CR16+CS15+CS14+CT13+CT12+CU11+CU10+CT9+CT8)*-0.132,(CS7+CR7+CQ7+CP7+CO7+CN7+CM6+CL6+CK6+CJ6+CI6+CH6+CG5+CF5+CE5+CD5+CC5+CB5+CA4+BZ4+BY4+BX4+BW4+BV4)*-0.132/6,17)</f>
        <v>18.108461538461537</v>
      </c>
      <c r="U39" s="111">
        <f ca="1">Lefty!T39</f>
        <v>18.02553846153846</v>
      </c>
    </row>
    <row r="40" spans="2:21">
      <c r="B40" s="108">
        <v>8</v>
      </c>
      <c r="C40" s="71">
        <f ca="1">SUM(0.25*(F40-B40),B40)</f>
        <v>7.5</v>
      </c>
      <c r="D40" s="71">
        <f ca="1">SUM(0.5*(F40-B40)+B40)</f>
        <v>7</v>
      </c>
      <c r="E40" s="71">
        <f ca="1">SUM(0.75*(F40-B40),B40)</f>
        <v>6.5</v>
      </c>
      <c r="F40" s="108">
        <v>6</v>
      </c>
      <c r="G40" s="71">
        <f ca="1">SUM(0.25*(J40-F40),F40)</f>
        <v>5.5</v>
      </c>
      <c r="H40" s="71">
        <f ca="1">SUM(0.5*(J40-F40),F40)</f>
        <v>5</v>
      </c>
      <c r="I40" s="71">
        <f ca="1">SUM(0.75*(J40-F40),F40)</f>
        <v>4.5</v>
      </c>
      <c r="J40" s="108">
        <f ca="1">SUM(F40,-B40,F40)</f>
        <v>4</v>
      </c>
      <c r="K40" s="71">
        <f ca="1">SUM(0.25*(N40-J40),J40)</f>
        <v>3.625</v>
      </c>
      <c r="L40" s="71">
        <f ca="1">SUM(0.5*(N40-J40),J40)</f>
        <v>3.25</v>
      </c>
      <c r="M40" s="71">
        <f ca="1">SUM(0.75*(N40-J40),J40)</f>
        <v>2.875</v>
      </c>
      <c r="N40" s="108">
        <f ca="1">SUM(F40,-B40,J40,0.25*ABS(J40-F40))</f>
        <v>2.5</v>
      </c>
      <c r="O40" s="71">
        <f ca="1">SUM(0.25*(R40-N40),N40)</f>
        <v>6.125</v>
      </c>
      <c r="P40" s="71">
        <f ca="1">SUM(0.5*(R40-N40),N40)</f>
        <v>9.75</v>
      </c>
      <c r="Q40" s="71">
        <f ca="1">SUM(0.75*(R40-N40),N40)</f>
        <v>13.375</v>
      </c>
      <c r="R40" s="108">
        <v>17</v>
      </c>
      <c r="S40" s="122"/>
      <c r="T40" s="111">
        <f ca="1">SUM((CN20+CO19+CP18+CQ17+CR16+CS15+CT14+CU13+CV12+CW11+CW10+CX9+CX8)*-0.132,(CW7+CV7+CU7+CT7+CS7+CR7+CQ7+CP6+CO6+CN6+CM6+CL6+CK6+CJ6+CI5+CH5+CG5+CF5+CE5+CD5+CC5+CB4+CA4+BZ4+BY4+BX4+BW4+BV4)*-0.132/7,17)</f>
        <v>17.970175824175826</v>
      </c>
      <c r="U40" s="111">
        <f ca="1">Lefty!T40</f>
        <v>18.028681318681318</v>
      </c>
    </row>
    <row r="41" spans="2:19">
      <c r="B41" s="108"/>
      <c r="C41" s="71"/>
      <c r="D41" s="71"/>
      <c r="E41" s="71"/>
      <c r="F41" s="108"/>
      <c r="G41" s="71"/>
      <c r="H41" s="71"/>
      <c r="I41" s="71"/>
      <c r="J41" s="108"/>
      <c r="K41" s="71"/>
      <c r="L41" s="71"/>
      <c r="M41" s="71"/>
      <c r="N41" s="108"/>
      <c r="O41" s="71"/>
      <c r="P41" s="71"/>
      <c r="Q41" s="71"/>
      <c r="R41" s="108"/>
      <c r="S41" s="122"/>
    </row>
    <row r="42" spans="2:21">
      <c r="B42" s="108">
        <v>4</v>
      </c>
      <c r="C42" s="71">
        <f ca="1">SUM(0.25*(F42-B42),B42)</f>
        <v>4.75</v>
      </c>
      <c r="D42" s="71">
        <f ca="1">SUM(0.5*(F42-B42)+B42)</f>
        <v>5.5</v>
      </c>
      <c r="E42" s="71">
        <f ca="1">SUM(0.75*(F42-B42),B42)</f>
        <v>6.25</v>
      </c>
      <c r="F42" s="108">
        <v>7</v>
      </c>
      <c r="G42" s="71">
        <f ca="1">SUM(0.25*(J42-F42),F42)</f>
        <v>7.75</v>
      </c>
      <c r="H42" s="71">
        <f ca="1">SUM(0.5*(J42-F42),F42)</f>
        <v>8.5</v>
      </c>
      <c r="I42" s="71">
        <f ca="1">SUM(0.75*(J42-F42),F42)</f>
        <v>9.25</v>
      </c>
      <c r="J42" s="108">
        <f ca="1">SUM(F42,-B42,F42)</f>
        <v>10</v>
      </c>
      <c r="K42" s="71">
        <f ca="1">SUM(0.25*(N42-J42),J42)</f>
        <v>10.75</v>
      </c>
      <c r="L42" s="71">
        <f ca="1">SUM(0.5*(N42-J42),J42)</f>
        <v>11.5</v>
      </c>
      <c r="M42" s="71">
        <f ca="1">SUM(0.75*(N42-J42),J42)</f>
        <v>12.25</v>
      </c>
      <c r="N42" s="108">
        <f ca="1">SUM(J42,J42,-F42)</f>
        <v>13</v>
      </c>
      <c r="O42" s="71">
        <f ca="1">SUM(0.25*(R42-N42),N42)</f>
        <v>14</v>
      </c>
      <c r="P42" s="71">
        <f ca="1">SUM(0.5*(R42-N42),N42)</f>
        <v>15</v>
      </c>
      <c r="Q42" s="71">
        <f ca="1">SUM(0.75*(R42-N42),N42)</f>
        <v>16</v>
      </c>
      <c r="R42" s="108">
        <v>17</v>
      </c>
      <c r="S42" s="122"/>
      <c r="T42" s="111">
        <f ca="1">SUM((CV20+CS18+CP16+CM14+CJ12+CG10+CD8)*-0.132,(CU19+CT19+CR17+CQ17+CO15+CN15+CL13+CK13+CI11+CH11+CF9+CE9+CC7+CB7+CA6+BZ6+BY5+BX5+BW4+BV4)*-0.132/2,17)</f>
        <v>19.64846153846154</v>
      </c>
      <c r="U42" s="111">
        <f ca="1">Lefty!T42</f>
        <v>18.245538461538462</v>
      </c>
    </row>
    <row r="43" spans="2:21">
      <c r="B43" s="108">
        <v>5</v>
      </c>
      <c r="C43" s="71">
        <f ca="1">SUM(0.25*(F43-B43),B43)</f>
        <v>5.5</v>
      </c>
      <c r="D43" s="71">
        <f ca="1">SUM(0.5*(F43-B43)+B43)</f>
        <v>6</v>
      </c>
      <c r="E43" s="71">
        <f ca="1">SUM(0.75*(F43-B43),B43)</f>
        <v>6.5</v>
      </c>
      <c r="F43" s="108">
        <v>7</v>
      </c>
      <c r="G43" s="71">
        <f ca="1">SUM(0.25*(J43-F43),F43)</f>
        <v>7.5</v>
      </c>
      <c r="H43" s="71">
        <f ca="1">SUM(0.5*(J43-F43),F43)</f>
        <v>8</v>
      </c>
      <c r="I43" s="71">
        <f ca="1">SUM(0.75*(J43-F43),F43)</f>
        <v>8.5</v>
      </c>
      <c r="J43" s="108">
        <f ca="1">SUM(F43,-B43,F43)</f>
        <v>9</v>
      </c>
      <c r="K43" s="71">
        <f ca="1">SUM(0.25*(N43-J43),J43)</f>
        <v>9.625</v>
      </c>
      <c r="L43" s="71">
        <f ca="1">SUM(0.5*(N43-J43),J43)</f>
        <v>10.25</v>
      </c>
      <c r="M43" s="71">
        <f ca="1">SUM(0.75*(N43-J43),J43)</f>
        <v>10.875</v>
      </c>
      <c r="N43" s="108">
        <f ca="1">SUM(F43,-B43,J43,0.25*ABS(J43-F43))</f>
        <v>11.5</v>
      </c>
      <c r="O43" s="71">
        <f ca="1">SUM(0.25*(R43-N43),N43)</f>
        <v>12.875</v>
      </c>
      <c r="P43" s="71">
        <f ca="1">SUM(0.5*(R43-N43),N43)</f>
        <v>14.25</v>
      </c>
      <c r="Q43" s="71">
        <f ca="1">SUM(0.75*(R43-N43),N43)</f>
        <v>15.625</v>
      </c>
      <c r="R43" s="108">
        <v>17</v>
      </c>
      <c r="S43" s="122"/>
      <c r="T43" s="111">
        <f ca="1">SUM((CT20+CS19+CR18+CQ17+CP16+CO15+CN14+CM13+CL12+CI10+CF8)*-0.132,(CK11+CJ11+CH9+CG9+BY5+BX5+BW4+BV4)*-0.132/2,(CE7+CD7+CC7+CB6+CA6+BZ6)*-0.132/3,17)</f>
        <v>19.49446153846154</v>
      </c>
      <c r="U43" s="111">
        <f ca="1">Lefty!T43</f>
        <v>18.37753846153846</v>
      </c>
    </row>
    <row r="44" spans="2:21">
      <c r="B44" s="108">
        <v>6</v>
      </c>
      <c r="C44" s="71">
        <f ca="1">SUM(0.25*(F44-B44),B44)</f>
        <v>6.25</v>
      </c>
      <c r="D44" s="71">
        <f ca="1">SUM(0.5*(F44-B44)+B44)</f>
        <v>6.5</v>
      </c>
      <c r="E44" s="71">
        <f ca="1">SUM(0.75*(F44-B44),B44)</f>
        <v>6.75</v>
      </c>
      <c r="F44" s="108">
        <v>7</v>
      </c>
      <c r="G44" s="71">
        <f ca="1">SUM(0.25*(J44-F44),F44)</f>
        <v>7.25</v>
      </c>
      <c r="H44" s="71">
        <f ca="1">SUM(0.5*(J44-F44),F44)</f>
        <v>7.5</v>
      </c>
      <c r="I44" s="71">
        <f ca="1">SUM(0.75*(J44-F44),F44)</f>
        <v>7.75</v>
      </c>
      <c r="J44" s="108">
        <f ca="1">SUM(F44,-B44,F44)</f>
        <v>8</v>
      </c>
      <c r="K44" s="71">
        <f ca="1">SUM(0.25*(N44-J44),J44)</f>
        <v>8.3125</v>
      </c>
      <c r="L44" s="71">
        <f ca="1">SUM(0.5*(N44-J44),J44)</f>
        <v>8.625</v>
      </c>
      <c r="M44" s="71">
        <f ca="1">SUM(0.75*(N44-J44),J44)</f>
        <v>8.9375</v>
      </c>
      <c r="N44" s="108">
        <f ca="1">SUM(F44,-B44,J44,0.25*ABS(J44-F44))</f>
        <v>9.25</v>
      </c>
      <c r="O44" s="71">
        <f ca="1">SUM(0.25*(R44-N44),N44)</f>
        <v>11.1875</v>
      </c>
      <c r="P44" s="71">
        <f ca="1">SUM(0.5*(R44-N44),N44)</f>
        <v>13.125</v>
      </c>
      <c r="Q44" s="71">
        <f ca="1">SUM(0.75*(R44-N44),N44)</f>
        <v>15.0625</v>
      </c>
      <c r="R44" s="108">
        <v>17</v>
      </c>
      <c r="S44" s="122"/>
      <c r="T44" s="111">
        <f ca="1">SUM((CR20+CQ19+CQ18+CP17+CP16+CO15+CO14+CN13+CN12+CM11+CL10+CK9+CJ8)*-0.132,(CI7+CH7+CG7+CF7+CE6+CD6+CC6+CB6)*-0.132/4,(CA5+BZ5+BY5+BX4+BW4+BV4)*-0.132/3,17)</f>
        <v>19.131461538461537</v>
      </c>
      <c r="U44" s="111">
        <f ca="1">Lefty!T44</f>
        <v>18.058538461538461</v>
      </c>
    </row>
    <row r="45" spans="2:21">
      <c r="B45" s="108">
        <v>7</v>
      </c>
      <c r="C45" s="71">
        <f ca="1">SUM(0.25*(F45-B45),B45)</f>
        <v>7</v>
      </c>
      <c r="D45" s="71">
        <f ca="1">SUM(0.5*(F45-B45)+B45)</f>
        <v>7</v>
      </c>
      <c r="E45" s="71">
        <f ca="1">SUM(0.75*(F45-B45),B45)</f>
        <v>7</v>
      </c>
      <c r="F45" s="108">
        <v>7</v>
      </c>
      <c r="G45" s="71">
        <f ca="1">SUM(0.25*(J45-F45),F45)</f>
        <v>7</v>
      </c>
      <c r="H45" s="71">
        <f ca="1">SUM(0.5*(J45-F45),F45)</f>
        <v>7</v>
      </c>
      <c r="I45" s="71">
        <f ca="1">SUM(0.75*(J45-F45),F45)</f>
        <v>7</v>
      </c>
      <c r="J45" s="108">
        <f ca="1">SUM(F45,-B45,F45)</f>
        <v>7</v>
      </c>
      <c r="K45" s="71">
        <f ca="1">SUM(0.25*(N45-J45),J45)</f>
        <v>7.5</v>
      </c>
      <c r="L45" s="71">
        <f ca="1">SUM(0.5*(N45-J45),J45)</f>
        <v>8</v>
      </c>
      <c r="M45" s="71">
        <f ca="1">SUM(0.75*(N45-J45),J45)</f>
        <v>8.5</v>
      </c>
      <c r="N45" s="108">
        <f ca="1">SUM(F45,-B45,J45,0.25*ABS(J45-F45),0.2*(17-F45))</f>
        <v>9</v>
      </c>
      <c r="O45" s="71">
        <f ca="1">SUM(0.25*(R45-N45),N45)</f>
        <v>11</v>
      </c>
      <c r="P45" s="71">
        <f ca="1">SUM(0.5*(R45-N45),N45)</f>
        <v>13</v>
      </c>
      <c r="Q45" s="71">
        <f ca="1">SUM(0.75*(R45-N45),N45)</f>
        <v>15</v>
      </c>
      <c r="R45" s="108">
        <v>17</v>
      </c>
      <c r="S45" s="122"/>
      <c r="T45" s="111">
        <f ca="1">SUM((CP20+CP19+CP18+CP17+CP16+CP15+CP14+CP13+CP12+CO11+CO10+CN9+CN8)*-0.132,(CM7+CL7+CK7+CJ7+CI7+CH6+CG6+CF6+CE6+CD6)*-0.132/5,(CC5+CB5+CA5+BZ5+BY4+BX4+BW4+BV4)*-0.132/4,17)</f>
        <v>18.117261538461538</v>
      </c>
      <c r="U45" s="111">
        <f ca="1">Lefty!T45</f>
        <v>18.47653846153846</v>
      </c>
    </row>
    <row r="46" spans="2:21">
      <c r="B46" s="108">
        <v>8</v>
      </c>
      <c r="C46" s="71">
        <f ca="1">SUM(0.25*(F46-B46),B46)</f>
        <v>7.75</v>
      </c>
      <c r="D46" s="71">
        <f ca="1">SUM(0.5*(F46-B46)+B46)</f>
        <v>7.5</v>
      </c>
      <c r="E46" s="71">
        <f ca="1">SUM(0.75*(F46-B46),B46)</f>
        <v>7.25</v>
      </c>
      <c r="F46" s="108">
        <v>7</v>
      </c>
      <c r="G46" s="71">
        <f ca="1">SUM(0.25*(J46-F46),F46)</f>
        <v>6.75</v>
      </c>
      <c r="H46" s="71">
        <f ca="1">SUM(0.5*(J46-F46),F46)</f>
        <v>6.5</v>
      </c>
      <c r="I46" s="71">
        <f ca="1">SUM(0.75*(J46-F46),F46)</f>
        <v>6.25</v>
      </c>
      <c r="J46" s="108">
        <f ca="1">SUM(F46,-B46,F46)</f>
        <v>6</v>
      </c>
      <c r="K46" s="71">
        <f ca="1">SUM(0.25*(N46-J46),J46)</f>
        <v>5.8125</v>
      </c>
      <c r="L46" s="71">
        <f ca="1">SUM(0.5*(N46-J46),J46)</f>
        <v>5.625</v>
      </c>
      <c r="M46" s="71">
        <f ca="1">SUM(0.75*(N46-J46),J46)</f>
        <v>5.4375</v>
      </c>
      <c r="N46" s="108">
        <f ca="1">SUM(F46,-B46,J46,0.25*ABS(J46-F46))</f>
        <v>5.25</v>
      </c>
      <c r="O46" s="71">
        <f ca="1">SUM(0.25*(R46-N46),N46)</f>
        <v>8.1875</v>
      </c>
      <c r="P46" s="71">
        <f ca="1">SUM(0.5*(R46-N46),N46)</f>
        <v>11.125</v>
      </c>
      <c r="Q46" s="71">
        <f ca="1">SUM(0.75*(R46-N46),N46)</f>
        <v>14.0625</v>
      </c>
      <c r="R46" s="108">
        <v>17</v>
      </c>
      <c r="S46" s="122"/>
      <c r="T46" s="111">
        <f ca="1">SUM((CN20+CO19+CO18+CP17+CP16+CQ15+CQ14+CR13+CR12+CS11+CS10+CR9+CR8)*-0.132,(CQ7+CP7+CO7+CN7+CM7+CL7+CK6+CJ6+CI6+CH6+CG6+CF6)*-0.132/6,(CE5+CD5+CC5+CB5+CA5+BZ4+BY4+BX4+BW4+BV4)*-0.132/5,17)</f>
        <v>18.464861538461538</v>
      </c>
      <c r="U46" s="111">
        <f ca="1">Lefty!T46</f>
        <v>17.52393846153846</v>
      </c>
    </row>
    <row r="47" spans="2:21">
      <c r="B47" s="108">
        <v>9</v>
      </c>
      <c r="C47" s="71">
        <f ca="1">SUM(0.25*(F47-B47),B47)</f>
        <v>8.5</v>
      </c>
      <c r="D47" s="71">
        <f ca="1">SUM(0.5*(F47-B47)+B47)</f>
        <v>8</v>
      </c>
      <c r="E47" s="71">
        <f ca="1">SUM(0.75*(F47-B47),B47)</f>
        <v>7.5</v>
      </c>
      <c r="F47" s="108">
        <v>7</v>
      </c>
      <c r="G47" s="71">
        <f ca="1">SUM(0.25*(J47-F47),F47)</f>
        <v>6.5</v>
      </c>
      <c r="H47" s="71">
        <f ca="1">SUM(0.5*(J47-F47),F47)</f>
        <v>6</v>
      </c>
      <c r="I47" s="71">
        <f ca="1">SUM(0.75*(J47-F47),F47)</f>
        <v>5.5</v>
      </c>
      <c r="J47" s="108">
        <f ca="1">SUM(F47,-B47,F47)</f>
        <v>5</v>
      </c>
      <c r="K47" s="71">
        <f ca="1">SUM(0.25*(N47-J47),J47)</f>
        <v>4.625</v>
      </c>
      <c r="L47" s="71">
        <f ca="1">SUM(0.5*(N47-J47),J47)</f>
        <v>4.25</v>
      </c>
      <c r="M47" s="71">
        <f ca="1">SUM(0.75*(N47-J47),J47)</f>
        <v>3.875</v>
      </c>
      <c r="N47" s="108">
        <f ca="1">SUM(F47,-B47,J47,0.25*ABS(J47-F47))</f>
        <v>3.5</v>
      </c>
      <c r="O47" s="71">
        <f ca="1">SUM(0.25*(R47-N47),N47)</f>
        <v>6.875</v>
      </c>
      <c r="P47" s="71">
        <f ca="1">SUM(0.5*(R47-N47),N47)</f>
        <v>10.25</v>
      </c>
      <c r="Q47" s="71">
        <f ca="1">SUM(0.75*(R47-N47),N47)</f>
        <v>13.625</v>
      </c>
      <c r="R47" s="108">
        <v>17</v>
      </c>
      <c r="S47" s="122"/>
      <c r="T47" s="111">
        <f ca="1">SUM((CL20+CM19+CN18+CO17+CP16+CQ15+CR14+CS13+CT12+CU11+CU10+CV9+CV8)*-0.132,(CU7+CT7+CS7+CR7+CQ7+CP7+CO7+CN6+CM6+CL6+CK6+CJ6+CI6+CH6)*-0.132/7,(CG5+CF5+CE5+CD5+CC5+CB5+CA4+BZ4+BY4+BX4+BW4+BV4)*-0.132/6,17)</f>
        <v>18.10846153846154</v>
      </c>
      <c r="U47" s="111">
        <f ca="1">Lefty!T47</f>
        <v>17.899824175824175</v>
      </c>
    </row>
    <row r="48" spans="2:21">
      <c r="B48" s="108">
        <v>10</v>
      </c>
      <c r="C48" s="71">
        <f ca="1">SUM(0.25*(F48-B48),B48)</f>
        <v>9.25</v>
      </c>
      <c r="D48" s="71">
        <f ca="1">SUM(0.5*(F48-B48)+B48)</f>
        <v>8.5</v>
      </c>
      <c r="E48" s="71">
        <f ca="1">SUM(0.75*(F48-B48),B48)</f>
        <v>7.75</v>
      </c>
      <c r="F48" s="108">
        <v>7</v>
      </c>
      <c r="G48" s="71">
        <f ca="1">SUM(0.25*(J48-F48),F48)</f>
        <v>6.25</v>
      </c>
      <c r="H48" s="71">
        <f ca="1">SUM(0.5*(J48-F48),F48)</f>
        <v>5.5</v>
      </c>
      <c r="I48" s="71">
        <f ca="1">SUM(0.75*(J48-F48),F48)</f>
        <v>4.75</v>
      </c>
      <c r="J48" s="108">
        <f ca="1">SUM(F48,-B48,F48)</f>
        <v>4</v>
      </c>
      <c r="K48" s="71">
        <f ca="1">SUM(0.25*(N48-J48),J48)</f>
        <v>3.4375</v>
      </c>
      <c r="L48" s="71">
        <f ca="1">SUM(0.5*(N48-J48),J48)</f>
        <v>2.875</v>
      </c>
      <c r="M48" s="71">
        <f ca="1">SUM(0.75*(N48-J48),J48)</f>
        <v>2.3125</v>
      </c>
      <c r="N48" s="108">
        <f ca="1">SUM(F48,-B48,J48,0.25*ABS(J48-F48))</f>
        <v>1.75</v>
      </c>
      <c r="O48" s="71">
        <f ca="1">SUM(0.25*(R48-N48),N48)</f>
        <v>5.5625</v>
      </c>
      <c r="P48" s="71">
        <f ca="1">SUM(0.5*(R48-N48),N48)</f>
        <v>9.375</v>
      </c>
      <c r="Q48" s="71">
        <f ca="1">SUM(0.75*(R48-N48),N48)</f>
        <v>13.1875</v>
      </c>
      <c r="R48" s="108">
        <v>17</v>
      </c>
      <c r="S48" s="122"/>
      <c r="T48" s="111">
        <f ca="1">SUM((CJ20+CP16+CM18+CS14+CV12+CW11+CX10+CY9+CZ8)*-0.132,(CK19+CL19+CN17+CO17+CQ15+CR15+CT13+CU13)*-0.132/2,(CY7+CX7+CW7+CV7+CU7+CT7+CS7+CR7+CQ6+CP6+CO6+CN6+CM6+CL6+CK6+CJ6)*-0.132/8,(CI5+CH5+CG5+CF5+CE5+CD5+CC5+CB4+CA4+BZ4+BY4+BX4+BW4+BV4)*-0.132/7,17)</f>
        <v>17.970175824175826</v>
      </c>
      <c r="U48" s="111">
        <f ca="1">Lefty!T48</f>
        <v>18.115895604395604</v>
      </c>
    </row>
    <row r="49" spans="2:19">
      <c r="B49" s="108"/>
      <c r="C49" s="71"/>
      <c r="D49" s="71"/>
      <c r="E49" s="71"/>
      <c r="F49" s="108"/>
      <c r="G49" s="71"/>
      <c r="H49" s="71"/>
      <c r="I49" s="71"/>
      <c r="J49" s="108"/>
      <c r="K49" s="71"/>
      <c r="L49" s="71"/>
      <c r="M49" s="71"/>
      <c r="N49" s="108"/>
      <c r="O49" s="71"/>
      <c r="P49" s="71"/>
      <c r="Q49" s="71"/>
      <c r="R49" s="108"/>
      <c r="S49" s="122"/>
    </row>
    <row r="50" spans="2:21">
      <c r="B50" s="108">
        <v>5</v>
      </c>
      <c r="C50" s="71">
        <f ca="1">SUM(0.25*(F50-B50),B50)</f>
        <v>5.75</v>
      </c>
      <c r="D50" s="71">
        <f ca="1">SUM(0.5*(F50-B50)+B50)</f>
        <v>6.5</v>
      </c>
      <c r="E50" s="71">
        <f ca="1">SUM(0.75*(F50-B50),B50)</f>
        <v>7.25</v>
      </c>
      <c r="F50" s="108">
        <v>8</v>
      </c>
      <c r="G50" s="71">
        <f ca="1">SUM(0.25*(J50-F50),F50)</f>
        <v>8.75</v>
      </c>
      <c r="H50" s="71">
        <f ca="1">SUM(0.5*(J50-F50),F50)</f>
        <v>9.5</v>
      </c>
      <c r="I50" s="71">
        <f ca="1">SUM(0.75*(J50-F50),F50)</f>
        <v>10.25</v>
      </c>
      <c r="J50" s="108">
        <f ca="1">SUM(F50,-B50,F50)</f>
        <v>11</v>
      </c>
      <c r="K50" s="71">
        <f ca="1">SUM(0.25*(N50-J50),J50)</f>
        <v>11.75</v>
      </c>
      <c r="L50" s="71">
        <f ca="1">SUM(0.5*(N50-J50),J50)</f>
        <v>12.5</v>
      </c>
      <c r="M50" s="71">
        <f ca="1">SUM(0.75*(N50-J50),J50)</f>
        <v>13.25</v>
      </c>
      <c r="N50" s="108">
        <f ca="1">SUM(J50,J50,-F50)</f>
        <v>14</v>
      </c>
      <c r="O50" s="71">
        <f ca="1">SUM(0.25*(R50-N50),N50)</f>
        <v>14.75</v>
      </c>
      <c r="P50" s="71">
        <f ca="1">SUM(0.5*(R50-N50),N50)</f>
        <v>15.5</v>
      </c>
      <c r="Q50" s="71">
        <f ca="1">SUM(0.75*(R50-N50),N50)</f>
        <v>16.25</v>
      </c>
      <c r="R50" s="108">
        <v>17</v>
      </c>
      <c r="S50" s="122"/>
      <c r="T50" s="111">
        <f ca="1">SUM((CT20+CQ18+CN16+CK14+CH12+CE10+CB8+BY6+BV4)*-0.132,(CS19+CR19+CP17+CO17+CM15+CL15+CJ13+CI13+CG11+CF11+CD9+CC9+CA7+BZ7+BX5+BW5)*-0.132/2,17)</f>
        <v>19.120461538461541</v>
      </c>
      <c r="U50" s="111">
        <f ca="1">Lefty!T50</f>
        <v>19.235538461538461</v>
      </c>
    </row>
    <row r="51" spans="2:21">
      <c r="B51" s="108">
        <v>6</v>
      </c>
      <c r="C51" s="71">
        <f ca="1">SUM(0.25*(F51-B51),B51)</f>
        <v>6.5</v>
      </c>
      <c r="D51" s="71">
        <f ca="1">SUM(0.5*(F51-B51)+B51)</f>
        <v>7</v>
      </c>
      <c r="E51" s="71">
        <f ca="1">SUM(0.75*(F51-B51),B51)</f>
        <v>7.5</v>
      </c>
      <c r="F51" s="108">
        <v>8</v>
      </c>
      <c r="G51" s="71">
        <f ca="1">SUM(0.25*(J51-F51),F51)</f>
        <v>8.5</v>
      </c>
      <c r="H51" s="71">
        <f ca="1">SUM(0.5*(J51-F51),F51)</f>
        <v>9</v>
      </c>
      <c r="I51" s="71">
        <f ca="1">SUM(0.75*(J51-F51),F51)</f>
        <v>9.5</v>
      </c>
      <c r="J51" s="108">
        <f ca="1">SUM(F51,-B51,F51)</f>
        <v>10</v>
      </c>
      <c r="K51" s="71">
        <f ca="1">SUM(0.25*(N51-J51),J51)</f>
        <v>10.625</v>
      </c>
      <c r="L51" s="71">
        <f ca="1">SUM(0.5*(N51-J51),J51)</f>
        <v>11.25</v>
      </c>
      <c r="M51" s="71">
        <f ca="1">SUM(0.75*(N51-J51),J51)</f>
        <v>11.875</v>
      </c>
      <c r="N51" s="108">
        <f ca="1">SUM(F51,-B51,J51,0.25*ABS(J51-F51))</f>
        <v>12.5</v>
      </c>
      <c r="O51" s="71">
        <f ca="1">SUM(0.25*(R51-N51),N51)</f>
        <v>13.625</v>
      </c>
      <c r="P51" s="71">
        <f ca="1">SUM(0.5*(R51-N51),N51)</f>
        <v>14.75</v>
      </c>
      <c r="Q51" s="71">
        <f ca="1">SUM(0.75*(R51-N51),N51)</f>
        <v>15.875</v>
      </c>
      <c r="R51" s="108">
        <v>17</v>
      </c>
      <c r="S51" s="122"/>
      <c r="T51" s="111">
        <f ca="1">SUM((CR20+CQ19+CP18+CO17+CN16+CM15+CL14+CK13+CJ12+CD8+CG10)*-0.132,(CI11+CH11+CF9+CE9+CC7+CB7+CA6+BZ6+BY5+BX5+BW4+BV4)*-0.132/2,17)</f>
        <v>19.582461538461537</v>
      </c>
      <c r="U51" s="111">
        <f ca="1">Lefty!T51</f>
        <v>18.443538461538463</v>
      </c>
    </row>
    <row r="52" spans="2:21">
      <c r="B52" s="108">
        <v>7</v>
      </c>
      <c r="C52" s="71">
        <f ca="1">SUM(0.25*(F52-B52),B52)</f>
        <v>7.25</v>
      </c>
      <c r="D52" s="71">
        <f ca="1">SUM(0.5*(F52-B52)+B52)</f>
        <v>7.5</v>
      </c>
      <c r="E52" s="71">
        <f ca="1">SUM(0.75*(F52-B52),B52)</f>
        <v>7.75</v>
      </c>
      <c r="F52" s="108">
        <v>8</v>
      </c>
      <c r="G52" s="71">
        <f ca="1">SUM(0.25*(J52-F52),F52)</f>
        <v>8.25</v>
      </c>
      <c r="H52" s="71">
        <f ca="1">SUM(0.5*(J52-F52),F52)</f>
        <v>8.5</v>
      </c>
      <c r="I52" s="71">
        <f ca="1">SUM(0.75*(J52-F52),F52)</f>
        <v>8.75</v>
      </c>
      <c r="J52" s="108">
        <f ca="1">SUM(F52,-B52,F52)</f>
        <v>9</v>
      </c>
      <c r="K52" s="71">
        <f ca="1">SUM(0.25*(N52-J52),J52)</f>
        <v>9.3125</v>
      </c>
      <c r="L52" s="71">
        <f ca="1">SUM(0.5*(N52-J52),J52)</f>
        <v>9.625</v>
      </c>
      <c r="M52" s="71">
        <f ca="1">SUM(0.75*(N52-J52),J52)</f>
        <v>9.9375</v>
      </c>
      <c r="N52" s="108">
        <f ca="1">SUM(F52,-B52,J52,0.25*ABS(J52-F52))</f>
        <v>10.25</v>
      </c>
      <c r="O52" s="71">
        <f ca="1">SUM(0.25*(R52-N52),N52)</f>
        <v>11.9375</v>
      </c>
      <c r="P52" s="71">
        <f ca="1">SUM(0.5*(R52-N52),N52)</f>
        <v>13.625</v>
      </c>
      <c r="Q52" s="71">
        <f ca="1">SUM(0.75*(R52-N52),N52)</f>
        <v>15.3125</v>
      </c>
      <c r="R52" s="108">
        <v>17</v>
      </c>
      <c r="S52" s="122"/>
      <c r="T52" s="111">
        <f ca="1">SUM((CP20+CO19+CO18+CN17+CN16+CM15+CM14+CL13+CL12+CK11+CJ10+CI9+CH8)*-0.132,(CG7+CF7+CE7+CD6+CC6+CB6+CA5+BZ5+BY5+BX4+BW4+BV4)*-0.132/3,17)</f>
        <v>19.604461538461539</v>
      </c>
      <c r="U52" s="111">
        <f ca="1">Lefty!T52</f>
        <v>19.015538461538462</v>
      </c>
    </row>
    <row r="53" spans="2:21">
      <c r="B53" s="108">
        <v>8</v>
      </c>
      <c r="C53" s="71">
        <f ca="1">SUM(0.25*(F53-B53),B53)</f>
        <v>8</v>
      </c>
      <c r="D53" s="71">
        <f ca="1">SUM(0.5*(F53-B53)+B53)</f>
        <v>8</v>
      </c>
      <c r="E53" s="71">
        <f ca="1">SUM(0.75*(F53-B53),B53)</f>
        <v>8</v>
      </c>
      <c r="F53" s="108">
        <v>8</v>
      </c>
      <c r="G53" s="71">
        <f ca="1">SUM(0.25*(J53-F53),F53)</f>
        <v>8</v>
      </c>
      <c r="H53" s="71">
        <f ca="1">SUM(0.5*(J53-F53),F53)</f>
        <v>8</v>
      </c>
      <c r="I53" s="71">
        <f ca="1">SUM(0.75*(J53-F53),F53)</f>
        <v>8</v>
      </c>
      <c r="J53" s="108">
        <f ca="1">SUM(F53,-B53,F53)</f>
        <v>8</v>
      </c>
      <c r="K53" s="71">
        <f ca="1">SUM(0.25*(N53-J53),J53)</f>
        <v>8.45</v>
      </c>
      <c r="L53" s="71">
        <f ca="1">SUM(0.5*(N53-J53),J53)</f>
        <v>8.9</v>
      </c>
      <c r="M53" s="71">
        <f ca="1">SUM(0.75*(N53-J53),J53)</f>
        <v>9.3500000000000014</v>
      </c>
      <c r="N53" s="108">
        <f ca="1">SUM(F53,-B53,J53,0.25*ABS(J53-F53),0.2*(17-F53))</f>
        <v>9.8</v>
      </c>
      <c r="O53" s="71">
        <f ca="1">SUM(0.25*(R53-N53),N53)</f>
        <v>11.600000000000001</v>
      </c>
      <c r="P53" s="71">
        <f ca="1">SUM(0.5*(R53-N53),N53)</f>
        <v>13.4</v>
      </c>
      <c r="Q53" s="71">
        <f ca="1">SUM(0.75*(R53-N53),N53)</f>
        <v>15.2</v>
      </c>
      <c r="R53" s="108">
        <v>17</v>
      </c>
      <c r="S53" s="122"/>
      <c r="T53" s="111">
        <f ca="1">SUM((CN20+CN19+CN18+CN17+CN16+CN15+CN14+CN13+CN12+CM11+CM10+CL9+CL8)*-0.132,(CK7+CJ7+CI7+CH7+CG6+CF6+CE6+CD6+CC5+CB5+CA5+BZ5+BY4+BX4+BW4+BV4)*-0.132/4,17)</f>
        <v>19.549461538461539</v>
      </c>
      <c r="U53" s="111">
        <f ca="1">Lefty!T53</f>
        <v>17.81653846153846</v>
      </c>
    </row>
    <row r="54" spans="2:21">
      <c r="B54" s="108">
        <v>9</v>
      </c>
      <c r="C54" s="71">
        <f ca="1">SUM(0.25*(F54-B54),B54)</f>
        <v>8.75</v>
      </c>
      <c r="D54" s="71">
        <f ca="1">SUM(0.5*(F54-B54)+B54)</f>
        <v>8.5</v>
      </c>
      <c r="E54" s="71">
        <f ca="1">SUM(0.75*(F54-B54),B54)</f>
        <v>8.25</v>
      </c>
      <c r="F54" s="108">
        <v>8</v>
      </c>
      <c r="G54" s="71">
        <f ca="1">SUM(0.25*(J54-F54),F54)</f>
        <v>7.75</v>
      </c>
      <c r="H54" s="71">
        <f ca="1">SUM(0.5*(J54-F54),F54)</f>
        <v>7.5</v>
      </c>
      <c r="I54" s="71">
        <f ca="1">SUM(0.75*(J54-F54),F54)</f>
        <v>7.25</v>
      </c>
      <c r="J54" s="108">
        <f ca="1">SUM(F54,-B54,F54)</f>
        <v>7</v>
      </c>
      <c r="K54" s="71">
        <f ca="1">SUM(0.25*(N54-J54),J54)</f>
        <v>6.8125</v>
      </c>
      <c r="L54" s="71">
        <f ca="1">SUM(0.5*(N54-J54),J54)</f>
        <v>6.625</v>
      </c>
      <c r="M54" s="71">
        <f ca="1">SUM(0.75*(N54-J54),J54)</f>
        <v>6.4375</v>
      </c>
      <c r="N54" s="108">
        <f ca="1">SUM(F54,-B54,J54,0.25*ABS(J54-F54))</f>
        <v>6.25</v>
      </c>
      <c r="O54" s="71">
        <f ca="1">SUM(0.25*(R54-N54),N54)</f>
        <v>8.9375</v>
      </c>
      <c r="P54" s="71">
        <f ca="1">SUM(0.5*(R54-N54),N54)</f>
        <v>11.625</v>
      </c>
      <c r="Q54" s="71">
        <f ca="1">SUM(0.75*(R54-N54),N54)</f>
        <v>14.3125</v>
      </c>
      <c r="R54" s="108">
        <v>17</v>
      </c>
      <c r="S54" s="122"/>
      <c r="T54" s="111">
        <f ca="1">SUM((CL20+CM19+CM18+CN17+CN16+CO15+CO14+CP13+CP12+CQ11+CQ10+CP9+CP8)*-0.132,(CO7+CN7+CM7+CL7+CK7+CJ6+CI6+CH6+CG6+CF6+CE5+CD5+CC5+CB5+CA5+BZ4+BY4+BX4+BW4+BV4)*-0.132/5,17)</f>
        <v>18.56606153846154</v>
      </c>
      <c r="U54" s="111">
        <f ca="1">Lefty!T54</f>
        <v>18.68113846153846</v>
      </c>
    </row>
    <row r="55" spans="2:21">
      <c r="B55" s="108">
        <v>10</v>
      </c>
      <c r="C55" s="71">
        <f ca="1">SUM(0.25*(F55-B55),B55)</f>
        <v>9.5</v>
      </c>
      <c r="D55" s="71">
        <f ca="1">SUM(0.5*(F55-B55)+B55)</f>
        <v>9</v>
      </c>
      <c r="E55" s="71">
        <f ca="1">SUM(0.75*(F55-B55),B55)</f>
        <v>8.5</v>
      </c>
      <c r="F55" s="108">
        <v>8</v>
      </c>
      <c r="G55" s="71">
        <f ca="1">SUM(0.25*(J55-F55),F55)</f>
        <v>7.5</v>
      </c>
      <c r="H55" s="71">
        <f ca="1">SUM(0.5*(J55-F55),F55)</f>
        <v>7</v>
      </c>
      <c r="I55" s="71">
        <f ca="1">SUM(0.75*(J55-F55),F55)</f>
        <v>6.5</v>
      </c>
      <c r="J55" s="108">
        <f ca="1">SUM(F55,-B55,F55)</f>
        <v>6</v>
      </c>
      <c r="K55" s="71">
        <f ca="1">SUM(0.25*(N55-J55),J55)</f>
        <v>5.625</v>
      </c>
      <c r="L55" s="71">
        <f ca="1">SUM(0.5*(N55-J55),J55)</f>
        <v>5.25</v>
      </c>
      <c r="M55" s="71">
        <f ca="1">SUM(0.75*(N55-J55),J55)</f>
        <v>4.875</v>
      </c>
      <c r="N55" s="108">
        <f ca="1">SUM(F55,-B55,J55,0.25*ABS(J55-F55))</f>
        <v>4.5</v>
      </c>
      <c r="O55" s="71">
        <f ca="1">SUM(0.25*(R55-N55),N55)</f>
        <v>7.625</v>
      </c>
      <c r="P55" s="71">
        <f ca="1">SUM(0.5*(R55-N55),N55)</f>
        <v>10.75</v>
      </c>
      <c r="Q55" s="71">
        <f ca="1">SUM(0.75*(R55-N55),N55)</f>
        <v>13.875</v>
      </c>
      <c r="R55" s="108">
        <v>17</v>
      </c>
      <c r="S55" s="122"/>
      <c r="T55" s="111">
        <f ca="1">SUM((CJ20+CK19+CL18+CM17+CN16+CO15+CP14+CQ13+CR12+CS11+CS10+CT9+CT8)*-0.132,(CS7+CR7+CQ7+CP7+CO7+CN7+CM6+CL6+CK6+CJ6+CI6+CH6+CG5+CF5+CE5+CD5+CC5+CB5+CA4+BZ4+BY4+BX4+BW4+BV4)*-0.132/6,17)</f>
        <v>18.504461538461538</v>
      </c>
      <c r="U55" s="111">
        <f ca="1">Lefty!T55</f>
        <v>17.893538461538462</v>
      </c>
    </row>
    <row r="56" spans="2:21">
      <c r="B56" s="108">
        <v>11</v>
      </c>
      <c r="C56" s="71">
        <f ca="1">SUM(0.25*(F56-B56),B56)</f>
        <v>10.25</v>
      </c>
      <c r="D56" s="71">
        <f ca="1">SUM(0.5*(F56-B56)+B56)</f>
        <v>9.5</v>
      </c>
      <c r="E56" s="71">
        <f ca="1">SUM(0.75*(F56-B56),B56)</f>
        <v>8.75</v>
      </c>
      <c r="F56" s="108">
        <v>8</v>
      </c>
      <c r="G56" s="71">
        <f ca="1">SUM(0.25*(J56-F56),F56)</f>
        <v>7.25</v>
      </c>
      <c r="H56" s="71">
        <f ca="1">SUM(0.5*(J56-F56),F56)</f>
        <v>6.5</v>
      </c>
      <c r="I56" s="71">
        <f ca="1">SUM(0.75*(J56-F56),F56)</f>
        <v>5.75</v>
      </c>
      <c r="J56" s="108">
        <f ca="1">SUM(F56,-B56,F56)</f>
        <v>5</v>
      </c>
      <c r="K56" s="71">
        <f ca="1">SUM(0.25*(N56-J56),J56)</f>
        <v>4.4375</v>
      </c>
      <c r="L56" s="71">
        <f ca="1">SUM(0.5*(N56-J56),J56)</f>
        <v>3.875</v>
      </c>
      <c r="M56" s="71">
        <f ca="1">SUM(0.75*(N56-J56),J56)</f>
        <v>3.3125</v>
      </c>
      <c r="N56" s="108">
        <f ca="1">SUM(F56,-B56,J56,0.25*ABS(J56-F56))</f>
        <v>2.75</v>
      </c>
      <c r="O56" s="71">
        <f ca="1">SUM(0.25*(R56-N56),N56)</f>
        <v>6.3125</v>
      </c>
      <c r="P56" s="71">
        <f ca="1">SUM(0.5*(R56-N56),N56)</f>
        <v>9.875</v>
      </c>
      <c r="Q56" s="71">
        <f ca="1">SUM(0.75*(R56-N56),N56)</f>
        <v>13.4375</v>
      </c>
      <c r="R56" s="108">
        <v>17</v>
      </c>
      <c r="S56" s="122"/>
      <c r="T56" s="111">
        <f ca="1">SUM((CH20+CK18+CN16+CQ14+CT12+CU11+CV10+CW9+CX8)*-0.132,(CI19+CJ19+CL17+CM17+CO15+CP14+CR13+CS13)*-0.132/2,(CW7+CV7+CU7+CT7+CS7+CR7+CQ7+CP6+CO6+CN6+CM6+CL6+CK6+CJ6+CI5+CH5+CG5+CF5+CE5+CD5+CC5+CB4+CA4+BZ4+BY4+BX4+BW4+BV4)*-0.132/7,17)</f>
        <v>18.18932967032967</v>
      </c>
      <c r="U56" s="111">
        <f ca="1">Lefty!T56</f>
        <v>18.337527472527473</v>
      </c>
    </row>
    <row r="57" spans="2:21">
      <c r="B57" s="108">
        <v>12</v>
      </c>
      <c r="C57" s="71">
        <f ca="1">SUM(0.25*(F57-B57),B57)</f>
        <v>11</v>
      </c>
      <c r="D57" s="71">
        <f ca="1">SUM(0.5*(F57-B57)+B57)</f>
        <v>10</v>
      </c>
      <c r="E57" s="71">
        <f ca="1">SUM(0.75*(F57-B57),B57)</f>
        <v>9</v>
      </c>
      <c r="F57" s="108">
        <v>8</v>
      </c>
      <c r="G57" s="71">
        <f ca="1">SUM(0.25*(J57-F57),F57)</f>
        <v>7</v>
      </c>
      <c r="H57" s="71">
        <f ca="1">SUM(0.5*(J57-F57),F57)</f>
        <v>6</v>
      </c>
      <c r="I57" s="71">
        <f ca="1">SUM(0.75*(J57-F57),F57)</f>
        <v>5</v>
      </c>
      <c r="J57" s="108">
        <f ca="1">SUM(F57,-B57,F57)</f>
        <v>4</v>
      </c>
      <c r="K57" s="71">
        <f ca="1">SUM(0.25*(N57-J57),J57)</f>
        <v>3.25</v>
      </c>
      <c r="L57" s="71">
        <f ca="1">SUM(0.5*(N57-J57),J57)</f>
        <v>2.5</v>
      </c>
      <c r="M57" s="71">
        <f ca="1">SUM(0.75*(N57-J57),J57)</f>
        <v>1.75</v>
      </c>
      <c r="N57" s="108">
        <f ca="1">SUM(F57,-B57,J57,0.25*ABS(J57-F57))</f>
        <v>1</v>
      </c>
      <c r="O57" s="71">
        <f ca="1">SUM(0.25*(R57-N57),N57)</f>
        <v>5</v>
      </c>
      <c r="P57" s="71">
        <f ca="1">SUM(0.5*(R57-N57),N57)</f>
        <v>9</v>
      </c>
      <c r="Q57" s="71">
        <f ca="1">SUM(0.75*(R57-N57),N57)</f>
        <v>13</v>
      </c>
      <c r="R57" s="108">
        <v>17</v>
      </c>
      <c r="S57" s="122"/>
      <c r="T57" s="111">
        <f ca="1">SUM((CF20+DB8+CY10)*-0.132,(CG19+CH19+CI18+CJ18+CK17+CL17+CM16+CN16+CO15+CP15+CQ14+CR14+CS13+CT13+CU12+CV12+CW11+CX11+CZ9+DA9)*-0.132/2,(DA7+CZ7+CY7+CX7+CW7+CV7+CU7+CT7+CS6+CR6+CQ6+CP6+CO6+CN6+CM6+CL6+CK5+CJ5+CI5+CH5+CG5+CF5+CE5+CD5+CC4+CB4+CA4+BZ4+BY4+BX4+BW4+BV4)*-0.132/8,17)</f>
        <v>17.88296153846154</v>
      </c>
      <c r="U57" s="111">
        <f ca="1">Lefty!T57</f>
        <v>18.575538461538461</v>
      </c>
    </row>
    <row r="58" spans="2:19">
      <c r="B58" s="108"/>
      <c r="C58" s="71"/>
      <c r="D58" s="71"/>
      <c r="E58" s="71"/>
      <c r="F58" s="108"/>
      <c r="G58" s="71"/>
      <c r="H58" s="71"/>
      <c r="I58" s="71"/>
      <c r="J58" s="108"/>
      <c r="K58" s="71"/>
      <c r="L58" s="71"/>
      <c r="M58" s="71"/>
      <c r="N58" s="108"/>
      <c r="O58" s="71"/>
      <c r="P58" s="71"/>
      <c r="Q58" s="71"/>
      <c r="R58" s="108"/>
      <c r="S58" s="122"/>
    </row>
    <row r="59" spans="2:21">
      <c r="B59" s="108">
        <v>7</v>
      </c>
      <c r="C59" s="71">
        <f ca="1">SUM(0.25*(F59-B59),B59)</f>
        <v>7.5</v>
      </c>
      <c r="D59" s="71">
        <f ca="1">SUM(0.5*(F59-B59)+B59)</f>
        <v>8</v>
      </c>
      <c r="E59" s="71">
        <f ca="1">SUM(0.75*(F59-B59),B59)</f>
        <v>8.5</v>
      </c>
      <c r="F59" s="108">
        <v>9</v>
      </c>
      <c r="G59" s="71">
        <f ca="1">SUM(0.25*(J59-F59),F59)</f>
        <v>9.5</v>
      </c>
      <c r="H59" s="71">
        <f ca="1">SUM(0.5*(J59-F59),F59)</f>
        <v>10</v>
      </c>
      <c r="I59" s="71">
        <f ca="1">SUM(0.75*(J59-F59),F59)</f>
        <v>10.5</v>
      </c>
      <c r="J59" s="108">
        <f ca="1">SUM(F59,-B59,F59)</f>
        <v>11</v>
      </c>
      <c r="K59" s="71">
        <f ca="1">SUM(0.25*(N59-J59),J59)</f>
        <v>11.625</v>
      </c>
      <c r="L59" s="71">
        <f ca="1">SUM(0.5*(N59-J59),J59)</f>
        <v>12.25</v>
      </c>
      <c r="M59" s="71">
        <f ca="1">SUM(0.75*(N59-J59),J59)</f>
        <v>12.875</v>
      </c>
      <c r="N59" s="108">
        <f ca="1">SUM(F59,-B59,J59,0.25*ABS(J59-F59))</f>
        <v>13.5</v>
      </c>
      <c r="O59" s="71">
        <f ca="1">SUM(0.25*(R59-N59),N59)</f>
        <v>14.375</v>
      </c>
      <c r="P59" s="71">
        <f ca="1">SUM(0.5*(R59-N59),N59)</f>
        <v>15.25</v>
      </c>
      <c r="Q59" s="71">
        <f ca="1">SUM(0.75*(R59-N59),N59)</f>
        <v>16.125</v>
      </c>
      <c r="R59" s="108">
        <v>17</v>
      </c>
      <c r="S59" s="122"/>
      <c r="T59" s="111">
        <f ca="1">SUM((CP20+CO19+CN18+CM17+CL16+CK15+CJ14+CI13+CH12+CG11+CF10+CE9+CD8)*-0.132,(CC7+CB7+CA6+BZ6+BY5+BX5+BW4+BV4)*-0.132/2,17)</f>
        <v>19.120461538461537</v>
      </c>
      <c r="U59" s="111">
        <f ca="1">Lefty!T59</f>
        <v>19.103538461538463</v>
      </c>
    </row>
    <row r="60" spans="2:21">
      <c r="B60" s="108">
        <v>8</v>
      </c>
      <c r="C60" s="71">
        <f ca="1">SUM(0.25*(F60-B60),B60)</f>
        <v>8.25</v>
      </c>
      <c r="D60" s="71">
        <f ca="1">SUM(0.5*(F60-B60)+B60)</f>
        <v>8.5</v>
      </c>
      <c r="E60" s="71">
        <f ca="1">SUM(0.75*(F60-B60),B60)</f>
        <v>8.75</v>
      </c>
      <c r="F60" s="108">
        <v>9</v>
      </c>
      <c r="G60" s="71">
        <f ca="1">SUM(0.25*(J60-F60),F60)</f>
        <v>9.25</v>
      </c>
      <c r="H60" s="71">
        <f ca="1">SUM(0.5*(J60-F60),F60)</f>
        <v>9.5</v>
      </c>
      <c r="I60" s="71">
        <f ca="1">SUM(0.75*(J60-F60),F60)</f>
        <v>9.75</v>
      </c>
      <c r="J60" s="108">
        <f ca="1">SUM(F60,-B60,F60)</f>
        <v>10</v>
      </c>
      <c r="K60" s="71">
        <f ca="1">SUM(0.25*(N60-J60),J60)</f>
        <v>10.3125</v>
      </c>
      <c r="L60" s="71">
        <f ca="1">SUM(0.5*(N60-J60),J60)</f>
        <v>10.625</v>
      </c>
      <c r="M60" s="71">
        <f ca="1">SUM(0.75*(N60-J60),J60)</f>
        <v>10.9375</v>
      </c>
      <c r="N60" s="108">
        <f ca="1">SUM(F60,-B60,J60,0.25*ABS(J60-F60))</f>
        <v>11.25</v>
      </c>
      <c r="O60" s="71">
        <f ca="1">SUM(0.25*(R60-N60),N60)</f>
        <v>12.6875</v>
      </c>
      <c r="P60" s="71">
        <f ca="1">SUM(0.5*(R60-N60),N60)</f>
        <v>14.125</v>
      </c>
      <c r="Q60" s="71">
        <f ca="1">SUM(0.75*(R60-N60),N60)</f>
        <v>15.5625</v>
      </c>
      <c r="R60" s="108">
        <v>17</v>
      </c>
      <c r="S60" s="122"/>
      <c r="T60" s="111">
        <f ca="1">SUM((CN20+CM19+CM18+CL17+CL16+CK15+CK14+CJ13+CJ12+CI11+CH10+CG9+CF8)*-0.132,(CE7+CD7+CC7+CB6+CA6+BZ6)*-0.132/3,(BY5+BX5+BW4+BV4)*-0.132/2,17)</f>
        <v>18.834461538461539</v>
      </c>
      <c r="U60" s="111">
        <f ca="1">Lefty!T60</f>
        <v>19.103538461538463</v>
      </c>
    </row>
    <row r="61" spans="2:21">
      <c r="B61" s="108">
        <v>9</v>
      </c>
      <c r="C61" s="71">
        <f ca="1">SUM(0.25*(F61-B61),B61)</f>
        <v>9</v>
      </c>
      <c r="D61" s="71">
        <f ca="1">SUM(0.5*(F61-B61)+B61)</f>
        <v>9</v>
      </c>
      <c r="E61" s="71">
        <f ca="1">SUM(0.75*(F61-B61),B61)</f>
        <v>9</v>
      </c>
      <c r="F61" s="108">
        <v>9</v>
      </c>
      <c r="G61" s="71">
        <f ca="1">SUM(0.25*(J61-F61),F61)</f>
        <v>9</v>
      </c>
      <c r="H61" s="71">
        <f ca="1">SUM(0.5*(J61-F61),F61)</f>
        <v>9</v>
      </c>
      <c r="I61" s="71">
        <f ca="1">SUM(0.75*(J61-F61),F61)</f>
        <v>9</v>
      </c>
      <c r="J61" s="108">
        <f ca="1">SUM(F61,-B61,F61)</f>
        <v>9</v>
      </c>
      <c r="K61" s="71">
        <f ca="1">SUM(0.25*(N61-J61),J61)</f>
        <v>9.4</v>
      </c>
      <c r="L61" s="71">
        <f ca="1">SUM(0.5*(N61-J61),J61)</f>
        <v>9.8</v>
      </c>
      <c r="M61" s="71">
        <f ca="1">SUM(0.75*(N61-J61),J61)</f>
        <v>10.2</v>
      </c>
      <c r="N61" s="108">
        <f ca="1">SUM(F61,-B61,J61,0.25*ABS(J61-F61),0.2*(17-F61))</f>
        <v>10.6</v>
      </c>
      <c r="O61" s="71">
        <f ca="1">SUM(0.25*(R61-N61),N61)</f>
        <v>12.2</v>
      </c>
      <c r="P61" s="71">
        <f ca="1">SUM(0.5*(R61-N61),N61)</f>
        <v>13.8</v>
      </c>
      <c r="Q61" s="71">
        <f ca="1">SUM(0.75*(R61-N61),N61)</f>
        <v>15.4</v>
      </c>
      <c r="R61" s="108">
        <v>17</v>
      </c>
      <c r="S61" s="122"/>
      <c r="T61" s="111">
        <f ca="1">SUM((CL20+CL19+CL18+CL17+CL16+CL15+CL14+CL13+CL12+CK11+CK10+CJ9+CJ8)*-0.132,(CI7+CH7+CG7+CF7+CE6+CD6+CC6+CB6)*-0.132/4,(CA5+BZ5+BY5+BX4+BW4+BV4)*-0.132/3,17)</f>
        <v>18.075461538461539</v>
      </c>
      <c r="U61" s="111">
        <f ca="1">Lefty!T61</f>
        <v>19.114538461538462</v>
      </c>
    </row>
    <row r="62" spans="2:21">
      <c r="B62" s="108">
        <v>10</v>
      </c>
      <c r="C62" s="71">
        <f ca="1">SUM(0.25*(F62-B62),B62)</f>
        <v>9.75</v>
      </c>
      <c r="D62" s="71">
        <f ca="1">SUM(0.5*(F62-B62)+B62)</f>
        <v>9.5</v>
      </c>
      <c r="E62" s="71">
        <f ca="1">SUM(0.75*(F62-B62),B62)</f>
        <v>9.25</v>
      </c>
      <c r="F62" s="108">
        <v>9</v>
      </c>
      <c r="G62" s="71">
        <f ca="1">SUM(0.25*(J62-F62),F62)</f>
        <v>8.75</v>
      </c>
      <c r="H62" s="71">
        <f ca="1">SUM(0.5*(J62-F62),F62)</f>
        <v>8.5</v>
      </c>
      <c r="I62" s="71">
        <f ca="1">SUM(0.75*(J62-F62),F62)</f>
        <v>8.25</v>
      </c>
      <c r="J62" s="108">
        <f ca="1">SUM(F62,-B62,F62)</f>
        <v>8</v>
      </c>
      <c r="K62" s="71">
        <f ca="1">SUM(0.25*(N62-J62),J62)</f>
        <v>7.8125</v>
      </c>
      <c r="L62" s="71">
        <f ca="1">SUM(0.5*(N62-J62),J62)</f>
        <v>7.625</v>
      </c>
      <c r="M62" s="71">
        <f ca="1">SUM(0.75*(N62-J62),J62)</f>
        <v>7.4375</v>
      </c>
      <c r="N62" s="108">
        <f ca="1">SUM(F62,-B62,J62,0.25*ABS(J62-F62))</f>
        <v>7.25</v>
      </c>
      <c r="O62" s="71">
        <f ca="1">SUM(0.25*(R62-N62),N62)</f>
        <v>9.6875</v>
      </c>
      <c r="P62" s="71">
        <f ca="1">SUM(0.5*(R62-N62),N62)</f>
        <v>12.125</v>
      </c>
      <c r="Q62" s="71">
        <f ca="1">SUM(0.75*(R62-N62),N62)</f>
        <v>14.5625</v>
      </c>
      <c r="R62" s="108">
        <v>17</v>
      </c>
      <c r="S62" s="122"/>
      <c r="T62" s="111">
        <f ca="1">SUM((CJ20+CK19+CK18+CL17+CL16+CM15+CM14+CN13+CN12+CO11+CO10+CN9+CN8)*-0.132,(CM7+CL7+CK7+CJ7+CI7+CH6+CG6+CF6+CE6+CD6)*-0.132/5,(CC5+CB5+CA5+BZ5+BY4+BX4+BW4+BV4)*-0.132/4,17)</f>
        <v>18.513261538461538</v>
      </c>
      <c r="U62" s="111">
        <f ca="1">Lefty!T62</f>
        <v>18.608538461538462</v>
      </c>
    </row>
    <row r="63" spans="2:21">
      <c r="B63" s="108">
        <v>11</v>
      </c>
      <c r="C63" s="71">
        <f ca="1">SUM(0.25*(F63-B63),B63)</f>
        <v>10.5</v>
      </c>
      <c r="D63" s="71">
        <f ca="1">SUM(0.5*(F63-B63)+B63)</f>
        <v>10</v>
      </c>
      <c r="E63" s="71">
        <f ca="1">SUM(0.75*(F63-B63),B63)</f>
        <v>9.5</v>
      </c>
      <c r="F63" s="108">
        <v>9</v>
      </c>
      <c r="G63" s="71">
        <f ca="1">SUM(0.25*(J63-F63),F63)</f>
        <v>8.5</v>
      </c>
      <c r="H63" s="71">
        <f ca="1">SUM(0.5*(J63-F63),F63)</f>
        <v>8</v>
      </c>
      <c r="I63" s="71">
        <f ca="1">SUM(0.75*(J63-F63),F63)</f>
        <v>7.5</v>
      </c>
      <c r="J63" s="108">
        <f ca="1">SUM(F63,-B63,F63)</f>
        <v>7</v>
      </c>
      <c r="K63" s="71">
        <f ca="1">SUM(0.25*(N63-J63),J63)</f>
        <v>6.625</v>
      </c>
      <c r="L63" s="71">
        <f ca="1">SUM(0.5*(N63-J63),J63)</f>
        <v>6.25</v>
      </c>
      <c r="M63" s="71">
        <f ca="1">SUM(0.75*(N63-J63),J63)</f>
        <v>5.875</v>
      </c>
      <c r="N63" s="108">
        <f ca="1">SUM(F63,-B63,J63,0.25*ABS(J63-F63))</f>
        <v>5.5</v>
      </c>
      <c r="O63" s="71">
        <f ca="1">SUM(0.25*(R63-N63),N63)</f>
        <v>8.375</v>
      </c>
      <c r="P63" s="71">
        <f ca="1">SUM(0.5*(R63-N63),N63)</f>
        <v>11.25</v>
      </c>
      <c r="Q63" s="71">
        <f ca="1">SUM(0.75*(R63-N63),N63)</f>
        <v>14.125</v>
      </c>
      <c r="R63" s="108">
        <v>17</v>
      </c>
      <c r="S63" s="122"/>
      <c r="T63" s="111">
        <f ca="1">SUM((CH20+CI19+CJ18+CK17+CL16+CM15+CN14+CO13+CP12+CQ11+CQ10+CR9+CR8)*-0.132,(CQ7+CP7+CO7+CN7+CM7+CL7+CK6+CJ6+CI6+CH6+CG6+CF6)*-0.132/6,(CE5+CD5+CC5+CB5+CA5+BZ4+BY4+BX4+BW4+BV4)*-0.132/5,17)</f>
        <v>18.200861538461538</v>
      </c>
      <c r="U63" s="111">
        <f ca="1">Lefty!T63</f>
        <v>18.975938461538462</v>
      </c>
    </row>
    <row r="64" spans="2:21">
      <c r="B64" s="108">
        <v>12</v>
      </c>
      <c r="C64" s="71">
        <f ca="1">SUM(0.25*(F64-B64),B64)</f>
        <v>11.25</v>
      </c>
      <c r="D64" s="71">
        <f ca="1">SUM(0.5*(F64-B64)+B64)</f>
        <v>10.5</v>
      </c>
      <c r="E64" s="71">
        <f ca="1">SUM(0.75*(F64-B64),B64)</f>
        <v>9.75</v>
      </c>
      <c r="F64" s="108">
        <v>9</v>
      </c>
      <c r="G64" s="71">
        <f ca="1">SUM(0.25*(J64-F64),F64)</f>
        <v>8.25</v>
      </c>
      <c r="H64" s="71">
        <f ca="1">SUM(0.5*(J64-F64),F64)</f>
        <v>7.5</v>
      </c>
      <c r="I64" s="71">
        <f ca="1">SUM(0.75*(J64-F64),F64)</f>
        <v>6.75</v>
      </c>
      <c r="J64" s="108">
        <f ca="1">SUM(F64,-B64,F64)</f>
        <v>6</v>
      </c>
      <c r="K64" s="71">
        <f ca="1">SUM(0.25*(N64-J64),J64)</f>
        <v>5.4375</v>
      </c>
      <c r="L64" s="71">
        <f ca="1">SUM(0.5*(N64-J64),J64)</f>
        <v>4.875</v>
      </c>
      <c r="M64" s="71">
        <f ca="1">SUM(0.75*(N64-J64),J64)</f>
        <v>4.3125</v>
      </c>
      <c r="N64" s="108">
        <f ca="1">SUM(F64,-B64,J64,0.25*ABS(J64-F64))</f>
        <v>3.75</v>
      </c>
      <c r="O64" s="71">
        <f ca="1">SUM(0.25*(R64-N64),N64)</f>
        <v>7.0625</v>
      </c>
      <c r="P64" s="71">
        <f ca="1">SUM(0.5*(R64-N64),N64)</f>
        <v>10.375</v>
      </c>
      <c r="Q64" s="71">
        <f ca="1">SUM(0.75*(R64-N64),N64)</f>
        <v>13.6875</v>
      </c>
      <c r="R64" s="108">
        <v>17</v>
      </c>
      <c r="S64" s="122"/>
      <c r="T64" s="111">
        <f ca="1">SUM((CF20+CI18+CL16+CO14+CR12+CS11+CT10+CU9+CV8)*-0.132,(CG19+CH19+CJ17+CK17+CM15+CN15+CP13+CQ13)*-0.132/2,(CU7+CT7+CS7+CR7+CQ7+CP7+CO7+CN6+CM6+CL6+CK6+CJ6+CI6+CH6)*-0.132/7,(CG5+CF5+CE5+CD5+CC5+CB5+CA4+BZ4+BY4+BX4+BW4+BV4)*-0.132/6,17)</f>
        <v>17.71246153846154</v>
      </c>
      <c r="U64" s="111">
        <f ca="1">Lefty!T64</f>
        <v>18.559824175824176</v>
      </c>
    </row>
    <row r="65" spans="2:21">
      <c r="B65" s="108">
        <v>13</v>
      </c>
      <c r="C65" s="71">
        <f ca="1">SUM(0.25*(F65-B65),B65)</f>
        <v>12</v>
      </c>
      <c r="D65" s="71">
        <f ca="1">SUM(0.5*(F65-B65)+B65)</f>
        <v>11</v>
      </c>
      <c r="E65" s="71">
        <f ca="1">SUM(0.75*(F65-B65),B65)</f>
        <v>10</v>
      </c>
      <c r="F65" s="108">
        <v>9</v>
      </c>
      <c r="G65" s="71">
        <f ca="1">SUM(0.25*(J65-F65),F65)</f>
        <v>8</v>
      </c>
      <c r="H65" s="71">
        <f ca="1">SUM(0.5*(J65-F65),F65)</f>
        <v>7</v>
      </c>
      <c r="I65" s="71">
        <f ca="1">SUM(0.75*(J65-F65),F65)</f>
        <v>6</v>
      </c>
      <c r="J65" s="108">
        <f ca="1">SUM(F65,-B65,F65)</f>
        <v>5</v>
      </c>
      <c r="K65" s="71">
        <f ca="1">SUM(0.25*(N65-J65),J65)</f>
        <v>4.25</v>
      </c>
      <c r="L65" s="71">
        <f ca="1">SUM(0.5*(N65-J65),J65)</f>
        <v>3.5</v>
      </c>
      <c r="M65" s="71">
        <f ca="1">SUM(0.75*(N65-J65),J65)</f>
        <v>2.75</v>
      </c>
      <c r="N65" s="108">
        <f ca="1">SUM(F65,-B65,J65,0.25*ABS(J65-F65))</f>
        <v>2</v>
      </c>
      <c r="O65" s="71">
        <f ca="1">SUM(0.25*(R65-N65),N65)</f>
        <v>5.75</v>
      </c>
      <c r="P65" s="71">
        <f ca="1">SUM(0.5*(R65-N65),N65)</f>
        <v>9.5</v>
      </c>
      <c r="Q65" s="71">
        <f ca="1">SUM(0.75*(R65-N65),N65)</f>
        <v>13.25</v>
      </c>
      <c r="R65" s="108">
        <v>17</v>
      </c>
      <c r="S65" s="122"/>
      <c r="T65" s="111">
        <f ca="1">SUM((CD20+CZ8+CW10)*-0.132,(CE19+CF19+CG18+CH18+CI17+CJ17+CK16+CL16+CM15+CN15+CO14+CP14+CQ13+CR13+CS12+CT12+CU11+CV11+CX9+CY9)*-0.132/2,(CY7+CX7+CW7+CV7+CU7+CT7+CS7+CR7+CQ6+CP6+CO6+CN6+CM6+CL6+CK6+CJ6)*-0.132/8,(CI5+CH5+CG5+CF5+CE5+CD5+CC5+CB4+CA4+BZ4+BY4+BX4+BW4+BV4)*-0.132/7,17)</f>
        <v>17.706175824175826</v>
      </c>
      <c r="U65" s="111">
        <f ca="1">Lefty!T65</f>
        <v>18.775895604395604</v>
      </c>
    </row>
    <row r="66" spans="2:19">
      <c r="B66" s="108"/>
      <c r="C66" s="71"/>
      <c r="D66" s="71"/>
      <c r="E66" s="71"/>
      <c r="F66" s="108"/>
      <c r="G66" s="71"/>
      <c r="H66" s="71"/>
      <c r="I66" s="71"/>
      <c r="J66" s="108"/>
      <c r="K66" s="71"/>
      <c r="L66" s="71"/>
      <c r="M66" s="71"/>
      <c r="N66" s="108"/>
      <c r="O66" s="71"/>
      <c r="P66" s="71"/>
      <c r="Q66" s="71"/>
      <c r="R66" s="108"/>
      <c r="S66" s="122"/>
    </row>
    <row r="67" spans="2:21">
      <c r="B67" s="108">
        <v>8</v>
      </c>
      <c r="C67" s="71">
        <f ca="1">SUM(0.25*(F67-B67),B67)</f>
        <v>8.5</v>
      </c>
      <c r="D67" s="71">
        <f ca="1">SUM(0.5*(F67-B67)+B67)</f>
        <v>9</v>
      </c>
      <c r="E67" s="71">
        <f ca="1">SUM(0.75*(F67-B67),B67)</f>
        <v>9.5</v>
      </c>
      <c r="F67" s="108">
        <v>10</v>
      </c>
      <c r="G67" s="71">
        <f ca="1">SUM(0.25*(J67-F67),F67)</f>
        <v>10.5</v>
      </c>
      <c r="H67" s="71">
        <f ca="1">SUM(0.5*(J67-F67),F67)</f>
        <v>11</v>
      </c>
      <c r="I67" s="71">
        <f ca="1">SUM(0.75*(J67-F67),F67)</f>
        <v>11.5</v>
      </c>
      <c r="J67" s="108">
        <f ca="1">SUM(F67,-B67,F67)</f>
        <v>12</v>
      </c>
      <c r="K67" s="71">
        <f ca="1">SUM(0.25*(N67-J67),J67)</f>
        <v>12.625</v>
      </c>
      <c r="L67" s="71">
        <f ca="1">SUM(0.5*(N67-J67),J67)</f>
        <v>13.25</v>
      </c>
      <c r="M67" s="71">
        <f ca="1">SUM(0.75*(N67-J67),J67)</f>
        <v>13.875</v>
      </c>
      <c r="N67" s="108">
        <f ca="1">SUM(F67,-B67,J67,0.25*ABS(J67-F67))</f>
        <v>14.5</v>
      </c>
      <c r="O67" s="71">
        <f ca="1">SUM(0.25*(R67-N67),N67)</f>
        <v>15.125</v>
      </c>
      <c r="P67" s="71">
        <f ca="1">SUM(0.5*(R67-N67),N67)</f>
        <v>15.75</v>
      </c>
      <c r="Q67" s="71">
        <f ca="1">SUM(0.75*(R67-N67),N67)</f>
        <v>16.375</v>
      </c>
      <c r="R67" s="108">
        <v>17</v>
      </c>
      <c r="S67" s="122"/>
      <c r="T67" s="111">
        <f ca="1">SUM((CN20+CM19+CL18+CK17+CJ16+CI15+CH14+CG13+CF12+CE11+CD10+CC9+CB8+BV4+BY6)*-0.132,(CA7+BZ7+BX5+BW5)*-0.132/2,17)</f>
        <v>18.130461538461539</v>
      </c>
      <c r="U67" s="111">
        <f ca="1">Lefty!T67</f>
        <v>19.367538461538462</v>
      </c>
    </row>
    <row r="68" spans="2:21">
      <c r="B68" s="108">
        <v>9</v>
      </c>
      <c r="C68" s="71">
        <f ca="1">SUM(0.25*(F68-B68),B68)</f>
        <v>9.25</v>
      </c>
      <c r="D68" s="71">
        <f ca="1">SUM(0.5*(F68-B68)+B68)</f>
        <v>9.5</v>
      </c>
      <c r="E68" s="71">
        <f ca="1">SUM(0.75*(F68-B68),B68)</f>
        <v>9.75</v>
      </c>
      <c r="F68" s="108">
        <v>10</v>
      </c>
      <c r="G68" s="71">
        <f ca="1">SUM(0.25*(J68-F68),F68)</f>
        <v>10.25</v>
      </c>
      <c r="H68" s="71">
        <f ca="1">SUM(0.5*(J68-F68),F68)</f>
        <v>10.5</v>
      </c>
      <c r="I68" s="71">
        <f ca="1">SUM(0.75*(J68-F68),F68)</f>
        <v>10.75</v>
      </c>
      <c r="J68" s="108">
        <f ca="1">SUM(F68,-B68,F68)</f>
        <v>11</v>
      </c>
      <c r="K68" s="71">
        <f ca="1">SUM(0.25*(N68-J68),J68)</f>
        <v>11.3125</v>
      </c>
      <c r="L68" s="71">
        <f ca="1">SUM(0.5*(N68-J68),J68)</f>
        <v>11.625</v>
      </c>
      <c r="M68" s="71">
        <f ca="1">SUM(0.75*(N68-J68),J68)</f>
        <v>11.9375</v>
      </c>
      <c r="N68" s="108">
        <f ca="1">SUM(F68,-B68,J68,0.25*ABS(J68-F68))</f>
        <v>12.25</v>
      </c>
      <c r="O68" s="71">
        <f ca="1">SUM(0.25*(R68-N68),N68)</f>
        <v>13.4375</v>
      </c>
      <c r="P68" s="71">
        <f ca="1">SUM(0.5*(R68-N68),N68)</f>
        <v>14.625</v>
      </c>
      <c r="Q68" s="71">
        <f ca="1">SUM(0.75*(R68-N68),N68)</f>
        <v>15.8125</v>
      </c>
      <c r="R68" s="108">
        <v>17</v>
      </c>
      <c r="S68" s="122"/>
      <c r="T68" s="111">
        <f ca="1">SUM((CL20+CK19+CK18+CJ17+CJ16+CI15+CI14+CH13+CH12+CG11+CF10+CE9+CD8)*-0.132,(CC7+CB7+CA6+BZ6+BY5+BX5+BW4+BV4)*-0.132/2,17)</f>
        <v>17.932461538461538</v>
      </c>
      <c r="U68" s="111">
        <f ca="1">Lefty!T68</f>
        <v>19.367538461538462</v>
      </c>
    </row>
    <row r="69" spans="2:21">
      <c r="B69" s="108">
        <v>10</v>
      </c>
      <c r="C69" s="71">
        <f ca="1">SUM(0.25*(F69-B69),B69)</f>
        <v>10</v>
      </c>
      <c r="D69" s="71">
        <f ca="1">SUM(0.5*(F69-B69)+B69)</f>
        <v>10</v>
      </c>
      <c r="E69" s="71">
        <f ca="1">SUM(0.75*(F69-B69),B69)</f>
        <v>10</v>
      </c>
      <c r="F69" s="108">
        <v>10</v>
      </c>
      <c r="G69" s="71">
        <f ca="1">SUM(0.25*(J69-F69),F69)</f>
        <v>10</v>
      </c>
      <c r="H69" s="71">
        <f ca="1">SUM(0.5*(J69-F69),F69)</f>
        <v>10</v>
      </c>
      <c r="I69" s="71">
        <f ca="1">SUM(0.75*(J69-F69),F69)</f>
        <v>10</v>
      </c>
      <c r="J69" s="108">
        <f ca="1">SUM(F69,-B69,F69)</f>
        <v>10</v>
      </c>
      <c r="K69" s="71">
        <f ca="1">SUM(0.25*(N69-J69),J69)</f>
        <v>10.35</v>
      </c>
      <c r="L69" s="71">
        <f ca="1">SUM(0.5*(N69-J69),J69)</f>
        <v>10.7</v>
      </c>
      <c r="M69" s="71">
        <f ca="1">SUM(0.75*(N69-J69),J69)</f>
        <v>11.05</v>
      </c>
      <c r="N69" s="108">
        <f ca="1">SUM(F69,-B69,J69,0.25*ABS(J69-F69),0.2*(17-F69))</f>
        <v>11.4</v>
      </c>
      <c r="O69" s="71">
        <f ca="1">SUM(0.25*(R69-N69),N69)</f>
        <v>12.8</v>
      </c>
      <c r="P69" s="71">
        <f ca="1">SUM(0.5*(R69-N69),N69)</f>
        <v>14.2</v>
      </c>
      <c r="Q69" s="71">
        <f ca="1">SUM(0.75*(R69-N69),N69)</f>
        <v>15.6</v>
      </c>
      <c r="R69" s="108">
        <v>17</v>
      </c>
      <c r="S69" s="122"/>
      <c r="T69" s="111">
        <f ca="1">SUM((CJ20+CJ19+CJ18+CJ17+CJ16+CJ15+CJ14+CJ13+CJ12+CI11+CI10+CH9+CH8)*-0.132,(CG7+CF7+CE7+CD6+CC6+CB6+CA5+BZ5+BY5+BX4+BW4+BV4)*-0.132/3,17)</f>
        <v>17.360461538461539</v>
      </c>
      <c r="U69" s="111">
        <f ca="1">Lefty!T69</f>
        <v>20.335538461538462</v>
      </c>
    </row>
    <row r="70" spans="2:21">
      <c r="B70" s="108">
        <v>11</v>
      </c>
      <c r="C70" s="71">
        <f ca="1">SUM(0.25*(F70-B70),B70)</f>
        <v>10.75</v>
      </c>
      <c r="D70" s="71">
        <f ca="1">SUM(0.5*(F70-B70)+B70)</f>
        <v>10.5</v>
      </c>
      <c r="E70" s="71">
        <f ca="1">SUM(0.75*(F70-B70),B70)</f>
        <v>10.25</v>
      </c>
      <c r="F70" s="108">
        <v>10</v>
      </c>
      <c r="G70" s="71">
        <f ca="1">SUM(0.25*(J70-F70),F70)</f>
        <v>9.75</v>
      </c>
      <c r="H70" s="71">
        <f ca="1">SUM(0.5*(J70-F70),F70)</f>
        <v>9.5</v>
      </c>
      <c r="I70" s="71">
        <f ca="1">SUM(0.75*(J70-F70),F70)</f>
        <v>9.25</v>
      </c>
      <c r="J70" s="108">
        <f ca="1">SUM(F70,-B70,F70)</f>
        <v>9</v>
      </c>
      <c r="K70" s="71">
        <f ca="1">SUM(0.25*(N70-J70),J70)</f>
        <v>8.8125</v>
      </c>
      <c r="L70" s="71">
        <f ca="1">SUM(0.5*(N70-J70),J70)</f>
        <v>8.625</v>
      </c>
      <c r="M70" s="71">
        <f ca="1">SUM(0.75*(N70-J70),J70)</f>
        <v>8.4375</v>
      </c>
      <c r="N70" s="108">
        <f ca="1">SUM(F70,-B70,J70,0.25*ABS(J70-F70))</f>
        <v>8.25</v>
      </c>
      <c r="O70" s="71">
        <f ca="1">SUM(0.25*(R70-N70),N70)</f>
        <v>10.4375</v>
      </c>
      <c r="P70" s="71">
        <f ca="1">SUM(0.5*(R70-N70),N70)</f>
        <v>12.625</v>
      </c>
      <c r="Q70" s="71">
        <f ca="1">SUM(0.75*(R70-N70),N70)</f>
        <v>14.8125</v>
      </c>
      <c r="R70" s="108">
        <v>17</v>
      </c>
      <c r="S70" s="122"/>
      <c r="T70" s="111">
        <f ca="1">SUM((CH20+CI19+CI18+CJ17+CJ16+CK15+CK14+CL13+CL12+CM11+CM10+CL9+CL8)*-0.132,(CK7+CJ7+CI7+CH7+CG6+CF6+CE6+CD6+CC5+CB5+CA5+BZ5+BY4+BX4+BW4+BV4)*-0.132/4,17)</f>
        <v>18.493461538461538</v>
      </c>
      <c r="U70" s="111">
        <f ca="1">Lefty!T70</f>
        <v>19.40053846153846</v>
      </c>
    </row>
    <row r="71" spans="2:21">
      <c r="B71" s="108">
        <v>12</v>
      </c>
      <c r="C71" s="71">
        <f ca="1">SUM(0.25*(F71-B71),B71)</f>
        <v>11.5</v>
      </c>
      <c r="D71" s="71">
        <f ca="1">SUM(0.5*(F71-B71)+B71)</f>
        <v>11</v>
      </c>
      <c r="E71" s="71">
        <f ca="1">SUM(0.75*(F71-B71),B71)</f>
        <v>10.5</v>
      </c>
      <c r="F71" s="108">
        <v>10</v>
      </c>
      <c r="G71" s="71">
        <f ca="1">SUM(0.25*(J71-F71),F71)</f>
        <v>9.5</v>
      </c>
      <c r="H71" s="71">
        <f ca="1">SUM(0.5*(J71-F71),F71)</f>
        <v>9</v>
      </c>
      <c r="I71" s="71">
        <f ca="1">SUM(0.75*(J71-F71),F71)</f>
        <v>8.5</v>
      </c>
      <c r="J71" s="108">
        <f ca="1">SUM(F71,-B71,F71)</f>
        <v>8</v>
      </c>
      <c r="K71" s="71">
        <f ca="1">SUM(0.25*(N71-J71),J71)</f>
        <v>7.625</v>
      </c>
      <c r="L71" s="71">
        <f ca="1">SUM(0.5*(N71-J71),J71)</f>
        <v>7.25</v>
      </c>
      <c r="M71" s="71">
        <f ca="1">SUM(0.75*(N71-J71),J71)</f>
        <v>6.875</v>
      </c>
      <c r="N71" s="108">
        <f ca="1">SUM(F71,-B71,J71,0.25*ABS(J71-F71))</f>
        <v>6.5</v>
      </c>
      <c r="O71" s="71">
        <f ca="1">SUM(0.25*(R71-N71),N71)</f>
        <v>9.125</v>
      </c>
      <c r="P71" s="71">
        <f ca="1">SUM(0.5*(R71-N71),N71)</f>
        <v>11.75</v>
      </c>
      <c r="Q71" s="71">
        <f ca="1">SUM(0.75*(R71-N71),N71)</f>
        <v>14.375</v>
      </c>
      <c r="R71" s="108">
        <v>17</v>
      </c>
      <c r="S71" s="122"/>
      <c r="T71" s="111">
        <f ca="1">SUM((CF20+CG19+CH18+CI17+CJ16+CK15+CL14+CM13+CN12+CO11+CO10+CP9+CP8)*-0.132,(CO7+CN7+CM7+CL7+CK7+CJ6+CI6+CH6+CG6+CF6+CE5+CD5+CC5+CB5+CA5+BZ4+BY4+BX4+BW4+BV4)*-0.132/5,17)</f>
        <v>17.90606153846154</v>
      </c>
      <c r="U71" s="111">
        <f ca="1">Lefty!T71</f>
        <v>19.473138461538461</v>
      </c>
    </row>
    <row r="72" spans="2:21">
      <c r="B72" s="108">
        <v>13</v>
      </c>
      <c r="C72" s="71">
        <f ca="1">SUM(0.25*(F72-B72),B72)</f>
        <v>12.25</v>
      </c>
      <c r="D72" s="71">
        <f ca="1">SUM(0.5*(F72-B72)+B72)</f>
        <v>11.5</v>
      </c>
      <c r="E72" s="71">
        <f ca="1">SUM(0.75*(F72-B72),B72)</f>
        <v>10.75</v>
      </c>
      <c r="F72" s="108">
        <v>10</v>
      </c>
      <c r="G72" s="71">
        <f ca="1">SUM(0.25*(J72-F72),F72)</f>
        <v>9.25</v>
      </c>
      <c r="H72" s="71">
        <f ca="1">SUM(0.5*(J72-F72),F72)</f>
        <v>8.5</v>
      </c>
      <c r="I72" s="71">
        <f ca="1">SUM(0.75*(J72-F72),F72)</f>
        <v>7.75</v>
      </c>
      <c r="J72" s="108">
        <f ca="1">SUM(F72,-B72,F72)</f>
        <v>7</v>
      </c>
      <c r="K72" s="71">
        <f ca="1">SUM(0.25*(N72-J72),J72)</f>
        <v>6.4375</v>
      </c>
      <c r="L72" s="71">
        <f ca="1">SUM(0.5*(N72-J72),J72)</f>
        <v>5.875</v>
      </c>
      <c r="M72" s="71">
        <f ca="1">SUM(0.75*(N72-J72),J72)</f>
        <v>5.3125</v>
      </c>
      <c r="N72" s="108">
        <f ca="1">SUM(F72,-B72,J72,0.25*ABS(J72-F72))</f>
        <v>4.75</v>
      </c>
      <c r="O72" s="71">
        <f ca="1">SUM(0.25*(R72-N72),N72)</f>
        <v>7.8125</v>
      </c>
      <c r="P72" s="71">
        <f ca="1">SUM(0.5*(R72-N72),N72)</f>
        <v>10.875</v>
      </c>
      <c r="Q72" s="71">
        <f ca="1">SUM(0.75*(R72-N72),N72)</f>
        <v>13.9375</v>
      </c>
      <c r="R72" s="108">
        <v>17</v>
      </c>
      <c r="S72" s="122"/>
      <c r="T72" s="111">
        <f ca="1">SUM((CD20+CG18+CJ16+CM14+CP12+CQ11+CR10+CS9+CT8)*-0.132,(CE19+CF19+CH17+CI17+CK15+CL15+CN13+CO13)*-0.132/2,(CS7+CR7+CQ7+CP7+CO7+CN7+CM6+CL6+CK6+CJ6+CI6+CH6+CG5+CF5+CE5+CD5+CC5+CB5+CA4+BZ4+BY4+BX4+BW4+BV4)*-0.132/6,17)</f>
        <v>18.042461538461538</v>
      </c>
      <c r="U72" s="111">
        <f ca="1">Lefty!T72</f>
        <v>19.081538461538461</v>
      </c>
    </row>
    <row r="73" spans="2:21">
      <c r="B73" s="108">
        <v>14</v>
      </c>
      <c r="C73" s="71">
        <f ca="1">SUM(0.25*(F73-B73),B73)</f>
        <v>13</v>
      </c>
      <c r="D73" s="71">
        <f ca="1">SUM(0.5*(F73-B73)+B73)</f>
        <v>12</v>
      </c>
      <c r="E73" s="71">
        <f ca="1">SUM(0.75*(F73-B73),B73)</f>
        <v>11</v>
      </c>
      <c r="F73" s="108">
        <v>10</v>
      </c>
      <c r="G73" s="71">
        <f ca="1">SUM(0.25*(J73-F73),F73)</f>
        <v>9</v>
      </c>
      <c r="H73" s="71">
        <f ca="1">SUM(0.5*(J73-F73),F73)</f>
        <v>8</v>
      </c>
      <c r="I73" s="71">
        <f ca="1">SUM(0.75*(J73-F73),F73)</f>
        <v>7</v>
      </c>
      <c r="J73" s="108">
        <f ca="1">SUM(F73,-B73,F73)</f>
        <v>6</v>
      </c>
      <c r="K73" s="71">
        <f ca="1">SUM(0.25*(N73-J73),J73)</f>
        <v>5.25</v>
      </c>
      <c r="L73" s="71">
        <f ca="1">SUM(0.5*(N73-J73),J73)</f>
        <v>4.5</v>
      </c>
      <c r="M73" s="71">
        <f ca="1">SUM(0.75*(N73-J73),J73)</f>
        <v>3.75</v>
      </c>
      <c r="N73" s="108">
        <f ca="1">SUM(F73,-B73,J73,0.25*ABS(J73-F73))</f>
        <v>3</v>
      </c>
      <c r="O73" s="71">
        <f ca="1">SUM(0.25*(R73-N73),N73)</f>
        <v>6.5</v>
      </c>
      <c r="P73" s="71">
        <f ca="1">SUM(0.5*(R73-N73),N73)</f>
        <v>10</v>
      </c>
      <c r="Q73" s="71">
        <f ca="1">SUM(0.75*(R73-N73),N73)</f>
        <v>13.5</v>
      </c>
      <c r="R73" s="108">
        <v>17</v>
      </c>
      <c r="S73" s="122"/>
      <c r="T73" s="111">
        <f ca="1">SUM((CC19+CD19+CE18+CF18+CG17+CH17+CI16+CJ16+CK15+CL15+CM14+CN14+CO13+CP13+CQ12+CR12+CS11+CT11+CV9+CW9)*-0.132/2,(CX8+CU10+CB20)*-0.132,(CW7+CV7+CU7+CT7+CS7+CR7+CQ7+CP6+CO6+CN6+CM6+CL6+CK6+CJ6+CI5+CH5+CG5+CF5+CE5+CD5+CC5+CB4+CA4+BZ4+BY4+BX4+BW4+BV4)*-0.132/7,17)</f>
        <v>17.904175824175823</v>
      </c>
      <c r="U73" s="111">
        <f ca="1">Lefty!T73</f>
        <v>18.688681318681319</v>
      </c>
    </row>
    <row r="74" spans="2:21">
      <c r="B74" s="108">
        <v>15</v>
      </c>
      <c r="C74" s="71">
        <f ca="1">SUM(0.25*(F74-B74),B74)</f>
        <v>13.75</v>
      </c>
      <c r="D74" s="71">
        <f ca="1">SUM(0.5*(F74-B74)+B74)</f>
        <v>12.5</v>
      </c>
      <c r="E74" s="71">
        <f ca="1">SUM(0.75*(F74-B74),B74)</f>
        <v>11.25</v>
      </c>
      <c r="F74" s="108">
        <v>10</v>
      </c>
      <c r="G74" s="71">
        <f ca="1">SUM(0.25*(J74-F74),F74)</f>
        <v>8.75</v>
      </c>
      <c r="H74" s="71">
        <f ca="1">SUM(0.5*(J74-F74),F74)</f>
        <v>7.5</v>
      </c>
      <c r="I74" s="71">
        <f ca="1">SUM(0.75*(J74-F74),F74)</f>
        <v>6.25</v>
      </c>
      <c r="J74" s="108">
        <f ca="1">SUM(F74,-B74,F74)</f>
        <v>5</v>
      </c>
      <c r="K74" s="71">
        <f ca="1">SUM(0.25*(N74-J74),J74)</f>
        <v>4.0625</v>
      </c>
      <c r="L74" s="71">
        <f ca="1">SUM(0.5*(N74-J74),J74)</f>
        <v>3.125</v>
      </c>
      <c r="M74" s="71">
        <f ca="1">SUM(0.75*(N74-J74),J74)</f>
        <v>2.1875</v>
      </c>
      <c r="N74" s="108">
        <f ca="1">SUM(F74,-B74,J74,0.25*ABS(J74-F74))</f>
        <v>1.25</v>
      </c>
      <c r="O74" s="71">
        <f ca="1">SUM(0.25*(R74-N74),N74)</f>
        <v>5.1875</v>
      </c>
      <c r="P74" s="71">
        <f ca="1">SUM(0.5*(R74-N74),N74)</f>
        <v>9.125</v>
      </c>
      <c r="Q74" s="71">
        <f ca="1">SUM(0.75*(R74-N74),N74)</f>
        <v>13.0625</v>
      </c>
      <c r="R74" s="108">
        <v>17</v>
      </c>
      <c r="S74" s="122"/>
      <c r="T74" s="111">
        <f ca="1">SUM((BZ20+CA20+CB19+CC19+CG17+CH17+CI16+CJ16+CK15+CL15+CP13+CQ13+CU11+CV11+CW10+CX10+CY9+CZ9+DA8+DB8)*-0.132/2,(CD18+CE18+CF18+CM14+CN14+CO14+CR12+CS12+CT12)*-0.132/3,(DA7+CZ7+CY7+CX7+CW7+CV7+CU7+CT7+CS6+CR6+CQ6+CP6+CO6+CN6+CM6+CL6+CK5+CJ5+CI5+CH5+CG5+CF5+CE5+CD5+CC4+CB4+CA4+BZ4+BY4+BX4+BW4+BV4)*-0.132/8,17)</f>
        <v>18.19096153846154</v>
      </c>
      <c r="U74" s="111">
        <f ca="1">Lefty!T74</f>
        <v>18.927538461538461</v>
      </c>
    </row>
    <row r="75" spans="2:19">
      <c r="B75" s="108"/>
      <c r="C75" s="71"/>
      <c r="D75" s="71"/>
      <c r="E75" s="71"/>
      <c r="F75" s="108"/>
      <c r="G75" s="71"/>
      <c r="H75" s="71"/>
      <c r="I75" s="71"/>
      <c r="J75" s="108"/>
      <c r="K75" s="71"/>
      <c r="L75" s="71"/>
      <c r="M75" s="71"/>
      <c r="N75" s="108"/>
      <c r="O75" s="71"/>
      <c r="P75" s="71"/>
      <c r="Q75" s="71"/>
      <c r="R75" s="108"/>
      <c r="S75" s="122"/>
    </row>
    <row r="76" spans="2:21">
      <c r="B76" s="108">
        <v>9</v>
      </c>
      <c r="C76" s="71">
        <f ca="1">SUM(0.25*(F76-B76),B76)</f>
        <v>9.5</v>
      </c>
      <c r="D76" s="71">
        <f ca="1">SUM(0.5*(F76-B76)+B76)</f>
        <v>10</v>
      </c>
      <c r="E76" s="71">
        <f ca="1">SUM(0.75*(F76-B76),B76)</f>
        <v>10.5</v>
      </c>
      <c r="F76" s="108">
        <v>11</v>
      </c>
      <c r="G76" s="71">
        <f ca="1">SUM(0.25*(J76-F76),F76)</f>
        <v>11.5</v>
      </c>
      <c r="H76" s="71">
        <f ca="1">SUM(0.5*(J76-F76),F76)</f>
        <v>12</v>
      </c>
      <c r="I76" s="71">
        <f ca="1">SUM(0.75*(J76-F76),F76)</f>
        <v>12.5</v>
      </c>
      <c r="J76" s="108">
        <f ca="1">SUM(F76,-B76,F76)</f>
        <v>13</v>
      </c>
      <c r="K76" s="71">
        <f ca="1">SUM(0.25*(N76-J76),J76)</f>
        <v>13.5</v>
      </c>
      <c r="L76" s="71">
        <f ca="1">SUM(0.5*(N76-J76),J76)</f>
        <v>14</v>
      </c>
      <c r="M76" s="71">
        <f ca="1">SUM(0.75*(N76-J76),J76)</f>
        <v>14.5</v>
      </c>
      <c r="N76" s="108">
        <f ca="1">SUM(J76,J76,-F76)</f>
        <v>15</v>
      </c>
      <c r="O76" s="71">
        <f ca="1">SUM(0.25*(R76-N76),N76)</f>
        <v>15.5</v>
      </c>
      <c r="P76" s="71">
        <f ca="1">SUM(0.5*(R76-N76),N76)</f>
        <v>16</v>
      </c>
      <c r="Q76" s="71">
        <f ca="1">SUM(0.75*(R76-N76),N76)</f>
        <v>16.5</v>
      </c>
      <c r="R76" s="108">
        <v>17</v>
      </c>
      <c r="S76" s="122"/>
      <c r="T76" s="111">
        <f ca="1">SUM((CL20+CK19+CJ18+CI17+CH16+CG15+CF14+CE13+CD12+CC11+CB10+CA9+BZ8+BY7+BX6+BW5+BV4)*-0.132,17)</f>
        <v>17.932461538461538</v>
      </c>
      <c r="U76" s="111">
        <f ca="1">Lefty!T76</f>
        <v>18.971538461538461</v>
      </c>
    </row>
    <row r="77" spans="2:21">
      <c r="B77" s="108">
        <v>10</v>
      </c>
      <c r="C77" s="71">
        <f ca="1">SUM(0.25*(F77-B77),B77)</f>
        <v>10.25</v>
      </c>
      <c r="D77" s="71">
        <f ca="1">SUM(0.5*(F77-B77)+B77)</f>
        <v>10.5</v>
      </c>
      <c r="E77" s="71">
        <f ca="1">SUM(0.75*(F77-B77),B77)</f>
        <v>10.75</v>
      </c>
      <c r="F77" s="108">
        <v>11</v>
      </c>
      <c r="G77" s="71">
        <f ca="1">SUM(0.25*(J77-F77),F77)</f>
        <v>11.25</v>
      </c>
      <c r="H77" s="71">
        <f ca="1">SUM(0.5*(J77-F77),F77)</f>
        <v>11.5</v>
      </c>
      <c r="I77" s="71">
        <f ca="1">SUM(0.75*(J77-F77),F77)</f>
        <v>11.75</v>
      </c>
      <c r="J77" s="108">
        <f ca="1">SUM(F77,-B77,F77)</f>
        <v>12</v>
      </c>
      <c r="K77" s="71">
        <f ca="1">SUM(0.25*(N77-J77),J77)</f>
        <v>12.3125</v>
      </c>
      <c r="L77" s="71">
        <f ca="1">SUM(0.5*(N77-J77),J77)</f>
        <v>12.625</v>
      </c>
      <c r="M77" s="71">
        <f ca="1">SUM(0.75*(N77-J77),J77)</f>
        <v>12.9375</v>
      </c>
      <c r="N77" s="108">
        <f ca="1">SUM(F77,-B77,J77,0.25*ABS(J77-F77))</f>
        <v>13.25</v>
      </c>
      <c r="O77" s="71">
        <f ca="1">SUM(0.25*(R77-N77),N77)</f>
        <v>14.1875</v>
      </c>
      <c r="P77" s="71">
        <f ca="1">SUM(0.5*(R77-N77),N77)</f>
        <v>15.125</v>
      </c>
      <c r="Q77" s="71">
        <f ca="1">SUM(0.75*(R77-N77),N77)</f>
        <v>16.0625</v>
      </c>
      <c r="R77" s="108">
        <v>17</v>
      </c>
      <c r="S77" s="122"/>
      <c r="T77" s="111">
        <f ca="1">SUM((CJ20+CI19+CI18+CH17+CH16+CG15+CG14+CF13+CF12+CE11+CD10+CC9+CB8+BW5+BV4)*-0.132,(CA7+BZ7+BY6+BX6)*-0.132/2,17)</f>
        <v>17.800461538461537</v>
      </c>
      <c r="U77" s="111">
        <f ca="1">Lefty!T77</f>
        <v>19.433538461538461</v>
      </c>
    </row>
    <row r="78" spans="2:21">
      <c r="B78" s="108">
        <v>11</v>
      </c>
      <c r="C78" s="71">
        <f ca="1">SUM(0.25*(F78-B78),B78)</f>
        <v>11</v>
      </c>
      <c r="D78" s="71">
        <f ca="1">SUM(0.5*(F78-B78)+B78)</f>
        <v>11</v>
      </c>
      <c r="E78" s="71">
        <f ca="1">SUM(0.75*(F78-B78),B78)</f>
        <v>11</v>
      </c>
      <c r="F78" s="108">
        <v>11</v>
      </c>
      <c r="G78" s="71">
        <f ca="1">SUM(0.25*(J78-F78),F78)</f>
        <v>11</v>
      </c>
      <c r="H78" s="71">
        <f ca="1">SUM(0.5*(J78-F78),F78)</f>
        <v>11</v>
      </c>
      <c r="I78" s="71">
        <f ca="1">SUM(0.75*(J78-F78),F78)</f>
        <v>11</v>
      </c>
      <c r="J78" s="108">
        <f ca="1">SUM(F78,-B78,F78)</f>
        <v>11</v>
      </c>
      <c r="K78" s="71">
        <f ca="1">SUM(0.25*(N78-J78),J78)</f>
        <v>11.3</v>
      </c>
      <c r="L78" s="71">
        <f ca="1">SUM(0.5*(N78-J78),J78)</f>
        <v>11.6</v>
      </c>
      <c r="M78" s="71">
        <f ca="1">SUM(0.75*(N78-J78),J78)</f>
        <v>11.899999999999999</v>
      </c>
      <c r="N78" s="108">
        <f ca="1">SUM(F78,-B78,J78,0.25*ABS(J78-F78),0.2*(17-F78))</f>
        <v>12.2</v>
      </c>
      <c r="O78" s="71">
        <f ca="1">SUM(0.25*(R78-N78),N78)</f>
        <v>13.399999999999999</v>
      </c>
      <c r="P78" s="71">
        <f ca="1">SUM(0.5*(R78-N78),N78)</f>
        <v>14.6</v>
      </c>
      <c r="Q78" s="71">
        <f ca="1">SUM(0.75*(R78-N78),N78)</f>
        <v>15.8</v>
      </c>
      <c r="R78" s="108">
        <v>17</v>
      </c>
      <c r="S78" s="122"/>
      <c r="T78" s="111">
        <f ca="1">SUM((CH20+CH19+CH18+CH17+CH16+CH15+CH14+CH13+CH12+CG11+CG10+CF9+CF8)*-0.132,(CE7+CD7+CC7+CB6+CA6+BZ6)*-0.132/3,(BY5+BX5+BW4+BV4)*-0.132/2,17)</f>
        <v>17.514461538461539</v>
      </c>
      <c r="U78" s="111">
        <f ca="1">Lefty!T78</f>
        <v>19.895538461538461</v>
      </c>
    </row>
    <row r="79" spans="2:21">
      <c r="B79" s="108">
        <v>12</v>
      </c>
      <c r="C79" s="71">
        <f ca="1">SUM(0.25*(F79-B79),B79)</f>
        <v>11.75</v>
      </c>
      <c r="D79" s="71">
        <f ca="1">SUM(0.5*(F79-B79)+B79)</f>
        <v>11.5</v>
      </c>
      <c r="E79" s="71">
        <f ca="1">SUM(0.75*(F79-B79),B79)</f>
        <v>11.25</v>
      </c>
      <c r="F79" s="108">
        <v>11</v>
      </c>
      <c r="G79" s="71">
        <f ca="1">SUM(0.25*(J79-F79),F79)</f>
        <v>10.75</v>
      </c>
      <c r="H79" s="71">
        <f ca="1">SUM(0.5*(J79-F79),F79)</f>
        <v>10.5</v>
      </c>
      <c r="I79" s="71">
        <f ca="1">SUM(0.75*(J79-F79),F79)</f>
        <v>10.25</v>
      </c>
      <c r="J79" s="108">
        <f ca="1">SUM(F79,-B79,F79)</f>
        <v>10</v>
      </c>
      <c r="K79" s="71">
        <f ca="1">SUM(0.25*(N79-J79),J79)</f>
        <v>9.8125</v>
      </c>
      <c r="L79" s="71">
        <f ca="1">SUM(0.5*(N79-J79),J79)</f>
        <v>9.625</v>
      </c>
      <c r="M79" s="71">
        <f ca="1">SUM(0.75*(N79-J79),J79)</f>
        <v>9.4375</v>
      </c>
      <c r="N79" s="108">
        <f ca="1">SUM(F79,-B79,J79,0.25*ABS(J79-F79))</f>
        <v>9.25</v>
      </c>
      <c r="O79" s="71">
        <f ca="1">SUM(0.25*(R79-N79),N79)</f>
        <v>11.1875</v>
      </c>
      <c r="P79" s="71">
        <f ca="1">SUM(0.5*(R79-N79),N79)</f>
        <v>13.125</v>
      </c>
      <c r="Q79" s="71">
        <f ca="1">SUM(0.75*(R79-N79),N79)</f>
        <v>15.0625</v>
      </c>
      <c r="R79" s="108">
        <v>17</v>
      </c>
      <c r="S79" s="122"/>
      <c r="T79" s="111">
        <f ca="1">SUM((CF20+CG19+CG18+CH17+CH16+CI15+CI14+CJ13+CJ12+CK11+CK10+CJ9+CJ8)*-0.132,(CI7+CH7+CG7+CF7+CE6+CD6+CC6+CB6)*-0.132/4,(CA5+BZ5+BY5+BX4+BW4+BV4)*-0.132/3,17)</f>
        <v>17.415461538461539</v>
      </c>
      <c r="U79" s="111">
        <f ca="1">Lefty!T79</f>
        <v>20.038538461538462</v>
      </c>
    </row>
    <row r="80" spans="2:21">
      <c r="B80" s="108">
        <v>13</v>
      </c>
      <c r="C80" s="71">
        <f ca="1">SUM(0.25*(F80-B80),B80)</f>
        <v>12.5</v>
      </c>
      <c r="D80" s="71">
        <f ca="1">SUM(0.5*(F80-B80)+B80)</f>
        <v>12</v>
      </c>
      <c r="E80" s="71">
        <f ca="1">SUM(0.75*(F80-B80),B80)</f>
        <v>11.5</v>
      </c>
      <c r="F80" s="108">
        <v>11</v>
      </c>
      <c r="G80" s="71">
        <f ca="1">SUM(0.25*(J80-F80),F80)</f>
        <v>10.5</v>
      </c>
      <c r="H80" s="71">
        <f ca="1">SUM(0.5*(J80-F80),F80)</f>
        <v>10</v>
      </c>
      <c r="I80" s="71">
        <f ca="1">SUM(0.75*(J80-F80),F80)</f>
        <v>9.5</v>
      </c>
      <c r="J80" s="108">
        <f ca="1">SUM(F80,-B80,F80)</f>
        <v>9</v>
      </c>
      <c r="K80" s="71">
        <f ca="1">SUM(0.25*(N80-J80),J80)</f>
        <v>8.625</v>
      </c>
      <c r="L80" s="71">
        <f ca="1">SUM(0.5*(N80-J80),J80)</f>
        <v>8.25</v>
      </c>
      <c r="M80" s="71">
        <f ca="1">SUM(0.75*(N80-J80),J80)</f>
        <v>7.875</v>
      </c>
      <c r="N80" s="108">
        <f ca="1">SUM(F80,-B80,J80,0.25*ABS(J80-F80))</f>
        <v>7.5</v>
      </c>
      <c r="O80" s="71">
        <f ca="1">SUM(0.25*(R80-N80),N80)</f>
        <v>9.875</v>
      </c>
      <c r="P80" s="71">
        <f ca="1">SUM(0.5*(R80-N80),N80)</f>
        <v>12.25</v>
      </c>
      <c r="Q80" s="71">
        <f ca="1">SUM(0.75*(R80-N80),N80)</f>
        <v>14.625</v>
      </c>
      <c r="R80" s="108">
        <v>17</v>
      </c>
      <c r="S80" s="122"/>
      <c r="T80" s="111">
        <f ca="1">SUM((CD20+CE19+CF18+CG17+CH16+CI15+CJ14+CK13+CL12+CM11+CM10+CN9+CN8)*-0.132,(CM7+CL7+CK7+CJ7+CI7+CH6+CG6+CF6+CE6+CD6)*-0.132/5,(CC5+CB5+CA5+BZ5+BY4+BX4+BW4+BV4)*-0.132/4,17)</f>
        <v>18.249261538461539</v>
      </c>
      <c r="U80" s="111">
        <f ca="1">Lefty!T80</f>
        <v>19.40053846153846</v>
      </c>
    </row>
    <row r="81" spans="2:21">
      <c r="B81" s="108">
        <v>14</v>
      </c>
      <c r="C81" s="71">
        <f ca="1">SUM(0.25*(F81-B81),B81)</f>
        <v>13.25</v>
      </c>
      <c r="D81" s="71">
        <f ca="1">SUM(0.5*(F81-B81)+B81)</f>
        <v>12.5</v>
      </c>
      <c r="E81" s="71">
        <f ca="1">SUM(0.75*(F81-B81),B81)</f>
        <v>11.75</v>
      </c>
      <c r="F81" s="108">
        <v>11</v>
      </c>
      <c r="G81" s="71">
        <f ca="1">SUM(0.25*(J81-F81),F81)</f>
        <v>10.25</v>
      </c>
      <c r="H81" s="71">
        <f ca="1">SUM(0.5*(J81-F81),F81)</f>
        <v>9.5</v>
      </c>
      <c r="I81" s="71">
        <f ca="1">SUM(0.75*(J81-F81),F81)</f>
        <v>8.75</v>
      </c>
      <c r="J81" s="108">
        <f ca="1">SUM(F81,-B81,F81)</f>
        <v>8</v>
      </c>
      <c r="K81" s="71">
        <f ca="1">SUM(0.25*(N81-J81),J81)</f>
        <v>7.4375</v>
      </c>
      <c r="L81" s="71">
        <f ca="1">SUM(0.5*(N81-J81),J81)</f>
        <v>6.875</v>
      </c>
      <c r="M81" s="71">
        <f ca="1">SUM(0.75*(N81-J81),J81)</f>
        <v>6.3125</v>
      </c>
      <c r="N81" s="108">
        <f ca="1">SUM(F81,-B81,J81,0.25*ABS(J81-F81))</f>
        <v>5.75</v>
      </c>
      <c r="O81" s="71">
        <f ca="1">SUM(0.25*(R81-N81),N81)</f>
        <v>8.5625</v>
      </c>
      <c r="P81" s="71">
        <f ca="1">SUM(0.5*(R81-N81),N81)</f>
        <v>11.375</v>
      </c>
      <c r="Q81" s="71">
        <f ca="1">SUM(0.75*(R81-N81),N81)</f>
        <v>14.1875</v>
      </c>
      <c r="R81" s="108">
        <v>17</v>
      </c>
      <c r="S81" s="122"/>
      <c r="T81" s="111">
        <f ca="1">SUM((CB20+CE18+CH16+CK14+CN12+CO11+CP10+CQ9+CR8)*-0.132,(CC19+CD19+CF17+CG17+CI15+CJ15+CL13+CM13)*-0.132/2,(CQ7+CP7+CO7+CN7+CM7+CL7+CK6+CJ6+CI6+CH6+CG6+CF6)*-0.132/6,(CE5+CD5+CC5+CB5+CA5+BZ4+BY4+BX4+BW4+BV4)*-0.132/5,17)</f>
        <v>18.002861538461538</v>
      </c>
      <c r="U81" s="111">
        <f ca="1">Lefty!T81</f>
        <v>18.909938461538459</v>
      </c>
    </row>
    <row r="82" spans="2:21">
      <c r="B82" s="108">
        <v>15</v>
      </c>
      <c r="C82" s="71">
        <f ca="1">SUM(0.25*(F82-B82),B82)</f>
        <v>14</v>
      </c>
      <c r="D82" s="71">
        <f ca="1">SUM(0.5*(F82-B82)+B82)</f>
        <v>13</v>
      </c>
      <c r="E82" s="71">
        <f ca="1">SUM(0.75*(F82-B82),B82)</f>
        <v>12</v>
      </c>
      <c r="F82" s="108">
        <v>11</v>
      </c>
      <c r="G82" s="71">
        <f ca="1">SUM(0.25*(J82-F82),F82)</f>
        <v>10</v>
      </c>
      <c r="H82" s="71">
        <f ca="1">SUM(0.5*(J82-F82),F82)</f>
        <v>9</v>
      </c>
      <c r="I82" s="71">
        <f ca="1">SUM(0.75*(J82-F82),F82)</f>
        <v>8</v>
      </c>
      <c r="J82" s="108">
        <f ca="1">SUM(F82,-B82,F82)</f>
        <v>7</v>
      </c>
      <c r="K82" s="71">
        <f ca="1">SUM(0.25*(N82-J82),J82)</f>
        <v>6.25</v>
      </c>
      <c r="L82" s="71">
        <f ca="1">SUM(0.5*(N82-J82),J82)</f>
        <v>5.5</v>
      </c>
      <c r="M82" s="71">
        <f ca="1">SUM(0.75*(N82-J82),J82)</f>
        <v>4.75</v>
      </c>
      <c r="N82" s="108">
        <f ca="1">SUM(F82,-B82,J82,0.25*ABS(J82-F82))</f>
        <v>4</v>
      </c>
      <c r="O82" s="71">
        <f ca="1">SUM(0.25*(R82-N82),N82)</f>
        <v>7.25</v>
      </c>
      <c r="P82" s="71">
        <f ca="1">SUM(0.5*(R82-N82),N82)</f>
        <v>10.5</v>
      </c>
      <c r="Q82" s="71">
        <f ca="1">SUM(0.75*(R82-N82),N82)</f>
        <v>13.75</v>
      </c>
      <c r="R82" s="108">
        <v>17</v>
      </c>
      <c r="S82" s="122"/>
      <c r="T82" s="111">
        <f ca="1">SUM((BZ20+CV8+CS10)*-0.132,(CA19+CB19+CC18+CD18+CE17+CF17+CG16+CH16+CI15+CJ15+CK14+CL14+CM13+CN13+CO12+CP12+CQ11+CR11+CT9+CU9)*-0.132/2,(CU7+CT7+CS7+CR7+CQ7+CP7+CO7+CN6+CM6+CL6+CK6+CJ6+CI6+CH6)*-0.132/7,(CG5+CF5+CE5+CD5+CC5+CB5+CA4+BZ4+BY4+BX4+BW4+BV4)*-0.132/6,17)</f>
        <v>17.514461538461539</v>
      </c>
      <c r="U82" s="111">
        <f ca="1">Lefty!T82</f>
        <v>19.021824175824175</v>
      </c>
    </row>
    <row r="83" spans="2:21">
      <c r="B83" s="108">
        <v>16</v>
      </c>
      <c r="C83" s="71">
        <f ca="1">SUM(0.25*(F83-B83),B83)</f>
        <v>14.75</v>
      </c>
      <c r="D83" s="71">
        <f ca="1">SUM(0.5*(F83-B83)+B83)</f>
        <v>13.5</v>
      </c>
      <c r="E83" s="71">
        <f ca="1">SUM(0.75*(F83-B83),B83)</f>
        <v>12.25</v>
      </c>
      <c r="F83" s="108">
        <v>11</v>
      </c>
      <c r="G83" s="71">
        <f ca="1">SUM(0.25*(J83-F83),F83)</f>
        <v>9.75</v>
      </c>
      <c r="H83" s="71">
        <f ca="1">SUM(0.5*(J83-F83),F83)</f>
        <v>8.5</v>
      </c>
      <c r="I83" s="71">
        <f ca="1">SUM(0.75*(J83-F83),F83)</f>
        <v>7.25</v>
      </c>
      <c r="J83" s="108">
        <f ca="1">SUM(F83,-B83,F83)</f>
        <v>6</v>
      </c>
      <c r="K83" s="71">
        <f ca="1">SUM(0.25*(N83-J83),J83)</f>
        <v>5.0625</v>
      </c>
      <c r="L83" s="71">
        <f ca="1">SUM(0.5*(N83-J83),J83)</f>
        <v>4.125</v>
      </c>
      <c r="M83" s="71">
        <f ca="1">SUM(0.75*(N83-J83),J83)</f>
        <v>3.1875</v>
      </c>
      <c r="N83" s="108">
        <f ca="1">SUM(F83,-B83,J83,0.25*ABS(J83-F83))</f>
        <v>2.25</v>
      </c>
      <c r="O83" s="71">
        <f ca="1">SUM(0.25*(R83-N83),N83)</f>
        <v>5.9375</v>
      </c>
      <c r="P83" s="71">
        <f ca="1">SUM(0.5*(R83-N83),N83)</f>
        <v>9.625</v>
      </c>
      <c r="Q83" s="71">
        <f ca="1">SUM(0.75*(R83-N83),N83)</f>
        <v>13.3125</v>
      </c>
      <c r="R83" s="108">
        <v>17</v>
      </c>
      <c r="S83" s="122"/>
      <c r="T83" s="111">
        <f ca="1">SUM((BX20+BY20+BZ19+CA19+CE17+CF17+CG16+CH16+CI15+CJ15+CN13+CO13+CS11+CT11+CU10+CV10+CW9+CX9+CY8+CZ8)*-0.132/2,(CB18+CC18+CD18+CK14+CL14+CM14+CP12+CQ12+CR12)*-0.132/3,(CY7+CX7+CW7+CV7+CU7+CT7+CS7+CR7+CQ6+CP6+CO6+CN6+CM6+CL6+CK6+CJ6)*-0.132/8,(CI5+CH5+CG5+CF5+CE5+CD5+CC5+CB4+CA4+BZ4+BY4+BX4+BW4+BV4)*-0.132/7,17)</f>
        <v>17.794175824175824</v>
      </c>
      <c r="U83" s="111">
        <f ca="1">Lefty!T83</f>
        <v>18.951895604395606</v>
      </c>
    </row>
    <row r="84" spans="2:19">
      <c r="B84" s="108"/>
      <c r="C84" s="71"/>
      <c r="D84" s="71"/>
      <c r="E84" s="71"/>
      <c r="F84" s="108"/>
      <c r="G84" s="71"/>
      <c r="H84" s="71"/>
      <c r="I84" s="71"/>
      <c r="J84" s="108"/>
      <c r="K84" s="71"/>
      <c r="L84" s="71"/>
      <c r="M84" s="71"/>
      <c r="N84" s="108"/>
      <c r="O84" s="71"/>
      <c r="P84" s="71"/>
      <c r="Q84" s="71"/>
      <c r="R84" s="108"/>
      <c r="S84" s="122"/>
    </row>
    <row r="85" spans="2:21">
      <c r="B85" s="108">
        <v>11</v>
      </c>
      <c r="C85" s="71">
        <f ca="1">SUM(0.25*(F85-B85),B85)</f>
        <v>11.25</v>
      </c>
      <c r="D85" s="71">
        <f ca="1">SUM(0.5*(F85-B85)+B85)</f>
        <v>11.5</v>
      </c>
      <c r="E85" s="71">
        <f ca="1">SUM(0.75*(F85-B85),B85)</f>
        <v>11.75</v>
      </c>
      <c r="F85" s="108">
        <v>12</v>
      </c>
      <c r="G85" s="71">
        <f ca="1">SUM(0.25*(J85-F85),F85)</f>
        <v>12.25</v>
      </c>
      <c r="H85" s="71">
        <f ca="1">SUM(0.5*(J85-F85),F85)</f>
        <v>12.5</v>
      </c>
      <c r="I85" s="71">
        <f ca="1">SUM(0.75*(J85-F85),F85)</f>
        <v>12.75</v>
      </c>
      <c r="J85" s="108">
        <f ca="1">SUM(F85,-B85,F85)</f>
        <v>13</v>
      </c>
      <c r="K85" s="71">
        <f ca="1">SUM(0.25*(N85-J85),J85)</f>
        <v>13.3125</v>
      </c>
      <c r="L85" s="71">
        <f ca="1">SUM(0.5*(N85-J85),J85)</f>
        <v>13.625</v>
      </c>
      <c r="M85" s="71">
        <f ca="1">SUM(0.75*(N85-J85),J85)</f>
        <v>13.9375</v>
      </c>
      <c r="N85" s="108">
        <f ca="1">SUM(F85,-B85,J85,0.25*ABS(J85-F85))</f>
        <v>14.25</v>
      </c>
      <c r="O85" s="71">
        <f ca="1">SUM(0.25*(R85-N85),N85)</f>
        <v>14.9375</v>
      </c>
      <c r="P85" s="71">
        <f ca="1">SUM(0.5*(R85-N85),N85)</f>
        <v>15.625</v>
      </c>
      <c r="Q85" s="71">
        <f ca="1">SUM(0.75*(R85-N85),N85)</f>
        <v>16.3125</v>
      </c>
      <c r="R85" s="108">
        <v>17</v>
      </c>
      <c r="S85" s="122"/>
      <c r="T85" s="111">
        <f ca="1">SUM((CH20+CG19+CG18+CF17+CF16+CE15+CE14+CD13+CD12+CC11+CC10+CB9+CB8+BV4+BW5)*-0.132,(CA7+BZ7+BY6+BX6)*-0.132/2,17)</f>
        <v>17.800461538461537</v>
      </c>
      <c r="U85" s="111">
        <f ca="1">Lefty!T85</f>
        <v>18.905538461538463</v>
      </c>
    </row>
    <row r="86" spans="2:21">
      <c r="B86" s="108">
        <v>12</v>
      </c>
      <c r="C86" s="71">
        <f ca="1">SUM(0.25*(F86-B86),B86)</f>
        <v>12</v>
      </c>
      <c r="D86" s="71">
        <f ca="1">SUM(0.5*(F86-B86)+B86)</f>
        <v>12</v>
      </c>
      <c r="E86" s="71">
        <f ca="1">SUM(0.75*(F86-B86),B86)</f>
        <v>12</v>
      </c>
      <c r="F86" s="108">
        <v>12</v>
      </c>
      <c r="G86" s="71">
        <f ca="1">SUM(0.25*(J86-F86),F86)</f>
        <v>12</v>
      </c>
      <c r="H86" s="71">
        <f ca="1">SUM(0.5*(J86-F86),F86)</f>
        <v>12</v>
      </c>
      <c r="I86" s="71">
        <f ca="1">SUM(0.75*(J86-F86),F86)</f>
        <v>12</v>
      </c>
      <c r="J86" s="108">
        <f ca="1">SUM(F86,-B86,F86)</f>
        <v>12</v>
      </c>
      <c r="K86" s="71">
        <f ca="1">SUM(0.25*(N86-J86),J86)</f>
        <v>12.25</v>
      </c>
      <c r="L86" s="71">
        <f ca="1">SUM(0.5*(N86-J86),J86)</f>
        <v>12.5</v>
      </c>
      <c r="M86" s="71">
        <f ca="1">SUM(0.75*(N86-J86),J86)</f>
        <v>12.75</v>
      </c>
      <c r="N86" s="108">
        <f ca="1">SUM(F86,-B86,J86,0.25*ABS(J86-F86),0.2*(17-F86))</f>
        <v>13</v>
      </c>
      <c r="O86" s="71">
        <f ca="1">SUM(0.25*(R86-N86),N86)</f>
        <v>14</v>
      </c>
      <c r="P86" s="71">
        <f ca="1">SUM(0.5*(R86-N86),N86)</f>
        <v>15</v>
      </c>
      <c r="Q86" s="71">
        <f ca="1">SUM(0.75*(R86-N86),N86)</f>
        <v>16</v>
      </c>
      <c r="R86" s="108">
        <v>17</v>
      </c>
      <c r="S86" s="122"/>
      <c r="T86" s="111">
        <f ca="1">SUM((CF20+CF19+CF18+CF17+CF16+CF15+CF14+CF13+CF12+CE11+CE10+CD9+CD8)*-0.132,(CC7+CB7+CA6+BZ6+BY5+BX5+BW4+BV4)*-0.132/2,17)</f>
        <v>17.404461538461536</v>
      </c>
      <c r="U86" s="111">
        <f ca="1">Lefty!T86</f>
        <v>19.367538461538462</v>
      </c>
    </row>
    <row r="87" spans="2:21">
      <c r="B87" s="108">
        <v>13</v>
      </c>
      <c r="C87" s="71">
        <f ca="1">SUM(0.25*(F87-B87),B87)</f>
        <v>12.75</v>
      </c>
      <c r="D87" s="71">
        <f ca="1">SUM(0.5*(F87-B87)+B87)</f>
        <v>12.5</v>
      </c>
      <c r="E87" s="71">
        <f ca="1">SUM(0.75*(F87-B87),B87)</f>
        <v>12.25</v>
      </c>
      <c r="F87" s="108">
        <v>12</v>
      </c>
      <c r="G87" s="71">
        <f ca="1">SUM(0.25*(J87-F87),F87)</f>
        <v>11.75</v>
      </c>
      <c r="H87" s="71">
        <f ca="1">SUM(0.5*(J87-F87),F87)</f>
        <v>11.5</v>
      </c>
      <c r="I87" s="71">
        <f ca="1">SUM(0.75*(J87-F87),F87)</f>
        <v>11.25</v>
      </c>
      <c r="J87" s="108">
        <f ca="1">SUM(F87,-B87,F87)</f>
        <v>11</v>
      </c>
      <c r="K87" s="71">
        <f ca="1">SUM(0.25*(N87-J87),J87)</f>
        <v>10.8125</v>
      </c>
      <c r="L87" s="71">
        <f ca="1">SUM(0.5*(N87-J87),J87)</f>
        <v>10.625</v>
      </c>
      <c r="M87" s="71">
        <f ca="1">SUM(0.75*(N87-J87),J87)</f>
        <v>10.4375</v>
      </c>
      <c r="N87" s="108">
        <f ca="1">SUM(F87,-B87,J87,0.25*ABS(J87-F87))</f>
        <v>10.25</v>
      </c>
      <c r="O87" s="71">
        <f ca="1">SUM(0.25*(R87-N87),N87)</f>
        <v>11.9375</v>
      </c>
      <c r="P87" s="71">
        <f ca="1">SUM(0.5*(R87-N87),N87)</f>
        <v>13.625</v>
      </c>
      <c r="Q87" s="71">
        <f ca="1">SUM(0.75*(R87-N87),N87)</f>
        <v>15.3125</v>
      </c>
      <c r="R87" s="108">
        <v>17</v>
      </c>
      <c r="S87" s="122"/>
      <c r="T87" s="111">
        <f ca="1">SUM((CD20+CE19+CE18+CF17+CF16+CG15+CG14+CH13+CH12+CI11+CI10+CH9+CH8)*-0.132,(CG7+CF7+CE7+CD6+CC6+CB6+CA5+BZ5+BY5+BX4+BW4+BV4)*-0.132/3,17)</f>
        <v>17.75646153846154</v>
      </c>
      <c r="U87" s="111">
        <f ca="1">Lefty!T87</f>
        <v>19.14753846153846</v>
      </c>
    </row>
    <row r="88" spans="2:21">
      <c r="B88" s="108">
        <v>14</v>
      </c>
      <c r="C88" s="71">
        <f ca="1">SUM(0.25*(F88-B88),B88)</f>
        <v>13.5</v>
      </c>
      <c r="D88" s="71">
        <f ca="1">SUM(0.5*(F88-B88)+B88)</f>
        <v>13</v>
      </c>
      <c r="E88" s="71">
        <f ca="1">SUM(0.75*(F88-B88),B88)</f>
        <v>12.5</v>
      </c>
      <c r="F88" s="108">
        <v>12</v>
      </c>
      <c r="G88" s="71">
        <f ca="1">SUM(0.25*(J88-F88),F88)</f>
        <v>11.5</v>
      </c>
      <c r="H88" s="71">
        <f ca="1">SUM(0.5*(J88-F88),F88)</f>
        <v>11</v>
      </c>
      <c r="I88" s="71">
        <f ca="1">SUM(0.75*(J88-F88),F88)</f>
        <v>10.5</v>
      </c>
      <c r="J88" s="108">
        <f ca="1">SUM(F88,-B88,F88)</f>
        <v>10</v>
      </c>
      <c r="K88" s="71">
        <f ca="1">SUM(0.25*(N88-J88),J88)</f>
        <v>9.625</v>
      </c>
      <c r="L88" s="71">
        <f ca="1">SUM(0.5*(N88-J88),J88)</f>
        <v>9.25</v>
      </c>
      <c r="M88" s="71">
        <f ca="1">SUM(0.75*(N88-J88),J88)</f>
        <v>8.875</v>
      </c>
      <c r="N88" s="108">
        <f ca="1">SUM(F88,-B88,J88,0.25*ABS(J88-F88))</f>
        <v>8.5</v>
      </c>
      <c r="O88" s="71">
        <f ca="1">SUM(0.25*(R88-N88),N88)</f>
        <v>10.625</v>
      </c>
      <c r="P88" s="71">
        <f ca="1">SUM(0.5*(R88-N88),N88)</f>
        <v>12.75</v>
      </c>
      <c r="Q88" s="71">
        <f ca="1">SUM(0.75*(R88-N88),N88)</f>
        <v>14.875</v>
      </c>
      <c r="R88" s="108">
        <v>17</v>
      </c>
      <c r="S88" s="122"/>
      <c r="T88" s="111">
        <f ca="1">SUM((CB20+CC19+CD18+CE17+CF16+CG15+CH14+CI13+CJ12+CK11+CK10+CL9+CL8)*-0.132,(CK7+CJ7+CI7+CH7+CG6+CF6+CE6+CD6+CC5+CB5+CA5+BZ5+BY4+BX4+BW4+BV4)*-0.132/4,17)</f>
        <v>17.701461538461537</v>
      </c>
      <c r="U88" s="111">
        <f ca="1">Lefty!T88</f>
        <v>19.664538461538459</v>
      </c>
    </row>
    <row r="89" spans="2:21">
      <c r="B89" s="108">
        <v>15</v>
      </c>
      <c r="C89" s="71">
        <f ca="1">SUM(0.25*(F89-B89),B89)</f>
        <v>14.25</v>
      </c>
      <c r="D89" s="71">
        <f ca="1">SUM(0.5*(F89-B89)+B89)</f>
        <v>13.5</v>
      </c>
      <c r="E89" s="71">
        <f ca="1">SUM(0.75*(F89-B89),B89)</f>
        <v>12.75</v>
      </c>
      <c r="F89" s="108">
        <v>12</v>
      </c>
      <c r="G89" s="71">
        <f ca="1">SUM(0.25*(J89-F89),F89)</f>
        <v>11.25</v>
      </c>
      <c r="H89" s="71">
        <f ca="1">SUM(0.5*(J89-F89),F89)</f>
        <v>10.5</v>
      </c>
      <c r="I89" s="71">
        <f ca="1">SUM(0.75*(J89-F89),F89)</f>
        <v>9.75</v>
      </c>
      <c r="J89" s="108">
        <f ca="1">SUM(F89,-B89,F89)</f>
        <v>9</v>
      </c>
      <c r="K89" s="71">
        <f ca="1">SUM(0.25*(N89-J89),J89)</f>
        <v>8.4375</v>
      </c>
      <c r="L89" s="71">
        <f ca="1">SUM(0.5*(N89-J89),J89)</f>
        <v>7.875</v>
      </c>
      <c r="M89" s="71">
        <f ca="1">SUM(0.75*(N89-J89),J89)</f>
        <v>7.3125</v>
      </c>
      <c r="N89" s="108">
        <f ca="1">SUM(F89,-B89,J89,0.25*ABS(J89-F89))</f>
        <v>6.75</v>
      </c>
      <c r="O89" s="71">
        <f ca="1">SUM(0.25*(R89-N89),N89)</f>
        <v>9.3125</v>
      </c>
      <c r="P89" s="71">
        <f ca="1">SUM(0.5*(R89-N89),N89)</f>
        <v>11.875</v>
      </c>
      <c r="Q89" s="71">
        <f ca="1">SUM(0.75*(R89-N89),N89)</f>
        <v>14.4375</v>
      </c>
      <c r="R89" s="108">
        <v>17</v>
      </c>
      <c r="S89" s="122"/>
      <c r="T89" s="111">
        <f ca="1">SUM((BZ20+CC18+CF16+CI14+CL12+CM11+CN10+CO9+CP8)*-0.132,(CA19+CB19+CD17+CE17+CG15+CH15+CJ13+CK13)*-0.132/2,(CO7+CN7+CM7+CL7+CK7+CJ6+CI6+CH6+CG6+CF6+CE5+CD5+CC5+CB5+CA5+BZ4+BY4+BX4+BW4+BV4)*-0.132/5,17)</f>
        <v>17.774061538461538</v>
      </c>
      <c r="U89" s="111">
        <f ca="1">Lefty!T89</f>
        <v>19.473138461538461</v>
      </c>
    </row>
    <row r="90" spans="2:21">
      <c r="B90" s="108">
        <v>16</v>
      </c>
      <c r="C90" s="71">
        <f ca="1">SUM(0.25*(F90-B90),B90)</f>
        <v>15</v>
      </c>
      <c r="D90" s="71">
        <f ca="1">SUM(0.5*(F90-B90)+B90)</f>
        <v>14</v>
      </c>
      <c r="E90" s="71">
        <f ca="1">SUM(0.75*(F90-B90),B90)</f>
        <v>13</v>
      </c>
      <c r="F90" s="108">
        <v>12</v>
      </c>
      <c r="G90" s="71">
        <f ca="1">SUM(0.25*(J90-F90),F90)</f>
        <v>11</v>
      </c>
      <c r="H90" s="71">
        <f ca="1">SUM(0.5*(J90-F90),F90)</f>
        <v>10</v>
      </c>
      <c r="I90" s="71">
        <f ca="1">SUM(0.75*(J90-F90),F90)</f>
        <v>9</v>
      </c>
      <c r="J90" s="108">
        <f ca="1">SUM(F90,-B90,F90)</f>
        <v>8</v>
      </c>
      <c r="K90" s="71">
        <f ca="1">SUM(0.25*(N90-J90),J90)</f>
        <v>7.25</v>
      </c>
      <c r="L90" s="71">
        <f ca="1">SUM(0.5*(N90-J90),J90)</f>
        <v>6.5</v>
      </c>
      <c r="M90" s="71">
        <f ca="1">SUM(0.75*(N90-J90),J90)</f>
        <v>5.75</v>
      </c>
      <c r="N90" s="108">
        <f ca="1">SUM(F90,-B90,J90,0.25*ABS(J90-F90))</f>
        <v>5</v>
      </c>
      <c r="O90" s="71">
        <f ca="1">SUM(0.25*(R90-N90),N90)</f>
        <v>8</v>
      </c>
      <c r="P90" s="71">
        <f ca="1">SUM(0.5*(R90-N90),N90)</f>
        <v>11</v>
      </c>
      <c r="Q90" s="71">
        <f ca="1">SUM(0.75*(R90-N90),N90)</f>
        <v>14</v>
      </c>
      <c r="R90" s="108">
        <v>17</v>
      </c>
      <c r="S90" s="122"/>
      <c r="T90" s="111">
        <f ca="1">SUM((BX20+CT8+CQ10)*-0.132,(BY19+BZ19+CA18+CB18+CC17+CD17+CE16+CF16+CG15+CH15+CI14+CJ14+CK13+CL13+CM12+CN12+CO11+CP11+CR9+CS9)*-0.132/2,(CS7+CR7+CQ7+CP7+CO7+CN7+CM6+CL6+CK6+CJ6+CI6+CH6+CG5+CF5+CE5+CD5+CC5+CB5+CA4+BZ4+BY4+BX4+BW4+BV4)*-0.132/6,17)</f>
        <v>17.91046153846154</v>
      </c>
      <c r="U90" s="111">
        <f ca="1">Lefty!T90</f>
        <v>19.14753846153846</v>
      </c>
    </row>
    <row r="91" spans="2:21">
      <c r="B91" s="108">
        <v>17</v>
      </c>
      <c r="C91" s="71">
        <f ca="1">SUM(0.25*(F91-B91),B91)</f>
        <v>15.75</v>
      </c>
      <c r="D91" s="71">
        <f ca="1">SUM(0.5*(F91-B91)+B91)</f>
        <v>14.5</v>
      </c>
      <c r="E91" s="71">
        <f ca="1">SUM(0.75*(F91-B91),B91)</f>
        <v>13.25</v>
      </c>
      <c r="F91" s="108">
        <v>12</v>
      </c>
      <c r="G91" s="71">
        <f ca="1">SUM(0.25*(J91-F91),F91)</f>
        <v>10.75</v>
      </c>
      <c r="H91" s="71">
        <f ca="1">SUM(0.5*(J91-F91),F91)</f>
        <v>9.5</v>
      </c>
      <c r="I91" s="71">
        <f ca="1">SUM(0.75*(J91-F91),F91)</f>
        <v>8.25</v>
      </c>
      <c r="J91" s="108">
        <f ca="1">SUM(F91,-B91,F91)</f>
        <v>7</v>
      </c>
      <c r="K91" s="71">
        <f ca="1">SUM(0.25*(N91-J91),J91)</f>
        <v>6.0625</v>
      </c>
      <c r="L91" s="71">
        <f ca="1">SUM(0.5*(N91-J91),J91)</f>
        <v>5.125</v>
      </c>
      <c r="M91" s="71">
        <f ca="1">SUM(0.75*(N91-J91),J91)</f>
        <v>4.1875</v>
      </c>
      <c r="N91" s="108">
        <f ca="1">SUM(F91,-B91,J91,0.25*ABS(J91-F91))</f>
        <v>3.25</v>
      </c>
      <c r="O91" s="71">
        <f ca="1">SUM(0.25*(R91-N91),N91)</f>
        <v>6.6875</v>
      </c>
      <c r="P91" s="71">
        <f ca="1">SUM(0.5*(R91-N91),N91)</f>
        <v>10.125</v>
      </c>
      <c r="Q91" s="71">
        <f ca="1">SUM(0.75*(R91-N91),N91)</f>
        <v>13.5625</v>
      </c>
      <c r="R91" s="108">
        <v>17</v>
      </c>
      <c r="S91" s="122"/>
      <c r="T91" s="111">
        <f ca="1">SUM((BV20+BW20+BX19+BY19+CC17+CD17+CE16+CF16+CG15+CH15+CL13+CM13+CQ11+CR11+CS10+CT10+CU9+CV9+CW8+CX8)*-0.132/2,(BZ18+CA18+CB18+CI14+CJ14+CK14+CN12+CO12+CP12)*-0.132/3,(CW7+CV7+CU7+CT7+CS7+CR7+CQ7+CP6+CO6+CN6+CM6+CL6+CK6+CJ6+CI5+CH5+CG5+CF5+CE5+CD5+CC5+CB4+CA4+BZ4+BY4+BX4+BW4+BV4)*-0.132/7,17)</f>
        <v>17.552175824175823</v>
      </c>
      <c r="U91" s="111">
        <f ca="1">Lefty!T91</f>
        <v>19.106681318681318</v>
      </c>
    </row>
    <row r="92" spans="2:21">
      <c r="B92" s="108">
        <v>18</v>
      </c>
      <c r="C92" s="71">
        <f ca="1">SUM(0.25*(F92-B92),B92)</f>
        <v>16.5</v>
      </c>
      <c r="D92" s="71">
        <f ca="1">SUM(0.5*(F92-B92)+B92)</f>
        <v>15</v>
      </c>
      <c r="E92" s="71">
        <f ca="1">SUM(0.75*(F92-B92),B92)</f>
        <v>13.5</v>
      </c>
      <c r="F92" s="108">
        <v>12</v>
      </c>
      <c r="G92" s="71">
        <f ca="1">SUM(0.25*(J92-F92),F92)</f>
        <v>10.5</v>
      </c>
      <c r="H92" s="71">
        <f ca="1">SUM(0.5*(J92-F92),F92)</f>
        <v>9</v>
      </c>
      <c r="I92" s="71">
        <f ca="1">SUM(0.75*(J92-F92),F92)</f>
        <v>7.5</v>
      </c>
      <c r="J92" s="108">
        <f ca="1">SUM(F92,-B92,F92)</f>
        <v>6</v>
      </c>
      <c r="K92" s="71">
        <f ca="1">SUM(0.25*(N92-J92),J92)</f>
        <v>4.875</v>
      </c>
      <c r="L92" s="71">
        <f ca="1">SUM(0.5*(N92-J92),J92)</f>
        <v>3.75</v>
      </c>
      <c r="M92" s="71">
        <f ca="1">SUM(0.75*(N92-J92),J92)</f>
        <v>2.625</v>
      </c>
      <c r="N92" s="108">
        <f ca="1">SUM(F92,-B92,J92,0.25*ABS(J92-F92))</f>
        <v>1.5</v>
      </c>
      <c r="O92" s="71">
        <f ca="1">SUM(0.25*(R92-N92),N92)</f>
        <v>5.375</v>
      </c>
      <c r="P92" s="71">
        <f ca="1">SUM(0.5*(R92-N92),N92)</f>
        <v>9.25</v>
      </c>
      <c r="Q92" s="71">
        <f ca="1">SUM(0.75*(R92-N92),N92)</f>
        <v>13.125</v>
      </c>
      <c r="R92" s="108">
        <v>17</v>
      </c>
      <c r="S92" s="122"/>
      <c r="T92" s="111">
        <f ca="1">SUM((BT20+BU20+BV20+BY18+BZ18+CA18+CD16+CE16+CF16+CG15+CH15+CI15+CJ14+CK14+CL14+CM13+CN13+CO13+CP12+CQ12+CR12+CS11+CT11+CU11+CX9+CY9+CZ9)*-0.132/3,(BW19+BX19+CB17+CC17+CV10+CW10+DA8+DB8)*-0.132/2,(DA7+CZ7+CY7+CX7+CW7+CV7+CU7+CT7+CS6+CR6+CQ6+CP6+CO6+CN6+CM6+CL6+CK5+CJ5+CI5+CH5+CG5+CF5+CE5+CD5+CC4+CB4+CA4+BZ4+BY4+BX4+BW4+BV4)*-0.132/8,17)</f>
        <v>17.706961538461538</v>
      </c>
      <c r="U92" s="111">
        <f ca="1">Lefty!T92</f>
        <v>18.83953846153846</v>
      </c>
    </row>
    <row r="93" spans="2:19">
      <c r="B93" s="108"/>
      <c r="C93" s="71"/>
      <c r="D93" s="71"/>
      <c r="E93" s="71"/>
      <c r="F93" s="108"/>
      <c r="G93" s="71"/>
      <c r="H93" s="71"/>
      <c r="I93" s="71"/>
      <c r="J93" s="108"/>
      <c r="K93" s="71"/>
      <c r="L93" s="71"/>
      <c r="M93" s="71"/>
      <c r="N93" s="108"/>
      <c r="O93" s="71"/>
      <c r="P93" s="71"/>
      <c r="Q93" s="71"/>
      <c r="R93" s="108"/>
      <c r="S93" s="122"/>
    </row>
    <row r="94" spans="2:21">
      <c r="B94" s="108">
        <v>12</v>
      </c>
      <c r="C94" s="71">
        <f ca="1">SUM(0.25*(F94-B94),B94)</f>
        <v>12.25</v>
      </c>
      <c r="D94" s="71">
        <f ca="1">SUM(0.5*(F94-B94)+B94)</f>
        <v>12.5</v>
      </c>
      <c r="E94" s="71">
        <f ca="1">SUM(0.75*(F94-B94),B94)</f>
        <v>12.75</v>
      </c>
      <c r="F94" s="108">
        <v>13</v>
      </c>
      <c r="G94" s="71">
        <f ca="1">SUM(0.25*(J94-F94),F94)</f>
        <v>13.25</v>
      </c>
      <c r="H94" s="71">
        <f ca="1">SUM(0.5*(J94-F94),F94)</f>
        <v>13.5</v>
      </c>
      <c r="I94" s="71">
        <f ca="1">SUM(0.75*(J94-F94),F94)</f>
        <v>13.75</v>
      </c>
      <c r="J94" s="108">
        <f ca="1">SUM(F94,-B94,F94)</f>
        <v>14</v>
      </c>
      <c r="K94" s="71">
        <f ca="1">SUM(0.25*(N94-J94),J94)</f>
        <v>14.3125</v>
      </c>
      <c r="L94" s="71">
        <f ca="1">SUM(0.5*(N94-J94),J94)</f>
        <v>14.625</v>
      </c>
      <c r="M94" s="71">
        <f ca="1">SUM(0.75*(N94-J94),J94)</f>
        <v>14.9375</v>
      </c>
      <c r="N94" s="108">
        <f ca="1">SUM(F94,-B94,J94,0.25*ABS(J94-F94))</f>
        <v>15.25</v>
      </c>
      <c r="O94" s="71">
        <f ca="1">SUM(0.25*(R94-N94),N94)</f>
        <v>15.6875</v>
      </c>
      <c r="P94" s="71">
        <f ca="1">SUM(0.5*(R94-N94),N94)</f>
        <v>16.125</v>
      </c>
      <c r="Q94" s="71">
        <f ca="1">SUM(0.75*(R94-N94),N94)</f>
        <v>16.5625</v>
      </c>
      <c r="R94" s="108">
        <v>17</v>
      </c>
      <c r="S94" s="122"/>
      <c r="T94" s="111">
        <f ca="1">SUM((CF20+CE19+CE18+CD17+CD16+CC15+CC14+CB13+CB12+CA11+CA10+BZ9+BZ8+BY7+BX6+BW5+BV4)*-0.132,17)</f>
        <v>17.008461538461539</v>
      </c>
      <c r="U94" s="111">
        <f ca="1">Lefty!T94</f>
        <v>19.367538461538462</v>
      </c>
    </row>
    <row r="95" spans="2:21">
      <c r="B95" s="108">
        <v>13</v>
      </c>
      <c r="C95" s="71">
        <f ca="1">SUM(0.25*(F95-B95),B95)</f>
        <v>13</v>
      </c>
      <c r="D95" s="71">
        <f ca="1">SUM(0.5*(F95-B95)+B95)</f>
        <v>13</v>
      </c>
      <c r="E95" s="71">
        <f ca="1">SUM(0.75*(F95-B95),B95)</f>
        <v>13</v>
      </c>
      <c r="F95" s="108">
        <v>13</v>
      </c>
      <c r="G95" s="71">
        <f ca="1">SUM(0.25*(J95-F95),F95)</f>
        <v>13</v>
      </c>
      <c r="H95" s="71">
        <f ca="1">SUM(0.5*(J95-F95),F95)</f>
        <v>13</v>
      </c>
      <c r="I95" s="71">
        <f ca="1">SUM(0.75*(J95-F95),F95)</f>
        <v>13</v>
      </c>
      <c r="J95" s="108">
        <f ca="1">SUM(F95,-B95,F95)</f>
        <v>13</v>
      </c>
      <c r="K95" s="71">
        <f ca="1">SUM(0.25*(N95-J95),J95)</f>
        <v>13.2</v>
      </c>
      <c r="L95" s="71">
        <f ca="1">SUM(0.5*(N95-J95),J95)</f>
        <v>13.4</v>
      </c>
      <c r="M95" s="71">
        <f ca="1">SUM(0.75*(N95-J95),J95)</f>
        <v>13.600000000000001</v>
      </c>
      <c r="N95" s="108">
        <f ca="1">SUM(F95,-B95,J95,0.25*ABS(J95-F95),0.2*(17-F95))</f>
        <v>13.8</v>
      </c>
      <c r="O95" s="71">
        <f ca="1">SUM(0.25*(R95-N95),N95)</f>
        <v>14.600000000000001</v>
      </c>
      <c r="P95" s="71">
        <f ca="1">SUM(0.5*(R95-N95),N95)</f>
        <v>15.4</v>
      </c>
      <c r="Q95" s="71">
        <f ca="1">SUM(0.75*(R95-N95),N95)</f>
        <v>16.2</v>
      </c>
      <c r="R95" s="108">
        <v>17</v>
      </c>
      <c r="S95" s="122"/>
      <c r="T95" s="111">
        <f ca="1">SUM((CD20+CD19+CD18+CD17+CD16+CD15+CD14+CD13+CD12+CC11+CC10++CB9+CB8+BW5+BV4)*-0.132,(CA7+BZ7+BY6+BX6)*-0.132/2,17)</f>
        <v>17.272461538461538</v>
      </c>
      <c r="U95" s="111">
        <f ca="1">Lefty!T95</f>
        <v>19.697538461538461</v>
      </c>
    </row>
    <row r="96" spans="2:21">
      <c r="B96" s="108">
        <v>14</v>
      </c>
      <c r="C96" s="71">
        <f ca="1">SUM(0.25*(F96-B96),B96)</f>
        <v>13.75</v>
      </c>
      <c r="D96" s="71">
        <f ca="1">SUM(0.5*(F96-B96)+B96)</f>
        <v>13.5</v>
      </c>
      <c r="E96" s="71">
        <f ca="1">SUM(0.75*(F96-B96),B96)</f>
        <v>13.25</v>
      </c>
      <c r="F96" s="108">
        <v>13</v>
      </c>
      <c r="G96" s="71">
        <f ca="1">SUM(0.25*(J96-F96),F96)</f>
        <v>12.75</v>
      </c>
      <c r="H96" s="71">
        <f ca="1">SUM(0.5*(J96-F96),F96)</f>
        <v>12.5</v>
      </c>
      <c r="I96" s="71">
        <f ca="1">SUM(0.75*(J96-F96),F96)</f>
        <v>12.25</v>
      </c>
      <c r="J96" s="108">
        <f ca="1">SUM(F96,-B96,F96)</f>
        <v>12</v>
      </c>
      <c r="K96" s="71">
        <f ca="1">SUM(0.25*(N96-J96),J96)</f>
        <v>11.8125</v>
      </c>
      <c r="L96" s="71">
        <f ca="1">SUM(0.5*(N96-J96),J96)</f>
        <v>11.625</v>
      </c>
      <c r="M96" s="71">
        <f ca="1">SUM(0.75*(N96-J96),J96)</f>
        <v>11.4375</v>
      </c>
      <c r="N96" s="108">
        <f ca="1">SUM(F96,-B96,J96,0.25*ABS(J96-F96))</f>
        <v>11.25</v>
      </c>
      <c r="O96" s="71">
        <f ca="1">SUM(0.25*(R96-N96),N96)</f>
        <v>12.6875</v>
      </c>
      <c r="P96" s="71">
        <f ca="1">SUM(0.5*(R96-N96),N96)</f>
        <v>14.125</v>
      </c>
      <c r="Q96" s="71">
        <f ca="1">SUM(0.75*(R96-N96),N96)</f>
        <v>15.5625</v>
      </c>
      <c r="R96" s="108">
        <v>17</v>
      </c>
      <c r="S96" s="122"/>
      <c r="T96" s="111">
        <f ca="1">SUM((CB20+CC19+CC18+CD17+CD16+CE15+CE14+CF13+CF12+CG11+CG10+CF9+CF8)*-0.132,(CE7+CD7+CC7+CB6+CA6+BZ6)*-0.132/3,(BY5+BX5+BW4+BV4)*-0.132/2,17)</f>
        <v>17.91046153846154</v>
      </c>
      <c r="U96" s="111">
        <f ca="1">Lefty!T96</f>
        <v>19.235538461538461</v>
      </c>
    </row>
    <row r="97" spans="2:21">
      <c r="B97" s="108">
        <v>15</v>
      </c>
      <c r="C97" s="71">
        <f ca="1">SUM(0.25*(F97-B97),B97)</f>
        <v>14.5</v>
      </c>
      <c r="D97" s="71">
        <f ca="1">SUM(0.5*(F97-B97)+B97)</f>
        <v>14</v>
      </c>
      <c r="E97" s="71">
        <f ca="1">SUM(0.75*(F97-B97),B97)</f>
        <v>13.5</v>
      </c>
      <c r="F97" s="108">
        <v>13</v>
      </c>
      <c r="G97" s="71">
        <f ca="1">SUM(0.25*(J97-F97),F97)</f>
        <v>12.5</v>
      </c>
      <c r="H97" s="71">
        <f ca="1">SUM(0.5*(J97-F97),F97)</f>
        <v>12</v>
      </c>
      <c r="I97" s="71">
        <f ca="1">SUM(0.75*(J97-F97),F97)</f>
        <v>11.5</v>
      </c>
      <c r="J97" s="108">
        <f ca="1">SUM(F97,-B97,F97)</f>
        <v>11</v>
      </c>
      <c r="K97" s="71">
        <f ca="1">SUM(0.25*(N97-J97),J97)</f>
        <v>10.625</v>
      </c>
      <c r="L97" s="71">
        <f ca="1">SUM(0.5*(N97-J97),J97)</f>
        <v>10.25</v>
      </c>
      <c r="M97" s="71">
        <f ca="1">SUM(0.75*(N97-J97),J97)</f>
        <v>9.875</v>
      </c>
      <c r="N97" s="108">
        <f ca="1">SUM(F97,-B97,J97,0.25*ABS(J97-F97))</f>
        <v>9.5</v>
      </c>
      <c r="O97" s="71">
        <f ca="1">SUM(0.25*(R97-N97),N97)</f>
        <v>11.375</v>
      </c>
      <c r="P97" s="71">
        <f ca="1">SUM(0.5*(R97-N97),N97)</f>
        <v>13.25</v>
      </c>
      <c r="Q97" s="71">
        <f ca="1">SUM(0.75*(R97-N97),N97)</f>
        <v>15.125</v>
      </c>
      <c r="R97" s="108">
        <v>17</v>
      </c>
      <c r="S97" s="122"/>
      <c r="T97" s="111">
        <f ca="1">SUM((BZ20+CA19+CB18+CC17+CD16+CE15+CF14+CG13+CH12+CI11+CI10+CJ9+CJ8)*-0.132,(CI7+CH7+CG7+CF7+CE6+CD6+CC6+CB6)*-0.132/4,(CA5+BZ5+BY5+BX4+BW4+BV4)*-0.132/3,17)</f>
        <v>17.679461538461538</v>
      </c>
      <c r="U97" s="111">
        <f ca="1">Lefty!T97</f>
        <v>19.510538461538463</v>
      </c>
    </row>
    <row r="98" spans="2:21">
      <c r="B98" s="108">
        <v>16</v>
      </c>
      <c r="C98" s="71">
        <f ca="1">SUM(0.25*(F98-B98),B98)</f>
        <v>15.25</v>
      </c>
      <c r="D98" s="71">
        <f ca="1">SUM(0.5*(F98-B98)+B98)</f>
        <v>14.5</v>
      </c>
      <c r="E98" s="71">
        <f ca="1">SUM(0.75*(F98-B98),B98)</f>
        <v>13.75</v>
      </c>
      <c r="F98" s="108">
        <v>13</v>
      </c>
      <c r="G98" s="71">
        <f ca="1">SUM(0.25*(J98-F98),F98)</f>
        <v>12.25</v>
      </c>
      <c r="H98" s="71">
        <f ca="1">SUM(0.5*(J98-F98),F98)</f>
        <v>11.5</v>
      </c>
      <c r="I98" s="71">
        <f ca="1">SUM(0.75*(J98-F98),F98)</f>
        <v>10.75</v>
      </c>
      <c r="J98" s="108">
        <f ca="1">SUM(F98,-B98,F98)</f>
        <v>10</v>
      </c>
      <c r="K98" s="71">
        <f ca="1">SUM(0.25*(N98-J98),J98)</f>
        <v>9.4375</v>
      </c>
      <c r="L98" s="71">
        <f ca="1">SUM(0.5*(N98-J98),J98)</f>
        <v>8.875</v>
      </c>
      <c r="M98" s="71">
        <f ca="1">SUM(0.75*(N98-J98),J98)</f>
        <v>8.3125</v>
      </c>
      <c r="N98" s="108">
        <f ca="1">SUM(F98,-B98,J98,0.25*ABS(J98-F98))</f>
        <v>7.75</v>
      </c>
      <c r="O98" s="71">
        <f ca="1">SUM(0.25*(R98-N98),N98)</f>
        <v>10.0625</v>
      </c>
      <c r="P98" s="71">
        <f ca="1">SUM(0.5*(R98-N98),N98)</f>
        <v>12.375</v>
      </c>
      <c r="Q98" s="71">
        <f ca="1">SUM(0.75*(R98-N98),N98)</f>
        <v>14.6875</v>
      </c>
      <c r="R98" s="108">
        <v>17</v>
      </c>
      <c r="S98" s="122"/>
      <c r="T98" s="111">
        <f ca="1">SUM((BX20+CA18+CD16+CG14+CJ12+CK11+CL10+CM9+CN8)*-0.132,(BY19+BZ19+CB17+CC17+CE15+CF15+CH13+CI13)*-0.132/2,(CM7+CL7+CK7+CJ7+CI7+CH6+CG6+CF6+CE6+CD6)*-0.132/5,(CC5+CB5+CA5+BZ5+BY4+BX4+BW4+BV4)*-0.132/4,17)</f>
        <v>17.655261538461538</v>
      </c>
      <c r="U98" s="111">
        <f ca="1">Lefty!T98</f>
        <v>19.070538461538462</v>
      </c>
    </row>
    <row r="99" spans="2:21">
      <c r="B99" s="108">
        <v>17</v>
      </c>
      <c r="C99" s="71">
        <f ca="1">SUM(0.25*(F99-B99),B99)</f>
        <v>16</v>
      </c>
      <c r="D99" s="71">
        <f ca="1">SUM(0.5*(F99-B99)+B99)</f>
        <v>15</v>
      </c>
      <c r="E99" s="71">
        <f ca="1">SUM(0.75*(F99-B99),B99)</f>
        <v>14</v>
      </c>
      <c r="F99" s="108">
        <v>13</v>
      </c>
      <c r="G99" s="71">
        <f ca="1">SUM(0.25*(J99-F99),F99)</f>
        <v>12</v>
      </c>
      <c r="H99" s="71">
        <f ca="1">SUM(0.5*(J99-F99),F99)</f>
        <v>11</v>
      </c>
      <c r="I99" s="71">
        <f ca="1">SUM(0.75*(J99-F99),F99)</f>
        <v>10</v>
      </c>
      <c r="J99" s="108">
        <f ca="1">SUM(F99,-B99,F99)</f>
        <v>9</v>
      </c>
      <c r="K99" s="71">
        <f ca="1">SUM(0.25*(N99-J99),J99)</f>
        <v>8.25</v>
      </c>
      <c r="L99" s="71">
        <f ca="1">SUM(0.5*(N99-J99),J99)</f>
        <v>7.5</v>
      </c>
      <c r="M99" s="71">
        <f ca="1">SUM(0.75*(N99-J99),J99)</f>
        <v>6.75</v>
      </c>
      <c r="N99" s="108">
        <f ca="1">SUM(F99,-B99,J99,0.25*ABS(J99-F99))</f>
        <v>6</v>
      </c>
      <c r="O99" s="71">
        <f ca="1">SUM(0.25*(R99-N99),N99)</f>
        <v>8.75</v>
      </c>
      <c r="P99" s="71">
        <f ca="1">SUM(0.5*(R99-N99),N99)</f>
        <v>11.5</v>
      </c>
      <c r="Q99" s="71">
        <f ca="1">SUM(0.75*(R99-N99),N99)</f>
        <v>14.25</v>
      </c>
      <c r="R99" s="108">
        <v>17</v>
      </c>
      <c r="S99" s="122"/>
      <c r="T99" s="111">
        <f ca="1">SUM((BU20+BV20+BW19+BX19+BY18+BZ18+CA17+CB17+CC16+CD16+CE15+CF15+CG14+CH14+CI13+CJ13+CK12+CL12+CM11+CN11+CP9+CQ9)*-0.132/2,(CO10+CR8)*-0.132,(CQ7+CP7+CO7+CN7+CM7+CL7+CK6+CJ6+CI6+CH6+CG6+CF6)*-0.132/6,(CE5+CD5+CC5+CB5+CA5+BZ4+BY4+BX4+BW4+BV4)*-0.132/5,17)</f>
        <v>17.606861538461537</v>
      </c>
      <c r="U99" s="111">
        <f ca="1">Lefty!T99</f>
        <v>19.041938461538461</v>
      </c>
    </row>
    <row r="100" spans="2:21">
      <c r="B100" s="108">
        <v>18</v>
      </c>
      <c r="C100" s="71">
        <f ca="1">SUM(0.25*(F100-B100),B100)</f>
        <v>16.75</v>
      </c>
      <c r="D100" s="71">
        <f ca="1">SUM(0.5*(F100-B100)+B100)</f>
        <v>15.5</v>
      </c>
      <c r="E100" s="71">
        <f ca="1">SUM(0.75*(F100-B100),B100)</f>
        <v>14.25</v>
      </c>
      <c r="F100" s="108">
        <v>13</v>
      </c>
      <c r="G100" s="71">
        <f ca="1">SUM(0.25*(J100-F100),F100)</f>
        <v>11.75</v>
      </c>
      <c r="H100" s="71">
        <f ca="1">SUM(0.5*(J100-F100),F100)</f>
        <v>10.5</v>
      </c>
      <c r="I100" s="71">
        <f ca="1">SUM(0.75*(J100-F100),F100)</f>
        <v>9.25</v>
      </c>
      <c r="J100" s="108">
        <f ca="1">SUM(F100,-B100,F100)</f>
        <v>8</v>
      </c>
      <c r="K100" s="71">
        <f ca="1">SUM(0.25*(N100-J100),J100)</f>
        <v>7.0625</v>
      </c>
      <c r="L100" s="71">
        <f ca="1">SUM(0.5*(N100-J100),J100)</f>
        <v>6.125</v>
      </c>
      <c r="M100" s="71">
        <f ca="1">SUM(0.75*(N100-J100),J100)</f>
        <v>5.1875</v>
      </c>
      <c r="N100" s="108">
        <f ca="1">SUM(F100,-B100,J100,0.25*ABS(J100-F100))</f>
        <v>4.25</v>
      </c>
      <c r="O100" s="71">
        <f ca="1">SUM(0.25*(R100-N100),N100)</f>
        <v>7.4375</v>
      </c>
      <c r="P100" s="71">
        <f ca="1">SUM(0.5*(R100-N100),N100)</f>
        <v>10.625</v>
      </c>
      <c r="Q100" s="71">
        <f ca="1">SUM(0.75*(R100-N100),N100)</f>
        <v>13.8125</v>
      </c>
      <c r="R100" s="108">
        <v>17</v>
      </c>
      <c r="S100" s="122"/>
      <c r="T100" s="111">
        <f ca="1">SUM((BT20+BU20+BV19+BW19+CA17+CB17+CC16+CD16+CH14+CI14+CM12+CN12+CO11+CP11+CQ10+CR10+CS9+CT9+CU8+CV8)*-0.132/2,(BX18+BY18+BZ18+CE15+CF15+CG15+CJ13+CK13+CL13)*-0.132/3,(CU7+CT7+CS7+CR7+CQ7+CP7+CO7+CN6+CM6+CL6+CK6+CJ6+CI6+CH6)*-0.132/7,(CG5+CF5+CE5+CD5+CC5+CB5+CA4+BZ4+BY4+BX4+BW4+BV4)*-0.132/6,17)</f>
        <v>17.426461538461538</v>
      </c>
      <c r="U100" s="111">
        <f ca="1">Lefty!T100</f>
        <v>18.603824175824176</v>
      </c>
    </row>
    <row r="101" spans="2:21">
      <c r="B101" s="108">
        <v>19</v>
      </c>
      <c r="C101" s="71">
        <f ca="1">SUM(0.25*(F101-B101),B101)</f>
        <v>17.5</v>
      </c>
      <c r="D101" s="71">
        <f ca="1">SUM(0.5*(F101-B101)+B101)</f>
        <v>16</v>
      </c>
      <c r="E101" s="71">
        <f ca="1">SUM(0.75*(F101-B101),B101)</f>
        <v>14.5</v>
      </c>
      <c r="F101" s="108">
        <v>13</v>
      </c>
      <c r="G101" s="71">
        <f ca="1">SUM(0.25*(J101-F101),F101)</f>
        <v>11.5</v>
      </c>
      <c r="H101" s="71">
        <f ca="1">SUM(0.5*(J101-F101),F101)</f>
        <v>10</v>
      </c>
      <c r="I101" s="71">
        <f ca="1">SUM(0.75*(J101-F101),F101)</f>
        <v>8.5</v>
      </c>
      <c r="J101" s="108">
        <f ca="1">SUM(F101,-B101,F101)</f>
        <v>7</v>
      </c>
      <c r="K101" s="71">
        <f ca="1">SUM(0.25*(N101-J101),J101)</f>
        <v>5.875</v>
      </c>
      <c r="L101" s="71">
        <f ca="1">SUM(0.5*(N101-J101),J101)</f>
        <v>4.75</v>
      </c>
      <c r="M101" s="71">
        <f ca="1">SUM(0.75*(N101-J101),J101)</f>
        <v>3.625</v>
      </c>
      <c r="N101" s="108">
        <f ca="1">SUM(F101,-B101,J101,0.25*ABS(J101-F101))</f>
        <v>2.5</v>
      </c>
      <c r="O101" s="71">
        <f ca="1">SUM(0.25*(R101-N101),N101)</f>
        <v>6.125</v>
      </c>
      <c r="P101" s="71">
        <f ca="1">SUM(0.5*(R101-N101),N101)</f>
        <v>9.75</v>
      </c>
      <c r="Q101" s="71">
        <f ca="1">SUM(0.75*(R101-N101),N101)</f>
        <v>13.375</v>
      </c>
      <c r="R101" s="108">
        <v>17</v>
      </c>
      <c r="S101" s="122"/>
      <c r="T101" s="111">
        <f ca="1">SUM((BR20+BS20+BT20+BW18+BX18+BY18+CB16+CC16+CD16+CE15+CF15+CG15+CH14+CI14+CJ14+CK13+CL13+CM13+CN12+CO12+CP12+CQ11+CR11+CS11+CV9+CW9+CX9)*-0.132/3,(BU19+BV19+BZ17+CA17+CT10+CU10+CY8+CZ8)*-0.132/2,(CY7+CX7+CW7+CV7+CU7+CT7+CS7+CR7+CQ6+CP6+CO6+CN6+CM6+CL6+CK6+CJ6)*-0.132/8,(CI5+CH5+CG5+CF5+CE5+CD5+CC5+CB4+CA4+BZ4+BY4+BX4+BW4+BV4)*-0.132/7,17)</f>
        <v>17.310175824175822</v>
      </c>
      <c r="U101" s="111">
        <f ca="1">Lefty!T101</f>
        <v>18.709895604395605</v>
      </c>
    </row>
    <row r="102" spans="2:19">
      <c r="B102" s="108"/>
      <c r="C102" s="71"/>
      <c r="D102" s="71"/>
      <c r="E102" s="71"/>
      <c r="F102" s="108"/>
      <c r="G102" s="71"/>
      <c r="H102" s="71"/>
      <c r="I102" s="71"/>
      <c r="J102" s="108"/>
      <c r="K102" s="71"/>
      <c r="L102" s="71"/>
      <c r="M102" s="71"/>
      <c r="N102" s="108"/>
      <c r="O102" s="71"/>
      <c r="P102" s="71"/>
      <c r="Q102" s="71"/>
      <c r="R102" s="108"/>
      <c r="S102" s="122"/>
    </row>
    <row r="103" spans="2:21">
      <c r="B103" s="108">
        <v>13</v>
      </c>
      <c r="C103" s="71">
        <f ca="1">SUM(0.25*(F103-B103),B103)</f>
        <v>13.25</v>
      </c>
      <c r="D103" s="71">
        <f ca="1">SUM(0.5*(F103-B103)+B103)</f>
        <v>13.5</v>
      </c>
      <c r="E103" s="71">
        <f ca="1">SUM(0.75*(F103-B103),B103)</f>
        <v>13.75</v>
      </c>
      <c r="F103" s="108">
        <v>14</v>
      </c>
      <c r="G103" s="71">
        <f ca="1">SUM(0.25*(J103-F103),F103)</f>
        <v>14.25</v>
      </c>
      <c r="H103" s="71">
        <f ca="1">SUM(0.5*(J103-F103),F103)</f>
        <v>14.5</v>
      </c>
      <c r="I103" s="71">
        <f ca="1">SUM(0.75*(J103-F103),F103)</f>
        <v>14.75</v>
      </c>
      <c r="J103" s="108">
        <f ca="1">SUM(F103,-B103,F103)</f>
        <v>15</v>
      </c>
      <c r="K103" s="71">
        <f ca="1">SUM(0.25*(N103-J103),J103)</f>
        <v>15.25</v>
      </c>
      <c r="L103" s="71">
        <f ca="1">SUM(0.5*(N103-J103),J103)</f>
        <v>15.5</v>
      </c>
      <c r="M103" s="71">
        <f ca="1">SUM(0.75*(N103-J103),J103)</f>
        <v>15.75</v>
      </c>
      <c r="N103" s="108">
        <f ca="1">SUM(J103,J103,-F103)</f>
        <v>16</v>
      </c>
      <c r="O103" s="71">
        <f ca="1">SUM(0.25*(R103-N103),N103)</f>
        <v>16.25</v>
      </c>
      <c r="P103" s="71">
        <f ca="1">SUM(0.5*(R103-N103),N103)</f>
        <v>16.5</v>
      </c>
      <c r="Q103" s="71">
        <f ca="1">SUM(0.75*(R103-N103),N103)</f>
        <v>16.75</v>
      </c>
      <c r="R103" s="108">
        <v>17</v>
      </c>
      <c r="S103" s="122"/>
      <c r="T103" s="111">
        <f ca="1">SUM((CD20+CC19+CC18+CB17+CB16+CA15+CA14+BZ13+BZ12+BY11+BY10+BX9+BX8+BW7+BW6+BV5+BV4)*-0.132,17)</f>
        <v>16.74446153846154</v>
      </c>
      <c r="U103" s="111">
        <f ca="1">Lefty!T103</f>
        <v>18.17953846153846</v>
      </c>
    </row>
    <row r="104" spans="2:21">
      <c r="B104" s="108">
        <v>14</v>
      </c>
      <c r="C104" s="71">
        <f ca="1">SUM(0.25*(F104-B104),B104)</f>
        <v>14</v>
      </c>
      <c r="D104" s="71">
        <f ca="1">SUM(0.5*(F104-B104)+B104)</f>
        <v>14</v>
      </c>
      <c r="E104" s="71">
        <f ca="1">SUM(0.75*(F104-B104),B104)</f>
        <v>14</v>
      </c>
      <c r="F104" s="108">
        <v>14</v>
      </c>
      <c r="G104" s="71">
        <f ca="1">SUM(0.25*(J104-F104),F104)</f>
        <v>14</v>
      </c>
      <c r="H104" s="71">
        <f ca="1">SUM(0.5*(J104-F104),F104)</f>
        <v>14</v>
      </c>
      <c r="I104" s="71">
        <f ca="1">SUM(0.75*(J104-F104),F104)</f>
        <v>14</v>
      </c>
      <c r="J104" s="108">
        <f ca="1">SUM(F104,-B104,F104)</f>
        <v>14</v>
      </c>
      <c r="K104" s="71">
        <f ca="1">SUM(0.25*(N104-J104),J104)</f>
        <v>14.15</v>
      </c>
      <c r="L104" s="71">
        <f ca="1">SUM(0.5*(N104-J104),J104)</f>
        <v>14.3</v>
      </c>
      <c r="M104" s="71">
        <f ca="1">SUM(0.75*(N104-J104),J104)</f>
        <v>14.45</v>
      </c>
      <c r="N104" s="108">
        <f ca="1">SUM(F104,-B104,J104,0.25*ABS(J104-F104),0.2*(17-F104))</f>
        <v>14.6</v>
      </c>
      <c r="O104" s="71">
        <f ca="1">SUM(0.25*(R104-N104),N104)</f>
        <v>15.2</v>
      </c>
      <c r="P104" s="71">
        <f ca="1">SUM(0.5*(R104-N104),N104)</f>
        <v>15.8</v>
      </c>
      <c r="Q104" s="71">
        <f ca="1">SUM(0.75*(R104-N104),N104)</f>
        <v>16.4</v>
      </c>
      <c r="R104" s="108">
        <v>17</v>
      </c>
      <c r="S104" s="122"/>
      <c r="T104" s="111">
        <f ca="1">SUM((CB20+CB19+CB18+CB17+CB16+CB15+CB14+CB13+CB12+CA11+CA10+BZ9+BZ8+BY7+BX6+BW5+BV4)*-0.132,17)</f>
        <v>17.40446153846154</v>
      </c>
      <c r="U104" s="111">
        <f ca="1">Lefty!T104</f>
        <v>19.631538461538462</v>
      </c>
    </row>
    <row r="105" spans="2:21">
      <c r="B105" s="108">
        <v>15</v>
      </c>
      <c r="C105" s="71">
        <f ca="1">SUM(0.25*(F105-B105),B105)</f>
        <v>14.75</v>
      </c>
      <c r="D105" s="71">
        <f ca="1">SUM(0.5*(F105-B105)+B105)</f>
        <v>14.5</v>
      </c>
      <c r="E105" s="71">
        <f ca="1">SUM(0.75*(F105-B105),B105)</f>
        <v>14.25</v>
      </c>
      <c r="F105" s="108">
        <v>14</v>
      </c>
      <c r="G105" s="71">
        <f ca="1">SUM(0.25*(J105-F105),F105)</f>
        <v>13.75</v>
      </c>
      <c r="H105" s="71">
        <f ca="1">SUM(0.5*(J105-F105),F105)</f>
        <v>13.5</v>
      </c>
      <c r="I105" s="71">
        <f ca="1">SUM(0.75*(J105-F105),F105)</f>
        <v>13.25</v>
      </c>
      <c r="J105" s="108">
        <f ca="1">SUM(F105,-B105,F105)</f>
        <v>13</v>
      </c>
      <c r="K105" s="71">
        <f ca="1">SUM(0.25*(N105-J105),J105)</f>
        <v>12.8125</v>
      </c>
      <c r="L105" s="71">
        <f ca="1">SUM(0.5*(N105-J105),J105)</f>
        <v>12.625</v>
      </c>
      <c r="M105" s="71">
        <f ca="1">SUM(0.75*(N105-J105),J105)</f>
        <v>12.4375</v>
      </c>
      <c r="N105" s="108">
        <f ca="1">SUM(F105,-B105,J105,0.25*ABS(J105-F105))</f>
        <v>12.25</v>
      </c>
      <c r="O105" s="71">
        <f ca="1">SUM(0.25*(R105-N105),N105)</f>
        <v>13.4375</v>
      </c>
      <c r="P105" s="71">
        <f ca="1">SUM(0.5*(R105-N105),N105)</f>
        <v>14.625</v>
      </c>
      <c r="Q105" s="71">
        <f ca="1">SUM(0.75*(R105-N105),N105)</f>
        <v>15.8125</v>
      </c>
      <c r="R105" s="108">
        <v>17</v>
      </c>
      <c r="S105" s="122"/>
      <c r="T105" s="111">
        <f ca="1">SUM((BZ20+CA19+CA18+CB17+CB16+CC15+CC14+CD13+CD12+CE11+CE10+CD9+CD8)*-0.132,(CC7+CB7+CA6+BZ6+BY5+BX5+BW4+BV4)*-0.132/2,17)</f>
        <v>16.480461538461537</v>
      </c>
      <c r="U105" s="111">
        <f ca="1">Lefty!T105</f>
        <v>19.235538461538461</v>
      </c>
    </row>
    <row r="106" spans="2:21">
      <c r="B106" s="108">
        <v>16</v>
      </c>
      <c r="C106" s="71">
        <f ca="1">SUM(0.25*(F106-B106),B106)</f>
        <v>15.5</v>
      </c>
      <c r="D106" s="71">
        <f ca="1">SUM(0.5*(F106-B106)+B106)</f>
        <v>15</v>
      </c>
      <c r="E106" s="71">
        <f ca="1">SUM(0.75*(F106-B106),B106)</f>
        <v>14.5</v>
      </c>
      <c r="F106" s="108">
        <v>14</v>
      </c>
      <c r="G106" s="71">
        <f ca="1">SUM(0.25*(J106-F106),F106)</f>
        <v>13.5</v>
      </c>
      <c r="H106" s="71">
        <f ca="1">SUM(0.5*(J106-F106),F106)</f>
        <v>13</v>
      </c>
      <c r="I106" s="71">
        <f ca="1">SUM(0.75*(J106-F106),F106)</f>
        <v>12.5</v>
      </c>
      <c r="J106" s="108">
        <f ca="1">SUM(F106,-B106,F106)</f>
        <v>12</v>
      </c>
      <c r="K106" s="71">
        <f ca="1">SUM(0.25*(N106-J106),J106)</f>
        <v>11.625</v>
      </c>
      <c r="L106" s="71">
        <f ca="1">SUM(0.5*(N106-J106),J106)</f>
        <v>11.25</v>
      </c>
      <c r="M106" s="71">
        <f ca="1">SUM(0.75*(N106-J106),J106)</f>
        <v>10.875</v>
      </c>
      <c r="N106" s="108">
        <f ca="1">SUM(F106,-B106,J106,0.25*ABS(J106-F106))</f>
        <v>10.5</v>
      </c>
      <c r="O106" s="71">
        <f ca="1">SUM(0.25*(R106-N106),N106)</f>
        <v>12.125</v>
      </c>
      <c r="P106" s="71">
        <f ca="1">SUM(0.5*(R106-N106),N106)</f>
        <v>13.75</v>
      </c>
      <c r="Q106" s="71">
        <f ca="1">SUM(0.75*(R106-N106),N106)</f>
        <v>15.375</v>
      </c>
      <c r="R106" s="108">
        <v>17</v>
      </c>
      <c r="S106" s="122"/>
      <c r="T106" s="111">
        <f ca="1">SUM((BX20+BY19+BZ18+CA17+CB16+CC15+CD14+CE13+CF12+CG11+CG10+CH9+CH8)*-0.132,(CG7+CF7+CE7+CD6+CC6+CB6+CA5+BZ5+BY5+BX4+BW4+BV4)*-0.132/3,17)</f>
        <v>17.492461538461537</v>
      </c>
      <c r="U106" s="111">
        <f ca="1">Lefty!T106</f>
        <v>19.279538461538461</v>
      </c>
    </row>
    <row r="107" spans="2:21">
      <c r="B107" s="108">
        <v>17</v>
      </c>
      <c r="C107" s="71">
        <f ca="1">SUM(0.25*(F107-B107),B107)</f>
        <v>16.25</v>
      </c>
      <c r="D107" s="71">
        <f ca="1">SUM(0.5*(F107-B107)+B107)</f>
        <v>15.5</v>
      </c>
      <c r="E107" s="71">
        <f ca="1">SUM(0.75*(F107-B107),B107)</f>
        <v>14.75</v>
      </c>
      <c r="F107" s="108">
        <v>14</v>
      </c>
      <c r="G107" s="71">
        <f ca="1">SUM(0.25*(J107-F107),F107)</f>
        <v>13.25</v>
      </c>
      <c r="H107" s="71">
        <f ca="1">SUM(0.5*(J107-F107),F107)</f>
        <v>12.5</v>
      </c>
      <c r="I107" s="71">
        <f ca="1">SUM(0.75*(J107-F107),F107)</f>
        <v>11.75</v>
      </c>
      <c r="J107" s="108">
        <f ca="1">SUM(F107,-B107,F107)</f>
        <v>11</v>
      </c>
      <c r="K107" s="71">
        <f ca="1">SUM(0.25*(N107-J107),J107)</f>
        <v>10.4375</v>
      </c>
      <c r="L107" s="71">
        <f ca="1">SUM(0.5*(N107-J107),J107)</f>
        <v>9.875</v>
      </c>
      <c r="M107" s="71">
        <f ca="1">SUM(0.75*(N107-J107),J107)</f>
        <v>9.3125</v>
      </c>
      <c r="N107" s="108">
        <f ca="1">SUM(F107,-B107,J107,0.25*ABS(J107-F107))</f>
        <v>8.75</v>
      </c>
      <c r="O107" s="71">
        <f ca="1">SUM(0.25*(R107-N107),N107)</f>
        <v>10.8125</v>
      </c>
      <c r="P107" s="71">
        <f ca="1">SUM(0.5*(R107-N107),N107)</f>
        <v>12.875</v>
      </c>
      <c r="Q107" s="71">
        <f ca="1">SUM(0.75*(R107-N107),N107)</f>
        <v>14.9375</v>
      </c>
      <c r="R107" s="108">
        <v>17</v>
      </c>
      <c r="S107" s="122"/>
      <c r="T107" s="111">
        <f ca="1">SUM((BV20+BY18+CB16+CE14+CH12+CI11+CJ10+CK9+CL8)*-0.132,(BW19+BX19+BZ17+CA17+CC15+CD15+CF13+CG13)*-0.132/2,(CK7+CJ7+CI7+CH7+CG6+CF6+CE6+CD6+CC5+CB5+CA5+BZ5+BY4+BX4+BW4+BV4)*-0.132/4,17)</f>
        <v>17.767461538461539</v>
      </c>
      <c r="U107" s="111">
        <f ca="1">Lefty!T107</f>
        <v>19.004538461538459</v>
      </c>
    </row>
    <row r="108" spans="2:21">
      <c r="B108" s="108">
        <v>18</v>
      </c>
      <c r="C108" s="71">
        <f ca="1">SUM(0.25*(F108-B108),B108)</f>
        <v>17</v>
      </c>
      <c r="D108" s="71">
        <f ca="1">SUM(0.5*(F108-B108)+B108)</f>
        <v>16</v>
      </c>
      <c r="E108" s="71">
        <f ca="1">SUM(0.75*(F108-B108),B108)</f>
        <v>15</v>
      </c>
      <c r="F108" s="108">
        <v>14</v>
      </c>
      <c r="G108" s="71">
        <f ca="1">SUM(0.25*(J108-F108),F108)</f>
        <v>13</v>
      </c>
      <c r="H108" s="71">
        <f ca="1">SUM(0.5*(J108-F108),F108)</f>
        <v>12</v>
      </c>
      <c r="I108" s="71">
        <f ca="1">SUM(0.75*(J108-F108),F108)</f>
        <v>11</v>
      </c>
      <c r="J108" s="108">
        <f ca="1">SUM(F108,-B108,F108)</f>
        <v>10</v>
      </c>
      <c r="K108" s="71">
        <f ca="1">SUM(0.25*(N108-J108),J108)</f>
        <v>9.25</v>
      </c>
      <c r="L108" s="71">
        <f ca="1">SUM(0.5*(N108-J108),J108)</f>
        <v>8.5</v>
      </c>
      <c r="M108" s="71">
        <f ca="1">SUM(0.75*(N108-J108),J108)</f>
        <v>7.75</v>
      </c>
      <c r="N108" s="108">
        <f ca="1">SUM(F108,-B108,J108,0.25*ABS(J108-F108))</f>
        <v>7</v>
      </c>
      <c r="O108" s="71">
        <f ca="1">SUM(0.25*(R108-N108),N108)</f>
        <v>9.5</v>
      </c>
      <c r="P108" s="71">
        <f ca="1">SUM(0.5*(R108-N108),N108)</f>
        <v>12</v>
      </c>
      <c r="Q108" s="71">
        <f ca="1">SUM(0.75*(R108-N108),N108)</f>
        <v>14.5</v>
      </c>
      <c r="R108" s="108">
        <v>17</v>
      </c>
      <c r="S108" s="122"/>
      <c r="T108" s="111">
        <f ca="1">SUM((BT20+CM10+CP8)*-0.132,(BU19+BV19+BW18+BX18+BY17+BZ17+CA16+CB16+CC15+CD15+CE14+CF14+CG13+CH13+CI12+CJ12+CK11+CL11+CN9+CO9)*-0.132/2,(CO7+CN7+CM7+CL7+CK7+CJ6+CI6+CH6+CG6+CF6+CE5+CD5+CC5+CB5+CA5+BZ4+BY4+BX4+BW4+BV4)*-0.132/5,17)</f>
        <v>17.246061538461539</v>
      </c>
      <c r="U108" s="111">
        <f ca="1">Lefty!T108</f>
        <v>18.549138461538462</v>
      </c>
    </row>
    <row r="109" spans="2:21">
      <c r="B109" s="108">
        <v>19</v>
      </c>
      <c r="C109" s="71">
        <f ca="1">SUM(0.25*(F109-B109),B109)</f>
        <v>17.75</v>
      </c>
      <c r="D109" s="71">
        <f ca="1">SUM(0.5*(F109-B109)+B109)</f>
        <v>16.5</v>
      </c>
      <c r="E109" s="71">
        <f ca="1">SUM(0.75*(F109-B109),B109)</f>
        <v>15.25</v>
      </c>
      <c r="F109" s="108">
        <v>14</v>
      </c>
      <c r="G109" s="71">
        <f ca="1">SUM(0.25*(J109-F109),F109)</f>
        <v>12.75</v>
      </c>
      <c r="H109" s="71">
        <f ca="1">SUM(0.5*(J109-F109),F109)</f>
        <v>11.5</v>
      </c>
      <c r="I109" s="71">
        <f ca="1">SUM(0.75*(J109-F109),F109)</f>
        <v>10.25</v>
      </c>
      <c r="J109" s="108">
        <f ca="1">SUM(F109,-B109,F109)</f>
        <v>9</v>
      </c>
      <c r="K109" s="71">
        <f ca="1">SUM(0.25*(N109-J109),J109)</f>
        <v>8.0625</v>
      </c>
      <c r="L109" s="71">
        <f ca="1">SUM(0.5*(N109-J109),J109)</f>
        <v>7.125</v>
      </c>
      <c r="M109" s="71">
        <f ca="1">SUM(0.75*(N109-J109),J109)</f>
        <v>6.1875</v>
      </c>
      <c r="N109" s="108">
        <f ca="1">SUM(F109,-B109,J109,0.25*ABS(J109-F109))</f>
        <v>5.25</v>
      </c>
      <c r="O109" s="71">
        <f ca="1">SUM(0.25*(R109-N109),N109)</f>
        <v>8.1875</v>
      </c>
      <c r="P109" s="71">
        <f ca="1">SUM(0.5*(R109-N109),N109)</f>
        <v>11.125</v>
      </c>
      <c r="Q109" s="71">
        <f ca="1">SUM(0.75*(R109-N109),N109)</f>
        <v>14.0625</v>
      </c>
      <c r="R109" s="108">
        <v>17</v>
      </c>
      <c r="S109" s="122"/>
      <c r="T109" s="111">
        <f ca="1">SUM((BR20+BS20+BT19+BU19+BY17+BZ17+CA16+CB16+CF14+CG14+CK12+CL12+CM11+CN11+CO10+CP10+CQ9+CR9+CS8+CT8)*-0.132/2,(BV18+BW18+BX18+CC15+CD15+CE15+CH13+CI13+CJ13)*-0.132/3,(CS7+CR7+CQ7+CP7+CO7+CN7+CM6+CL6+CK6+CJ6+CI6+CH6+CG5+CF5+CE5+CD5+CC5+CB5+CA4+BZ4+BY4+BX4+BW4+BV4)*-0.132/6,17)</f>
        <v>17.382461538461538</v>
      </c>
      <c r="U109" s="111">
        <f ca="1">Lefty!T109</f>
        <v>18.575538461538461</v>
      </c>
    </row>
    <row r="110" spans="2:21">
      <c r="B110" s="108">
        <v>20</v>
      </c>
      <c r="C110" s="71">
        <f ca="1">SUM(0.25*(F110-B110),B110)</f>
        <v>18.5</v>
      </c>
      <c r="D110" s="71">
        <f ca="1">SUM(0.5*(F110-B110)+B110)</f>
        <v>17</v>
      </c>
      <c r="E110" s="71">
        <f ca="1">SUM(0.75*(F110-B110),B110)</f>
        <v>15.5</v>
      </c>
      <c r="F110" s="108">
        <v>14</v>
      </c>
      <c r="G110" s="71">
        <f ca="1">SUM(0.25*(J110-F110),F110)</f>
        <v>12.5</v>
      </c>
      <c r="H110" s="71">
        <f ca="1">SUM(0.5*(J110-F110),F110)</f>
        <v>11</v>
      </c>
      <c r="I110" s="71">
        <f ca="1">SUM(0.75*(J110-F110),F110)</f>
        <v>9.5</v>
      </c>
      <c r="J110" s="108">
        <f ca="1">SUM(F110,-B110,F110)</f>
        <v>8</v>
      </c>
      <c r="K110" s="71">
        <f ca="1">SUM(0.25*(N110-J110),J110)</f>
        <v>6.875</v>
      </c>
      <c r="L110" s="71">
        <f ca="1">SUM(0.5*(N110-J110),J110)</f>
        <v>5.75</v>
      </c>
      <c r="M110" s="71">
        <f ca="1">SUM(0.75*(N110-J110),J110)</f>
        <v>4.625</v>
      </c>
      <c r="N110" s="108">
        <f ca="1">SUM(F110,-B110,J110,0.25*ABS(J110-F110))</f>
        <v>3.5</v>
      </c>
      <c r="O110" s="71">
        <f ca="1">SUM(0.25*(R110-N110),N110)</f>
        <v>6.875</v>
      </c>
      <c r="P110" s="71">
        <f ca="1">SUM(0.5*(R110-N110),N110)</f>
        <v>10.25</v>
      </c>
      <c r="Q110" s="71">
        <f ca="1">SUM(0.75*(R110-N110),N110)</f>
        <v>13.625</v>
      </c>
      <c r="R110" s="108">
        <v>17</v>
      </c>
      <c r="S110" s="122"/>
      <c r="T110" s="111">
        <f ca="1">SUM((BP20+BQ20+BR20+BU18+BV18+BW18+BZ16+CA16+CB16+CC15+CD15+CE15+CF14+CG14+CH14+CI13+CJ13+CK13+CL12+CM12+CN12+CQ10+CR10+CS10+CV8+CW8+CX8)*-0.132/3,(BS19+BT19+BX17+BY17+CO11+CP11+CT9+CU9)*-0.132/2,(CW7+CV7+CU7+CT7+CS7+CR7+CQ7+CP6+CO6+CN6+CM6+CL6+CK6+CJ6+CI5+CH5+CG5+CF5+CE5+CD5+CC5+CB4+CA4+BZ4+BY4+BX4+BW4+BV4)*-0.132/7,17)</f>
        <v>17.178175824175824</v>
      </c>
      <c r="U110" s="111">
        <f ca="1">Lefty!T110</f>
        <v>18.292681318681318</v>
      </c>
    </row>
    <row r="111" spans="2:21">
      <c r="B111" s="108">
        <v>21</v>
      </c>
      <c r="C111" s="71">
        <f ca="1">SUM(0.25*(F111-B111),B111)</f>
        <v>19.25</v>
      </c>
      <c r="D111" s="71">
        <f ca="1">SUM(0.5*(F111-B111)+B111)</f>
        <v>17.5</v>
      </c>
      <c r="E111" s="71">
        <f ca="1">SUM(0.75*(F111-B111),B111)</f>
        <v>15.75</v>
      </c>
      <c r="F111" s="108">
        <v>14</v>
      </c>
      <c r="G111" s="71">
        <f ca="1">SUM(0.25*(J111-F111),F111)</f>
        <v>12.25</v>
      </c>
      <c r="H111" s="71">
        <f ca="1">SUM(0.5*(J111-F111),F111)</f>
        <v>10.5</v>
      </c>
      <c r="I111" s="71">
        <f ca="1">SUM(0.75*(J111-F111),F111)</f>
        <v>8.75</v>
      </c>
      <c r="J111" s="108">
        <f ca="1">SUM(F111,-B111,F111)</f>
        <v>7</v>
      </c>
      <c r="K111" s="71">
        <f ca="1">SUM(0.25*(N111-J111),J111)</f>
        <v>5.6875</v>
      </c>
      <c r="L111" s="71">
        <f ca="1">SUM(0.5*(N111-J111),J111)</f>
        <v>4.375</v>
      </c>
      <c r="M111" s="71">
        <f ca="1">SUM(0.75*(N111-J111),J111)</f>
        <v>3.0625</v>
      </c>
      <c r="N111" s="108">
        <f ca="1">SUM(F111,-B111,J111,0.25*ABS(J111-F111))</f>
        <v>1.75</v>
      </c>
      <c r="O111" s="71">
        <f ca="1">SUM(0.25*(R111-N111),N111)</f>
        <v>5.5625</v>
      </c>
      <c r="P111" s="71">
        <f ca="1">SUM(0.5*(R111-N111),N111)</f>
        <v>9.375</v>
      </c>
      <c r="Q111" s="71">
        <f ca="1">SUM(0.75*(R111-N111),N111)</f>
        <v>13.1875</v>
      </c>
      <c r="R111" s="108">
        <v>17</v>
      </c>
      <c r="S111" s="122"/>
      <c r="T111" s="111">
        <f ca="1">SUM((BN20+BO20+BP20+BQ19+BR19+BS19+BT18+BU18+BV18+BW17+BX17+BY17+BZ16+CA16+CB16+CG14+CH14+CI14+CN12+CO12+CP12+CQ11+CR11+CS11+CT10+CU10+CV10+CW9+CX9+CY9+CZ8+DA8+DB8)*-0.132/3,(CC15+CD15+CE15+CF15+CJ13+CK13+CL13+CM13)*-0.132/4,(DA7+CZ7+CY7+CX7+CW7+CV7+CU7+CT7+CS6+CR6+CQ6+CP6+CO6+CN6+CM6+CL6+CK5+CJ5+CI5+CH5+CG5+CF5+CE5+CD5+CC4+CB4+CA4+BZ4+BY4+BX4+BW4+BV4)*-0.132/8,17)</f>
        <v>17.112961538461537</v>
      </c>
      <c r="U111" s="111">
        <f ca="1">Lefty!T111</f>
        <v>18.43253846153846</v>
      </c>
    </row>
    <row r="112" spans="2:19">
      <c r="B112" s="108"/>
      <c r="C112" s="71"/>
      <c r="D112" s="71"/>
      <c r="E112" s="71"/>
      <c r="F112" s="108"/>
      <c r="G112" s="71"/>
      <c r="H112" s="71"/>
      <c r="I112" s="71"/>
      <c r="J112" s="108"/>
      <c r="K112" s="71"/>
      <c r="L112" s="71"/>
      <c r="M112" s="71"/>
      <c r="N112" s="108"/>
      <c r="O112" s="71"/>
      <c r="P112" s="71"/>
      <c r="Q112" s="71"/>
      <c r="R112" s="108"/>
      <c r="S112" s="122"/>
    </row>
    <row r="113" spans="2:21">
      <c r="B113" s="108">
        <v>15</v>
      </c>
      <c r="C113" s="71">
        <f ca="1">SUM(0.25*(F113-B113),B113)</f>
        <v>15</v>
      </c>
      <c r="D113" s="71">
        <f ca="1">SUM(0.5*(F113-B113)+B113)</f>
        <v>15</v>
      </c>
      <c r="E113" s="71">
        <f ca="1">SUM(0.75*(F113-B113),B113)</f>
        <v>15</v>
      </c>
      <c r="F113" s="108">
        <v>15</v>
      </c>
      <c r="G113" s="71">
        <f ca="1">SUM(0.25*(J113-F113),F113)</f>
        <v>15</v>
      </c>
      <c r="H113" s="71">
        <f ca="1">SUM(0.5*(J113-F113),F113)</f>
        <v>15</v>
      </c>
      <c r="I113" s="71">
        <f ca="1">SUM(0.75*(J113-F113),F113)</f>
        <v>15</v>
      </c>
      <c r="J113" s="108">
        <f ca="1">SUM(F113,-B113,F113)</f>
        <v>15</v>
      </c>
      <c r="K113" s="71">
        <f ca="1">SUM(0.25*(N113-J113),J113)</f>
        <v>15.1</v>
      </c>
      <c r="L113" s="71">
        <f ca="1">SUM(0.5*(N113-J113),J113)</f>
        <v>15.2</v>
      </c>
      <c r="M113" s="71">
        <f ca="1">SUM(0.75*(N113-J113),J113)</f>
        <v>15.3</v>
      </c>
      <c r="N113" s="108">
        <f ca="1">SUM(F113,-B113,J113,0.25*ABS(J113-F113),0.2*(17-F113))</f>
        <v>15.4</v>
      </c>
      <c r="O113" s="71">
        <f ca="1">SUM(0.25*(R113-N113),N113)</f>
        <v>15.8</v>
      </c>
      <c r="P113" s="71">
        <f ca="1">SUM(0.5*(R113-N113),N113)</f>
        <v>16.2</v>
      </c>
      <c r="Q113" s="71">
        <f ca="1">SUM(0.75*(R113-N113),N113)</f>
        <v>16.6</v>
      </c>
      <c r="R113" s="108">
        <v>17</v>
      </c>
      <c r="S113" s="122"/>
      <c r="T113" s="111">
        <f ca="1">SUM((BZ20+BZ19+BZ18+BZ17+BZ16+BZ15+BZ14+BZ13+BZ12+BZ11+BZ10+BZ9+BY8+BX6+BW5+BV4+BY7)*-0.132,17)</f>
        <v>16.74446153846154</v>
      </c>
      <c r="U113" s="111">
        <f ca="1">Lefty!T113</f>
        <v>18.707538461538462</v>
      </c>
    </row>
    <row r="114" spans="2:21">
      <c r="B114" s="108">
        <v>16</v>
      </c>
      <c r="C114" s="71">
        <f ca="1">SUM(0.25*(F114-B114),B114)</f>
        <v>15.75</v>
      </c>
      <c r="D114" s="71">
        <f ca="1">SUM(0.5*(F114-B114)+B114)</f>
        <v>15.5</v>
      </c>
      <c r="E114" s="71">
        <f ca="1">SUM(0.75*(F114-B114),B114)</f>
        <v>15.25</v>
      </c>
      <c r="F114" s="108">
        <v>15</v>
      </c>
      <c r="G114" s="71">
        <f ca="1">SUM(0.25*(J114-F114),F114)</f>
        <v>14.75</v>
      </c>
      <c r="H114" s="71">
        <f ca="1">SUM(0.5*(J114-F114),F114)</f>
        <v>14.5</v>
      </c>
      <c r="I114" s="71">
        <f ca="1">SUM(0.75*(J114-F114),F114)</f>
        <v>14.25</v>
      </c>
      <c r="J114" s="108">
        <f ca="1">SUM(F114,-B114,F114)</f>
        <v>14</v>
      </c>
      <c r="K114" s="71">
        <f ca="1">SUM(0.25*(N114-J114),J114)</f>
        <v>13.8125</v>
      </c>
      <c r="L114" s="71">
        <f ca="1">SUM(0.5*(N114-J114),J114)</f>
        <v>13.625</v>
      </c>
      <c r="M114" s="71">
        <f ca="1">SUM(0.75*(N114-J114),J114)</f>
        <v>13.4375</v>
      </c>
      <c r="N114" s="108">
        <f ca="1">SUM(F114,-B114,J114,0.25*ABS(J114-F114))</f>
        <v>13.25</v>
      </c>
      <c r="O114" s="71">
        <f ca="1">SUM(0.25*(R114-N114),N114)</f>
        <v>14.1875</v>
      </c>
      <c r="P114" s="71">
        <f ca="1">SUM(0.5*(R114-N114),N114)</f>
        <v>15.125</v>
      </c>
      <c r="Q114" s="71">
        <f ca="1">SUM(0.75*(R114-N114),N114)</f>
        <v>16.0625</v>
      </c>
      <c r="R114" s="108">
        <v>17</v>
      </c>
      <c r="S114" s="122"/>
      <c r="T114" s="111">
        <f ca="1">SUM((BX20+BY19+BY18+BZ17+BZ16+CA15+CA14+CB13+CB12+CC11+CC10+CB9+CB8+BW5+BV4)*-0.132,(CA7+BZ7+BY6+BX6)*-0.132/2,17)</f>
        <v>16.74446153846154</v>
      </c>
      <c r="U114" s="111">
        <f ca="1">Lefty!T114</f>
        <v>19.30153846153846</v>
      </c>
    </row>
    <row r="115" spans="2:21">
      <c r="B115" s="108">
        <v>17</v>
      </c>
      <c r="C115" s="71">
        <f ca="1">SUM(0.25*(F115-B115),B115)</f>
        <v>16.5</v>
      </c>
      <c r="D115" s="71">
        <f ca="1">SUM(0.5*(F115-B115)+B115)</f>
        <v>16</v>
      </c>
      <c r="E115" s="71">
        <f ca="1">SUM(0.75*(F115-B115),B115)</f>
        <v>15.5</v>
      </c>
      <c r="F115" s="108">
        <v>15</v>
      </c>
      <c r="G115" s="71">
        <f ca="1">SUM(0.25*(J115-F115),F115)</f>
        <v>14.5</v>
      </c>
      <c r="H115" s="71">
        <f ca="1">SUM(0.5*(J115-F115),F115)</f>
        <v>14</v>
      </c>
      <c r="I115" s="71">
        <f ca="1">SUM(0.75*(J115-F115),F115)</f>
        <v>13.5</v>
      </c>
      <c r="J115" s="108">
        <f ca="1">SUM(F115,-B115,F115)</f>
        <v>13</v>
      </c>
      <c r="K115" s="71">
        <f ca="1">SUM(0.25*(N115-J115),J115)</f>
        <v>12.625</v>
      </c>
      <c r="L115" s="71">
        <f ca="1">SUM(0.5*(N115-J115),J115)</f>
        <v>12.25</v>
      </c>
      <c r="M115" s="71">
        <f ca="1">SUM(0.75*(N115-J115),J115)</f>
        <v>11.875</v>
      </c>
      <c r="N115" s="108">
        <f ca="1">SUM(F115,-B115,J115,0.25*ABS(J115-F115))</f>
        <v>11.5</v>
      </c>
      <c r="O115" s="71">
        <f ca="1">SUM(0.25*(R115-N115),N115)</f>
        <v>12.875</v>
      </c>
      <c r="P115" s="71">
        <f ca="1">SUM(0.5*(R115-N115),N115)</f>
        <v>14.25</v>
      </c>
      <c r="Q115" s="71">
        <f ca="1">SUM(0.75*(R115-N115),N115)</f>
        <v>15.625</v>
      </c>
      <c r="R115" s="108">
        <v>17</v>
      </c>
      <c r="S115" s="122"/>
      <c r="T115" s="111">
        <f ca="1">SUM((BV20+BW19+BX18+BY17+BZ16+CA15+CB14+CC13+CD12+CE11+CE10+CF9+CF8)*-0.132,(CE7+CD7+CC7+CB6+CA6+BZ6)*-0.132/3,(BY5+BX5+BW4+BV4)*-0.132/2,17)</f>
        <v>16.59046153846154</v>
      </c>
      <c r="U115" s="111">
        <f ca="1">Lefty!T115</f>
        <v>19.367538461538462</v>
      </c>
    </row>
    <row r="116" spans="2:21">
      <c r="B116" s="108">
        <v>18</v>
      </c>
      <c r="C116" s="71">
        <f ca="1">SUM(0.25*(F116-B116),B116)</f>
        <v>17.25</v>
      </c>
      <c r="D116" s="71">
        <f ca="1">SUM(0.5*(F116-B116)+B116)</f>
        <v>16.5</v>
      </c>
      <c r="E116" s="71">
        <f ca="1">SUM(0.75*(F116-B116),B116)</f>
        <v>15.75</v>
      </c>
      <c r="F116" s="108">
        <v>15</v>
      </c>
      <c r="G116" s="71">
        <f ca="1">SUM(0.25*(J116-F116),F116)</f>
        <v>14.25</v>
      </c>
      <c r="H116" s="71">
        <f ca="1">SUM(0.5*(J116-F116),F116)</f>
        <v>13.5</v>
      </c>
      <c r="I116" s="71">
        <f ca="1">SUM(0.75*(J116-F116),F116)</f>
        <v>12.75</v>
      </c>
      <c r="J116" s="108">
        <f ca="1">SUM(F116,-B116,F116)</f>
        <v>12</v>
      </c>
      <c r="K116" s="71">
        <f ca="1">SUM(0.25*(N116-J116),J116)</f>
        <v>11.4375</v>
      </c>
      <c r="L116" s="71">
        <f ca="1">SUM(0.5*(N116-J116),J116)</f>
        <v>10.875</v>
      </c>
      <c r="M116" s="71">
        <f ca="1">SUM(0.75*(N116-J116),J116)</f>
        <v>10.3125</v>
      </c>
      <c r="N116" s="108">
        <f ca="1">SUM(F116,-B116,J116,0.25*ABS(J116-F116))</f>
        <v>9.75</v>
      </c>
      <c r="O116" s="71">
        <f ca="1">SUM(0.25*(R116-N116),N116)</f>
        <v>11.5625</v>
      </c>
      <c r="P116" s="71">
        <f ca="1">SUM(0.5*(R116-N116),N116)</f>
        <v>13.375</v>
      </c>
      <c r="Q116" s="71">
        <f ca="1">SUM(0.75*(R116-N116),N116)</f>
        <v>15.1875</v>
      </c>
      <c r="R116" s="108">
        <v>17</v>
      </c>
      <c r="S116" s="122"/>
      <c r="T116" s="111">
        <f ca="1">SUM((BT20+BW18+BZ16+CC14+CF12+CG11+CH10+CI9+CJ8)*-0.132,(BU19+BV19+BX17+BY17+CA15+CB15+CD13+CE13)*-0.132/2,(CI7+CH7+CG7+CF7+CE6+CD6+CC6+CB6)*-0.132/4,(CA5+BZ5+BY5+BX4+BW4+BV4)*-0.132/3,17)</f>
        <v>16.953461538461539</v>
      </c>
      <c r="U116" s="111">
        <f ca="1">Lefty!T116</f>
        <v>18.78453846153846</v>
      </c>
    </row>
    <row r="117" spans="2:21">
      <c r="B117" s="108">
        <v>19</v>
      </c>
      <c r="C117" s="71">
        <f ca="1">SUM(0.25*(F117-B117),B117)</f>
        <v>18</v>
      </c>
      <c r="D117" s="71">
        <f ca="1">SUM(0.5*(F117-B117)+B117)</f>
        <v>17</v>
      </c>
      <c r="E117" s="71">
        <f ca="1">SUM(0.75*(F117-B117),B117)</f>
        <v>16</v>
      </c>
      <c r="F117" s="108">
        <v>15</v>
      </c>
      <c r="G117" s="71">
        <f ca="1">SUM(0.25*(J117-F117),F117)</f>
        <v>14</v>
      </c>
      <c r="H117" s="71">
        <f ca="1">SUM(0.5*(J117-F117),F117)</f>
        <v>13</v>
      </c>
      <c r="I117" s="71">
        <f ca="1">SUM(0.75*(J117-F117),F117)</f>
        <v>12</v>
      </c>
      <c r="J117" s="108">
        <f ca="1">SUM(F117,-B117,F117)</f>
        <v>11</v>
      </c>
      <c r="K117" s="71">
        <f ca="1">SUM(0.25*(N117-J117),J117)</f>
        <v>10.25</v>
      </c>
      <c r="L117" s="71">
        <f ca="1">SUM(0.5*(N117-J117),J117)</f>
        <v>9.5</v>
      </c>
      <c r="M117" s="71">
        <f ca="1">SUM(0.75*(N117-J117),J117)</f>
        <v>8.75</v>
      </c>
      <c r="N117" s="108">
        <f ca="1">SUM(F117,-B117,J117,0.25*ABS(J117-F117))</f>
        <v>8</v>
      </c>
      <c r="O117" s="71">
        <f ca="1">SUM(0.25*(R117-N117),N117)</f>
        <v>10.25</v>
      </c>
      <c r="P117" s="71">
        <f ca="1">SUM(0.5*(R117-N117),N117)</f>
        <v>12.5</v>
      </c>
      <c r="Q117" s="71">
        <f ca="1">SUM(0.75*(R117-N117),N117)</f>
        <v>14.75</v>
      </c>
      <c r="R117" s="108">
        <v>17</v>
      </c>
      <c r="S117" s="122"/>
      <c r="T117" s="111">
        <f ca="1">SUM((BR20+CK10+CN8)*-0.132,(BS19+BT19+BU18+BV18+BW17+BX17+BY16+BZ16+CA15+CB15+CC14+CD14+CE13+CF13+CG12+CH12+CI11+CJ11+CL9+CM9)*-0.132/2,(CM7+CL7+CK7+CJ7+CI7+CH6+CG6+CF6+CE6+CD6)*-0.132/5,(CC5+CB5+CA5+BZ5+BY4+BX4+BW4+BV4)*-0.132/4,17)</f>
        <v>16.995261538461538</v>
      </c>
      <c r="U117" s="111">
        <f ca="1">Lefty!T117</f>
        <v>18.872538461538461</v>
      </c>
    </row>
    <row r="118" spans="2:21">
      <c r="B118" s="108">
        <v>20</v>
      </c>
      <c r="C118" s="71">
        <f ca="1">SUM(0.25*(F118-B118),B118)</f>
        <v>18.75</v>
      </c>
      <c r="D118" s="71">
        <f ca="1">SUM(0.5*(F118-B118)+B118)</f>
        <v>17.5</v>
      </c>
      <c r="E118" s="71">
        <f ca="1">SUM(0.75*(F118-B118),B118)</f>
        <v>16.25</v>
      </c>
      <c r="F118" s="108">
        <v>15</v>
      </c>
      <c r="G118" s="71">
        <f ca="1">SUM(0.25*(J118-F118),F118)</f>
        <v>13.75</v>
      </c>
      <c r="H118" s="71">
        <f ca="1">SUM(0.5*(J118-F118),F118)</f>
        <v>12.5</v>
      </c>
      <c r="I118" s="71">
        <f ca="1">SUM(0.75*(J118-F118),F118)</f>
        <v>11.25</v>
      </c>
      <c r="J118" s="108">
        <f ca="1">SUM(F118,-B118,F118)</f>
        <v>10</v>
      </c>
      <c r="K118" s="71">
        <f ca="1">SUM(0.25*(N118-J118),J118)</f>
        <v>9.0625</v>
      </c>
      <c r="L118" s="71">
        <f ca="1">SUM(0.5*(N118-J118),J118)</f>
        <v>8.125</v>
      </c>
      <c r="M118" s="71">
        <f ca="1">SUM(0.75*(N118-J118),J118)</f>
        <v>7.1875</v>
      </c>
      <c r="N118" s="108">
        <f ca="1">SUM(F118,-B118,J118,0.25*ABS(J118-F118))</f>
        <v>6.25</v>
      </c>
      <c r="O118" s="71">
        <f ca="1">SUM(0.25*(R118-N118),N118)</f>
        <v>8.9375</v>
      </c>
      <c r="P118" s="71">
        <f ca="1">SUM(0.5*(R118-N118),N118)</f>
        <v>11.625</v>
      </c>
      <c r="Q118" s="71">
        <f ca="1">SUM(0.75*(R118-N118),N118)</f>
        <v>14.3125</v>
      </c>
      <c r="R118" s="108">
        <v>17</v>
      </c>
      <c r="S118" s="122"/>
      <c r="T118" s="111">
        <f ca="1">SUM((BP20+BQ20+BR19+BS19+BW17+BX17+BY16+BZ16+CD14+CE14+CI12+CJ12+CK11+CL11+CM10+CN10+CO9+CP9+CQ8+CR8)*-0.132/2,(BT18+BU18+BV18+CA15+CB15+CC15+CF13+CG13+CH13)*-0.132/3,(CQ7+CP7+CO7+CN7+CM7+CL7+CK6+CJ6+CI6+CH6+CG6+CF6)*-0.132/6,(CE5+CD5+CC5+CB5+CA5+BZ4+BY4+BX4+BW4+BV4)*-0.132/5,17)</f>
        <v>16.946861538461537</v>
      </c>
      <c r="U118" s="111">
        <f ca="1">Lefty!T118</f>
        <v>18.469938461538462</v>
      </c>
    </row>
    <row r="119" spans="2:21">
      <c r="B119" s="108">
        <v>21</v>
      </c>
      <c r="C119" s="71">
        <f ca="1">SUM(0.25*(F119-B119),B119)</f>
        <v>19.5</v>
      </c>
      <c r="D119" s="71">
        <f ca="1">SUM(0.5*(F119-B119)+B119)</f>
        <v>18</v>
      </c>
      <c r="E119" s="71">
        <f ca="1">SUM(0.75*(F119-B119),B119)</f>
        <v>16.5</v>
      </c>
      <c r="F119" s="108">
        <v>15</v>
      </c>
      <c r="G119" s="71">
        <f ca="1">SUM(0.25*(J119-F119),F119)</f>
        <v>13.5</v>
      </c>
      <c r="H119" s="71">
        <f ca="1">SUM(0.5*(J119-F119),F119)</f>
        <v>12</v>
      </c>
      <c r="I119" s="71">
        <f ca="1">SUM(0.75*(J119-F119),F119)</f>
        <v>10.5</v>
      </c>
      <c r="J119" s="108">
        <f ca="1">SUM(F119,-B119,F119)</f>
        <v>9</v>
      </c>
      <c r="K119" s="71">
        <f ca="1">SUM(0.25*(N119-J119),J119)</f>
        <v>7.875</v>
      </c>
      <c r="L119" s="71">
        <f ca="1">SUM(0.5*(N119-J119),J119)</f>
        <v>6.75</v>
      </c>
      <c r="M119" s="71">
        <f ca="1">SUM(0.75*(N119-J119),J119)</f>
        <v>5.625</v>
      </c>
      <c r="N119" s="108">
        <f ca="1">SUM(F119,-B119,J119,0.25*ABS(J119-F119))</f>
        <v>4.5</v>
      </c>
      <c r="O119" s="71">
        <f ca="1">SUM(0.25*(R119-N119),N119)</f>
        <v>7.625</v>
      </c>
      <c r="P119" s="71">
        <f ca="1">SUM(0.5*(R119-N119),N119)</f>
        <v>10.75</v>
      </c>
      <c r="Q119" s="71">
        <f ca="1">SUM(0.75*(R119-N119),N119)</f>
        <v>13.875</v>
      </c>
      <c r="R119" s="108">
        <v>17</v>
      </c>
      <c r="S119" s="122"/>
      <c r="T119" s="111">
        <f ca="1">SUM((BN20+BO20+BS18+BT18+CP10+CQ10+CU8+CV8)*-0.132/2,(BP19+BQ19+BR19+BU17+BV17+BW17+BX16+BY16+BZ16+CA15+CB15+CC15+CD14+CE14+CF14+CG13+CH13+CI13+CJ12+CK12+CL12+CM11+CN11+CO11+CR9+CS9+CT9)*-0.132/3,(CU7+CT7+CS7+CR7+CQ7+CP7+CO7+CN6+CM6+CL6+CK6+CJ6+CI6+CH6)*-0.132/7,(CG5+CF5+CE5+CD5+CC5+CB5+CA4+BZ4+BY4+BX4+BW4+BV4)*-0.132/6,17)</f>
        <v>16.920461538461538</v>
      </c>
      <c r="U119" s="111">
        <f ca="1">Lefty!T119</f>
        <v>18.097824175824176</v>
      </c>
    </row>
    <row r="120" spans="2:21">
      <c r="B120" s="108">
        <v>22</v>
      </c>
      <c r="C120" s="71">
        <f ca="1">SUM(0.25*(F120-B120),B120)</f>
        <v>20.25</v>
      </c>
      <c r="D120" s="71">
        <f ca="1">SUM(0.5*(F120-B120)+B120)</f>
        <v>18.5</v>
      </c>
      <c r="E120" s="71">
        <f ca="1">SUM(0.75*(F120-B120),B120)</f>
        <v>16.75</v>
      </c>
      <c r="F120" s="108">
        <v>15</v>
      </c>
      <c r="G120" s="71">
        <f ca="1">SUM(0.25*(J120-F120),F120)</f>
        <v>13.25</v>
      </c>
      <c r="H120" s="71">
        <f ca="1">SUM(0.5*(J120-F120),F120)</f>
        <v>11.5</v>
      </c>
      <c r="I120" s="71">
        <f ca="1">SUM(0.75*(J120-F120),F120)</f>
        <v>9.75</v>
      </c>
      <c r="J120" s="108">
        <f ca="1">SUM(F120,-B120,F120)</f>
        <v>8</v>
      </c>
      <c r="K120" s="71">
        <f ca="1">SUM(0.25*(N120-J120),J120)</f>
        <v>6.6875</v>
      </c>
      <c r="L120" s="71">
        <f ca="1">SUM(0.5*(N120-J120),J120)</f>
        <v>5.375</v>
      </c>
      <c r="M120" s="71">
        <f ca="1">SUM(0.75*(N120-J120),J120)</f>
        <v>4.0625</v>
      </c>
      <c r="N120" s="108">
        <f ca="1">SUM(F120,-B120,J120,0.25*ABS(J120-F120))</f>
        <v>2.75</v>
      </c>
      <c r="O120" s="71">
        <f ca="1">SUM(0.25*(R120-N120),N120)</f>
        <v>6.3125</v>
      </c>
      <c r="P120" s="71">
        <f ca="1">SUM(0.5*(R120-N120),N120)</f>
        <v>9.875</v>
      </c>
      <c r="Q120" s="71">
        <f ca="1">SUM(0.75*(R120-N120),N120)</f>
        <v>13.4375</v>
      </c>
      <c r="R120" s="108">
        <v>17</v>
      </c>
      <c r="S120" s="122"/>
      <c r="T120" s="111">
        <f ca="1">SUM((BL20+BM20+BN20+BO19+BP19+BQ19+BR18+BS18+BT18+BU17+BV17+BW17+BX16+BY16+BZ16+CE14+CF14+CG14+CL12+CM12+CN12+CO11+CP11+CQ11+CR10+CS10+CT10+CU9+CV9+CW9+CX8+CY8+CZ8)*-0.132/3,(CA15+CB15+CC15+CD15+CH13+CI13+CJ13+CK13)*-0.132/4,(CY7+CX7+CW7+CV7+CU7+CT7+CS7+CR7+CQ6+CP6+CO6+CN6+CM6+CL6+CK6+CJ6)*-0.132/8,(CI5+CH5+CG5+CF5+CE5+CD5+CC5+CB4+CA4+BZ4+BY4+BX4+BW4+BV4)*-0.132/7,17)</f>
        <v>17.068175824175825</v>
      </c>
      <c r="U120" s="111">
        <f ca="1">Lefty!T120</f>
        <v>18.049895604395605</v>
      </c>
    </row>
    <row r="121" spans="2:21">
      <c r="B121" s="108">
        <v>23</v>
      </c>
      <c r="C121" s="71">
        <f ca="1">SUM(0.25*(F121-B121),B121)</f>
        <v>21</v>
      </c>
      <c r="D121" s="71">
        <f ca="1">SUM(0.5*(F121-B121)+B121)</f>
        <v>19</v>
      </c>
      <c r="E121" s="71">
        <f ca="1">SUM(0.75*(F121-B121),B121)</f>
        <v>17</v>
      </c>
      <c r="F121" s="108">
        <v>15</v>
      </c>
      <c r="G121" s="71">
        <f ca="1">SUM(0.25*(J121-F121),F121)</f>
        <v>13</v>
      </c>
      <c r="H121" s="71">
        <f ca="1">SUM(0.5*(J121-F121),F121)</f>
        <v>11</v>
      </c>
      <c r="I121" s="71">
        <f ca="1">SUM(0.75*(J121-F121),F121)</f>
        <v>9</v>
      </c>
      <c r="J121" s="108">
        <f ca="1">SUM(F121,-B121,F121)</f>
        <v>7</v>
      </c>
      <c r="K121" s="71">
        <f ca="1">SUM(0.25*(N121-J121),J121)</f>
        <v>5.5</v>
      </c>
      <c r="L121" s="71">
        <f ca="1">SUM(0.5*(N121-J121),J121)</f>
        <v>4</v>
      </c>
      <c r="M121" s="71">
        <f ca="1">SUM(0.75*(N121-J121),J121)</f>
        <v>2.5</v>
      </c>
      <c r="N121" s="108">
        <f ca="1">SUM(F121,-B121,J121,0.25*ABS(J121-F121))</f>
        <v>1</v>
      </c>
      <c r="O121" s="71">
        <f ca="1">SUM(0.25*(R121-N121),N121)</f>
        <v>5</v>
      </c>
      <c r="P121" s="71">
        <f ca="1">SUM(0.5*(R121-N121),N121)</f>
        <v>9</v>
      </c>
      <c r="Q121" s="71">
        <f ca="1">SUM(0.75*(R121-N121),N121)</f>
        <v>13</v>
      </c>
      <c r="R121" s="108">
        <v>17</v>
      </c>
      <c r="S121" s="122"/>
      <c r="T121" s="111">
        <f ca="1">SUM((BJ20+BK20+BL20+BQ18+BR18+BS18+BX16+BY16+BZ16)*-0.132/3,(BM19+BN19+BO19+BP19+BT17+BU17+BV17+BW17+CA15+CB15+CC15+CD15+CE14+CF14+CG14+CH14+CI13+CJ13+CK13+CL13+CM12+CN12+CO12+CP12)*-0.132/4,(CQ11+CR11+CS11+CT10+CU10+CV10+CW9+CX9+CY9+CZ8+DA8+DB8)*-0.132/3,(DA7+CZ7+CY7+CX7+CW7+CV7+CU7+CT7+CS6+CR6+CQ6+CP6+CO6+CN6+CM6+CL6+CK5+CJ5+CI5+CH5+CG5+CF5+CE5+CD5+CC4+CB4+CA4+BZ4+BY4+BX4+BW4+BV4)*-0.132/8,17)</f>
        <v>16.859961538461537</v>
      </c>
      <c r="U121" s="111">
        <f ca="1">Lefty!T121</f>
        <v>18.157538461538461</v>
      </c>
    </row>
    <row r="122" spans="2:19">
      <c r="B122" s="108"/>
      <c r="C122" s="71"/>
      <c r="D122" s="71"/>
      <c r="E122" s="71"/>
      <c r="F122" s="108"/>
      <c r="G122" s="71"/>
      <c r="H122" s="71"/>
      <c r="I122" s="71"/>
      <c r="J122" s="108"/>
      <c r="K122" s="71"/>
      <c r="L122" s="71"/>
      <c r="M122" s="71"/>
      <c r="N122" s="108"/>
      <c r="O122" s="71"/>
      <c r="P122" s="71"/>
      <c r="Q122" s="71"/>
      <c r="R122" s="108"/>
      <c r="S122" s="122"/>
    </row>
    <row r="123" spans="2:21">
      <c r="B123" s="108">
        <v>16</v>
      </c>
      <c r="C123" s="71">
        <f ca="1">SUM(0.25*(F123-B123),B123)</f>
        <v>16</v>
      </c>
      <c r="D123" s="71">
        <f ca="1">SUM(0.5*(F123-B123)+B123)</f>
        <v>16</v>
      </c>
      <c r="E123" s="71">
        <f ca="1">SUM(0.75*(F123-B123),B123)</f>
        <v>16</v>
      </c>
      <c r="F123" s="108">
        <v>16</v>
      </c>
      <c r="G123" s="71">
        <f ca="1">SUM(0.25*(J123-F123),F123)</f>
        <v>16</v>
      </c>
      <c r="H123" s="71">
        <f ca="1">SUM(0.5*(J123-F123),F123)</f>
        <v>16</v>
      </c>
      <c r="I123" s="71">
        <f ca="1">SUM(0.75*(J123-F123),F123)</f>
        <v>16</v>
      </c>
      <c r="J123" s="108">
        <f ca="1">SUM(F123,-B123,F123)</f>
        <v>16</v>
      </c>
      <c r="K123" s="71">
        <f ca="1">SUM(0.25*(N123-J123),J123)</f>
        <v>16.05</v>
      </c>
      <c r="L123" s="71">
        <f ca="1">SUM(0.5*(N123-J123),J123)</f>
        <v>16.1</v>
      </c>
      <c r="M123" s="71">
        <f ca="1">SUM(0.75*(N123-J123),J123)</f>
        <v>16.15</v>
      </c>
      <c r="N123" s="108">
        <f ca="1">SUM(F123,-B123,J123,0.25*ABS(J123-F123),0.2*(17-F123))</f>
        <v>16.2</v>
      </c>
      <c r="O123" s="71">
        <f ca="1">SUM(0.25*(R123-N123),N123)</f>
        <v>16.4</v>
      </c>
      <c r="P123" s="71">
        <f ca="1">SUM(0.5*(R123-N123),N123)</f>
        <v>16.6</v>
      </c>
      <c r="Q123" s="71">
        <f ca="1">SUM(0.75*(R123-N123),N123)</f>
        <v>16.8</v>
      </c>
      <c r="R123" s="108">
        <v>17</v>
      </c>
      <c r="S123" s="122"/>
      <c r="T123" s="111">
        <f ca="1">SUM((BX20+BX19+BX18+BX17+BX16+BX15+BX14+BX13+BX12+BX11+BX10+BX9+BX8+BW7+BW6+BV5+BV4)*-0.132,17)</f>
        <v>17.008461538461539</v>
      </c>
      <c r="U123" s="111">
        <f ca="1">Lefty!T123</f>
        <v>19.103538461538459</v>
      </c>
    </row>
    <row r="124" spans="2:21">
      <c r="B124" s="108">
        <v>17</v>
      </c>
      <c r="C124" s="71">
        <f ca="1">SUM(0.25*(F124-B124),B124)</f>
        <v>16.75</v>
      </c>
      <c r="D124" s="71">
        <f ca="1">SUM(0.5*(F124-B124)+B124)</f>
        <v>16.5</v>
      </c>
      <c r="E124" s="71">
        <f ca="1">SUM(0.75*(F124-B124),B124)</f>
        <v>16.25</v>
      </c>
      <c r="F124" s="108">
        <v>16</v>
      </c>
      <c r="G124" s="71">
        <f ca="1">SUM(0.25*(J124-F124),F124)</f>
        <v>15.75</v>
      </c>
      <c r="H124" s="71">
        <f ca="1">SUM(0.5*(J124-F124),F124)</f>
        <v>15.5</v>
      </c>
      <c r="I124" s="71">
        <f ca="1">SUM(0.75*(J124-F124),F124)</f>
        <v>15.25</v>
      </c>
      <c r="J124" s="108">
        <f ca="1">SUM(F124,-B124,F124)</f>
        <v>15</v>
      </c>
      <c r="K124" s="71">
        <f ca="1">SUM(0.25*(N124-J124),J124)</f>
        <v>14.8125</v>
      </c>
      <c r="L124" s="71">
        <f ca="1">SUM(0.5*(N124-J124),J124)</f>
        <v>14.625</v>
      </c>
      <c r="M124" s="71">
        <f ca="1">SUM(0.75*(N124-J124),J124)</f>
        <v>14.4375</v>
      </c>
      <c r="N124" s="108">
        <f ca="1">SUM(F124,-B124,J124,0.25*ABS(J124-F124))</f>
        <v>14.25</v>
      </c>
      <c r="O124" s="71">
        <f ca="1">SUM(0.25*(R124-N124),N124)</f>
        <v>14.9375</v>
      </c>
      <c r="P124" s="71">
        <f ca="1">SUM(0.5*(R124-N124),N124)</f>
        <v>15.625</v>
      </c>
      <c r="Q124" s="71">
        <f ca="1">SUM(0.75*(R124-N124),N124)</f>
        <v>16.3125</v>
      </c>
      <c r="R124" s="108">
        <v>17</v>
      </c>
      <c r="S124" s="122"/>
      <c r="T124" s="111">
        <f ca="1">SUM((BV20+BW19+BW18+BX17+BX16+BY15+BY14+BZ13+BZ12+CA11+CA10+BZ9+BZ8+BY7+BX6+BW5+BV4)*-0.132,17)</f>
        <v>17.536461538461538</v>
      </c>
      <c r="U124" s="111">
        <f ca="1">Lefty!T124</f>
        <v>18.047538461538462</v>
      </c>
    </row>
    <row r="125" spans="2:21">
      <c r="B125" s="108">
        <v>18</v>
      </c>
      <c r="C125" s="71">
        <f ca="1">SUM(0.25*(F125-B125),B125)</f>
        <v>17.5</v>
      </c>
      <c r="D125" s="71">
        <f ca="1">SUM(0.5*(F125-B125)+B125)</f>
        <v>17</v>
      </c>
      <c r="E125" s="71">
        <f ca="1">SUM(0.75*(F125-B125),B125)</f>
        <v>16.5</v>
      </c>
      <c r="F125" s="108">
        <v>16</v>
      </c>
      <c r="G125" s="71">
        <f ca="1">SUM(0.25*(J125-F125),F125)</f>
        <v>15.5</v>
      </c>
      <c r="H125" s="71">
        <f ca="1">SUM(0.5*(J125-F125),F125)</f>
        <v>15</v>
      </c>
      <c r="I125" s="71">
        <f ca="1">SUM(0.75*(J125-F125),F125)</f>
        <v>14.5</v>
      </c>
      <c r="J125" s="108">
        <f ca="1">SUM(F125,-B125,F125)</f>
        <v>14</v>
      </c>
      <c r="K125" s="71">
        <f ca="1">SUM(0.25*(N125-J125),J125)</f>
        <v>13.625</v>
      </c>
      <c r="L125" s="71">
        <f ca="1">SUM(0.5*(N125-J125),J125)</f>
        <v>13.25</v>
      </c>
      <c r="M125" s="71">
        <f ca="1">SUM(0.75*(N125-J125),J125)</f>
        <v>12.875</v>
      </c>
      <c r="N125" s="108">
        <f ca="1">SUM(F125,-B125,J125,0.25*ABS(J125-F125))</f>
        <v>12.5</v>
      </c>
      <c r="O125" s="71">
        <f ca="1">SUM(0.25*(R125-N125),N125)</f>
        <v>13.625</v>
      </c>
      <c r="P125" s="71">
        <f ca="1">SUM(0.5*(R125-N125),N125)</f>
        <v>14.75</v>
      </c>
      <c r="Q125" s="71">
        <f ca="1">SUM(0.75*(R125-N125),N125)</f>
        <v>15.875</v>
      </c>
      <c r="R125" s="108">
        <v>17</v>
      </c>
      <c r="S125" s="122"/>
      <c r="T125" s="111">
        <f ca="1">SUM((BT20+BU19+BV18+BW17+BX16+BY15+BZ14+CA13+CB12+CC11+CC10+CD9+CD8)*-0.132,(CC7+CB7+CA6+BZ6++BY5+BX5+BW4+BV4)*-0.132/2,17)</f>
        <v>17.008461538461539</v>
      </c>
      <c r="U125" s="111">
        <f ca="1">Lefty!T125</f>
        <v>18.311538461538461</v>
      </c>
    </row>
    <row r="126" spans="2:21">
      <c r="B126" s="108">
        <v>19</v>
      </c>
      <c r="C126" s="71">
        <f ca="1">SUM(0.25*(F126-B126),B126)</f>
        <v>18.25</v>
      </c>
      <c r="D126" s="71">
        <f ca="1">SUM(0.5*(F126-B126)+B126)</f>
        <v>17.5</v>
      </c>
      <c r="E126" s="71">
        <f ca="1">SUM(0.75*(F126-B126),B126)</f>
        <v>16.75</v>
      </c>
      <c r="F126" s="108">
        <v>16</v>
      </c>
      <c r="G126" s="71">
        <f ca="1">SUM(0.25*(J126-F126),F126)</f>
        <v>15.25</v>
      </c>
      <c r="H126" s="71">
        <f ca="1">SUM(0.5*(J126-F126),F126)</f>
        <v>14.5</v>
      </c>
      <c r="I126" s="71">
        <f ca="1">SUM(0.75*(J126-F126),F126)</f>
        <v>13.75</v>
      </c>
      <c r="J126" s="108">
        <f ca="1">SUM(F126,-B126,F126)</f>
        <v>13</v>
      </c>
      <c r="K126" s="71">
        <f ca="1">SUM(0.25*(N126-J126),J126)</f>
        <v>12.4375</v>
      </c>
      <c r="L126" s="71">
        <f ca="1">SUM(0.5*(N126-J126),J126)</f>
        <v>11.875</v>
      </c>
      <c r="M126" s="71">
        <f ca="1">SUM(0.75*(N126-J126),J126)</f>
        <v>11.3125</v>
      </c>
      <c r="N126" s="108">
        <f ca="1">SUM(F126,-B126,J126,0.25*ABS(J126-F126))</f>
        <v>10.75</v>
      </c>
      <c r="O126" s="71">
        <f ca="1">SUM(0.25*(R126-N126),N126)</f>
        <v>12.3125</v>
      </c>
      <c r="P126" s="71">
        <f ca="1">SUM(0.5*(R126-N126),N126)</f>
        <v>13.875</v>
      </c>
      <c r="Q126" s="71">
        <f ca="1">SUM(0.75*(R126-N126),N126)</f>
        <v>15.4375</v>
      </c>
      <c r="R126" s="108">
        <v>17</v>
      </c>
      <c r="S126" s="122"/>
      <c r="T126" s="111">
        <f ca="1">SUM((BR20+BU18+BX16+CA14+CD12+CE11+CF10+CG9+CH8)*-0.132,(BS19+BT19+BV17+BW17+BY15+BZ15+CB13+CC13)*-0.132/2,(CG7+CF7+CE7+CD6+CC6+CB6+CA5+BZ5+BY5+BX4+BW4+BV4)*-0.132/3,17)</f>
        <v>16.832461538461537</v>
      </c>
      <c r="U126" s="111">
        <f ca="1">Lefty!T126</f>
        <v>18.355538461538462</v>
      </c>
    </row>
    <row r="127" spans="2:21">
      <c r="B127" s="108">
        <v>20</v>
      </c>
      <c r="C127" s="71">
        <f ca="1">SUM(0.25*(F127-B127),B127)</f>
        <v>19</v>
      </c>
      <c r="D127" s="71">
        <f ca="1">SUM(0.5*(F127-B127)+B127)</f>
        <v>18</v>
      </c>
      <c r="E127" s="71">
        <f ca="1">SUM(0.75*(F127-B127),B127)</f>
        <v>17</v>
      </c>
      <c r="F127" s="108">
        <v>16</v>
      </c>
      <c r="G127" s="71">
        <f ca="1">SUM(0.25*(J127-F127),F127)</f>
        <v>15</v>
      </c>
      <c r="H127" s="71">
        <f ca="1">SUM(0.5*(J127-F127),F127)</f>
        <v>14</v>
      </c>
      <c r="I127" s="71">
        <f ca="1">SUM(0.75*(J127-F127),F127)</f>
        <v>13</v>
      </c>
      <c r="J127" s="108">
        <f ca="1">SUM(F127,-B127,F127)</f>
        <v>12</v>
      </c>
      <c r="K127" s="71">
        <f ca="1">SUM(0.25*(N127-J127),J127)</f>
        <v>11.25</v>
      </c>
      <c r="L127" s="71">
        <f ca="1">SUM(0.5*(N127-J127),J127)</f>
        <v>10.5</v>
      </c>
      <c r="M127" s="71">
        <f ca="1">SUM(0.75*(N127-J127),J127)</f>
        <v>9.75</v>
      </c>
      <c r="N127" s="108">
        <f ca="1">SUM(F127,-B127,J127,0.25*ABS(J127-F127))</f>
        <v>9</v>
      </c>
      <c r="O127" s="71">
        <f ca="1">SUM(0.25*(R127-N127),N127)</f>
        <v>11</v>
      </c>
      <c r="P127" s="71">
        <f ca="1">SUM(0.5*(R127-N127),N127)</f>
        <v>13</v>
      </c>
      <c r="Q127" s="71">
        <f ca="1">SUM(0.75*(R127-N127),N127)</f>
        <v>15</v>
      </c>
      <c r="R127" s="108">
        <v>17</v>
      </c>
      <c r="S127" s="122"/>
      <c r="T127" s="111">
        <f ca="1">SUM((BP20+CI10+CL8)*-0.132,(BQ19+BR19+BS18+BT18+BU17+BV17+BW16+BX16+BY15+BZ15+CA14+CB14+CC13+CD13+CE12+CF12+CG11+CH11+CJ9+CK9)*-0.132/2,(CK7+CJ7+CI7+CH7+CG6+CF6+CE6+CD6+CC5+CB5+CA5+BZ5+BY4+BX4+BW4+BV4)*-0.132/4,17)</f>
        <v>16.777461538461537</v>
      </c>
      <c r="U127" s="111">
        <f ca="1">Lefty!T127</f>
        <v>18.410538461538462</v>
      </c>
    </row>
    <row r="128" spans="2:21">
      <c r="B128" s="108">
        <v>21</v>
      </c>
      <c r="C128" s="71">
        <f ca="1">SUM(0.25*(F128-B128),B128)</f>
        <v>19.75</v>
      </c>
      <c r="D128" s="71">
        <f ca="1">SUM(0.5*(F128-B128)+B128)</f>
        <v>18.5</v>
      </c>
      <c r="E128" s="71">
        <f ca="1">SUM(0.75*(F128-B128),B128)</f>
        <v>17.25</v>
      </c>
      <c r="F128" s="108">
        <v>16</v>
      </c>
      <c r="G128" s="71">
        <f ca="1">SUM(0.25*(J128-F128),F128)</f>
        <v>14.75</v>
      </c>
      <c r="H128" s="71">
        <f ca="1">SUM(0.5*(J128-F128),F128)</f>
        <v>13.5</v>
      </c>
      <c r="I128" s="71">
        <f ca="1">SUM(0.75*(J128-F128),F128)</f>
        <v>12.25</v>
      </c>
      <c r="J128" s="108">
        <f ca="1">SUM(F128,-B128,F128)</f>
        <v>11</v>
      </c>
      <c r="K128" s="71">
        <f ca="1">SUM(0.25*(N128-J128),J128)</f>
        <v>10.0625</v>
      </c>
      <c r="L128" s="71">
        <f ca="1">SUM(0.5*(N128-J128),J128)</f>
        <v>9.125</v>
      </c>
      <c r="M128" s="71">
        <f ca="1">SUM(0.75*(N128-J128),J128)</f>
        <v>8.1875</v>
      </c>
      <c r="N128" s="108">
        <f ca="1">SUM(F128,-B128,J128,0.25*ABS(J128-F128))</f>
        <v>7.25</v>
      </c>
      <c r="O128" s="71">
        <f ca="1">SUM(0.25*(R128-N128),N128)</f>
        <v>9.6875</v>
      </c>
      <c r="P128" s="71">
        <f ca="1">SUM(0.5*(R128-N128),N128)</f>
        <v>12.125</v>
      </c>
      <c r="Q128" s="71">
        <f ca="1">SUM(0.75*(R128-N128),N128)</f>
        <v>14.5625</v>
      </c>
      <c r="R128" s="108">
        <v>17</v>
      </c>
      <c r="S128" s="122"/>
      <c r="T128" s="111">
        <f ca="1">SUM((BN20+BO20+BP19+BQ19+BU17+BV17+BW16+BX16+CB14+CC14+CG12+CH12+CI11+CJ11+CK10+CL10+CM9+CN9+CO8+CP8)*-0.132/2,(BR18+BS18+BT18+BY15+BZ15+CA15+CD13+CE13+CF13)*-0.132/3,(CO7+CN7+CM7+CL7+CK7+CJ6+CI6+CH6+CG6+CF6+CE5+CD5+CC5+CB5+CA5+BZ4+BY4+BX4+BW4+BV4)*-0.132/5,17)</f>
        <v>16.93806153846154</v>
      </c>
      <c r="U128" s="111">
        <f ca="1">Lefty!T128</f>
        <v>18.153138461538461</v>
      </c>
    </row>
    <row r="129" spans="2:21">
      <c r="B129" s="108">
        <v>22</v>
      </c>
      <c r="C129" s="71">
        <f ca="1">SUM(0.25*(F129-B129),B129)</f>
        <v>20.5</v>
      </c>
      <c r="D129" s="71">
        <f ca="1">SUM(0.5*(F129-B129)+B129)</f>
        <v>19</v>
      </c>
      <c r="E129" s="71">
        <f ca="1">SUM(0.75*(F129-B129),B129)</f>
        <v>17.5</v>
      </c>
      <c r="F129" s="108">
        <v>16</v>
      </c>
      <c r="G129" s="71">
        <f ca="1">SUM(0.25*(J129-F129),F129)</f>
        <v>14.5</v>
      </c>
      <c r="H129" s="71">
        <f ca="1">SUM(0.5*(J129-F129),F129)</f>
        <v>13</v>
      </c>
      <c r="I129" s="71">
        <f ca="1">SUM(0.75*(J129-F129),F129)</f>
        <v>11.5</v>
      </c>
      <c r="J129" s="108">
        <f ca="1">SUM(F129,-B129,F129)</f>
        <v>10</v>
      </c>
      <c r="K129" s="71">
        <f ca="1">SUM(0.25*(N129-J129),J129)</f>
        <v>8.875</v>
      </c>
      <c r="L129" s="71">
        <f ca="1">SUM(0.5*(N129-J129),J129)</f>
        <v>7.75</v>
      </c>
      <c r="M129" s="71">
        <f ca="1">SUM(0.75*(N129-J129),J129)</f>
        <v>6.625</v>
      </c>
      <c r="N129" s="108">
        <f ca="1">SUM(F129,-B129,J129,0.25*ABS(J129-F129))</f>
        <v>5.5</v>
      </c>
      <c r="O129" s="71">
        <f ca="1">SUM(0.25*(R129-N129),N129)</f>
        <v>8.375</v>
      </c>
      <c r="P129" s="71">
        <f ca="1">SUM(0.5*(R129-N129),N129)</f>
        <v>11.25</v>
      </c>
      <c r="Q129" s="71">
        <f ca="1">SUM(0.75*(R129-N129),N129)</f>
        <v>14.125</v>
      </c>
      <c r="R129" s="108">
        <v>17</v>
      </c>
      <c r="S129" s="122"/>
      <c r="T129" s="111">
        <f ca="1">SUM((BL20+BM20+BN20+BQ18+BR18+BS18+BV16+BW16+BX16+BY15+BZ15+CA15+CB14+CC14+CD14+CE13+CF13+CG13+CH12+CI12+CJ12+CK11+CL11+CM11+CP9+CQ9+CR9)*-0.132/3,(BO19+BP19+BT17+BU17+CN10+CO10+CS8+CT8)*-0.132/2,(CS7+CR7+CQ7+CP7+CO7+CN7+CM6+CL6+CK6+CJ6+CI6+CH6+CG5+CF5+CE5+CD5+CC5+CB5+CA4+BZ4+BY4+BX4+BW4+BV4)*-0.132/6,17)</f>
        <v>16.89846153846154</v>
      </c>
      <c r="U129" s="111">
        <f ca="1">Lefty!T129</f>
        <v>17.71753846153846</v>
      </c>
    </row>
    <row r="130" spans="2:21">
      <c r="B130" s="108">
        <v>23</v>
      </c>
      <c r="C130" s="71">
        <f ca="1">SUM(0.25*(F130-B130),B130)</f>
        <v>21.25</v>
      </c>
      <c r="D130" s="71">
        <f ca="1">SUM(0.5*(F130-B130)+B130)</f>
        <v>19.5</v>
      </c>
      <c r="E130" s="71">
        <f ca="1">SUM(0.75*(F130-B130),B130)</f>
        <v>17.75</v>
      </c>
      <c r="F130" s="108">
        <v>16</v>
      </c>
      <c r="G130" s="71">
        <f ca="1">SUM(0.25*(J130-F130),F130)</f>
        <v>14.25</v>
      </c>
      <c r="H130" s="71">
        <f ca="1">SUM(0.5*(J130-F130),F130)</f>
        <v>12.5</v>
      </c>
      <c r="I130" s="71">
        <f ca="1">SUM(0.75*(J130-F130),F130)</f>
        <v>10.75</v>
      </c>
      <c r="J130" s="108">
        <f ca="1">SUM(F130,-B130,F130)</f>
        <v>9</v>
      </c>
      <c r="K130" s="71">
        <f ca="1">SUM(0.25*(N130-J130),J130)</f>
        <v>7.6875</v>
      </c>
      <c r="L130" s="71">
        <f ca="1">SUM(0.5*(N130-J130),J130)</f>
        <v>6.375</v>
      </c>
      <c r="M130" s="71">
        <f ca="1">SUM(0.75*(N130-J130),J130)</f>
        <v>5.0625</v>
      </c>
      <c r="N130" s="108">
        <f ca="1">SUM(F130,-B130,J130,0.25*ABS(J130-F130))</f>
        <v>3.75</v>
      </c>
      <c r="O130" s="71">
        <f ca="1">SUM(0.25*(R130-N130),N130)</f>
        <v>7.0625</v>
      </c>
      <c r="P130" s="71">
        <f ca="1">SUM(0.5*(R130-N130),N130)</f>
        <v>10.375</v>
      </c>
      <c r="Q130" s="71">
        <f ca="1">SUM(0.75*(R130-N130),N130)</f>
        <v>13.6875</v>
      </c>
      <c r="R130" s="108">
        <v>17</v>
      </c>
      <c r="S130" s="122"/>
      <c r="T130" s="111">
        <f ca="1">SUM((BJ20+BK20+BL20+BM19+BN19+BO19+BP18+BQ18+BR18+BS17+BT17+BU17+BV16+BW16+BX16+CC14+CD14+CE14+CJ12+CK12+CL12+CM11+CN11+CO11+CP10+CQ10+CR10+CS9+CT9+CU9+CV8+CW8+CX8)*-0.132/3,(BY15+BZ15+CA15+CB15+CF13+CG13+CH13+CI13)*-0.132/4,(CW7+CV7+CU7+CT7+CS7+CR7+CQ7+CP6+CO6+CN6+CM6+CL6+CK6+CJ6+CI5+CH5+CG5+CF5+CE5+CD5+CC5+CB4+CA4+BZ4+BY4+BX4+BW4+BV4)*-0.132/7,17)</f>
        <v>16.584175824175823</v>
      </c>
      <c r="U130" s="111">
        <f ca="1">Lefty!T130</f>
        <v>17.709681318681319</v>
      </c>
    </row>
    <row r="131" spans="2:21">
      <c r="B131" s="108">
        <v>24</v>
      </c>
      <c r="C131" s="71">
        <f ca="1">SUM(0.25*(F131-B131),B131)</f>
        <v>22</v>
      </c>
      <c r="D131" s="71">
        <f ca="1">SUM(0.5*(F131-B131)+B131)</f>
        <v>20</v>
      </c>
      <c r="E131" s="71">
        <f ca="1">SUM(0.75*(F131-B131),B131)</f>
        <v>18</v>
      </c>
      <c r="F131" s="108">
        <v>16</v>
      </c>
      <c r="G131" s="71">
        <f ca="1">SUM(0.25*(J131-F131),F131)</f>
        <v>14</v>
      </c>
      <c r="H131" s="71">
        <f ca="1">SUM(0.5*(J131-F131),F131)</f>
        <v>12</v>
      </c>
      <c r="I131" s="71">
        <f ca="1">SUM(0.75*(J131-F131),F131)</f>
        <v>10</v>
      </c>
      <c r="J131" s="108">
        <f ca="1">SUM(F131,-B131,F131)</f>
        <v>8</v>
      </c>
      <c r="K131" s="71">
        <f ca="1">SUM(0.25*(N131-J131),J131)</f>
        <v>6.5</v>
      </c>
      <c r="L131" s="71">
        <f ca="1">SUM(0.5*(N131-J131),J131)</f>
        <v>5</v>
      </c>
      <c r="M131" s="71">
        <f ca="1">SUM(0.75*(N131-J131),J131)</f>
        <v>3.5</v>
      </c>
      <c r="N131" s="108">
        <f ca="1">SUM(F131,-B131,J131,0.25*ABS(J131-F131))</f>
        <v>2</v>
      </c>
      <c r="O131" s="71">
        <f ca="1">SUM(0.25*(R131-N131),N131)</f>
        <v>5.75</v>
      </c>
      <c r="P131" s="71">
        <f ca="1">SUM(0.5*(R131-N131),N131)</f>
        <v>9.5</v>
      </c>
      <c r="Q131" s="71">
        <f ca="1">SUM(0.75*(R131-N131),N131)</f>
        <v>13.25</v>
      </c>
      <c r="R131" s="108">
        <v>17</v>
      </c>
      <c r="S131" s="122"/>
      <c r="T131" s="111">
        <f ca="1">SUM((BH20+BI20+BJ20+BO18+BP18+BQ18+BV16+BW16+BX16+CS10+CT10+CU10+CZ8+DA8+DB8)*-0.132/3,(BK19+BL19+BM19+BN19+BR17+BS17+BT17+BU17+BY15+BZ15+CA15+CB15+CC14+CD14+CE14+CF14+CG13+CH13+CI13+CJ13+CK12+CL12+CM12+CN12+CO11+CP11+CQ11+CR11+CV9+CW9+CX9+CY9)*-0.132/4,(DA7+CZ7+CY7+CX7+CW7+CV7+CU7+CT7+CS6+CR6+CQ6+CP6+CO6+CN6+CM6+CL6+CK5+CJ5+CI5+CH5+CG5+CF5+CE5+CD5+CC4+CB4+CA4+BZ4+BY4+BX4+BW4+BV4)*-0.132/8,17)</f>
        <v>16.518961538461539</v>
      </c>
      <c r="U131" s="111">
        <f ca="1">Lefty!T131</f>
        <v>17.71753846153846</v>
      </c>
    </row>
    <row r="132" spans="2:19">
      <c r="B132" s="108"/>
      <c r="C132" s="71"/>
      <c r="D132" s="71"/>
      <c r="E132" s="71"/>
      <c r="F132" s="108"/>
      <c r="G132" s="71"/>
      <c r="H132" s="71"/>
      <c r="I132" s="71"/>
      <c r="J132" s="108"/>
      <c r="K132" s="71"/>
      <c r="L132" s="71"/>
      <c r="M132" s="71"/>
      <c r="N132" s="108"/>
      <c r="O132" s="71"/>
      <c r="P132" s="71"/>
      <c r="Q132" s="71"/>
      <c r="R132" s="108"/>
      <c r="S132" s="122"/>
    </row>
    <row r="133" spans="2:21">
      <c r="B133" s="108">
        <v>17</v>
      </c>
      <c r="C133" s="71">
        <f ca="1">SUM(0.25*(F133-B133),B133)</f>
        <v>17</v>
      </c>
      <c r="D133" s="71">
        <f ca="1">SUM(0.5*(F133-B133)+B133)</f>
        <v>17</v>
      </c>
      <c r="E133" s="71">
        <f ca="1">SUM(0.75*(F133-B133),B133)</f>
        <v>17</v>
      </c>
      <c r="F133" s="108">
        <v>17</v>
      </c>
      <c r="G133" s="71">
        <f ca="1">SUM(0.25*(J133-F133),F133)</f>
        <v>17</v>
      </c>
      <c r="H133" s="71">
        <f ca="1">SUM(0.5*(J133-F133),F133)</f>
        <v>17</v>
      </c>
      <c r="I133" s="71">
        <f ca="1">SUM(0.75*(J133-F133),F133)</f>
        <v>17</v>
      </c>
      <c r="J133" s="108">
        <f ca="1">SUM(F133,-B133,F133)</f>
        <v>17</v>
      </c>
      <c r="K133" s="71">
        <f ca="1">SUM(0.25*(N133-J133),J133)</f>
        <v>17</v>
      </c>
      <c r="L133" s="71">
        <f ca="1">SUM(0.5*(N133-J133),J133)</f>
        <v>17</v>
      </c>
      <c r="M133" s="71">
        <f ca="1">SUM(0.75*(N133-J133),J133)</f>
        <v>17</v>
      </c>
      <c r="N133" s="108">
        <f ca="1">SUM(F133,-B133,J133,0.25*ABS(J133-F133),0.2*(17-F133))</f>
        <v>17</v>
      </c>
      <c r="O133" s="71">
        <f ca="1">SUM(0.25*(R133-N133),N133)</f>
        <v>17</v>
      </c>
      <c r="P133" s="71">
        <f ca="1">SUM(0.5*(R133-N133),N133)</f>
        <v>17</v>
      </c>
      <c r="Q133" s="71">
        <f ca="1">SUM(0.75*(R133-N133),N133)</f>
        <v>17</v>
      </c>
      <c r="R133" s="108">
        <v>17</v>
      </c>
      <c r="S133" s="122"/>
      <c r="T133" s="111">
        <f ca="1">SUM((BV20+BV19+BV18+BV17+BV16+BV15+BV14+BV13+BV12+BV11+BV10+BV9+BV8+BV7+BV6+BV5+BV4)*-0.132,17)</f>
        <v>16.74446153846154</v>
      </c>
      <c r="U133" s="111">
        <f ca="1">Lefty!T133</f>
        <v>17.651538461538461</v>
      </c>
    </row>
    <row r="134" spans="2:21">
      <c r="B134" s="108">
        <v>18</v>
      </c>
      <c r="C134" s="71">
        <f ca="1">SUM(0.25*(F134-B134),B134)</f>
        <v>17.75</v>
      </c>
      <c r="D134" s="71">
        <f ca="1">SUM(0.5*(F134-B134)+B134)</f>
        <v>17.5</v>
      </c>
      <c r="E134" s="71">
        <f ca="1">SUM(0.75*(F134-B134),B134)</f>
        <v>17.25</v>
      </c>
      <c r="F134" s="108">
        <v>17</v>
      </c>
      <c r="G134" s="71">
        <f ca="1">SUM(0.25*(J134-F134),F134)</f>
        <v>16.75</v>
      </c>
      <c r="H134" s="71">
        <f ca="1">SUM(0.5*(J134-F134),F134)</f>
        <v>16.5</v>
      </c>
      <c r="I134" s="71">
        <f ca="1">SUM(0.75*(J134-F134),F134)</f>
        <v>16.25</v>
      </c>
      <c r="J134" s="108">
        <f ca="1">SUM(F134,-B134,F134)</f>
        <v>16</v>
      </c>
      <c r="K134" s="71">
        <f ca="1">SUM(0.25*(N134-J134),J134)</f>
        <v>15.8125</v>
      </c>
      <c r="L134" s="71">
        <f ca="1">SUM(0.5*(N134-J134),J134)</f>
        <v>15.625</v>
      </c>
      <c r="M134" s="71">
        <f ca="1">SUM(0.75*(N134-J134),J134)</f>
        <v>15.4375</v>
      </c>
      <c r="N134" s="108">
        <f ca="1">SUM(F134,-B134,J134,0.25*ABS(J134-F134))</f>
        <v>15.25</v>
      </c>
      <c r="O134" s="71">
        <f ca="1">SUM(0.25*(R134-N134),N134)</f>
        <v>15.6875</v>
      </c>
      <c r="P134" s="71">
        <f ca="1">SUM(0.5*(R134-N134),N134)</f>
        <v>16.125</v>
      </c>
      <c r="Q134" s="71">
        <f ca="1">SUM(0.75*(R134-N134),N134)</f>
        <v>16.5625</v>
      </c>
      <c r="R134" s="108">
        <v>17</v>
      </c>
      <c r="S134" s="122"/>
      <c r="T134" s="111">
        <f ca="1">SUM((BT20+BU19+BU18+BV17+BV16+BW15+BW14+BX13+BX12+BY11+BY10+BX9+BX8+BW7+BW6+BV5+BV4)*-0.132,17)</f>
        <v>16.74446153846154</v>
      </c>
      <c r="U134" s="111">
        <f ca="1">Lefty!T134</f>
        <v>17.783538461538463</v>
      </c>
    </row>
    <row r="135" spans="2:21">
      <c r="B135" s="108">
        <v>19</v>
      </c>
      <c r="C135" s="71">
        <f ca="1">SUM(0.25*(F135-B135),B135)</f>
        <v>18.5</v>
      </c>
      <c r="D135" s="71">
        <f ca="1">SUM(0.5*(F135-B135)+B135)</f>
        <v>18</v>
      </c>
      <c r="E135" s="71">
        <f ca="1">SUM(0.75*(F135-B135),B135)</f>
        <v>17.5</v>
      </c>
      <c r="F135" s="108">
        <v>17</v>
      </c>
      <c r="G135" s="71">
        <f ca="1">SUM(0.25*(J135-F135),F135)</f>
        <v>16.5</v>
      </c>
      <c r="H135" s="71">
        <f ca="1">SUM(0.5*(J135-F135),F135)</f>
        <v>16</v>
      </c>
      <c r="I135" s="71">
        <f ca="1">SUM(0.75*(J135-F135),F135)</f>
        <v>15.5</v>
      </c>
      <c r="J135" s="108">
        <f ca="1">SUM(F135,-B135,F135)</f>
        <v>15</v>
      </c>
      <c r="K135" s="71">
        <f ca="1">SUM(0.25*(N135-J135),J135)</f>
        <v>14.625</v>
      </c>
      <c r="L135" s="71">
        <f ca="1">SUM(0.5*(N135-J135),J135)</f>
        <v>14.25</v>
      </c>
      <c r="M135" s="71">
        <f ca="1">SUM(0.75*(N135-J135),J135)</f>
        <v>13.875</v>
      </c>
      <c r="N135" s="108">
        <f ca="1">SUM(F135,-B135,J135,0.25*ABS(J135-F135))</f>
        <v>13.5</v>
      </c>
      <c r="O135" s="71">
        <f ca="1">SUM(0.25*(R135-N135),N135)</f>
        <v>14.375</v>
      </c>
      <c r="P135" s="71">
        <f ca="1">SUM(0.5*(R135-N135),N135)</f>
        <v>15.25</v>
      </c>
      <c r="Q135" s="71">
        <f ca="1">SUM(0.75*(R135-N135),N135)</f>
        <v>16.125</v>
      </c>
      <c r="R135" s="108">
        <v>17</v>
      </c>
      <c r="S135" s="122"/>
      <c r="T135" s="111">
        <f ca="1">SUM((BR20+BS19+BT18+BU17+BV16+BW15+BX14+BY13+BZ12+CA11+CA10+CB9+CB8+BW5+BV4)*-0.132,(CA7+BZ7+BY6+BX6)*-0.132/2,17)</f>
        <v>16.480461538461537</v>
      </c>
      <c r="U135" s="111">
        <f ca="1">Lefty!T135</f>
        <v>18.37753846153846</v>
      </c>
    </row>
    <row r="136" spans="2:21">
      <c r="B136" s="108">
        <v>20</v>
      </c>
      <c r="C136" s="71">
        <f ca="1">SUM(0.25*(F136-B136),B136)</f>
        <v>19.25</v>
      </c>
      <c r="D136" s="71">
        <f ca="1">SUM(0.5*(F136-B136)+B136)</f>
        <v>18.5</v>
      </c>
      <c r="E136" s="71">
        <f ca="1">SUM(0.75*(F136-B136),B136)</f>
        <v>17.75</v>
      </c>
      <c r="F136" s="108">
        <v>17</v>
      </c>
      <c r="G136" s="71">
        <f ca="1">SUM(0.25*(J136-F136),F136)</f>
        <v>16.25</v>
      </c>
      <c r="H136" s="71">
        <f ca="1">SUM(0.5*(J136-F136),F136)</f>
        <v>15.5</v>
      </c>
      <c r="I136" s="71">
        <f ca="1">SUM(0.75*(J136-F136),F136)</f>
        <v>14.75</v>
      </c>
      <c r="J136" s="108">
        <f ca="1">SUM(F136,-B136,F136)</f>
        <v>14</v>
      </c>
      <c r="K136" s="71">
        <f ca="1">SUM(0.25*(N136-J136),J136)</f>
        <v>13.4375</v>
      </c>
      <c r="L136" s="71">
        <f ca="1">SUM(0.5*(N136-J136),J136)</f>
        <v>12.875</v>
      </c>
      <c r="M136" s="71">
        <f ca="1">SUM(0.75*(N136-J136),J136)</f>
        <v>12.3125</v>
      </c>
      <c r="N136" s="108">
        <f ca="1">SUM(F136,-B136,J136,0.25*ABS(J136-F136))</f>
        <v>11.75</v>
      </c>
      <c r="O136" s="71">
        <f ca="1">SUM(0.25*(R136-N136),N136)</f>
        <v>13.0625</v>
      </c>
      <c r="P136" s="71">
        <f ca="1">SUM(0.5*(R136-N136),N136)</f>
        <v>14.375</v>
      </c>
      <c r="Q136" s="71">
        <f ca="1">SUM(0.75*(R136-N136),N136)</f>
        <v>15.6875</v>
      </c>
      <c r="R136" s="108">
        <v>17</v>
      </c>
      <c r="S136" s="122"/>
      <c r="T136" s="111">
        <f ca="1">SUM((BP20+BS18+BV16+BY14+CB12+CC11+CD10+CE9+CF8)*-0.132,(BQ19+BR19+BT17+BU17+BW15+BX15+BZ13+CA13)*-0.132/2,(CE7+CD7+CC7+CB6+CA6+BZ6)*-0.132/3,(BY5+BX5+BW4+BV4)*-0.132/2,17)</f>
        <v>16.59046153846154</v>
      </c>
      <c r="U136" s="111">
        <f ca="1">Lefty!T136</f>
        <v>17.981538461538463</v>
      </c>
    </row>
    <row r="137" spans="2:21">
      <c r="B137" s="108">
        <v>21</v>
      </c>
      <c r="C137" s="71">
        <f ca="1">SUM(0.25*(F137-B137),B137)</f>
        <v>20</v>
      </c>
      <c r="D137" s="71">
        <f ca="1">SUM(0.5*(F137-B137)+B137)</f>
        <v>19</v>
      </c>
      <c r="E137" s="71">
        <f ca="1">SUM(0.75*(F137-B137),B137)</f>
        <v>18</v>
      </c>
      <c r="F137" s="108">
        <v>17</v>
      </c>
      <c r="G137" s="71">
        <f ca="1">SUM(0.25*(J137-F137),F137)</f>
        <v>16</v>
      </c>
      <c r="H137" s="71">
        <f ca="1">SUM(0.5*(J137-F137),F137)</f>
        <v>15</v>
      </c>
      <c r="I137" s="71">
        <f ca="1">SUM(0.75*(J137-F137),F137)</f>
        <v>14</v>
      </c>
      <c r="J137" s="108">
        <f ca="1">SUM(F137,-B137,F137)</f>
        <v>13</v>
      </c>
      <c r="K137" s="71">
        <f ca="1">SUM(0.25*(N137-J137),J137)</f>
        <v>12.25</v>
      </c>
      <c r="L137" s="71">
        <f ca="1">SUM(0.5*(N137-J137),J137)</f>
        <v>11.5</v>
      </c>
      <c r="M137" s="71">
        <f ca="1">SUM(0.75*(N137-J137),J137)</f>
        <v>10.75</v>
      </c>
      <c r="N137" s="108">
        <f ca="1">SUM(F137,-B137,J137,0.25*ABS(J137-F137))</f>
        <v>10</v>
      </c>
      <c r="O137" s="71">
        <f ca="1">SUM(0.25*(R137-N137),N137)</f>
        <v>11.75</v>
      </c>
      <c r="P137" s="71">
        <f ca="1">SUM(0.5*(R137-N137),N137)</f>
        <v>13.5</v>
      </c>
      <c r="Q137" s="71">
        <f ca="1">SUM(0.75*(R137-N137),N137)</f>
        <v>15.25</v>
      </c>
      <c r="R137" s="108">
        <v>17</v>
      </c>
      <c r="S137" s="122"/>
      <c r="T137" s="111">
        <f ca="1">SUM((BN20+BO20+BP19+BQ19+BS17+BT17+BU16+BV16+BW15+BX15+BY14+BZ14+CA13+CB13+CC12+CD12+CE11+CF11+CH9+CI9)*-0.132/2,(BR18+CG10+CJ8)*-0.132,(CI7+CH7+CG7+CF7+CE6+CD6+CC6+CB6)*-0.132/4,(CA5+BZ5+BY5+BX4+BW4+BV4)*-0.132/3,17)</f>
        <v>16.557461538461538</v>
      </c>
      <c r="U137" s="111">
        <f ca="1">Lefty!T137</f>
        <v>17.926538461538463</v>
      </c>
    </row>
    <row r="138" spans="2:21">
      <c r="B138" s="108">
        <v>22</v>
      </c>
      <c r="C138" s="71">
        <f ca="1">SUM(0.25*(F138-B138),B138)</f>
        <v>20.75</v>
      </c>
      <c r="D138" s="71">
        <f ca="1">SUM(0.5*(F138-B138)+B138)</f>
        <v>19.5</v>
      </c>
      <c r="E138" s="71">
        <f ca="1">SUM(0.75*(F138-B138),B138)</f>
        <v>18.25</v>
      </c>
      <c r="F138" s="108">
        <v>17</v>
      </c>
      <c r="G138" s="71">
        <f ca="1">SUM(0.25*(J138-F138),F138)</f>
        <v>15.75</v>
      </c>
      <c r="H138" s="71">
        <f ca="1">SUM(0.5*(J138-F138),F138)</f>
        <v>14.5</v>
      </c>
      <c r="I138" s="71">
        <f ca="1">SUM(0.75*(J138-F138),F138)</f>
        <v>13.25</v>
      </c>
      <c r="J138" s="108">
        <f ca="1">SUM(F138,-B138,F138)</f>
        <v>12</v>
      </c>
      <c r="K138" s="71">
        <f ca="1">SUM(0.25*(N138-J138),J138)</f>
        <v>11.0625</v>
      </c>
      <c r="L138" s="71">
        <f ca="1">SUM(0.5*(N138-J138),J138)</f>
        <v>10.125</v>
      </c>
      <c r="M138" s="71">
        <f ca="1">SUM(0.75*(N138-J138),J138)</f>
        <v>9.1875</v>
      </c>
      <c r="N138" s="108">
        <f ca="1">SUM(F138,-B138,J138,0.25*ABS(J138-F138))</f>
        <v>8.25</v>
      </c>
      <c r="O138" s="71">
        <f ca="1">SUM(0.25*(R138-N138),N138)</f>
        <v>10.4375</v>
      </c>
      <c r="P138" s="71">
        <f ca="1">SUM(0.5*(R138-N138),N138)</f>
        <v>12.625</v>
      </c>
      <c r="Q138" s="71">
        <f ca="1">SUM(0.75*(R138-N138),N138)</f>
        <v>14.8125</v>
      </c>
      <c r="R138" s="108">
        <v>17</v>
      </c>
      <c r="S138" s="122"/>
      <c r="T138" s="111">
        <f ca="1">SUM((BL20+BM20+BN19+BO19+BS17+BT17+BU16+BV16+BZ14+CA14+CE12+CF12+CG11+CH11+CI10+CJ10+CK9+CL9+CM8+CN8)*-0.132/2,(BP18+BQ18+BR18+BW15+BX15+BY15+CB13+CC13+CD13)*-0.132/3,(CM7+CL7+CK7+CJ7+CI7+CH6+CG6+CF6+CE6+CD6)*-0.132/5,(CC5+CB5+CA5+BZ5+BY4+BX4+BW4+BV4)*-0.132/4,17)</f>
        <v>16.225261538461538</v>
      </c>
      <c r="U138" s="111">
        <f ca="1">Lefty!T138</f>
        <v>18.080538461538463</v>
      </c>
    </row>
    <row r="139" spans="2:21">
      <c r="B139" s="108">
        <v>23</v>
      </c>
      <c r="C139" s="71">
        <f ca="1">SUM(0.25*(F139-B139),B139)</f>
        <v>21.5</v>
      </c>
      <c r="D139" s="71">
        <f ca="1">SUM(0.5*(F139-B139)+B139)</f>
        <v>20</v>
      </c>
      <c r="E139" s="71">
        <f ca="1">SUM(0.75*(F139-B139),B139)</f>
        <v>18.5</v>
      </c>
      <c r="F139" s="108">
        <v>17</v>
      </c>
      <c r="G139" s="71">
        <f ca="1">SUM(0.25*(J139-F139),F139)</f>
        <v>15.5</v>
      </c>
      <c r="H139" s="71">
        <f ca="1">SUM(0.5*(J139-F139),F139)</f>
        <v>14</v>
      </c>
      <c r="I139" s="71">
        <f ca="1">SUM(0.75*(J139-F139),F139)</f>
        <v>12.5</v>
      </c>
      <c r="J139" s="108">
        <f ca="1">SUM(F139,-B139,F139)</f>
        <v>11</v>
      </c>
      <c r="K139" s="71">
        <f ca="1">SUM(0.25*(N139-J139),J139)</f>
        <v>9.875</v>
      </c>
      <c r="L139" s="71">
        <f ca="1">SUM(0.5*(N139-J139),J139)</f>
        <v>8.75</v>
      </c>
      <c r="M139" s="71">
        <f ca="1">SUM(0.75*(N139-J139),J139)</f>
        <v>7.625</v>
      </c>
      <c r="N139" s="108">
        <f ca="1">SUM(F139,-B139,J139,0.25*ABS(J139-F139))</f>
        <v>6.5</v>
      </c>
      <c r="O139" s="71">
        <f ca="1">SUM(0.25*(R139-N139),N139)</f>
        <v>9.125</v>
      </c>
      <c r="P139" s="71">
        <f ca="1">SUM(0.5*(R139-N139),N139)</f>
        <v>11.75</v>
      </c>
      <c r="Q139" s="71">
        <f ca="1">SUM(0.75*(R139-N139),N139)</f>
        <v>14.375</v>
      </c>
      <c r="R139" s="108">
        <v>17</v>
      </c>
      <c r="S139" s="122"/>
      <c r="T139" s="111">
        <f ca="1">SUM((BJ20+BK20+BL20+BO18+BP18+BQ18+BT16+BU16+BV16+BW15+BX15+BY15+BZ14+CA14+CB14+CC13+CD13+CE13+CF12+CG12+CH12+CI11+CJ11+CK11+CN9+CO9+CP9)*-0.132/3,(BM19+BN19+BR17+BS17+CL10+CM10+CQ8+CR8)*-0.132/2,(CQ7+CP7+CO7+CN7+CM7+CL7+CK6+CJ6+CI6+CH6+CG6+CF6)*-0.132/6,(CE5+CD5+CC5+CB5+CA5+BZ4+BY4+BX4+BW4+BV4)*-0.132/5,17)</f>
        <v>16.308861538461539</v>
      </c>
      <c r="U139" s="111">
        <f ca="1">Lefty!T139</f>
        <v>17.787938461538463</v>
      </c>
    </row>
    <row r="140" spans="2:21">
      <c r="B140" s="108">
        <v>24</v>
      </c>
      <c r="C140" s="71">
        <f ca="1">SUM(0.25*(F140-B140),B140)</f>
        <v>22.25</v>
      </c>
      <c r="D140" s="71">
        <f ca="1">SUM(0.5*(F140-B140)+B140)</f>
        <v>20.5</v>
      </c>
      <c r="E140" s="71">
        <f ca="1">SUM(0.75*(F140-B140),B140)</f>
        <v>18.75</v>
      </c>
      <c r="F140" s="108">
        <v>17</v>
      </c>
      <c r="G140" s="71">
        <f ca="1">SUM(0.25*(J140-F140),F140)</f>
        <v>15.25</v>
      </c>
      <c r="H140" s="71">
        <f ca="1">SUM(0.5*(J140-F140),F140)</f>
        <v>13.5</v>
      </c>
      <c r="I140" s="71">
        <f ca="1">SUM(0.75*(J140-F140),F140)</f>
        <v>11.75</v>
      </c>
      <c r="J140" s="108">
        <f ca="1">SUM(F140,-B140,F140)</f>
        <v>10</v>
      </c>
      <c r="K140" s="71">
        <f ca="1">SUM(0.25*(N140-J140),J140)</f>
        <v>8.6875</v>
      </c>
      <c r="L140" s="71">
        <f ca="1">SUM(0.5*(N140-J140),J140)</f>
        <v>7.375</v>
      </c>
      <c r="M140" s="71">
        <f ca="1">SUM(0.75*(N140-J140),J140)</f>
        <v>6.0625</v>
      </c>
      <c r="N140" s="108">
        <f ca="1">SUM(F140,-B140,J140,0.25*ABS(J140-F140))</f>
        <v>4.75</v>
      </c>
      <c r="O140" s="71">
        <f ca="1">SUM(0.25*(R140-N140),N140)</f>
        <v>7.8125</v>
      </c>
      <c r="P140" s="71">
        <f ca="1">SUM(0.5*(R140-N140),N140)</f>
        <v>10.875</v>
      </c>
      <c r="Q140" s="71">
        <f ca="1">SUM(0.75*(R140-N140),N140)</f>
        <v>13.9375</v>
      </c>
      <c r="R140" s="108">
        <v>17</v>
      </c>
      <c r="S140" s="122"/>
      <c r="T140" s="111">
        <f ca="1">SUM((BH20+BI20+BJ20+BK19+BL19+BM19+BN18+BO18+BP18+BQ17+BR17+BS17+BT16+BU16+BV16++CA14+CB14+CC14+CH12+CI12+CJ12+CK11+CL11+CM11+CN10+CO10+CP10+CQ9+CR9+CS9+CT8+CU8+CV8)*-0.132/3,(BW15+BX15+BY15+BZ15+CD13+CE13+CF13+CG13)*-0.132/4,(CU7+CT7+CS7+CR7+CQ7+CP7+CO7+CN6+CM6+CL6+CK6+CJ6+CI6+CH6)*-0.132/7,(CG5+CF5+CE5+CD5+CC5+CB5+CA4+BZ4+BY4+BX4+BW4+BV4)*-0.132/6,17)</f>
        <v>16.216461538461537</v>
      </c>
      <c r="U140" s="111">
        <f ca="1">Lefty!T140</f>
        <v>17.404824175824178</v>
      </c>
    </row>
    <row r="141" spans="2:21">
      <c r="B141" s="108">
        <v>25</v>
      </c>
      <c r="C141" s="71">
        <f ca="1">SUM(0.25*(F141-B141),B141)</f>
        <v>23</v>
      </c>
      <c r="D141" s="71">
        <f ca="1">SUM(0.5*(F141-B141)+B141)</f>
        <v>21</v>
      </c>
      <c r="E141" s="71">
        <f ca="1">SUM(0.75*(F141-B141),B141)</f>
        <v>19</v>
      </c>
      <c r="F141" s="108">
        <v>17</v>
      </c>
      <c r="G141" s="71">
        <f ca="1">SUM(0.25*(J141-F141),F141)</f>
        <v>15</v>
      </c>
      <c r="H141" s="71">
        <f ca="1">SUM(0.5*(J141-F141),F141)</f>
        <v>13</v>
      </c>
      <c r="I141" s="71">
        <f ca="1">SUM(0.75*(J141-F141),F141)</f>
        <v>11</v>
      </c>
      <c r="J141" s="108">
        <f ca="1">SUM(F141,-B141,F141)</f>
        <v>9</v>
      </c>
      <c r="K141" s="71">
        <f ca="1">SUM(0.25*(N141-J141),J141)</f>
        <v>7.5</v>
      </c>
      <c r="L141" s="71">
        <f ca="1">SUM(0.5*(N141-J141),J141)</f>
        <v>6</v>
      </c>
      <c r="M141" s="71">
        <f ca="1">SUM(0.75*(N141-J141),J141)</f>
        <v>4.5</v>
      </c>
      <c r="N141" s="108">
        <f ca="1">SUM(F141,-B141,J141,0.25*ABS(J141-F141))</f>
        <v>3</v>
      </c>
      <c r="O141" s="71">
        <f ca="1">SUM(0.25*(R141-N141),N141)</f>
        <v>6.5</v>
      </c>
      <c r="P141" s="71">
        <f ca="1">SUM(0.5*(R141-N141),N141)</f>
        <v>10</v>
      </c>
      <c r="Q141" s="71">
        <f ca="1">SUM(0.75*(R141-N141),N141)</f>
        <v>13.5</v>
      </c>
      <c r="R141" s="108">
        <v>17</v>
      </c>
      <c r="S141" s="122"/>
      <c r="T141" s="111">
        <f ca="1">SUM((BF20+BG20+BH20++BM18+BN18+BO18+BT16+BU16+BV16+CQ10+CR10+CS10+CX8+CY8+CZ8)*-0.132/3,(BI19+BJ19+BK19+BL19+BP17+BQ17+BR17+BS17+BW15+BX15+BY15+BZ15+CA14+CB14+CC14+CD14+CE13+CF13+CG13+CH13+CI12+CJ12+CK12+CL12+CM11+CN11+CO11+CP11+CT9+CU9+CV9+CW9)*-0.132/4,(CY7+CX7+CW7+CV7+CU7+CT7+CS7+CR7+CQ6+CP6+CO6+CN6+CM6+CL6+CK6+CJ6)*-0.132/8,(CI5+CH5+CG5+CF5+CE5+CD5+CC5+CB4+CA4+BZ4+BY4+BX4+BW4+BV4)*-0.132/7,17)</f>
        <v>16.067175824175823</v>
      </c>
      <c r="U141" s="111">
        <f ca="1">Lefty!T141</f>
        <v>17.180895604395605</v>
      </c>
    </row>
    <row r="142" spans="2:21">
      <c r="B142" s="108">
        <v>26</v>
      </c>
      <c r="C142" s="71">
        <f ca="1">SUM(0.25*(F142-B142),B142)</f>
        <v>23.75</v>
      </c>
      <c r="D142" s="71">
        <f ca="1">SUM(0.5*(F142-B142)+B142)</f>
        <v>21.5</v>
      </c>
      <c r="E142" s="71">
        <f ca="1">SUM(0.75*(F142-B142),B142)</f>
        <v>19.25</v>
      </c>
      <c r="F142" s="108">
        <v>17</v>
      </c>
      <c r="G142" s="71">
        <f ca="1">SUM(0.25*(J142-F142),F142)</f>
        <v>14.75</v>
      </c>
      <c r="H142" s="71">
        <f ca="1">SUM(0.5*(J142-F142),F142)</f>
        <v>12.5</v>
      </c>
      <c r="I142" s="71">
        <f ca="1">SUM(0.75*(J142-F142),F142)</f>
        <v>10.25</v>
      </c>
      <c r="J142" s="108">
        <f ca="1">SUM(F142,-B142,F142)</f>
        <v>8</v>
      </c>
      <c r="K142" s="71">
        <f ca="1">SUM(0.25*(N142-J142),J142)</f>
        <v>6.3125</v>
      </c>
      <c r="L142" s="71">
        <f ca="1">SUM(0.5*(N142-J142),J142)</f>
        <v>4.625</v>
      </c>
      <c r="M142" s="71">
        <f ca="1">SUM(0.75*(N142-J142),J142)</f>
        <v>2.9375</v>
      </c>
      <c r="N142" s="108">
        <f ca="1">SUM(F142,-B142,J142,0.25*ABS(J142-F142))</f>
        <v>1.25</v>
      </c>
      <c r="O142" s="71">
        <f ca="1">SUM(0.25*(R142-N142),N142)</f>
        <v>5.1875</v>
      </c>
      <c r="P142" s="71">
        <f ca="1">SUM(0.5*(R142-N142),N142)</f>
        <v>9.125</v>
      </c>
      <c r="Q142" s="71">
        <f ca="1">SUM(0.75*(R142-N142),N142)</f>
        <v>13.0625</v>
      </c>
      <c r="R142" s="108">
        <v>17</v>
      </c>
      <c r="S142" s="122"/>
      <c r="T142" s="111">
        <f ca="1">SUM((BD20+BE20+BF20)*-0.132/3,(BG19+BH19+BI19+BJ19+BK18+BL18+BM18+BN18+BO17+BP17+BQ17+BR17+BS16+BT16+BU16+BV16+CB14+CC14+CD14+CE14+CK12+CL12+CM12+CN12+CO11+CP11+CQ11+CR11+CV9+CW9+CX9+CY9)*-0.132/4,(BW15+BX15+BY15+BZ15+CA15+CF13+CG13+CH13+CI13+CJ13)*-0.132/5,(CS10+CT10+CU10+CZ8+DA8+DB8)*-0.132/3,(DA7+CZ7+CY7+CX7+CW7+CV7+CU7+CT7+CS6+CR6+CQ6+CP6+CO6+CN6+CM6+CL6+CK5+CJ5+CI5+CH5+CG5+CF5+CE5+CD5+CC4+CB4+CA4+BZ4+BY4+BX4+BW4+BV4)*-0.132/8,17)</f>
        <v>16.054761538461538</v>
      </c>
      <c r="U142" s="111">
        <f ca="1">Lefty!T142</f>
        <v>17.286338461538463</v>
      </c>
    </row>
    <row r="143" spans="2:19">
      <c r="B143" s="108"/>
      <c r="C143" s="71"/>
      <c r="D143" s="71"/>
      <c r="E143" s="71"/>
      <c r="F143" s="108"/>
      <c r="G143" s="71"/>
      <c r="H143" s="71"/>
      <c r="I143" s="71"/>
      <c r="J143" s="108"/>
      <c r="K143" s="71"/>
      <c r="L143" s="71"/>
      <c r="M143" s="71"/>
      <c r="N143" s="108"/>
      <c r="O143" s="71"/>
      <c r="P143" s="71"/>
      <c r="Q143" s="71"/>
      <c r="R143" s="108"/>
      <c r="S143" s="122"/>
    </row>
    <row r="144" spans="2:21">
      <c r="B144" s="108">
        <v>19</v>
      </c>
      <c r="C144" s="71">
        <f ca="1">SUM(0.25*(F144-B144),B144)</f>
        <v>18.75</v>
      </c>
      <c r="D144" s="71">
        <f ca="1">SUM(0.5*(F144-B144)+B144)</f>
        <v>18.5</v>
      </c>
      <c r="E144" s="71">
        <f ca="1">SUM(0.75*(F144-B144),B144)</f>
        <v>18.25</v>
      </c>
      <c r="F144" s="108">
        <v>18</v>
      </c>
      <c r="G144" s="71">
        <f ca="1">SUM(0.25*(J144-F144),F144)</f>
        <v>17.75</v>
      </c>
      <c r="H144" s="71">
        <f ca="1">SUM(0.5*(J144-F144),F144)</f>
        <v>17.5</v>
      </c>
      <c r="I144" s="71">
        <f ca="1">SUM(0.75*(J144-F144),F144)</f>
        <v>17.25</v>
      </c>
      <c r="J144" s="108">
        <f ca="1">SUM(F144,-B144,F144)</f>
        <v>17</v>
      </c>
      <c r="K144" s="71">
        <f ca="1">SUM(0.25*(N144-J144),J144)</f>
        <v>16.8125</v>
      </c>
      <c r="L144" s="71">
        <f ca="1">SUM(0.5*(N144-J144),J144)</f>
        <v>16.625</v>
      </c>
      <c r="M144" s="71">
        <f ca="1">SUM(0.75*(N144-J144),J144)</f>
        <v>16.4375</v>
      </c>
      <c r="N144" s="108">
        <f ca="1">SUM(F144,-B144,J144,0.25*ABS(J144-F144))</f>
        <v>16.25</v>
      </c>
      <c r="O144" s="71">
        <f ca="1">SUM(0.25*(R144-N144),N144)</f>
        <v>16.4375</v>
      </c>
      <c r="P144" s="71">
        <f ca="1">SUM(0.5*(R144-N144),N144)</f>
        <v>16.625</v>
      </c>
      <c r="Q144" s="71">
        <f ca="1">SUM(0.75*(R144-N144),N144)</f>
        <v>16.8125</v>
      </c>
      <c r="R144" s="108">
        <v>17</v>
      </c>
      <c r="S144" s="122"/>
      <c r="T144" s="111">
        <f ca="1">SUM((BR20+BS19+BS18+BT17+BT16+BU15+BU14+BV13+BV12+BW11+BW10+BX9+BX8+BW7+BW6+BV5+BV4)*-0.132,17)</f>
        <v>16.348461538461539</v>
      </c>
      <c r="U144" s="111">
        <f ca="1">Lefty!T144</f>
        <v>17.651538461538461</v>
      </c>
    </row>
    <row r="145" spans="2:21">
      <c r="B145" s="108">
        <v>20</v>
      </c>
      <c r="C145" s="71">
        <f ca="1">SUM(0.25*(F145-B145),B145)</f>
        <v>19.5</v>
      </c>
      <c r="D145" s="71">
        <f ca="1">SUM(0.5*(F145-B145)+B145)</f>
        <v>19</v>
      </c>
      <c r="E145" s="71">
        <f ca="1">SUM(0.75*(F145-B145),B145)</f>
        <v>18.5</v>
      </c>
      <c r="F145" s="108">
        <v>18</v>
      </c>
      <c r="G145" s="71">
        <f ca="1">SUM(0.25*(J145-F145),F145)</f>
        <v>17.5</v>
      </c>
      <c r="H145" s="71">
        <f ca="1">SUM(0.5*(J145-F145),F145)</f>
        <v>17</v>
      </c>
      <c r="I145" s="71">
        <f ca="1">SUM(0.75*(J145-F145),F145)</f>
        <v>16.5</v>
      </c>
      <c r="J145" s="108">
        <f ca="1">SUM(F145,-B145,F145)</f>
        <v>16</v>
      </c>
      <c r="K145" s="71">
        <f ca="1">SUM(0.25*(N145-J145),J145)</f>
        <v>15.625</v>
      </c>
      <c r="L145" s="71">
        <f ca="1">SUM(0.5*(N145-J145),J145)</f>
        <v>15.25</v>
      </c>
      <c r="M145" s="71">
        <f ca="1">SUM(0.75*(N145-J145),J145)</f>
        <v>14.875</v>
      </c>
      <c r="N145" s="108">
        <f ca="1">SUM(F145,-B145,J145,0.25*ABS(J145-F145))</f>
        <v>14.5</v>
      </c>
      <c r="O145" s="71">
        <f ca="1">SUM(0.25*(R145-N145),N145)</f>
        <v>15.125</v>
      </c>
      <c r="P145" s="71">
        <f ca="1">SUM(0.5*(R145-N145),N145)</f>
        <v>15.75</v>
      </c>
      <c r="Q145" s="71">
        <f ca="1">SUM(0.75*(R145-N145),N145)</f>
        <v>16.375</v>
      </c>
      <c r="R145" s="108">
        <v>17</v>
      </c>
      <c r="S145" s="122"/>
      <c r="T145" s="111">
        <f ca="1">SUM((BP20+BQ19+BR18+BS17+BT16+BU15+BV14+BW13+BX12+BY11+BY10+BZ9+BZ8+BY7+BX6+BW5+BV4)*-0.132,17)</f>
        <v>16.612461538461538</v>
      </c>
      <c r="U145" s="111">
        <f ca="1">Lefty!T145</f>
        <v>17.783538461538463</v>
      </c>
    </row>
    <row r="146" spans="2:21">
      <c r="B146" s="108">
        <v>21</v>
      </c>
      <c r="C146" s="71">
        <f ca="1">SUM(0.25*(F146-B146),B146)</f>
        <v>20.25</v>
      </c>
      <c r="D146" s="71">
        <f ca="1">SUM(0.5*(F146-B146)+B146)</f>
        <v>19.5</v>
      </c>
      <c r="E146" s="71">
        <f ca="1">SUM(0.75*(F146-B146),B146)</f>
        <v>18.75</v>
      </c>
      <c r="F146" s="108">
        <v>18</v>
      </c>
      <c r="G146" s="71">
        <f ca="1">SUM(0.25*(J146-F146),F146)</f>
        <v>17.25</v>
      </c>
      <c r="H146" s="71">
        <f ca="1">SUM(0.5*(J146-F146),F146)</f>
        <v>16.5</v>
      </c>
      <c r="I146" s="71">
        <f ca="1">SUM(0.75*(J146-F146),F146)</f>
        <v>15.75</v>
      </c>
      <c r="J146" s="108">
        <f ca="1">SUM(F146,-B146,F146)</f>
        <v>15</v>
      </c>
      <c r="K146" s="71">
        <f ca="1">SUM(0.25*(N146-J146),J146)</f>
        <v>14.4375</v>
      </c>
      <c r="L146" s="71">
        <f ca="1">SUM(0.5*(N146-J146),J146)</f>
        <v>13.875</v>
      </c>
      <c r="M146" s="71">
        <f ca="1">SUM(0.75*(N146-J146),J146)</f>
        <v>13.3125</v>
      </c>
      <c r="N146" s="108">
        <f ca="1">SUM(F146,-B146,J146,0.25*ABS(J146-F146))</f>
        <v>12.75</v>
      </c>
      <c r="O146" s="71">
        <f ca="1">SUM(0.25*(R146-N146),N146)</f>
        <v>13.8125</v>
      </c>
      <c r="P146" s="71">
        <f ca="1">SUM(0.5*(R146-N146),N146)</f>
        <v>14.875</v>
      </c>
      <c r="Q146" s="71">
        <f ca="1">SUM(0.75*(R146-N146),N146)</f>
        <v>15.9375</v>
      </c>
      <c r="R146" s="108">
        <v>17</v>
      </c>
      <c r="S146" s="122"/>
      <c r="T146" s="111">
        <f ca="1">SUM((BN20+BQ18+BT16+BW14+BZ12+CA11+CB10+CC9+CD8)*-0.132,(BO19+BP19+BR17+BS17+BU15+BV15+BX13+BY13)*-0.132/2,(CC7+CB7+CA6+BZ6+BY5+BX5+BW4+BV4)*-0.132/2,17)</f>
        <v>16.480461538461537</v>
      </c>
      <c r="U146" s="111">
        <f ca="1">Lefty!T146</f>
        <v>17.71753846153846</v>
      </c>
    </row>
    <row r="147" spans="2:21">
      <c r="B147" s="108">
        <v>22</v>
      </c>
      <c r="C147" s="71">
        <f ca="1">SUM(0.25*(F147-B147),B147)</f>
        <v>21</v>
      </c>
      <c r="D147" s="71">
        <f ca="1">SUM(0.5*(F147-B147)+B147)</f>
        <v>20</v>
      </c>
      <c r="E147" s="71">
        <f ca="1">SUM(0.75*(F147-B147),B147)</f>
        <v>19</v>
      </c>
      <c r="F147" s="108">
        <v>18</v>
      </c>
      <c r="G147" s="71">
        <f ca="1">SUM(0.25*(J147-F147),F147)</f>
        <v>17</v>
      </c>
      <c r="H147" s="71">
        <f ca="1">SUM(0.5*(J147-F147),F147)</f>
        <v>16</v>
      </c>
      <c r="I147" s="71">
        <f ca="1">SUM(0.75*(J147-F147),F147)</f>
        <v>15</v>
      </c>
      <c r="J147" s="108">
        <f ca="1">SUM(F147,-B147,F147)</f>
        <v>14</v>
      </c>
      <c r="K147" s="71">
        <f ca="1">SUM(0.25*(N147-J147),J147)</f>
        <v>13.25</v>
      </c>
      <c r="L147" s="71">
        <f ca="1">SUM(0.5*(N147-J147),J147)</f>
        <v>12.5</v>
      </c>
      <c r="M147" s="71">
        <f ca="1">SUM(0.75*(N147-J147),J147)</f>
        <v>11.75</v>
      </c>
      <c r="N147" s="108">
        <f ca="1">SUM(F147,-B147,J147,0.25*ABS(J147-F147))</f>
        <v>11</v>
      </c>
      <c r="O147" s="71">
        <f ca="1">SUM(0.25*(R147-N147),N147)</f>
        <v>12.5</v>
      </c>
      <c r="P147" s="71">
        <f ca="1">SUM(0.5*(R147-N147),N147)</f>
        <v>14</v>
      </c>
      <c r="Q147" s="71">
        <f ca="1">SUM(0.75*(R147-N147),N147)</f>
        <v>15.5</v>
      </c>
      <c r="R147" s="108">
        <v>17</v>
      </c>
      <c r="S147" s="122"/>
      <c r="T147" s="111">
        <f ca="1">SUM((BL20+BM20+BN19+BO19+BQ17+BR17+BS16+BT16+BU15+BV15+BX13+BY13)*-0.132/2,(BP18+BW14+BZ12+CD8+CC9+CB10+CA11)*-0.132,(CC7+CB7+CA6+BZ6+BY5+BX5+BW4+BV4)*-0.132/2,17)</f>
        <v>16.348461538461539</v>
      </c>
      <c r="U147" s="111">
        <f ca="1">Lefty!T147</f>
        <v>17.783538461538463</v>
      </c>
    </row>
    <row r="148" spans="2:21">
      <c r="B148" s="108">
        <v>23</v>
      </c>
      <c r="C148" s="71">
        <f ca="1">SUM(0.25*(F148-B148),B148)</f>
        <v>21.75</v>
      </c>
      <c r="D148" s="71">
        <f ca="1">SUM(0.5*(F148-B148)+B148)</f>
        <v>20.5</v>
      </c>
      <c r="E148" s="71">
        <f ca="1">SUM(0.75*(F148-B148),B148)</f>
        <v>19.25</v>
      </c>
      <c r="F148" s="108">
        <v>18</v>
      </c>
      <c r="G148" s="71">
        <f ca="1">SUM(0.25*(J148-F148),F148)</f>
        <v>16.75</v>
      </c>
      <c r="H148" s="71">
        <f ca="1">SUM(0.5*(J148-F148),F148)</f>
        <v>15.5</v>
      </c>
      <c r="I148" s="71">
        <f ca="1">SUM(0.75*(J148-F148),F148)</f>
        <v>14.25</v>
      </c>
      <c r="J148" s="108">
        <f ca="1">SUM(F148,-B148,F148)</f>
        <v>13</v>
      </c>
      <c r="K148" s="71">
        <f ca="1">SUM(0.25*(N148-J148),J148)</f>
        <v>12.0625</v>
      </c>
      <c r="L148" s="71">
        <f ca="1">SUM(0.5*(N148-J148),J148)</f>
        <v>11.125</v>
      </c>
      <c r="M148" s="71">
        <f ca="1">SUM(0.75*(N148-J148),J148)</f>
        <v>10.1875</v>
      </c>
      <c r="N148" s="108">
        <f ca="1">SUM(F148,-B148,J148,0.25*ABS(J148-F148))</f>
        <v>9.25</v>
      </c>
      <c r="O148" s="71">
        <f ca="1">SUM(0.25*(R148-N148),N148)</f>
        <v>11.1875</v>
      </c>
      <c r="P148" s="71">
        <f ca="1">SUM(0.5*(R148-N148),N148)</f>
        <v>13.125</v>
      </c>
      <c r="Q148" s="71">
        <f ca="1">SUM(0.75*(R148-N148),N148)</f>
        <v>15.0625</v>
      </c>
      <c r="R148" s="108">
        <v>17</v>
      </c>
      <c r="S148" s="122"/>
      <c r="T148" s="111">
        <f ca="1">SUM((BJ20+BK20+BL19+BM19+BQ17+BR17+BS16+BT16+BX14+BY14+CC12+CD12+CE11+CF11+CG10+CH10+CI9+CJ9+CK8+CL8)*-0.132/2,(BN18+BO18+BP18+BU15+BV15+BW15+BZ13+CA13+CB13)*-0.132/3,(CK7+CJ7+CI7+CH7++CG6+CF6+CE6+CD6+CC5+CB5+CA5+BZ5+BY4+BX4+BW4+BV4)*-0.132/4,17)</f>
        <v>16.073461538461537</v>
      </c>
      <c r="U148" s="111">
        <f ca="1">Lefty!T148</f>
        <v>17.838538461538462</v>
      </c>
    </row>
    <row r="149" spans="2:21">
      <c r="B149" s="108">
        <v>24</v>
      </c>
      <c r="C149" s="71">
        <f ca="1">SUM(0.25*(F149-B149),B149)</f>
        <v>22.5</v>
      </c>
      <c r="D149" s="71">
        <f ca="1">SUM(0.5*(F149-B149)+B149)</f>
        <v>21</v>
      </c>
      <c r="E149" s="71">
        <f ca="1">SUM(0.75*(F149-B149),B149)</f>
        <v>19.5</v>
      </c>
      <c r="F149" s="108">
        <v>18</v>
      </c>
      <c r="G149" s="71">
        <f ca="1">SUM(0.25*(J149-F149),F149)</f>
        <v>16.5</v>
      </c>
      <c r="H149" s="71">
        <f ca="1">SUM(0.5*(J149-F149),F149)</f>
        <v>15</v>
      </c>
      <c r="I149" s="71">
        <f ca="1">SUM(0.75*(J149-F149),F149)</f>
        <v>13.5</v>
      </c>
      <c r="J149" s="108">
        <f ca="1">SUM(F149,-B149,F149)</f>
        <v>12</v>
      </c>
      <c r="K149" s="71">
        <f ca="1">SUM(0.25*(N149-J149),J149)</f>
        <v>10.875</v>
      </c>
      <c r="L149" s="71">
        <f ca="1">SUM(0.5*(N149-J149),J149)</f>
        <v>9.75</v>
      </c>
      <c r="M149" s="71">
        <f ca="1">SUM(0.75*(N149-J149),J149)</f>
        <v>8.625</v>
      </c>
      <c r="N149" s="108">
        <f ca="1">SUM(F149,-B149,J149,0.25*ABS(J149-F149))</f>
        <v>7.5</v>
      </c>
      <c r="O149" s="71">
        <f ca="1">SUM(0.25*(R149-N149),N149)</f>
        <v>9.875</v>
      </c>
      <c r="P149" s="71">
        <f ca="1">SUM(0.5*(R149-N149),N149)</f>
        <v>12.25</v>
      </c>
      <c r="Q149" s="71">
        <f ca="1">SUM(0.75*(R149-N149),N149)</f>
        <v>14.625</v>
      </c>
      <c r="R149" s="108">
        <v>17</v>
      </c>
      <c r="S149" s="122"/>
      <c r="T149" s="111">
        <f ca="1">SUM((BH20+BI20+BM18+BN18+CJ10+CK10+CO8+CP8)*-0.132/2,(BJ19+BK19+BL19+BO17+BP17+BQ17+BR16+BS16+BT16+BU15+BV15+BW15+BX14+BY14+BZ14+CA13+CB13+CC13+CD12+CE12+CF12+CG11+CH11+CI11+CL9+CM9+CN9)*-0.132/3,(CO7+CN7+CM7+CL7+CK7+CJ6+CI6+CH6+CG6+CF6+CE5+CD5+CC5+CB5+CA5+BZ4+BY4+BX4+BW4+BV4)*-0.132/5,17)</f>
        <v>15.750061538461537</v>
      </c>
      <c r="U149" s="111">
        <f ca="1">Lefty!T149</f>
        <v>17.537138461538461</v>
      </c>
    </row>
    <row r="150" spans="2:21">
      <c r="B150" s="108">
        <v>25</v>
      </c>
      <c r="C150" s="71">
        <f ca="1">SUM(0.25*(F150-B150),B150)</f>
        <v>23.25</v>
      </c>
      <c r="D150" s="71">
        <f ca="1">SUM(0.5*(F150-B150)+B150)</f>
        <v>21.5</v>
      </c>
      <c r="E150" s="71">
        <f ca="1">SUM(0.75*(F150-B150),B150)</f>
        <v>19.75</v>
      </c>
      <c r="F150" s="108">
        <v>18</v>
      </c>
      <c r="G150" s="71">
        <f ca="1">SUM(0.25*(J150-F150),F150)</f>
        <v>16.25</v>
      </c>
      <c r="H150" s="71">
        <f ca="1">SUM(0.5*(J150-F150),F150)</f>
        <v>14.5</v>
      </c>
      <c r="I150" s="71">
        <f ca="1">SUM(0.75*(J150-F150),F150)</f>
        <v>12.75</v>
      </c>
      <c r="J150" s="108">
        <f ca="1">SUM(F150,-B150,F150)</f>
        <v>11</v>
      </c>
      <c r="K150" s="71">
        <f ca="1">SUM(0.25*(N150-J150),J150)</f>
        <v>9.6875</v>
      </c>
      <c r="L150" s="71">
        <f ca="1">SUM(0.5*(N150-J150),J150)</f>
        <v>8.375</v>
      </c>
      <c r="M150" s="71">
        <f ca="1">SUM(0.75*(N150-J150),J150)</f>
        <v>7.0625</v>
      </c>
      <c r="N150" s="108">
        <f ca="1">SUM(F150,-B150,J150,0.25*ABS(J150-F150))</f>
        <v>5.75</v>
      </c>
      <c r="O150" s="71">
        <f ca="1">SUM(0.25*(R150-N150),N150)</f>
        <v>8.5625</v>
      </c>
      <c r="P150" s="71">
        <f ca="1">SUM(0.5*(R150-N150),N150)</f>
        <v>11.375</v>
      </c>
      <c r="Q150" s="71">
        <f ca="1">SUM(0.75*(R150-N150),N150)</f>
        <v>14.1875</v>
      </c>
      <c r="R150" s="108">
        <v>17</v>
      </c>
      <c r="S150" s="122"/>
      <c r="T150" s="111">
        <f ca="1">SUM((BF20+BG20+BH20+BI19+BJ19+BK19+BL18+BM18+BN18+BO17+BP17+BQ17+BR16+BS16+BT16+BY14+BZ14+CA14+CF12+CG12+CH12+CI11+CJ11+CK11+CL10+CM10+CN10+CO9+CP9+CQ9+CR8+CS8+CT8)*-0.132/3,(+BU15+BV15+BW15+BX15+CB13+CC13+CD13+CE13)*-0.132/4,(CS7+CR7+CQ7+CP7+CO7+CN7+CM6+CL6+CK6+CJ6+CI6+CH6+CG5+CF5+CE5+CD5+CC5+CB5+CA4+BZ4+BY4+BX4+BW4+BV4)*-0.132/6,17)</f>
        <v>16.194461538461539</v>
      </c>
      <c r="U150" s="111">
        <f ca="1">Lefty!T150</f>
        <v>17.167538461538463</v>
      </c>
    </row>
    <row r="151" spans="2:21">
      <c r="B151" s="108">
        <v>26</v>
      </c>
      <c r="C151" s="71">
        <f ca="1">SUM(0.25*(F151-B151),B151)</f>
        <v>24</v>
      </c>
      <c r="D151" s="71">
        <f ca="1">SUM(0.5*(F151-B151)+B151)</f>
        <v>22</v>
      </c>
      <c r="E151" s="71">
        <f ca="1">SUM(0.75*(F151-B151),B151)</f>
        <v>20</v>
      </c>
      <c r="F151" s="108">
        <v>18</v>
      </c>
      <c r="G151" s="71">
        <f ca="1">SUM(0.25*(J151-F151),F151)</f>
        <v>16</v>
      </c>
      <c r="H151" s="71">
        <f ca="1">SUM(0.5*(J151-F151),F151)</f>
        <v>14</v>
      </c>
      <c r="I151" s="71">
        <f ca="1">SUM(0.75*(J151-F151),F151)</f>
        <v>12</v>
      </c>
      <c r="J151" s="108">
        <f ca="1">SUM(F151,-B151,F151)</f>
        <v>10</v>
      </c>
      <c r="K151" s="71">
        <f ca="1">SUM(0.25*(N151-J151),J151)</f>
        <v>8.5</v>
      </c>
      <c r="L151" s="71">
        <f ca="1">SUM(0.5*(N151-J151),J151)</f>
        <v>7</v>
      </c>
      <c r="M151" s="71">
        <f ca="1">SUM(0.75*(N151-J151),J151)</f>
        <v>5.5</v>
      </c>
      <c r="N151" s="108">
        <f ca="1">SUM(F151,-B151,J151,0.25*ABS(J151-F151))</f>
        <v>4</v>
      </c>
      <c r="O151" s="71">
        <f ca="1">SUM(0.25*(R151-N151),N151)</f>
        <v>7.25</v>
      </c>
      <c r="P151" s="71">
        <f ca="1">SUM(0.5*(R151-N151),N151)</f>
        <v>10.5</v>
      </c>
      <c r="Q151" s="71">
        <f ca="1">SUM(0.75*(R151-N151),N151)</f>
        <v>13.75</v>
      </c>
      <c r="R151" s="108">
        <v>17</v>
      </c>
      <c r="S151" s="122"/>
      <c r="T151" s="111">
        <f ca="1">SUM((BD20+BE20+BF20+BK18+BL18+BM18+BR16+BS16+BT16+CO10+CP10+CQ10+CV8+CW8+CX8)*-0.132/3,(BG19+BH19+BI19+BJ19+BN17+BO17+BP17+BQ17+BU15+BV15+BW15+BX15+BY14+BZ14+CA14+CB14+CC13+CD13+CE13+CF13+CG12+CH12+CI12+CJ12+CK11+CL11+CM11+CN11+CR9+CS9+CT9+CU9)*-0.132/4,(CW7+CV7+CU7+CT7+CS7+CR7+CQ7+CP6+CO6+CN6+CM6+CL6+CK6+CJ6+CI5+CH5+CG5+CF5+CE5+CD5+CC5+CB4+CA4+BZ4+BY4+BX4+BW4+BV4)*-0.132/7,17)</f>
        <v>15.913175824175823</v>
      </c>
      <c r="U151" s="111">
        <f ca="1">Lefty!T151</f>
        <v>16.98368131868132</v>
      </c>
    </row>
    <row r="152" spans="2:21">
      <c r="B152" s="108">
        <v>27</v>
      </c>
      <c r="C152" s="71">
        <f ca="1">SUM(0.25*(F152-B152),B152)</f>
        <v>24.75</v>
      </c>
      <c r="D152" s="71">
        <f ca="1">SUM(0.5*(F152-B152)+B152)</f>
        <v>22.5</v>
      </c>
      <c r="E152" s="71">
        <f ca="1">SUM(0.75*(F152-B152),B152)</f>
        <v>20.25</v>
      </c>
      <c r="F152" s="108">
        <v>18</v>
      </c>
      <c r="G152" s="71">
        <f ca="1">SUM(0.25*(J152-F152),F152)</f>
        <v>15.75</v>
      </c>
      <c r="H152" s="71">
        <f ca="1">SUM(0.5*(J152-F152),F152)</f>
        <v>13.5</v>
      </c>
      <c r="I152" s="71">
        <f ca="1">SUM(0.75*(J152-F152),F152)</f>
        <v>11.25</v>
      </c>
      <c r="J152" s="108">
        <f ca="1">SUM(F152,-B152,F152)</f>
        <v>9</v>
      </c>
      <c r="K152" s="71">
        <f ca="1">SUM(0.25*(N152-J152),J152)</f>
        <v>7.3125</v>
      </c>
      <c r="L152" s="71">
        <f ca="1">SUM(0.5*(N152-J152),J152)</f>
        <v>5.625</v>
      </c>
      <c r="M152" s="71">
        <f ca="1">SUM(0.75*(N152-J152),J152)</f>
        <v>3.9375</v>
      </c>
      <c r="N152" s="108">
        <f ca="1">SUM(F152,-B152,J152,0.25*ABS(J152-F152))</f>
        <v>2.25</v>
      </c>
      <c r="O152" s="71">
        <f ca="1">SUM(0.25*(R152-N152),N152)</f>
        <v>5.9375</v>
      </c>
      <c r="P152" s="71">
        <f ca="1">SUM(0.5*(R152-N152),N152)</f>
        <v>9.625</v>
      </c>
      <c r="Q152" s="71">
        <f ca="1">SUM(0.75*(R152-N152),N152)</f>
        <v>13.3125</v>
      </c>
      <c r="R152" s="108">
        <v>17</v>
      </c>
      <c r="S152" s="122"/>
      <c r="T152" s="111">
        <f ca="1">SUM((BB20+BC20+BD20+BE20+BF19+BG19+BH19+BI19+BM17+BN17+BO17+BP17+BQ16+BR16+BS16+BT16+BZ14+CA14+CB14+CC14+CI12+CJ12+CK12+CL12+CM11+CN11+CO11+CP11+CQ10+CR10+CS10+CT10+CU9+CV9+CW9+CX9+CY8+CZ8+DA8+DB8)*-0.132/4,(BJ18+BK18+BL18)*-0.132/3,(BU15+BV15+BW15+BX15+BY15+CD13+CE13+CF13+CG13+CH13)*-0.132/5,(DA7+CZ7+CY7+CX7+CW7+CV7+CU7+CT7+CS6+CR6+CQ6+CP6+CO6+CN6+CM6+CL6+CK5+CJ5+CI5+CH5+CG5+CF5+CE5+CD5+CC4+CB4+CA4+BZ4+BY4+BX4+BW4+BV4)*-0.132/8,17)</f>
        <v>15.781961538461538</v>
      </c>
      <c r="U152" s="111">
        <f ca="1">Lefty!T152</f>
        <v>16.938738461538463</v>
      </c>
    </row>
    <row r="153" spans="2:19">
      <c r="B153" s="108"/>
      <c r="C153" s="71"/>
      <c r="D153" s="71"/>
      <c r="E153" s="71"/>
      <c r="F153" s="108"/>
      <c r="G153" s="71"/>
      <c r="H153" s="71"/>
      <c r="I153" s="71"/>
      <c r="J153" s="108"/>
      <c r="K153" s="71"/>
      <c r="L153" s="71"/>
      <c r="M153" s="71"/>
      <c r="N153" s="108"/>
      <c r="O153" s="71"/>
      <c r="P153" s="71"/>
      <c r="Q153" s="71"/>
      <c r="R153" s="108"/>
      <c r="S153" s="122"/>
    </row>
    <row r="154" spans="2:21">
      <c r="B154" s="108">
        <v>20</v>
      </c>
      <c r="C154" s="71">
        <f ca="1">SUM(0.25*(F154-B154),B154)</f>
        <v>19.75</v>
      </c>
      <c r="D154" s="71">
        <f ca="1">SUM(0.5*(F154-B154)+B154)</f>
        <v>19.5</v>
      </c>
      <c r="E154" s="71">
        <f ca="1">SUM(0.75*(F154-B154),B154)</f>
        <v>19.25</v>
      </c>
      <c r="F154" s="108">
        <v>19</v>
      </c>
      <c r="G154" s="71">
        <f ca="1">SUM(0.25*(J154-F154),F154)</f>
        <v>18.75</v>
      </c>
      <c r="H154" s="71">
        <f ca="1">SUM(0.5*(J154-F154),F154)</f>
        <v>18.5</v>
      </c>
      <c r="I154" s="71">
        <f ca="1">SUM(0.75*(J154-F154),F154)</f>
        <v>18.25</v>
      </c>
      <c r="J154" s="108">
        <f ca="1">SUM(F154,-B154,F154)</f>
        <v>18</v>
      </c>
      <c r="K154" s="71">
        <f ca="1">SUM(0.25*(N154-J154),J154)</f>
        <v>17.8125</v>
      </c>
      <c r="L154" s="71">
        <f ca="1">SUM(0.5*(N154-J154),J154)</f>
        <v>17.625</v>
      </c>
      <c r="M154" s="71">
        <f ca="1">SUM(0.75*(N154-J154),J154)</f>
        <v>17.4375</v>
      </c>
      <c r="N154" s="108">
        <f ca="1">SUM(F154,-B154,J154,0.25*ABS(J154-F154))</f>
        <v>17.25</v>
      </c>
      <c r="O154" s="71">
        <f ca="1">SUM(0.25*(R154-N154),N154)</f>
        <v>17.1875</v>
      </c>
      <c r="P154" s="71">
        <f ca="1">SUM(0.5*(R154-N154),N154)</f>
        <v>17.125</v>
      </c>
      <c r="Q154" s="71">
        <f ca="1">SUM(0.75*(R154-N154),N154)</f>
        <v>17.0625</v>
      </c>
      <c r="R154" s="108">
        <v>17</v>
      </c>
      <c r="S154" s="122"/>
      <c r="T154" s="111">
        <f ca="1">SUM((BP20+BQ19+BQ18+BR17+BR16+BS15+BS14+BT13+BT12+BU11+BU10+BU9+BV8+BV7+BV6+BV5+BV4)*-0.132,17)</f>
        <v>16.480461538461537</v>
      </c>
      <c r="U154" s="111">
        <f ca="1">Lefty!T154</f>
        <v>17.25553846153846</v>
      </c>
    </row>
    <row r="155" spans="2:21">
      <c r="B155" s="108">
        <v>21</v>
      </c>
      <c r="C155" s="71">
        <f ca="1">SUM(0.25*(F155-B155),B155)</f>
        <v>20.5</v>
      </c>
      <c r="D155" s="71">
        <f ca="1">SUM(0.5*(F155-B155)+B155)</f>
        <v>20</v>
      </c>
      <c r="E155" s="71">
        <f ca="1">SUM(0.75*(F155-B155),B155)</f>
        <v>19.5</v>
      </c>
      <c r="F155" s="108">
        <v>19</v>
      </c>
      <c r="G155" s="71">
        <f ca="1">SUM(0.25*(J155-F155),F155)</f>
        <v>18.5</v>
      </c>
      <c r="H155" s="71">
        <f ca="1">SUM(0.5*(J155-F155),F155)</f>
        <v>18</v>
      </c>
      <c r="I155" s="71">
        <f ca="1">SUM(0.75*(J155-F155),F155)</f>
        <v>17.5</v>
      </c>
      <c r="J155" s="108">
        <f ca="1">SUM(F155,-B155,F155)</f>
        <v>17</v>
      </c>
      <c r="K155" s="71">
        <f ca="1">SUM(0.25*(N155-J155),J155)</f>
        <v>16.625</v>
      </c>
      <c r="L155" s="71">
        <f ca="1">SUM(0.5*(N155-J155),J155)</f>
        <v>16.25</v>
      </c>
      <c r="M155" s="71">
        <f ca="1">SUM(0.75*(N155-J155),J155)</f>
        <v>15.875</v>
      </c>
      <c r="N155" s="108">
        <f ca="1">SUM(F155,-B155,J155,0.25*ABS(J155-F155))</f>
        <v>15.5</v>
      </c>
      <c r="O155" s="71">
        <f ca="1">SUM(0.25*(R155-N155),N155)</f>
        <v>15.875</v>
      </c>
      <c r="P155" s="71">
        <f ca="1">SUM(0.5*(R155-N155),N155)</f>
        <v>16.25</v>
      </c>
      <c r="Q155" s="71">
        <f ca="1">SUM(0.75*(R155-N155),N155)</f>
        <v>16.625</v>
      </c>
      <c r="R155" s="108">
        <v>17</v>
      </c>
      <c r="S155" s="122"/>
      <c r="T155" s="111">
        <f ca="1">SUM((BN20+BO19++BP18+BQ17+BR16+BS15+BT14+BU13+BV12+BW11+BW10+BX9+BX8+BW7+BW6+BV5+BV4)*-0.132,17)</f>
        <v>16.348461538461539</v>
      </c>
      <c r="U155" s="111">
        <f ca="1">Lefty!T155</f>
        <v>16.991538461538461</v>
      </c>
    </row>
    <row r="156" spans="2:21">
      <c r="B156" s="108">
        <v>22</v>
      </c>
      <c r="C156" s="71">
        <f ca="1">SUM(0.25*(F156-B156),B156)</f>
        <v>21.25</v>
      </c>
      <c r="D156" s="71">
        <f ca="1">SUM(0.5*(F156-B156)+B156)</f>
        <v>20.5</v>
      </c>
      <c r="E156" s="71">
        <f ca="1">SUM(0.75*(F156-B156),B156)</f>
        <v>19.75</v>
      </c>
      <c r="F156" s="108">
        <v>19</v>
      </c>
      <c r="G156" s="71">
        <f ca="1">SUM(0.25*(J156-F156),F156)</f>
        <v>18.25</v>
      </c>
      <c r="H156" s="71">
        <f ca="1">SUM(0.5*(J156-F156),F156)</f>
        <v>17.5</v>
      </c>
      <c r="I156" s="71">
        <f ca="1">SUM(0.75*(J156-F156),F156)</f>
        <v>16.75</v>
      </c>
      <c r="J156" s="108">
        <f ca="1">SUM(F156,-B156,F156)</f>
        <v>16</v>
      </c>
      <c r="K156" s="71">
        <f ca="1">SUM(0.25*(N156-J156),J156)</f>
        <v>15.4375</v>
      </c>
      <c r="L156" s="71">
        <f ca="1">SUM(0.5*(N156-J156),J156)</f>
        <v>14.875</v>
      </c>
      <c r="M156" s="71">
        <f ca="1">SUM(0.75*(N156-J156),J156)</f>
        <v>14.3125</v>
      </c>
      <c r="N156" s="108">
        <f ca="1">SUM(F156,-B156,J156,0.25*ABS(J156-F156))</f>
        <v>13.75</v>
      </c>
      <c r="O156" s="71">
        <f ca="1">SUM(0.25*(R156-N156),N156)</f>
        <v>14.5625</v>
      </c>
      <c r="P156" s="71">
        <f ca="1">SUM(0.5*(R156-N156),N156)</f>
        <v>15.375</v>
      </c>
      <c r="Q156" s="71">
        <f ca="1">SUM(0.75*(R156-N156),N156)</f>
        <v>16.1875</v>
      </c>
      <c r="R156" s="108">
        <v>17</v>
      </c>
      <c r="S156" s="122"/>
      <c r="T156" s="111">
        <f ca="1">SUM((BL20+BO18+BR16+BU14+BX12+BY11+BZ10+CA9+CB8+BW5+BV4)*-0.132,(BM19+BN19+BP17+BQ17+BS15+BT15+BV13+BW13+CA7+BZ7+BY6+BX6)*-0.132/2,17)</f>
        <v>16.414461538461538</v>
      </c>
      <c r="U156" s="111">
        <f ca="1">Lefty!T156</f>
        <v>17.585538461538462</v>
      </c>
    </row>
    <row r="157" spans="2:21">
      <c r="B157" s="108">
        <v>23</v>
      </c>
      <c r="C157" s="71">
        <f ca="1">SUM(0.25*(F157-B157),B157)</f>
        <v>22</v>
      </c>
      <c r="D157" s="71">
        <f ca="1">SUM(0.5*(F157-B157)+B157)</f>
        <v>21</v>
      </c>
      <c r="E157" s="71">
        <f ca="1">SUM(0.75*(F157-B157),B157)</f>
        <v>20</v>
      </c>
      <c r="F157" s="108">
        <v>19</v>
      </c>
      <c r="G157" s="71">
        <f ca="1">SUM(0.25*(J157-F157),F157)</f>
        <v>18</v>
      </c>
      <c r="H157" s="71">
        <f ca="1">SUM(0.5*(J157-F157),F157)</f>
        <v>17</v>
      </c>
      <c r="I157" s="71">
        <f ca="1">SUM(0.75*(J157-F157),F157)</f>
        <v>16</v>
      </c>
      <c r="J157" s="108">
        <f ca="1">SUM(F157,-B157,F157)</f>
        <v>15</v>
      </c>
      <c r="K157" s="71">
        <f ca="1">SUM(0.25*(N157-J157),J157)</f>
        <v>14.25</v>
      </c>
      <c r="L157" s="71">
        <f ca="1">SUM(0.5*(N157-J157),J157)</f>
        <v>13.5</v>
      </c>
      <c r="M157" s="71">
        <f ca="1">SUM(0.75*(N157-J157),J157)</f>
        <v>12.75</v>
      </c>
      <c r="N157" s="108">
        <f ca="1">SUM(F157,-B157,J157,0.25*ABS(J157-F157))</f>
        <v>12</v>
      </c>
      <c r="O157" s="71">
        <f ca="1">SUM(0.25*(R157-N157),N157)</f>
        <v>13.25</v>
      </c>
      <c r="P157" s="71">
        <f ca="1">SUM(0.5*(R157-N157),N157)</f>
        <v>14.5</v>
      </c>
      <c r="Q157" s="71">
        <f ca="1">SUM(0.75*(R157-N157),N157)</f>
        <v>15.75</v>
      </c>
      <c r="R157" s="108">
        <v>17</v>
      </c>
      <c r="S157" s="122"/>
      <c r="T157" s="111">
        <f ca="1">SUM((BJ20+CC10+CF8)*-0.132,(BK19+BL19+BM18+BN18+BO17+BP17+BQ16+BR16+BS15+BT15+BU14+BV14+BW13+BX13+BY12+BZ12+CA11+CB11+CD9+CE9+BY5+BX5+BW4+BV4)*-0.132/2,(CE7+CD7+CC7+CB6+CA6+BZ6)*-0.132/3,17)</f>
        <v>16.326461538461537</v>
      </c>
      <c r="U157" s="111">
        <f ca="1">Lefty!T157</f>
        <v>17.25553846153846</v>
      </c>
    </row>
    <row r="158" spans="2:21">
      <c r="B158" s="108">
        <v>24</v>
      </c>
      <c r="C158" s="71">
        <f ca="1">SUM(0.25*(F158-B158),B158)</f>
        <v>22.75</v>
      </c>
      <c r="D158" s="71">
        <f ca="1">SUM(0.5*(F158-B158)+B158)</f>
        <v>21.5</v>
      </c>
      <c r="E158" s="71">
        <f ca="1">SUM(0.75*(F158-B158),B158)</f>
        <v>20.25</v>
      </c>
      <c r="F158" s="108">
        <v>19</v>
      </c>
      <c r="G158" s="71">
        <f ca="1">SUM(0.25*(J158-F158),F158)</f>
        <v>17.75</v>
      </c>
      <c r="H158" s="71">
        <f ca="1">SUM(0.5*(J158-F158),F158)</f>
        <v>16.5</v>
      </c>
      <c r="I158" s="71">
        <f ca="1">SUM(0.75*(J158-F158),F158)</f>
        <v>15.25</v>
      </c>
      <c r="J158" s="108">
        <f ca="1">SUM(F158,-B158,F158)</f>
        <v>14</v>
      </c>
      <c r="K158" s="71">
        <f ca="1">SUM(0.25*(N158-J158),J158)</f>
        <v>13.0625</v>
      </c>
      <c r="L158" s="71">
        <f ca="1">SUM(0.5*(N158-J158),J158)</f>
        <v>12.125</v>
      </c>
      <c r="M158" s="71">
        <f ca="1">SUM(0.75*(N158-J158),J158)</f>
        <v>11.1875</v>
      </c>
      <c r="N158" s="108">
        <f ca="1">SUM(F158,-B158,J158,0.25*ABS(J158-F158))</f>
        <v>10.25</v>
      </c>
      <c r="O158" s="71">
        <f ca="1">SUM(0.25*(R158-N158),N158)</f>
        <v>11.9375</v>
      </c>
      <c r="P158" s="71">
        <f ca="1">SUM(0.5*(R158-N158),N158)</f>
        <v>13.625</v>
      </c>
      <c r="Q158" s="71">
        <f ca="1">SUM(0.75*(R158-N158),N158)</f>
        <v>15.3125</v>
      </c>
      <c r="R158" s="108">
        <v>17</v>
      </c>
      <c r="S158" s="122"/>
      <c r="T158" s="111">
        <f ca="1">SUM((BH20+BI20+BJ19+BK19+BO17+BP17+BQ16+BR16+BV14+BW14+CA12+CB12+CC11+CD11+CE10+CF10+CG9+CH9+CI8+CJ8)*-0.132/2,(BL18+BM18+BN18+BS15+BT15+BU15+BX13+BY13+BZ13)*-0.132/3,(CI7+CH7+CG7+CF7+CE6+CD6+CC6+CB6)*-0.132/4,(CA5+BZ5+BY5+BX4+BW4+BV4)*-0.132/3,17)</f>
        <v>16.139461538461539</v>
      </c>
      <c r="U158" s="111">
        <f ca="1">Lefty!T158</f>
        <v>17.200538461538461</v>
      </c>
    </row>
    <row r="159" spans="2:21">
      <c r="B159" s="108">
        <v>25</v>
      </c>
      <c r="C159" s="71">
        <f ca="1">SUM(0.25*(F159-B159),B159)</f>
        <v>23.5</v>
      </c>
      <c r="D159" s="71">
        <f ca="1">SUM(0.5*(F159-B159)+B159)</f>
        <v>22</v>
      </c>
      <c r="E159" s="71">
        <f ca="1">SUM(0.75*(F159-B159),B159)</f>
        <v>20.5</v>
      </c>
      <c r="F159" s="108">
        <v>19</v>
      </c>
      <c r="G159" s="71">
        <f ca="1">SUM(0.25*(J159-F159),F159)</f>
        <v>17.5</v>
      </c>
      <c r="H159" s="71">
        <f ca="1">SUM(0.5*(J159-F159),F159)</f>
        <v>16</v>
      </c>
      <c r="I159" s="71">
        <f ca="1">SUM(0.75*(J159-F159),F159)</f>
        <v>14.5</v>
      </c>
      <c r="J159" s="108">
        <f ca="1">SUM(F159,-B159,F159)</f>
        <v>13</v>
      </c>
      <c r="K159" s="71">
        <f ca="1">SUM(0.25*(N159-J159),J159)</f>
        <v>11.875</v>
      </c>
      <c r="L159" s="71">
        <f ca="1">SUM(0.5*(N159-J159),J159)</f>
        <v>10.75</v>
      </c>
      <c r="M159" s="71">
        <f ca="1">SUM(0.75*(N159-J159),J159)</f>
        <v>9.625</v>
      </c>
      <c r="N159" s="108">
        <f ca="1">SUM(F159,-B159,J159,0.25*ABS(J159-F159))</f>
        <v>8.5</v>
      </c>
      <c r="O159" s="71">
        <f ca="1">SUM(0.25*(R159-N159),N159)</f>
        <v>10.625</v>
      </c>
      <c r="P159" s="71">
        <f ca="1">SUM(0.5*(R159-N159),N159)</f>
        <v>12.75</v>
      </c>
      <c r="Q159" s="71">
        <f ca="1">SUM(0.75*(R159-N159),N159)</f>
        <v>14.875</v>
      </c>
      <c r="R159" s="108">
        <v>17</v>
      </c>
      <c r="S159" s="122"/>
      <c r="T159" s="111">
        <f ca="1">SUM((BF20+BG20+BK18+BL18+CH10+CI10+CM8+CN8)*-0.132/2,(BH19+BI19+BJ19+BM17+BN17+BO17+BP16+BQ16+BR16+BS15+BT15+BU15+BV14+BW14+BX14+BY13+BZ13+CA13+CB12+CC12+CD12+CE11+CF11+CG11+CJ9+CK9+CL9)*-0.132/3,(CM7+CL7+CK7+CJ7+CI7+CH6+CG6+CF6+CE6+CD6)*-0.132/5,(CC5+CB5+CA5+BZ5+BY4+BX4+BW4+BV4)*-0.132/4,17)</f>
        <v>15.895261538461538</v>
      </c>
      <c r="U159" s="111">
        <f ca="1">Lefty!T159</f>
        <v>17.31053846153846</v>
      </c>
    </row>
    <row r="160" spans="2:21">
      <c r="B160" s="108">
        <v>26</v>
      </c>
      <c r="C160" s="71">
        <f ca="1">SUM(0.25*(F160-B160),B160)</f>
        <v>24.25</v>
      </c>
      <c r="D160" s="71">
        <f ca="1">SUM(0.5*(F160-B160)+B160)</f>
        <v>22.5</v>
      </c>
      <c r="E160" s="71">
        <f ca="1">SUM(0.75*(F160-B160),B160)</f>
        <v>20.75</v>
      </c>
      <c r="F160" s="108">
        <v>19</v>
      </c>
      <c r="G160" s="71">
        <f ca="1">SUM(0.25*(J160-F160),F160)</f>
        <v>17.25</v>
      </c>
      <c r="H160" s="71">
        <f ca="1">SUM(0.5*(J160-F160),F160)</f>
        <v>15.5</v>
      </c>
      <c r="I160" s="71">
        <f ca="1">SUM(0.75*(J160-F160),F160)</f>
        <v>13.75</v>
      </c>
      <c r="J160" s="108">
        <f ca="1">SUM(F160,-B160,F160)</f>
        <v>12</v>
      </c>
      <c r="K160" s="71">
        <f ca="1">SUM(0.25*(N160-J160),J160)</f>
        <v>10.6875</v>
      </c>
      <c r="L160" s="71">
        <f ca="1">SUM(0.5*(N160-J160),J160)</f>
        <v>9.375</v>
      </c>
      <c r="M160" s="71">
        <f ca="1">SUM(0.75*(N160-J160),J160)</f>
        <v>8.0625</v>
      </c>
      <c r="N160" s="108">
        <f ca="1">SUM(F160,-B160,J160,0.25*ABS(J160-F160))</f>
        <v>6.75</v>
      </c>
      <c r="O160" s="71">
        <f ca="1">SUM(0.25*(R160-N160),N160)</f>
        <v>9.3125</v>
      </c>
      <c r="P160" s="71">
        <f ca="1">SUM(0.5*(R160-N160),N160)</f>
        <v>11.875</v>
      </c>
      <c r="Q160" s="71">
        <f ca="1">SUM(0.75*(R160-N160),N160)</f>
        <v>14.4375</v>
      </c>
      <c r="R160" s="108">
        <v>17</v>
      </c>
      <c r="S160" s="122"/>
      <c r="T160" s="111">
        <f ca="1">SUM((BD20+BE20+BF20+BG19+BH19+BI19+BJ18+BK18+BL18+BM17+BN17+BO17+BP16+BQ16+BR16+BW14+BX14+BY14+CD12+CE12+CF12+CG11+CH11+CI11+CJ10+CK10+CL10+CM9+CN9+CO9+CP8+CQ8+CR8)*-0.132/3,(BS15+BT15+BU15+BV15+BZ13+CA13+CB13+CC13)*-0.132/4,(CQ7+CP7+CO7+CN7+CM7+CL7+CK6+CJ6+CI6+CH6+CG6+CF6)*-0.132/6,(CE5+CD5+CC5+CB5+CA5+BZ4+BY4+BX4+BW4+BV4)*-0.132/5,17)</f>
        <v>15.615861538461537</v>
      </c>
      <c r="U160" s="111">
        <f ca="1">Lefty!T160</f>
        <v>17.138938461538462</v>
      </c>
    </row>
    <row r="161" spans="2:21">
      <c r="B161" s="108">
        <v>27</v>
      </c>
      <c r="C161" s="71">
        <f ca="1">SUM(0.25*(F161-B161),B161)</f>
        <v>25</v>
      </c>
      <c r="D161" s="71">
        <f ca="1">SUM(0.5*(F161-B161)+B161)</f>
        <v>23</v>
      </c>
      <c r="E161" s="71">
        <f ca="1">SUM(0.75*(F161-B161),B161)</f>
        <v>21</v>
      </c>
      <c r="F161" s="108">
        <v>19</v>
      </c>
      <c r="G161" s="71">
        <f ca="1">SUM(0.25*(J161-F161),F161)</f>
        <v>17</v>
      </c>
      <c r="H161" s="71">
        <f ca="1">SUM(0.5*(J161-F161),F161)</f>
        <v>15</v>
      </c>
      <c r="I161" s="71">
        <f ca="1">SUM(0.75*(J161-F161),F161)</f>
        <v>13</v>
      </c>
      <c r="J161" s="108">
        <f ca="1">SUM(F161,-B161,F161)</f>
        <v>11</v>
      </c>
      <c r="K161" s="71">
        <f ca="1">SUM(0.25*(N161-J161),J161)</f>
        <v>9.5</v>
      </c>
      <c r="L161" s="71">
        <f ca="1">SUM(0.5*(N161-J161),J161)</f>
        <v>8</v>
      </c>
      <c r="M161" s="71">
        <f ca="1">SUM(0.75*(N161-J161),J161)</f>
        <v>6.5</v>
      </c>
      <c r="N161" s="108">
        <f ca="1">SUM(F161,-B161,J161,0.25*ABS(J161-F161))</f>
        <v>5</v>
      </c>
      <c r="O161" s="71">
        <f ca="1">SUM(0.25*(R161-N161),N161)</f>
        <v>8</v>
      </c>
      <c r="P161" s="71">
        <f ca="1">SUM(0.5*(R161-N161),N161)</f>
        <v>11</v>
      </c>
      <c r="Q161" s="71">
        <f ca="1">SUM(0.75*(R161-N161),N161)</f>
        <v>14</v>
      </c>
      <c r="R161" s="108">
        <v>17</v>
      </c>
      <c r="S161" s="122"/>
      <c r="T161" s="111">
        <f ca="1">SUM((BB20+BC20+BD20+BI18+BJ18+BK18+BP16+BQ16+BR16+CM10+CN10+CO10+CT8+CU8+CV8)*-0.132/3,(BE19+BF19+BG19+BH19+BL17+BM17+BN17+BO17+BS15+BT15+BU15+BV15+BW14+BX14+BY14+BZ14+CA13+CB13+CC13+CD13+CE12+CF12+CG12+CH12+CI11+CJ11+CK11+CL11+CP9+CQ9+CR9+CS9)*-0.132/4,(CU7+CT7+CS7+CR7+CQ7+CP7+CO7+CN6+CM6+CL6+CK6+CJ6+CI6+CH6)*-0.132/7,(CG5+CF5+CE5+CD5+CC5+CB5+CA4+BZ4+BY4+BX4+BW4+BV4)*-0.132/6,17)</f>
        <v>15.732461538461537</v>
      </c>
      <c r="U161" s="111">
        <f ca="1">Lefty!T161</f>
        <v>16.964824175824177</v>
      </c>
    </row>
    <row r="162" spans="2:21">
      <c r="B162" s="108">
        <v>28</v>
      </c>
      <c r="C162" s="71">
        <f ca="1">SUM(0.25*(F162-B162),B162)</f>
        <v>25.75</v>
      </c>
      <c r="D162" s="71">
        <f ca="1">SUM(0.5*(F162-B162)+B162)</f>
        <v>23.5</v>
      </c>
      <c r="E162" s="71">
        <f ca="1">SUM(0.75*(F162-B162),B162)</f>
        <v>21.25</v>
      </c>
      <c r="F162" s="108">
        <v>19</v>
      </c>
      <c r="G162" s="71">
        <f ca="1">SUM(0.25*(J162-F162),F162)</f>
        <v>16.75</v>
      </c>
      <c r="H162" s="71">
        <f ca="1">SUM(0.5*(J162-F162),F162)</f>
        <v>14.5</v>
      </c>
      <c r="I162" s="71">
        <f ca="1">SUM(0.75*(J162-F162),F162)</f>
        <v>12.25</v>
      </c>
      <c r="J162" s="108">
        <f ca="1">SUM(F162,-B162,F162)</f>
        <v>10</v>
      </c>
      <c r="K162" s="71">
        <f ca="1">SUM(0.25*(N162-J162),J162)</f>
        <v>8.3125</v>
      </c>
      <c r="L162" s="71">
        <f ca="1">SUM(0.5*(N162-J162),J162)</f>
        <v>6.625</v>
      </c>
      <c r="M162" s="71">
        <f ca="1">SUM(0.75*(N162-J162),J162)</f>
        <v>4.9375</v>
      </c>
      <c r="N162" s="108">
        <f ca="1">SUM(F162,-B162,J162,0.25*ABS(J162-F162))</f>
        <v>3.25</v>
      </c>
      <c r="O162" s="71">
        <f ca="1">SUM(0.25*(R162-N162),N162)</f>
        <v>6.6875</v>
      </c>
      <c r="P162" s="71">
        <f ca="1">SUM(0.5*(R162-N162),N162)</f>
        <v>10.125</v>
      </c>
      <c r="Q162" s="71">
        <f ca="1">SUM(0.75*(R162-N162),N162)</f>
        <v>13.5625</v>
      </c>
      <c r="R162" s="108">
        <v>17</v>
      </c>
      <c r="S162" s="122"/>
      <c r="T162" s="111">
        <f ca="1">SUM((BC19+BD19+BE19+BF19+BG18+BH18+BI18+BJ18+BK17+BL17+BM17+BN17+BO16+BP16+BQ16+BR16+BX14+BY14+BZ14+CA14+CG12+CH12+CI12+CJ12+CK11+CL11+CM11+CN11+CO10+CP10+CQ10+CR10+CS9+CT9+CU9+CV9+CW8+CX8+CY8+CZ8)*-0.132/4,(AZ20+BA20+BB20)*-0.132/3,(BS15+BT15+BU15+BV15+BW15+CB13+CC13+CD13+CE13+CF13)*-0.132/5,(CY7+CX7+CW7+CV7+CU7+CT7+CS7+CR7+CQ6+CP6+CO6+CN6+CM6+CL6+CK6+CJ6)*-0.132/8,(CI5+CH5+CG5+CF5+CE5+CD5+CC5+CB4+CA4+BZ4+BY4+BX4+BW4+BV4)*-0.132/7,17)</f>
        <v>15.486375824175823</v>
      </c>
      <c r="U162" s="111">
        <f ca="1">Lefty!T162</f>
        <v>16.782695604395606</v>
      </c>
    </row>
    <row r="163" spans="2:21">
      <c r="B163" s="108">
        <v>29</v>
      </c>
      <c r="C163" s="71">
        <f ca="1">SUM(0.25*(F163-B163),B163)</f>
        <v>26.5</v>
      </c>
      <c r="D163" s="71">
        <f ca="1">SUM(0.5*(F163-B163)+B163)</f>
        <v>24</v>
      </c>
      <c r="E163" s="71">
        <f ca="1">SUM(0.75*(F163-B163),B163)</f>
        <v>21.5</v>
      </c>
      <c r="F163" s="108">
        <v>19</v>
      </c>
      <c r="G163" s="71">
        <f ca="1">SUM(0.25*(J163-F163),F163)</f>
        <v>16.5</v>
      </c>
      <c r="H163" s="71">
        <f ca="1">SUM(0.5*(J163-F163),F163)</f>
        <v>14</v>
      </c>
      <c r="I163" s="71">
        <f ca="1">SUM(0.75*(J163-F163),F163)</f>
        <v>11.5</v>
      </c>
      <c r="J163" s="108">
        <f ca="1">SUM(F163,-B163,F163)</f>
        <v>9</v>
      </c>
      <c r="K163" s="71">
        <f ca="1">SUM(0.25*(N163-J163),J163)</f>
        <v>7.125</v>
      </c>
      <c r="L163" s="71">
        <f ca="1">SUM(0.5*(N163-J163),J163)</f>
        <v>5.25</v>
      </c>
      <c r="M163" s="71">
        <f ca="1">SUM(0.75*(N163-J163),J163)</f>
        <v>3.375</v>
      </c>
      <c r="N163" s="108">
        <f ca="1">SUM(F163,-B163,J163,0.25*ABS(J163-F163))</f>
        <v>1.5</v>
      </c>
      <c r="O163" s="71">
        <f ca="1">SUM(0.25*(R163-N163),N163)</f>
        <v>5.375</v>
      </c>
      <c r="P163" s="71">
        <f ca="1">SUM(0.5*(R163-N163),N163)</f>
        <v>9.25</v>
      </c>
      <c r="Q163" s="71">
        <f ca="1">SUM(0.75*(R163-N163),N163)</f>
        <v>13.125</v>
      </c>
      <c r="R163" s="108">
        <v>17</v>
      </c>
      <c r="S163" s="122"/>
      <c r="T163" s="111">
        <f ca="1">SUM((AX20+AY20+AZ20+BA20+BB19+BC19+BD19+BE19+BK17+BL17+BM17+BN17+BO16+BP16+BQ16+BR16)*-0.132/4,(BF18+BG18+BH18+BI18+BJ18+BS15+BT15+BU15+BV15+BW15+BX14+BY14+BZ14+CA14+CB14+CC13+CD13+CE13+CF13+CG13+CH12+CI12+CJ12+CK12+CL12)*-0.132/5,(CM11+CN11+CO11+CP11+CQ10+CR10+CS10+CT10+CU9+CV9+CW9+CX9)*-0.132/4,(CY8+CZ8+DA8)*-0.132/3,(CZ7+CY7+CX7+CW7+CV7+CU7+CT7+CS7+CR6+CQ6+CP6+CO6+CN6+CM6+CL6+CK6+CJ5+CI5+CH5+CG5+CF5+CE5+CD5+CC5)*-0.132/8,(CB4+CA4+BZ4+BY4+BX4+BW4+BV4)*-0.132/7,17)</f>
        <v>15.51151868131868</v>
      </c>
      <c r="U163" s="111">
        <f ca="1">Lefty!T163</f>
        <v>16.883424175824178</v>
      </c>
    </row>
    <row r="164" spans="2:19">
      <c r="B164" s="108"/>
      <c r="C164" s="71"/>
      <c r="D164" s="71"/>
      <c r="E164" s="71"/>
      <c r="F164" s="108"/>
      <c r="G164" s="71"/>
      <c r="H164" s="71"/>
      <c r="I164" s="71"/>
      <c r="J164" s="108"/>
      <c r="K164" s="71"/>
      <c r="L164" s="71"/>
      <c r="M164" s="71"/>
      <c r="N164" s="108"/>
      <c r="O164" s="71"/>
      <c r="P164" s="71"/>
      <c r="Q164" s="71"/>
      <c r="R164" s="108"/>
      <c r="S164" s="122"/>
    </row>
    <row r="165" spans="2:21">
      <c r="B165" s="108">
        <v>21</v>
      </c>
      <c r="C165" s="71">
        <f ca="1">SUM(0.25*(F165-B165),B165)</f>
        <v>20.75</v>
      </c>
      <c r="D165" s="71">
        <f ca="1">SUM(0.5*(F165-B165)+B165)</f>
        <v>20.5</v>
      </c>
      <c r="E165" s="71">
        <f ca="1">SUM(0.75*(F165-B165),B165)</f>
        <v>20.25</v>
      </c>
      <c r="F165" s="108">
        <v>20</v>
      </c>
      <c r="G165" s="71">
        <f ca="1">SUM(0.25*(J165-F165),F165)</f>
        <v>19.75</v>
      </c>
      <c r="H165" s="71">
        <f ca="1">SUM(0.5*(J165-F165),F165)</f>
        <v>19.5</v>
      </c>
      <c r="I165" s="71">
        <f ca="1">SUM(0.75*(J165-F165),F165)</f>
        <v>19.25</v>
      </c>
      <c r="J165" s="108">
        <f ca="1">SUM(F165,-B165,F165)</f>
        <v>19</v>
      </c>
      <c r="K165" s="71">
        <f ca="1">SUM(0.25*(N165-J165),J165)</f>
        <v>18.75</v>
      </c>
      <c r="L165" s="71">
        <f ca="1">SUM(0.5*(N165-J165),J165)</f>
        <v>18.5</v>
      </c>
      <c r="M165" s="71">
        <f ca="1">SUM(0.75*(N165-J165),J165)</f>
        <v>18.25</v>
      </c>
      <c r="N165" s="108">
        <f ca="1">SUM(J165,J165,-F165)</f>
        <v>18</v>
      </c>
      <c r="O165" s="71">
        <f ca="1">SUM(0.25*(R165-N165),N165)</f>
        <v>17.75</v>
      </c>
      <c r="P165" s="71">
        <f ca="1">SUM(0.5*(R165-N165),N165)</f>
        <v>17.5</v>
      </c>
      <c r="Q165" s="71">
        <f ca="1">SUM(0.75*(R165-N165),N165)</f>
        <v>17.25</v>
      </c>
      <c r="R165" s="108">
        <v>17</v>
      </c>
      <c r="S165" s="122"/>
      <c r="T165" s="111">
        <f ca="1">SUM((BP20+BQ19+BQ18+BR17+BR16+BS15+BS14+BT13+BT12+BU11+BU10+BU9+BV8+BV7+BV6+BV5+BV4)*-0.132,17)</f>
        <v>16.480461538461537</v>
      </c>
      <c r="U165" s="111">
        <f ca="1">Lefty!T165</f>
        <v>17.25553846153846</v>
      </c>
    </row>
    <row r="166" spans="2:21">
      <c r="B166" s="108">
        <v>22</v>
      </c>
      <c r="C166" s="71">
        <f ca="1">SUM(0.25*(F166-B166),B166)</f>
        <v>21.5</v>
      </c>
      <c r="D166" s="71">
        <f ca="1">SUM(0.5*(F166-B166)+B166)</f>
        <v>21</v>
      </c>
      <c r="E166" s="71">
        <f ca="1">SUM(0.75*(F166-B166),B166)</f>
        <v>20.5</v>
      </c>
      <c r="F166" s="108">
        <v>20</v>
      </c>
      <c r="G166" s="71">
        <f ca="1">SUM(0.25*(J166-F166),F166)</f>
        <v>19.5</v>
      </c>
      <c r="H166" s="71">
        <f ca="1">SUM(0.5*(J166-F166),F166)</f>
        <v>19</v>
      </c>
      <c r="I166" s="71">
        <f ca="1">SUM(0.75*(J166-F166),F166)</f>
        <v>18.5</v>
      </c>
      <c r="J166" s="108">
        <f ca="1">SUM(F166,-B166,F166)</f>
        <v>18</v>
      </c>
      <c r="K166" s="71">
        <f ca="1">SUM(0.25*(N166-J166),J166)</f>
        <v>17.625</v>
      </c>
      <c r="L166" s="71">
        <f ca="1">SUM(0.5*(N166-J166),J166)</f>
        <v>17.25</v>
      </c>
      <c r="M166" s="71">
        <f ca="1">SUM(0.75*(N166-J166),J166)</f>
        <v>16.875</v>
      </c>
      <c r="N166" s="108">
        <f ca="1">SUM(F166,-B166,J166,0.25*ABS(J166-F166))</f>
        <v>16.5</v>
      </c>
      <c r="O166" s="71">
        <f ca="1">SUM(0.25*(R166-N166),N166)</f>
        <v>16.625</v>
      </c>
      <c r="P166" s="71">
        <f ca="1">SUM(0.5*(R166-N166),N166)</f>
        <v>16.75</v>
      </c>
      <c r="Q166" s="71">
        <f ca="1">SUM(0.75*(R166-N166),N166)</f>
        <v>16.875</v>
      </c>
      <c r="R166" s="108">
        <v>17</v>
      </c>
      <c r="S166" s="122"/>
      <c r="T166" s="111">
        <f ca="1">SUM((BL20+BM19+BN18+BO17+BP16+BQ15+BR14+BS13+BT12+BU11+BU10+BU9+BV8+BV7+BV6+BV5+BV4)*-0.132,17)</f>
        <v>15.820461538461538</v>
      </c>
      <c r="U166" s="111">
        <f ca="1">Lefty!T166</f>
        <v>17.387538461538462</v>
      </c>
    </row>
    <row r="167" spans="2:21">
      <c r="B167" s="108">
        <v>23</v>
      </c>
      <c r="C167" s="71">
        <f ca="1">SUM(0.25*(F167-B167),B167)</f>
        <v>22.25</v>
      </c>
      <c r="D167" s="71">
        <f ca="1">SUM(0.5*(F167-B167)+B167)</f>
        <v>21.5</v>
      </c>
      <c r="E167" s="71">
        <f ca="1">SUM(0.75*(F167-B167),B167)</f>
        <v>20.75</v>
      </c>
      <c r="F167" s="108">
        <v>20</v>
      </c>
      <c r="G167" s="71">
        <f ca="1">SUM(0.25*(J167-F167),F167)</f>
        <v>19.25</v>
      </c>
      <c r="H167" s="71">
        <f ca="1">SUM(0.5*(J167-F167),F167)</f>
        <v>18.5</v>
      </c>
      <c r="I167" s="71">
        <f ca="1">SUM(0.75*(J167-F167),F167)</f>
        <v>17.75</v>
      </c>
      <c r="J167" s="108">
        <f ca="1">SUM(F167,-B167,F167)</f>
        <v>17</v>
      </c>
      <c r="K167" s="71">
        <f ca="1">SUM(0.25*(N167-J167),J167)</f>
        <v>16.4375</v>
      </c>
      <c r="L167" s="71">
        <f ca="1">SUM(0.5*(N167-J167),J167)</f>
        <v>15.875</v>
      </c>
      <c r="M167" s="71">
        <f ca="1">SUM(0.75*(N167-J167),J167)</f>
        <v>15.3125</v>
      </c>
      <c r="N167" s="108">
        <f ca="1">SUM(F167,-B167,J167,0.25*ABS(J167-F167))</f>
        <v>14.75</v>
      </c>
      <c r="O167" s="71">
        <f ca="1">SUM(0.25*(R167-N167),N167)</f>
        <v>15.3125</v>
      </c>
      <c r="P167" s="71">
        <f ca="1">SUM(0.5*(R167-N167),N167)</f>
        <v>15.875</v>
      </c>
      <c r="Q167" s="71">
        <f ca="1">SUM(0.75*(R167-N167),N167)</f>
        <v>16.4375</v>
      </c>
      <c r="R167" s="108">
        <v>17</v>
      </c>
      <c r="S167" s="122"/>
      <c r="T167" s="111">
        <f ca="1">SUM((BJ20+BM18+BP16+BS14+BV12+BW11+BX10+BY9+BZ8+BY7+BX6+BW5+BV4)*-0.132,(BK19+BL19+BN17+BO17+BQ15+BR15+BT13+BU13)*-0.132/2,17)</f>
        <v>15.820461538461538</v>
      </c>
      <c r="U167" s="111">
        <f ca="1">Lefty!T167</f>
        <v>16.991538461538461</v>
      </c>
    </row>
    <row r="168" spans="2:21">
      <c r="B168" s="108">
        <v>24</v>
      </c>
      <c r="C168" s="71">
        <f ca="1">SUM(0.25*(F168-B168),B168)</f>
        <v>23</v>
      </c>
      <c r="D168" s="71">
        <f ca="1">SUM(0.5*(F168-B168)+B168)</f>
        <v>22</v>
      </c>
      <c r="E168" s="71">
        <f ca="1">SUM(0.75*(F168-B168),B168)</f>
        <v>21</v>
      </c>
      <c r="F168" s="108">
        <v>20</v>
      </c>
      <c r="G168" s="71">
        <f ca="1">SUM(0.25*(J168-F168),F168)</f>
        <v>19</v>
      </c>
      <c r="H168" s="71">
        <f ca="1">SUM(0.5*(J168-F168),F168)</f>
        <v>18</v>
      </c>
      <c r="I168" s="71">
        <f ca="1">SUM(0.75*(J168-F168),F168)</f>
        <v>17</v>
      </c>
      <c r="J168" s="108">
        <f ca="1">SUM(F168,-B168,F168)</f>
        <v>16</v>
      </c>
      <c r="K168" s="71">
        <f ca="1">SUM(0.25*(N168-J168),J168)</f>
        <v>15.25</v>
      </c>
      <c r="L168" s="71">
        <f ca="1">SUM(0.5*(N168-J168),J168)</f>
        <v>14.5</v>
      </c>
      <c r="M168" s="71">
        <f ca="1">SUM(0.75*(N168-J168),J168)</f>
        <v>13.75</v>
      </c>
      <c r="N168" s="108">
        <f ca="1">SUM(F168,-B168,J168,0.25*ABS(J168-F168))</f>
        <v>13</v>
      </c>
      <c r="O168" s="71">
        <f ca="1">SUM(0.25*(R168-N168),N168)</f>
        <v>14</v>
      </c>
      <c r="P168" s="71">
        <f ca="1">SUM(0.5*(R168-N168),N168)</f>
        <v>15</v>
      </c>
      <c r="Q168" s="71">
        <f ca="1">SUM(0.75*(R168-N168),N168)</f>
        <v>16</v>
      </c>
      <c r="R168" s="108">
        <v>17</v>
      </c>
      <c r="S168" s="122"/>
      <c r="T168" s="111">
        <f ca="1">SUM(BH20*-0.132,(BJ19+BI19+BK18+BL18+BM17+BN17+BP16+BO16+BT14+BU14+BY12+BZ12+CA11+CB11+CC10+CD10+CE9+CF9+CG8+CH8)*-0.132/2,(BQ15+BR15+BS15+BV13+BW13+BX13+CG7+CF7+CE7+CD6+CC6+CB6+CA5+BZ5+BY5+BX4+BW4+BV4)*-0.132/3,17)</f>
        <v>16.150461538461538</v>
      </c>
      <c r="U168" s="111">
        <f ca="1">Lefty!T168</f>
        <v>17.233538461538462</v>
      </c>
    </row>
    <row r="169" spans="2:21">
      <c r="B169" s="108">
        <v>25</v>
      </c>
      <c r="C169" s="71">
        <f ca="1">SUM(0.25*(F169-B169),B169)</f>
        <v>23.75</v>
      </c>
      <c r="D169" s="71">
        <f ca="1">SUM(0.5*(F169-B169)+B169)</f>
        <v>22.5</v>
      </c>
      <c r="E169" s="71">
        <f ca="1">SUM(0.75*(F169-B169),B169)</f>
        <v>21.25</v>
      </c>
      <c r="F169" s="108">
        <v>20</v>
      </c>
      <c r="G169" s="71">
        <f ca="1">SUM(0.25*(J169-F169),F169)</f>
        <v>18.75</v>
      </c>
      <c r="H169" s="71">
        <f ca="1">SUM(0.5*(J169-F169),F169)</f>
        <v>17.5</v>
      </c>
      <c r="I169" s="71">
        <f ca="1">SUM(0.75*(J169-F169),F169)</f>
        <v>16.25</v>
      </c>
      <c r="J169" s="108">
        <f ca="1">SUM(F169,-B169,F169)</f>
        <v>15</v>
      </c>
      <c r="K169" s="71">
        <f ca="1">SUM(0.25*(N169-J169),J169)</f>
        <v>14.0625</v>
      </c>
      <c r="L169" s="71">
        <f ca="1">SUM(0.5*(N169-J169),J169)</f>
        <v>13.125</v>
      </c>
      <c r="M169" s="71">
        <f ca="1">SUM(0.75*(N169-J169),J169)</f>
        <v>12.1875</v>
      </c>
      <c r="N169" s="108">
        <f ca="1">SUM(F169,-B169,J169,0.25*ABS(J169-F169))</f>
        <v>11.25</v>
      </c>
      <c r="O169" s="71">
        <f ca="1">SUM(0.25*(R169-N169),N169)</f>
        <v>12.6875</v>
      </c>
      <c r="P169" s="71">
        <f ca="1">SUM(0.5*(R169-N169),N169)</f>
        <v>14.125</v>
      </c>
      <c r="Q169" s="71">
        <f ca="1">SUM(0.75*(R169-N169),N169)</f>
        <v>15.5625</v>
      </c>
      <c r="R169" s="108">
        <v>17</v>
      </c>
      <c r="S169" s="122"/>
      <c r="T169" s="111">
        <f ca="1">SUM((BF20+BG20+BH19+BI19+BM17+BN17+BO16+BP16+BT14+BU14+BY12+BZ12+CA11+CB11+CC10+CD10+CE9+CF9+CG8+CH8)*-0.132/2,(BJ18+BK18+BL18+BQ15+BR15+BS15+BV13+BW13+BX13)*-0.132/3,(CG7+CF7+CE7+CD6+CC6+CB6+CA5+BZ5+BY5+BX4+BW4+BV4)*-0.132/3,17)</f>
        <v>16.062461538461537</v>
      </c>
      <c r="U169" s="111">
        <f ca="1">Lefty!T169</f>
        <v>17.233538461538462</v>
      </c>
    </row>
    <row r="170" spans="2:21">
      <c r="B170" s="108">
        <v>26</v>
      </c>
      <c r="C170" s="71">
        <f ca="1">SUM(0.25*(F170-B170),B170)</f>
        <v>24.5</v>
      </c>
      <c r="D170" s="71">
        <f ca="1">SUM(0.5*(F170-B170)+B170)</f>
        <v>23</v>
      </c>
      <c r="E170" s="71">
        <f ca="1">SUM(0.75*(F170-B170),B170)</f>
        <v>21.5</v>
      </c>
      <c r="F170" s="108">
        <v>20</v>
      </c>
      <c r="G170" s="71">
        <f ca="1">SUM(0.25*(J170-F170),F170)</f>
        <v>18.5</v>
      </c>
      <c r="H170" s="71">
        <f ca="1">SUM(0.5*(J170-F170),F170)</f>
        <v>17</v>
      </c>
      <c r="I170" s="71">
        <f ca="1">SUM(0.75*(J170-F170),F170)</f>
        <v>15.5</v>
      </c>
      <c r="J170" s="108">
        <f ca="1">SUM(F170,-B170,F170)</f>
        <v>14</v>
      </c>
      <c r="K170" s="71">
        <f ca="1">SUM(0.25*(N170-J170),J170)</f>
        <v>12.875</v>
      </c>
      <c r="L170" s="71">
        <f ca="1">SUM(0.5*(N170-J170),J170)</f>
        <v>11.75</v>
      </c>
      <c r="M170" s="71">
        <f ca="1">SUM(0.75*(N170-J170),J170)</f>
        <v>10.625</v>
      </c>
      <c r="N170" s="108">
        <f ca="1">SUM(F170,-B170,J170,0.25*ABS(J170-F170))</f>
        <v>9.5</v>
      </c>
      <c r="O170" s="71">
        <f ca="1">SUM(0.25*(R170-N170),N170)</f>
        <v>11.375</v>
      </c>
      <c r="P170" s="71">
        <f ca="1">SUM(0.5*(R170-N170),N170)</f>
        <v>13.25</v>
      </c>
      <c r="Q170" s="71">
        <f ca="1">SUM(0.75*(R170-N170),N170)</f>
        <v>15.125</v>
      </c>
      <c r="R170" s="108">
        <v>17</v>
      </c>
      <c r="S170" s="122"/>
      <c r="T170" s="111">
        <f ca="1">SUM((BD20+BE20+BI18+BJ18+CF10+CG10+CK8+CL8)*-0.132/2,(BF19+BG19+BH19+BK17+BL17+BM17+BN16+BO16+BP16+BQ15+BR15+BS15+BT14+BU14+BV14+BW13+BX13+BY13+BZ12+CA12+CB12+CC11+CD11+CE11+CH9+CI9+CJ9)*-0.132/3,(CK7+CJ7+CI7+CH7+CG6+CF6+CE6+CD6+CC5+CB5+CA5+BZ5+BY4+BX4+BW4+BV4)*-0.132/4,17)</f>
        <v>15.611461538461537</v>
      </c>
      <c r="U170" s="111">
        <f ca="1">Lefty!T170</f>
        <v>17.134538461538462</v>
      </c>
    </row>
    <row r="171" spans="2:21">
      <c r="B171" s="108">
        <v>27</v>
      </c>
      <c r="C171" s="71">
        <f ca="1">SUM(0.25*(F171-B171),B171)</f>
        <v>25.25</v>
      </c>
      <c r="D171" s="71">
        <f ca="1">SUM(0.5*(F171-B171)+B171)</f>
        <v>23.5</v>
      </c>
      <c r="E171" s="71">
        <f ca="1">SUM(0.75*(F171-B171),B171)</f>
        <v>21.75</v>
      </c>
      <c r="F171" s="108">
        <v>20</v>
      </c>
      <c r="G171" s="71">
        <f ca="1">SUM(0.25*(J171-F171),F171)</f>
        <v>18.25</v>
      </c>
      <c r="H171" s="71">
        <f ca="1">SUM(0.5*(J171-F171),F171)</f>
        <v>16.5</v>
      </c>
      <c r="I171" s="71">
        <f ca="1">SUM(0.75*(J171-F171),F171)</f>
        <v>14.75</v>
      </c>
      <c r="J171" s="108">
        <f ca="1">SUM(F171,-B171,F171)</f>
        <v>13</v>
      </c>
      <c r="K171" s="71">
        <f ca="1">SUM(0.25*(N171-J171),J171)</f>
        <v>11.6875</v>
      </c>
      <c r="L171" s="71">
        <f ca="1">SUM(0.5*(N171-J171),J171)</f>
        <v>10.375</v>
      </c>
      <c r="M171" s="71">
        <f ca="1">SUM(0.75*(N171-J171),J171)</f>
        <v>9.0625</v>
      </c>
      <c r="N171" s="108">
        <f ca="1">SUM(F171,-B171,J171,0.25*ABS(J171-F171))</f>
        <v>7.75</v>
      </c>
      <c r="O171" s="71">
        <f ca="1">SUM(0.25*(R171-N171),N171)</f>
        <v>10.0625</v>
      </c>
      <c r="P171" s="71">
        <f ca="1">SUM(0.5*(R171-N171),N171)</f>
        <v>12.375</v>
      </c>
      <c r="Q171" s="71">
        <f ca="1">SUM(0.75*(R171-N171),N171)</f>
        <v>14.6875</v>
      </c>
      <c r="R171" s="108">
        <v>17</v>
      </c>
      <c r="S171" s="122"/>
      <c r="T171" s="111">
        <f ca="1">SUM((BB20+BC20+BD20+BE19+BF19+BG19+BH18+BI18+BJ18+BK17+BL17+BM17+BN16+BO16+BP16+BU14+BV14+BW14+CB12+CC12+CD12+CE11+CF11+CG11+CH10+CI10+CJ10+CK9+CL9+CM9+CN8+CO8+CP8)*-0.132/3,(BQ15+BR15+BS15+BT15+BX13+BY13+BZ13+CA13)*-0.132/4,(CO7+CN7+CM7+CL7+CK7+CJ6+CI6+CH6+CG6+CF6+CE5+CD5+CC5+CB5+CA5+BZ4+BY4+BX4+BW4+BV4)*-0.132/5,17)</f>
        <v>15.354061538461536</v>
      </c>
      <c r="U171" s="111">
        <f ca="1">Lefty!T171</f>
        <v>17.09713846153846</v>
      </c>
    </row>
    <row r="172" spans="2:21">
      <c r="B172" s="108">
        <v>28</v>
      </c>
      <c r="C172" s="71">
        <f ca="1">SUM(0.25*(F172-B172),B172)</f>
        <v>26</v>
      </c>
      <c r="D172" s="71">
        <f ca="1">SUM(0.5*(F172-B172)+B172)</f>
        <v>24</v>
      </c>
      <c r="E172" s="71">
        <f ca="1">SUM(0.75*(F172-B172),B172)</f>
        <v>22</v>
      </c>
      <c r="F172" s="108">
        <v>20</v>
      </c>
      <c r="G172" s="71">
        <f ca="1">SUM(0.25*(J172-F172),F172)</f>
        <v>18</v>
      </c>
      <c r="H172" s="71">
        <f ca="1">SUM(0.5*(J172-F172),F172)</f>
        <v>16</v>
      </c>
      <c r="I172" s="71">
        <f ca="1">SUM(0.75*(J172-F172),F172)</f>
        <v>14</v>
      </c>
      <c r="J172" s="108">
        <f ca="1">SUM(F172,-B172,F172)</f>
        <v>12</v>
      </c>
      <c r="K172" s="71">
        <f ca="1">SUM(0.25*(N172-J172),J172)</f>
        <v>10.5</v>
      </c>
      <c r="L172" s="71">
        <f ca="1">SUM(0.5*(N172-J172),J172)</f>
        <v>9</v>
      </c>
      <c r="M172" s="71">
        <f ca="1">SUM(0.75*(N172-J172),J172)</f>
        <v>7.5</v>
      </c>
      <c r="N172" s="108">
        <f ca="1">SUM(F172,-B172,J172,0.25*ABS(J172-F172))</f>
        <v>6</v>
      </c>
      <c r="O172" s="71">
        <f ca="1">SUM(0.25*(R172-N172),N172)</f>
        <v>8.75</v>
      </c>
      <c r="P172" s="71">
        <f ca="1">SUM(0.5*(R172-N172),N172)</f>
        <v>11.5</v>
      </c>
      <c r="Q172" s="71">
        <f ca="1">SUM(0.75*(R172-N172),N172)</f>
        <v>14.25</v>
      </c>
      <c r="R172" s="108">
        <v>17</v>
      </c>
      <c r="S172" s="122"/>
      <c r="T172" s="111">
        <f ca="1">SUM((AZ20+BA20+BB20+BG18+BH18+BI18+BN16+BO16+BP16+CK10+CL10+CM10+CR8+CS8+CT8)*-0.132/3,(BC19+BD19+BE19+BF19+BJ17+BK17+BL17+BM17+BQ15+BR15+BS15+BT15+BU14+BV14+BW14+BX14+BY13+BZ13+CA13+CB13+CC12+CD12+CE12+CF12+CG11+CH11+CI11+CJ11+CN9+CO9+CP9+CQ9)*-0.132/4,(CS7+CR7+CQ7+CP7+CO7+CN7+CM6+CL6+CK6+CJ6+CI6+CH6+CG5+CF5+CE5+CD5+CC5+CB5+CA4+BZ4+BY4+BX4+BW4+BV4)*-0.132/6,17)</f>
        <v>15.424461538461538</v>
      </c>
      <c r="U172" s="111">
        <f ca="1">Lefty!T172</f>
        <v>16.859538461538463</v>
      </c>
    </row>
    <row r="173" spans="2:21">
      <c r="B173" s="108">
        <v>29</v>
      </c>
      <c r="C173" s="71">
        <f ca="1">SUM(0.25*(F173-B173),B173)</f>
        <v>26.75</v>
      </c>
      <c r="D173" s="71">
        <f ca="1">SUM(0.5*(F173-B173)+B173)</f>
        <v>24.5</v>
      </c>
      <c r="E173" s="71">
        <f ca="1">SUM(0.75*(F173-B173),B173)</f>
        <v>22.25</v>
      </c>
      <c r="F173" s="108">
        <v>20</v>
      </c>
      <c r="G173" s="71">
        <f ca="1">SUM(0.25*(J173-F173),F173)</f>
        <v>17.75</v>
      </c>
      <c r="H173" s="71">
        <f ca="1">SUM(0.5*(J173-F173),F173)</f>
        <v>15.5</v>
      </c>
      <c r="I173" s="71">
        <f ca="1">SUM(0.75*(J173-F173),F173)</f>
        <v>13.25</v>
      </c>
      <c r="J173" s="108">
        <f ca="1">SUM(F173,-B173,F173)</f>
        <v>11</v>
      </c>
      <c r="K173" s="71">
        <f ca="1">SUM(0.25*(N173-J173),J173)</f>
        <v>9.3125</v>
      </c>
      <c r="L173" s="71">
        <f ca="1">SUM(0.5*(N173-J173),J173)</f>
        <v>7.625</v>
      </c>
      <c r="M173" s="71">
        <f ca="1">SUM(0.75*(N173-J173),J173)</f>
        <v>5.9375</v>
      </c>
      <c r="N173" s="108">
        <f ca="1">SUM(F173,-B173,J173,0.25*ABS(J173-F173))</f>
        <v>4.25</v>
      </c>
      <c r="O173" s="71">
        <f ca="1">SUM(0.25*(R173-N173),N173)</f>
        <v>7.4375</v>
      </c>
      <c r="P173" s="71">
        <f ca="1">SUM(0.5*(R173-N173),N173)</f>
        <v>10.625</v>
      </c>
      <c r="Q173" s="71">
        <f ca="1">SUM(0.75*(R173-N173),N173)</f>
        <v>13.8125</v>
      </c>
      <c r="R173" s="108">
        <v>17</v>
      </c>
      <c r="S173" s="122"/>
      <c r="T173" s="111">
        <f ca="1">SUM((BA19+BB19+BC19+BD19+BE18+BF18+BG18+BH18+BI17+BJ17+BK17+BL17+BM16+BN16+BO16+BP16+BV14+BW14+BX14+BY14+CE12+CF12+CG12+CH12+CI11+CJ11+CK11+CL11+CM10+CN10+CO10+CP10+CQ9+CR9+CS9+CT9+CU8+CV8+CW8+CX8)*-0.132/4,(AX20+AY20+AZ20)*-0.132/3,(BQ15+BR15+BS15+BT15+BU15+BZ13+CA13+CB13+CC13+CD13)*-0.132/5,(CW7+CV7+CU7+CT7+CS7+CR7+CQ7+CP6+CO6+CN6+CM6+CL6+CK6+CJ6+CI5+CH5+CG5+CF5+CE5+CD5+CC5+CB4+CA4+BZ4+BY4+BX4+BW4+BV4)*-0.132/7,17)</f>
        <v>15.319175824175822</v>
      </c>
      <c r="U173" s="111">
        <f ca="1">Lefty!T173</f>
        <v>16.873681318681321</v>
      </c>
    </row>
    <row r="174" spans="2:21">
      <c r="B174" s="108">
        <v>30</v>
      </c>
      <c r="C174" s="71">
        <f ca="1">SUM(0.25*(F174-B174),B174)</f>
        <v>27.5</v>
      </c>
      <c r="D174" s="71">
        <f ca="1">SUM(0.5*(F174-B174)+B174)</f>
        <v>25</v>
      </c>
      <c r="E174" s="71">
        <f ca="1">SUM(0.75*(F174-B174),B174)</f>
        <v>22.5</v>
      </c>
      <c r="F174" s="108">
        <v>20</v>
      </c>
      <c r="G174" s="71">
        <f ca="1">SUM(0.25*(J174-F174),F174)</f>
        <v>17.5</v>
      </c>
      <c r="H174" s="71">
        <f ca="1">SUM(0.5*(J174-F174),F174)</f>
        <v>15</v>
      </c>
      <c r="I174" s="71">
        <f ca="1">SUM(0.75*(J174-F174),F174)</f>
        <v>12.5</v>
      </c>
      <c r="J174" s="108">
        <f ca="1">SUM(F174,-B174,F174)</f>
        <v>10</v>
      </c>
      <c r="K174" s="71">
        <f ca="1">SUM(0.25*(N174-J174),J174)</f>
        <v>8.125</v>
      </c>
      <c r="L174" s="71">
        <f ca="1">SUM(0.5*(N174-J174),J174)</f>
        <v>6.25</v>
      </c>
      <c r="M174" s="71">
        <f ca="1">SUM(0.75*(N174-J174),J174)</f>
        <v>4.375</v>
      </c>
      <c r="N174" s="108">
        <f ca="1">SUM(F174,-B174,J174,0.25*ABS(J174-F174))</f>
        <v>2.5</v>
      </c>
      <c r="O174" s="71">
        <f ca="1">SUM(0.25*(R174-N174),N174)</f>
        <v>6.125</v>
      </c>
      <c r="P174" s="71">
        <f ca="1">SUM(0.5*(R174-N174),N174)</f>
        <v>9.75</v>
      </c>
      <c r="Q174" s="71">
        <f ca="1">SUM(0.75*(R174-N174),N174)</f>
        <v>13.375</v>
      </c>
      <c r="R174" s="108">
        <v>17</v>
      </c>
      <c r="S174" s="122"/>
      <c r="T174" s="111">
        <f ca="1">SUM((AV20+AW20+AX20+AY20+AZ19+BA19+BB19+BC19+BI17+BJ17+BK17+BL17+BM16+BN16+BO16+BP16+CP10+CQ10+CR10+CS10+CY8+CZ8+DA8+DB8)*-0.132/4,(BD18+BE18+BF18+BG18+BH18+BQ15+BR15+BS15+BT15+BU15+BV14+BW14+BX14+BY14+BZ14+CA13+CB13+CC13+CD13+CE13+CF12+CG12+CH12+CI12+CJ12+CK11+CL11+CM11+CN11+CO11+CT9+CU9+CV9+CW9+CX9)*-0.132/5,(DA7+CZ7+CY7+CX7+CW7+CV7+CU7+CT7+CS6+CR6+CQ6+CP6+CO6+CN6+CM6+CL6+CK5+CJ5+CI5+CH5+CG5+CF5+CE5+CD5+CC4+CB4+CA4+BZ4+BY4+BX4+BW4+BV4)*-0.132/8,17)</f>
        <v>15.315561538461537</v>
      </c>
      <c r="U174" s="111">
        <f ca="1">Lefty!T174</f>
        <v>16.813338461538461</v>
      </c>
    </row>
    <row r="175" spans="2:19">
      <c r="B175" s="108"/>
      <c r="C175" s="71"/>
      <c r="D175" s="71"/>
      <c r="E175" s="71"/>
      <c r="F175" s="108"/>
      <c r="G175" s="71"/>
      <c r="H175" s="71"/>
      <c r="I175" s="71"/>
      <c r="J175" s="108"/>
      <c r="K175" s="71"/>
      <c r="L175" s="71"/>
      <c r="M175" s="71"/>
      <c r="N175" s="108"/>
      <c r="O175" s="71"/>
      <c r="P175" s="71"/>
      <c r="Q175" s="71"/>
      <c r="R175" s="108"/>
      <c r="S175" s="122"/>
    </row>
    <row r="176" spans="2:21">
      <c r="B176" s="108">
        <v>23</v>
      </c>
      <c r="C176" s="71">
        <f ca="1">SUM(0.25*(F176-B176),B176)</f>
        <v>22.5</v>
      </c>
      <c r="D176" s="71">
        <f ca="1">SUM(0.5*(F176-B176)+B176)</f>
        <v>22</v>
      </c>
      <c r="E176" s="71">
        <f ca="1">SUM(0.75*(F176-B176),B176)</f>
        <v>21.5</v>
      </c>
      <c r="F176" s="108">
        <v>21</v>
      </c>
      <c r="G176" s="71">
        <f ca="1">SUM(0.25*(J176-F176),F176)</f>
        <v>20.5</v>
      </c>
      <c r="H176" s="71">
        <f ca="1">SUM(0.5*(J176-F176),F176)</f>
        <v>20</v>
      </c>
      <c r="I176" s="71">
        <f ca="1">SUM(0.75*(J176-F176),F176)</f>
        <v>19.5</v>
      </c>
      <c r="J176" s="108">
        <f ca="1">SUM(F176,-B176,F176)</f>
        <v>19</v>
      </c>
      <c r="K176" s="71">
        <f ca="1">SUM(0.25*(N176-J176),J176)</f>
        <v>18.625</v>
      </c>
      <c r="L176" s="71">
        <f ca="1">SUM(0.5*(N176-J176),J176)</f>
        <v>18.25</v>
      </c>
      <c r="M176" s="71">
        <f ca="1">SUM(0.75*(N176-J176),J176)</f>
        <v>17.875</v>
      </c>
      <c r="N176" s="108">
        <f ca="1">SUM(F176,-B176,J176,0.25*ABS(J176-F176))</f>
        <v>17.5</v>
      </c>
      <c r="O176" s="71">
        <f ca="1">SUM(0.25*(R176-N176),N176)</f>
        <v>17.375</v>
      </c>
      <c r="P176" s="71">
        <f ca="1">SUM(0.5*(R176-N176),N176)</f>
        <v>17.25</v>
      </c>
      <c r="Q176" s="71">
        <f ca="1">SUM(0.75*(R176-N176),N176)</f>
        <v>17.125</v>
      </c>
      <c r="R176" s="108">
        <v>17</v>
      </c>
      <c r="S176" s="122"/>
      <c r="T176" s="111">
        <f ca="1">SUM((BJ20+BK19+BL18+BM17+BN16+BO15+BP14+BQ13+BR12+BS11+BT10+BU9+BV8+BW7+BW6+BV5+BV4)*-0.132,17)</f>
        <v>15.556461538461537</v>
      </c>
      <c r="U176" s="111">
        <f ca="1">Lefty!T176</f>
        <v>16.59553846153846</v>
      </c>
    </row>
    <row r="177" spans="2:21">
      <c r="B177" s="108">
        <v>24</v>
      </c>
      <c r="C177" s="71">
        <f ca="1">SUM(0.25*(F177-B177),B177)</f>
        <v>23.25</v>
      </c>
      <c r="D177" s="71">
        <f ca="1">SUM(0.5*(F177-B177)+B177)</f>
        <v>22.5</v>
      </c>
      <c r="E177" s="71">
        <f ca="1">SUM(0.75*(F177-B177),B177)</f>
        <v>21.75</v>
      </c>
      <c r="F177" s="108">
        <v>21</v>
      </c>
      <c r="G177" s="71">
        <f ca="1">SUM(0.25*(J177-F177),F177)</f>
        <v>20.25</v>
      </c>
      <c r="H177" s="71">
        <f ca="1">SUM(0.5*(J177-F177),F177)</f>
        <v>19.5</v>
      </c>
      <c r="I177" s="71">
        <f ca="1">SUM(0.75*(J177-F177),F177)</f>
        <v>18.75</v>
      </c>
      <c r="J177" s="108">
        <f ca="1">SUM(F177,-B177,F177)</f>
        <v>18</v>
      </c>
      <c r="K177" s="71">
        <f ca="1">SUM(0.25*(N177-J177),J177)</f>
        <v>17.4375</v>
      </c>
      <c r="L177" s="71">
        <f ca="1">SUM(0.5*(N177-J177),J177)</f>
        <v>16.875</v>
      </c>
      <c r="M177" s="71">
        <f ca="1">SUM(0.75*(N177-J177),J177)</f>
        <v>16.3125</v>
      </c>
      <c r="N177" s="108">
        <f ca="1">SUM(F177,-B177,J177,0.25*ABS(J177-F177))</f>
        <v>15.75</v>
      </c>
      <c r="O177" s="71">
        <f ca="1">SUM(0.25*(R177-N177),N177)</f>
        <v>16.0625</v>
      </c>
      <c r="P177" s="71">
        <f ca="1">SUM(0.5*(R177-N177),N177)</f>
        <v>16.375</v>
      </c>
      <c r="Q177" s="71">
        <f ca="1">SUM(0.75*(R177-N177),N177)</f>
        <v>16.6875</v>
      </c>
      <c r="R177" s="108">
        <v>17</v>
      </c>
      <c r="S177" s="122"/>
      <c r="T177" s="111">
        <f ca="1">SUM((BH20+BK18+BN16+BQ14+BT12+BU11+BV10+BW9+BX8+BW7+BW6+BV5+BV4)*-0.132,(BI19+BJ19+BL17+BM17+BO15+BP15+BR13+BS13)*-0.132/2,17)</f>
        <v>15.820461538461537</v>
      </c>
      <c r="U177" s="111">
        <f ca="1">Lefty!T177</f>
        <v>16.59553846153846</v>
      </c>
    </row>
    <row r="178" spans="2:21">
      <c r="B178" s="108">
        <v>25</v>
      </c>
      <c r="C178" s="71">
        <f ca="1">SUM(0.25*(F178-B178),B178)</f>
        <v>24</v>
      </c>
      <c r="D178" s="71">
        <f ca="1">SUM(0.5*(F178-B178)+B178)</f>
        <v>23</v>
      </c>
      <c r="E178" s="71">
        <f ca="1">SUM(0.75*(F178-B178),B178)</f>
        <v>22</v>
      </c>
      <c r="F178" s="108">
        <v>21</v>
      </c>
      <c r="G178" s="71">
        <f ca="1">SUM(0.25*(J178-F178),F178)</f>
        <v>20</v>
      </c>
      <c r="H178" s="71">
        <f ca="1">SUM(0.5*(J178-F178),F178)</f>
        <v>19</v>
      </c>
      <c r="I178" s="71">
        <f ca="1">SUM(0.75*(J178-F178),F178)</f>
        <v>18</v>
      </c>
      <c r="J178" s="108">
        <f ca="1">SUM(F178,-B178,F178)</f>
        <v>17</v>
      </c>
      <c r="K178" s="71">
        <f ca="1">SUM(0.25*(N178-J178),J178)</f>
        <v>16.25</v>
      </c>
      <c r="L178" s="71">
        <f ca="1">SUM(0.5*(N178-J178),J178)</f>
        <v>15.5</v>
      </c>
      <c r="M178" s="71">
        <f ca="1">SUM(0.75*(N178-J178),J178)</f>
        <v>14.75</v>
      </c>
      <c r="N178" s="108">
        <f ca="1">SUM(F178,-B178,J178,0.25*ABS(J178-F178))</f>
        <v>14</v>
      </c>
      <c r="O178" s="71">
        <f ca="1">SUM(0.25*(R178-N178),N178)</f>
        <v>14.75</v>
      </c>
      <c r="P178" s="71">
        <f ca="1">SUM(0.5*(R178-N178),N178)</f>
        <v>15.5</v>
      </c>
      <c r="Q178" s="71">
        <f ca="1">SUM(0.75*(R178-N178),N178)</f>
        <v>16.25</v>
      </c>
      <c r="R178" s="108">
        <v>17</v>
      </c>
      <c r="S178" s="122"/>
      <c r="T178" s="111">
        <f ca="1">SUM((BG19+BH19+BI18+BJ18+BK17+BL17+BM16+BN16+BO15+BP15+BQ14+BR14+BS13+BT13+BU12+BV12+BW11+BX11+BZ9+CA9+CA7+BZ7+BY6+BX6)*-0.132/2,(BF20+BY10+CB8+BW5+BV4)*-0.132,17)</f>
        <v>15.556461538461537</v>
      </c>
      <c r="U178" s="111">
        <f ca="1">Lefty!T178</f>
        <v>17.123538461538462</v>
      </c>
    </row>
    <row r="179" spans="2:21">
      <c r="B179" s="108">
        <v>26</v>
      </c>
      <c r="C179" s="71">
        <f ca="1">SUM(0.25*(F179-B179),B179)</f>
        <v>24.75</v>
      </c>
      <c r="D179" s="71">
        <f ca="1">SUM(0.5*(F179-B179)+B179)</f>
        <v>23.5</v>
      </c>
      <c r="E179" s="71">
        <f ca="1">SUM(0.75*(F179-B179),B179)</f>
        <v>22.25</v>
      </c>
      <c r="F179" s="108">
        <v>21</v>
      </c>
      <c r="G179" s="71">
        <f ca="1">SUM(0.25*(J179-F179),F179)</f>
        <v>19.75</v>
      </c>
      <c r="H179" s="71">
        <f ca="1">SUM(0.5*(J179-F179),F179)</f>
        <v>18.5</v>
      </c>
      <c r="I179" s="71">
        <f ca="1">SUM(0.75*(J179-F179),F179)</f>
        <v>17.25</v>
      </c>
      <c r="J179" s="108">
        <f ca="1">SUM(F179,-B179,F179)</f>
        <v>16</v>
      </c>
      <c r="K179" s="71">
        <f ca="1">SUM(0.25*(N179-J179),J179)</f>
        <v>15.0625</v>
      </c>
      <c r="L179" s="71">
        <f ca="1">SUM(0.5*(N179-J179),J179)</f>
        <v>14.125</v>
      </c>
      <c r="M179" s="71">
        <f ca="1">SUM(0.75*(N179-J179),J179)</f>
        <v>13.1875</v>
      </c>
      <c r="N179" s="108">
        <f ca="1">SUM(F179,-B179,J179,0.25*ABS(J179-F179))</f>
        <v>12.25</v>
      </c>
      <c r="O179" s="71">
        <f ca="1">SUM(0.25*(R179-N179),N179)</f>
        <v>13.4375</v>
      </c>
      <c r="P179" s="71">
        <f ca="1">SUM(0.5*(R179-N179),N179)</f>
        <v>14.625</v>
      </c>
      <c r="Q179" s="71">
        <f ca="1">SUM(0.75*(R179-N179),N179)</f>
        <v>15.8125</v>
      </c>
      <c r="R179" s="108">
        <v>17</v>
      </c>
      <c r="S179" s="122"/>
      <c r="T179" s="111">
        <f ca="1">SUM((BD20+BE20+BF19+BG19+BK17+BL17+BM16+BN16+BR14+BS14+BW12+BX12+BY11+BZ11+CA10+CB10+CC9+CD9+CE8+CF8+BY5+BX5+BW4+BV4)*-0.132/2,(BH18+BI18+BJ18+BO15+BP15+BQ15+BT13+BU13+BV13+CE7+CD7+CC7+CB6+CA6+BZ6)*-0.132/3,17)</f>
        <v>15.468461538461536</v>
      </c>
      <c r="U179" s="111">
        <f ca="1">Lefty!T179</f>
        <v>17.05753846153846</v>
      </c>
    </row>
    <row r="180" spans="2:21">
      <c r="B180" s="108">
        <v>27</v>
      </c>
      <c r="C180" s="71">
        <f ca="1">SUM(0.25*(F180-B180),B180)</f>
        <v>25.5</v>
      </c>
      <c r="D180" s="71">
        <f ca="1">SUM(0.5*(F180-B180)+B180)</f>
        <v>24</v>
      </c>
      <c r="E180" s="71">
        <f ca="1">SUM(0.75*(F180-B180),B180)</f>
        <v>22.5</v>
      </c>
      <c r="F180" s="108">
        <v>21</v>
      </c>
      <c r="G180" s="71">
        <f ca="1">SUM(0.25*(J180-F180),F180)</f>
        <v>19.5</v>
      </c>
      <c r="H180" s="71">
        <f ca="1">SUM(0.5*(J180-F180),F180)</f>
        <v>18</v>
      </c>
      <c r="I180" s="71">
        <f ca="1">SUM(0.75*(J180-F180),F180)</f>
        <v>16.5</v>
      </c>
      <c r="J180" s="108">
        <f ca="1">SUM(F180,-B180,F180)</f>
        <v>15</v>
      </c>
      <c r="K180" s="71">
        <f ca="1">SUM(0.25*(N180-J180),J180)</f>
        <v>13.875</v>
      </c>
      <c r="L180" s="71">
        <f ca="1">SUM(0.5*(N180-J180),J180)</f>
        <v>12.75</v>
      </c>
      <c r="M180" s="71">
        <f ca="1">SUM(0.75*(N180-J180),J180)</f>
        <v>11.625</v>
      </c>
      <c r="N180" s="108">
        <f ca="1">SUM(F180,-B180,J180,0.25*ABS(J180-F180))</f>
        <v>10.5</v>
      </c>
      <c r="O180" s="71">
        <f ca="1">SUM(0.25*(R180-N180),N180)</f>
        <v>12.125</v>
      </c>
      <c r="P180" s="71">
        <f ca="1">SUM(0.5*(R180-N180),N180)</f>
        <v>13.75</v>
      </c>
      <c r="Q180" s="71">
        <f ca="1">SUM(0.75*(R180-N180),N180)</f>
        <v>15.375</v>
      </c>
      <c r="R180" s="108">
        <v>17</v>
      </c>
      <c r="S180" s="122"/>
      <c r="T180" s="111">
        <f ca="1">SUM((BB20+BC20+BG18+BH18+CD10+CE10+CI8+CJ8)*-0.132/2,(BD19+BE19+BF19+BI17+BJ17+BK17+BL16+BM16+BN16+BO15+BP15+BQ15+BR14+BS14+BT14+BU13+BV13+BW13+BX12+BY12+BZ12+CA11+CB11+CC11+CF9+CG9+CH9)*-0.132/3,(CI7+CH7+CG7+CF7+CE6+CD6+CC6+CB6)*-0.132/4,(CA5+BZ5+BY5+BX4+BW4+BV4)*-0.132/3,17)</f>
        <v>15.149461538461537</v>
      </c>
      <c r="U180" s="111">
        <f ca="1">Lefty!T180</f>
        <v>17.046538461538461</v>
      </c>
    </row>
    <row r="181" spans="2:21">
      <c r="B181" s="108">
        <v>28</v>
      </c>
      <c r="C181" s="71">
        <f ca="1">SUM(0.25*(F181-B181),B181)</f>
        <v>26.25</v>
      </c>
      <c r="D181" s="71">
        <f ca="1">SUM(0.5*(F181-B181)+B181)</f>
        <v>24.5</v>
      </c>
      <c r="E181" s="71">
        <f ca="1">SUM(0.75*(F181-B181),B181)</f>
        <v>22.75</v>
      </c>
      <c r="F181" s="108">
        <v>21</v>
      </c>
      <c r="G181" s="71">
        <f ca="1">SUM(0.25*(J181-F181),F181)</f>
        <v>19.25</v>
      </c>
      <c r="H181" s="71">
        <f ca="1">SUM(0.5*(J181-F181),F181)</f>
        <v>17.5</v>
      </c>
      <c r="I181" s="71">
        <f ca="1">SUM(0.75*(J181-F181),F181)</f>
        <v>15.75</v>
      </c>
      <c r="J181" s="108">
        <f ca="1">SUM(F181,-B181,F181)</f>
        <v>14</v>
      </c>
      <c r="K181" s="71">
        <f ca="1">SUM(0.25*(N181-J181),J181)</f>
        <v>12.6875</v>
      </c>
      <c r="L181" s="71">
        <f ca="1">SUM(0.5*(N181-J181),J181)</f>
        <v>11.375</v>
      </c>
      <c r="M181" s="71">
        <f ca="1">SUM(0.75*(N181-J181),J181)</f>
        <v>10.0625</v>
      </c>
      <c r="N181" s="108">
        <f ca="1">SUM(F181,-B181,J181,0.25*ABS(J181-F181))</f>
        <v>8.75</v>
      </c>
      <c r="O181" s="71">
        <f ca="1">SUM(0.25*(R181-N181),N181)</f>
        <v>10.8125</v>
      </c>
      <c r="P181" s="71">
        <f ca="1">SUM(0.5*(R181-N181),N181)</f>
        <v>12.875</v>
      </c>
      <c r="Q181" s="71">
        <f ca="1">SUM(0.75*(R181-N181),N181)</f>
        <v>14.9375</v>
      </c>
      <c r="R181" s="108">
        <v>17</v>
      </c>
      <c r="S181" s="122"/>
      <c r="T181" s="111">
        <f ca="1">SUM((AZ20+BA20+BB20+BC19+BD19+BE19+BF18+BG18+BH18+BI17+BJ17+BK17+BL16+BM16+BN16+BS14+BT14+BU14+BZ12+CA12+CB12+CC11+CD11+CE11+CF10+CG10+CH10+CI9+CJ9+CK9+CL8+CM8+CN8)*-0.132/3,(BO15+BP15+BQ15+BR15+BV13+BW13+BX13+BY13)*-0.132/4,(CM7+CL7+CK7+CJ7+CI7+CH6+CG6+CF6+CE6+CD6)*-0.132/5,(CC5+CB5+CA5+BZ5+BY4+BX4+BW4+BV4)*-0.132/4,17)</f>
        <v>15.367261538461538</v>
      </c>
      <c r="U181" s="111">
        <f ca="1">Lefty!T181</f>
        <v>17.189538461538461</v>
      </c>
    </row>
    <row r="182" spans="2:21">
      <c r="B182" s="108">
        <v>29</v>
      </c>
      <c r="C182" s="71">
        <f ca="1">SUM(0.25*(F182-B182),B182)</f>
        <v>27</v>
      </c>
      <c r="D182" s="71">
        <f ca="1">SUM(0.5*(F182-B182)+B182)</f>
        <v>25</v>
      </c>
      <c r="E182" s="71">
        <f ca="1">SUM(0.75*(F182-B182),B182)</f>
        <v>23</v>
      </c>
      <c r="F182" s="108">
        <v>21</v>
      </c>
      <c r="G182" s="71">
        <f ca="1">SUM(0.25*(J182-F182),F182)</f>
        <v>19</v>
      </c>
      <c r="H182" s="71">
        <f ca="1">SUM(0.5*(J182-F182),F182)</f>
        <v>17</v>
      </c>
      <c r="I182" s="71">
        <f ca="1">SUM(0.75*(J182-F182),F182)</f>
        <v>15</v>
      </c>
      <c r="J182" s="108">
        <f ca="1">SUM(F182,-B182,F182)</f>
        <v>13</v>
      </c>
      <c r="K182" s="71">
        <f ca="1">SUM(0.25*(N182-J182),J182)</f>
        <v>11.5</v>
      </c>
      <c r="L182" s="71">
        <f ca="1">SUM(0.5*(N182-J182),J182)</f>
        <v>10</v>
      </c>
      <c r="M182" s="71">
        <f ca="1">SUM(0.75*(N182-J182),J182)</f>
        <v>8.5</v>
      </c>
      <c r="N182" s="108">
        <f ca="1">SUM(F182,-B182,J182,0.25*ABS(J182-F182))</f>
        <v>7</v>
      </c>
      <c r="O182" s="71">
        <f ca="1">SUM(0.25*(R182-N182),N182)</f>
        <v>9.5</v>
      </c>
      <c r="P182" s="71">
        <f ca="1">SUM(0.5*(R182-N182),N182)</f>
        <v>12</v>
      </c>
      <c r="Q182" s="71">
        <f ca="1">SUM(0.75*(R182-N182),N182)</f>
        <v>14.5</v>
      </c>
      <c r="R182" s="108">
        <v>17</v>
      </c>
      <c r="S182" s="122"/>
      <c r="T182" s="111">
        <f ca="1">SUM((AX20+AY20+AZ20+BE18+BF18+BG18+BL16+BM16+BN16+CI10+CJ10+CK10+CP8+CQ8+CR8)*-0.132/3,(BA19+BB19+BC19+BD19+BH17+BI17+BJ17+BK17+BO15+BP15+BQ15+BR15+BS14+BT14+BU14+BV14+BW13+BX13+BY13+BZ13+CA12+CB12+CC12+CD12+CE11+CF11+CG11+CH11+CL9+CM9+CN9+CO9)*-0.132/4,(CQ7+CP7+CO7+CN7+CM7+CL7+CK6+CJ6+CI6+CH6+CG6+CF6)*-0.132/6,(CE5+CD5+CC5+CB5+CA5+BZ4+BY4+BX4+BW4+BV4)*-0.132/5,17)</f>
        <v>15.351861538461538</v>
      </c>
      <c r="U182" s="111">
        <f ca="1">Lefty!T182</f>
        <v>17.138938461538462</v>
      </c>
    </row>
    <row r="183" spans="2:21">
      <c r="B183" s="108">
        <v>30</v>
      </c>
      <c r="C183" s="71">
        <f ca="1">SUM(0.25*(F183-B183),B183)</f>
        <v>27.75</v>
      </c>
      <c r="D183" s="71">
        <f ca="1">SUM(0.5*(F183-B183)+B183)</f>
        <v>25.5</v>
      </c>
      <c r="E183" s="71">
        <f ca="1">SUM(0.75*(F183-B183),B183)</f>
        <v>23.25</v>
      </c>
      <c r="F183" s="108">
        <v>21</v>
      </c>
      <c r="G183" s="71">
        <f ca="1">SUM(0.25*(J183-F183),F183)</f>
        <v>18.75</v>
      </c>
      <c r="H183" s="71">
        <f ca="1">SUM(0.5*(J183-F183),F183)</f>
        <v>16.5</v>
      </c>
      <c r="I183" s="71">
        <f ca="1">SUM(0.75*(J183-F183),F183)</f>
        <v>14.25</v>
      </c>
      <c r="J183" s="108">
        <f ca="1">SUM(F183,-B183,F183)</f>
        <v>12</v>
      </c>
      <c r="K183" s="71">
        <f ca="1">SUM(0.25*(N183-J183),J183)</f>
        <v>10.3125</v>
      </c>
      <c r="L183" s="71">
        <f ca="1">SUM(0.5*(N183-J183),J183)</f>
        <v>8.625</v>
      </c>
      <c r="M183" s="71">
        <f ca="1">SUM(0.75*(N183-J183),J183)</f>
        <v>6.9375</v>
      </c>
      <c r="N183" s="108">
        <f ca="1">SUM(F183,-B183,J183,0.25*ABS(J183-F183))</f>
        <v>5.25</v>
      </c>
      <c r="O183" s="71">
        <f ca="1">SUM(0.25*(R183-N183),N183)</f>
        <v>8.1875</v>
      </c>
      <c r="P183" s="71">
        <f ca="1">SUM(0.5*(R183-N183),N183)</f>
        <v>11.125</v>
      </c>
      <c r="Q183" s="71">
        <f ca="1">SUM(0.75*(R183-N183),N183)</f>
        <v>14.0625</v>
      </c>
      <c r="R183" s="108">
        <v>17</v>
      </c>
      <c r="S183" s="122"/>
      <c r="T183" s="111">
        <f ca="1">SUM((AV20+AW20+AX20)*-0.132/3,(AY19+AZ19+BA19+BB19+BC18+BD18+BE18+BF18+BG17+BH17+BI17+BJ17+BK16+BL16+BM16+BN16+BT14+BU14+BV14+BW14+CC12+CD12+CE12+CF12+CG11+CH11+CI11+CJ11+CK10+CL10+CM10+CN10+CO9+CP9+CQ9+CR9+CS8+CT8+CU8+CV8)*-0.132/4,(BO15+BP15+BQ15+BR15+BS15+BX13+BY13+BZ13+CA13+CB13)*-0.132/5,(CU7+CT7+CS7+CR7+CQ7+CP7+CO7+CN6+CM6+CL6+CK6+CJ6+CI6+CH6)*-0.132/7,(CG5+CF5+CE5+CD5+CC5+CB5+CA4+BZ4+BY4+BX4+BW4+BV4)*-0.132/6,17)</f>
        <v>15.285861538461537</v>
      </c>
      <c r="U183" s="111">
        <f ca="1">Lefty!T183</f>
        <v>16.929624175824177</v>
      </c>
    </row>
    <row r="184" spans="2:21">
      <c r="B184" s="108">
        <v>31</v>
      </c>
      <c r="C184" s="71">
        <f ca="1">SUM(0.25*(F184-B184),B184)</f>
        <v>28.5</v>
      </c>
      <c r="D184" s="71">
        <f ca="1">SUM(0.5*(F184-B184)+B184)</f>
        <v>26</v>
      </c>
      <c r="E184" s="71">
        <f ca="1">SUM(0.75*(F184-B184),B184)</f>
        <v>23.5</v>
      </c>
      <c r="F184" s="108">
        <v>21</v>
      </c>
      <c r="G184" s="71">
        <f ca="1">SUM(0.25*(J184-F184),F184)</f>
        <v>18.5</v>
      </c>
      <c r="H184" s="71">
        <f ca="1">SUM(0.5*(J184-F184),F184)</f>
        <v>16</v>
      </c>
      <c r="I184" s="71">
        <f ca="1">SUM(0.75*(J184-F184),F184)</f>
        <v>13.5</v>
      </c>
      <c r="J184" s="108">
        <f ca="1">SUM(F184,-B184,F184)</f>
        <v>11</v>
      </c>
      <c r="K184" s="71">
        <f ca="1">SUM(0.25*(N184-J184),J184)</f>
        <v>9.125</v>
      </c>
      <c r="L184" s="71">
        <f ca="1">SUM(0.5*(N184-J184),J184)</f>
        <v>7.25</v>
      </c>
      <c r="M184" s="71">
        <f ca="1">SUM(0.75*(N184-J184),J184)</f>
        <v>5.375</v>
      </c>
      <c r="N184" s="108">
        <f ca="1">SUM(F184,-B184,J184,0.25*ABS(J184-F184))</f>
        <v>3.5</v>
      </c>
      <c r="O184" s="71">
        <f ca="1">SUM(0.25*(R184-N184),N184)</f>
        <v>6.875</v>
      </c>
      <c r="P184" s="71">
        <f ca="1">SUM(0.5*(R184-N184),N184)</f>
        <v>10.25</v>
      </c>
      <c r="Q184" s="71">
        <f ca="1">SUM(0.75*(R184-N184),N184)</f>
        <v>13.625</v>
      </c>
      <c r="R184" s="108">
        <v>17</v>
      </c>
      <c r="S184" s="122"/>
      <c r="T184" s="111">
        <f ca="1">SUM((AT20+AU20+AV20+AW20+AX19+AY19+AZ19+BA19+BG17+BH17+BI17+BJ17+BK16+BL16+BM16+BN16+CN10+CO10+CP10+CQ10+CW8+CX8+CY8+CZ8)*-0.132/4,(BB18+BC18+BD18+BE18+BF18+BO15+BP15+BQ15+BR15+BS15+BT14+BU14+BV14+BW14+BX14+BY13+BZ13+CA13+CB13+CC13+CD12+CE12+CF12+CG12+CH12+CI11+CJ11+CK11+CL11+CM11+CR9+CS9+CT9+CU9+CV9)*-0.132/5,(CY7+CX7+CW7+CV7+CU7+CT7+CS7+CR7+CQ6+CP6+CO6+CN6+CM6+CL6+CK6+CJ6)*-0.132/8,(CI5+CH5+CG5+CF5+CE5+CD5+CC5+CB4+CA4+BZ4+BY4+BX4+BW4+BV4)*-0.132/7,17)</f>
        <v>15.204775824175822</v>
      </c>
      <c r="U184" s="111">
        <f ca="1">Lefty!T184</f>
        <v>16.835495604395604</v>
      </c>
    </row>
    <row r="185" spans="2:21">
      <c r="B185" s="108">
        <v>32</v>
      </c>
      <c r="C185" s="71">
        <f ca="1">SUM(0.25*(F185-B185),B185)</f>
        <v>29.25</v>
      </c>
      <c r="D185" s="71">
        <f ca="1">SUM(0.5*(F185-B185)+B185)</f>
        <v>26.5</v>
      </c>
      <c r="E185" s="71">
        <f ca="1">SUM(0.75*(F185-B185),B185)</f>
        <v>23.75</v>
      </c>
      <c r="F185" s="108">
        <v>21</v>
      </c>
      <c r="G185" s="71">
        <f ca="1">SUM(0.25*(J185-F185),F185)</f>
        <v>18.25</v>
      </c>
      <c r="H185" s="71">
        <f ca="1">SUM(0.5*(J185-F185),F185)</f>
        <v>15.5</v>
      </c>
      <c r="I185" s="71">
        <f ca="1">SUM(0.75*(J185-F185),F185)</f>
        <v>12.75</v>
      </c>
      <c r="J185" s="108">
        <f ca="1">SUM(F185,-B185,F185)</f>
        <v>10</v>
      </c>
      <c r="K185" s="71">
        <f ca="1">SUM(0.25*(N185-J185),J185)</f>
        <v>7.9375</v>
      </c>
      <c r="L185" s="71">
        <f ca="1">SUM(0.5*(N185-J185),J185)</f>
        <v>5.875</v>
      </c>
      <c r="M185" s="71">
        <f ca="1">SUM(0.75*(N185-J185),J185)</f>
        <v>3.8125</v>
      </c>
      <c r="N185" s="108">
        <f ca="1">SUM(F185,-B185,J185,0.25*ABS(J185-F185))</f>
        <v>1.75</v>
      </c>
      <c r="O185" s="71">
        <f ca="1">SUM(0.25*(R185-N185),N185)</f>
        <v>5.5625</v>
      </c>
      <c r="P185" s="71">
        <f ca="1">SUM(0.5*(R185-N185),N185)</f>
        <v>9.375</v>
      </c>
      <c r="Q185" s="71">
        <f ca="1">SUM(0.75*(R185-N185),N185)</f>
        <v>13.1875</v>
      </c>
      <c r="R185" s="108">
        <v>17</v>
      </c>
      <c r="S185" s="122"/>
      <c r="T185" s="111">
        <f ca="1">SUM((AR20+AS20+AT20+AU20)*-0.132/4,(AV19+AW19+AX19+AY19+AZ19+BE17+BF17+BG17+BH17+BI17+BJ16+BK16+BL16+BM16+BN16+BU14+BV14+BW14+BX14+BY14+CF12+CG12+CH12+CI12+CJ12)*-0.132/5,(BO15+BP15+BQ15+BR15+BS15+BT15+BZ13+CA13+CB13+CC13+CD13+CE13)*-0.132/6,(CK11+CL11+CM11+CN11+CO10+CP10+CQ10+CR10+CS9+CT9+CU9+CV9+CW8+CX8+CY8+CZ8+BA18+BB18+BC18+BD18)*-0.132/4,(CY7+CX7+CW7+CV7+CU7+CT7+CS7+CR7+CQ6+CP6+CO6+CN6+CM6+CL6+CK6+CJ6)*-0.132/8,(CI5+CH5+CG5+CF5+CE5+CD5+CC5+CB4+CA4+BZ4+BY4+BX4+BW4+BV4)*-0.132/7,17)</f>
        <v>15.228975824175823</v>
      </c>
      <c r="U185" s="111">
        <f ca="1">Lefty!T185</f>
        <v>16.736495604395607</v>
      </c>
    </row>
    <row r="186" spans="2:19">
      <c r="B186" s="108"/>
      <c r="C186" s="71"/>
      <c r="D186" s="71"/>
      <c r="E186" s="71"/>
      <c r="F186" s="108"/>
      <c r="G186" s="71"/>
      <c r="H186" s="71"/>
      <c r="I186" s="71"/>
      <c r="J186" s="108"/>
      <c r="K186" s="71"/>
      <c r="L186" s="71"/>
      <c r="M186" s="71"/>
      <c r="N186" s="108"/>
      <c r="O186" s="71"/>
      <c r="P186" s="71"/>
      <c r="Q186" s="71"/>
      <c r="R186" s="108"/>
      <c r="S186" s="122"/>
    </row>
    <row r="187" spans="2:21">
      <c r="B187" s="108">
        <v>24</v>
      </c>
      <c r="C187" s="71">
        <f ca="1">SUM(0.25*(F187-B187),B187)</f>
        <v>23.5</v>
      </c>
      <c r="D187" s="71">
        <f ca="1">SUM(0.5*(F187-B187)+B187)</f>
        <v>23</v>
      </c>
      <c r="E187" s="71">
        <f ca="1">SUM(0.75*(F187-B187),B187)</f>
        <v>22.5</v>
      </c>
      <c r="F187" s="108">
        <v>22</v>
      </c>
      <c r="G187" s="71">
        <f ca="1">SUM(0.25*(J187-F187),F187)</f>
        <v>21.5</v>
      </c>
      <c r="H187" s="71">
        <f ca="1">SUM(0.5*(J187-F187),F187)</f>
        <v>21</v>
      </c>
      <c r="I187" s="71">
        <f ca="1">SUM(0.75*(J187-F187),F187)</f>
        <v>20.5</v>
      </c>
      <c r="J187" s="108">
        <f ca="1">SUM(F187,-B187,F187)</f>
        <v>20</v>
      </c>
      <c r="K187" s="71">
        <f ca="1">SUM(0.25*(N187-J187),J187)</f>
        <v>19.625</v>
      </c>
      <c r="L187" s="71">
        <f ca="1">SUM(0.5*(N187-J187),J187)</f>
        <v>19.25</v>
      </c>
      <c r="M187" s="71">
        <f ca="1">SUM(0.75*(N187-J187),J187)</f>
        <v>18.875</v>
      </c>
      <c r="N187" s="108">
        <f ca="1">SUM(F187,-B187,J187,0.25*ABS(J187-F187))</f>
        <v>18.5</v>
      </c>
      <c r="O187" s="71">
        <f ca="1">SUM(0.25*(R187-N187),N187)</f>
        <v>18.125</v>
      </c>
      <c r="P187" s="71">
        <f ca="1">SUM(0.5*(R187-N187),N187)</f>
        <v>17.75</v>
      </c>
      <c r="Q187" s="71">
        <f ca="1">SUM(0.75*(R187-N187),N187)</f>
        <v>17.375</v>
      </c>
      <c r="R187" s="108">
        <v>17</v>
      </c>
      <c r="S187" s="122"/>
      <c r="T187" s="111">
        <f ca="1">SUM((BH20+BI19+BJ18+BK17+BL16+BM15+BN14+BO13+BP12+BQ11+BR10+BS9+BT8+BU7+BU6+BV5+BV4)*-0.132,17)</f>
        <v>15.952461538461538</v>
      </c>
      <c r="U187" s="111">
        <f ca="1">Lefty!T187</f>
        <v>16.991538461538461</v>
      </c>
    </row>
    <row r="188" spans="2:21">
      <c r="B188" s="108">
        <v>25</v>
      </c>
      <c r="C188" s="71">
        <f ca="1">SUM(0.25*(F188-B188),B188)</f>
        <v>24.25</v>
      </c>
      <c r="D188" s="71">
        <f ca="1">SUM(0.5*(F188-B188)+B188)</f>
        <v>23.5</v>
      </c>
      <c r="E188" s="71">
        <f ca="1">SUM(0.75*(F188-B188),B188)</f>
        <v>22.75</v>
      </c>
      <c r="F188" s="108">
        <v>22</v>
      </c>
      <c r="G188" s="71">
        <f ca="1">SUM(0.25*(J188-F188),F188)</f>
        <v>21.25</v>
      </c>
      <c r="H188" s="71">
        <f ca="1">SUM(0.5*(J188-F188),F188)</f>
        <v>20.5</v>
      </c>
      <c r="I188" s="71">
        <f ca="1">SUM(0.75*(J188-F188),F188)</f>
        <v>19.75</v>
      </c>
      <c r="J188" s="108">
        <f ca="1">SUM(F188,-B188,F188)</f>
        <v>19</v>
      </c>
      <c r="K188" s="71">
        <f ca="1">SUM(0.25*(N188-J188),J188)</f>
        <v>18.4375</v>
      </c>
      <c r="L188" s="71">
        <f ca="1">SUM(0.5*(N188-J188),J188)</f>
        <v>17.875</v>
      </c>
      <c r="M188" s="71">
        <f ca="1">SUM(0.75*(N188-J188),J188)</f>
        <v>17.3125</v>
      </c>
      <c r="N188" s="108">
        <f ca="1">SUM(F188,-B188,J188,0.25*ABS(J188-F188))</f>
        <v>16.75</v>
      </c>
      <c r="O188" s="71">
        <f ca="1">SUM(0.25*(R188-N188),N188)</f>
        <v>16.8125</v>
      </c>
      <c r="P188" s="71">
        <f ca="1">SUM(0.5*(R188-N188),N188)</f>
        <v>16.875</v>
      </c>
      <c r="Q188" s="71">
        <f ca="1">SUM(0.75*(R188-N188),N188)</f>
        <v>16.9375</v>
      </c>
      <c r="R188" s="108">
        <v>17</v>
      </c>
      <c r="S188" s="122"/>
      <c r="T188" s="111">
        <f ca="1">SUM((BF20+BI18+BL16+BO14+BR12+BS11+BU9+BT10+BV8+BW7+BV6+BV5+BV4)*-0.132,(BG19+BH19+BJ17+BK17+BM15+BN15+BP13+BQ13)*-0.132/2,17)</f>
        <v>15.622461538461538</v>
      </c>
      <c r="U188" s="111">
        <f ca="1">Lefty!T188</f>
        <v>16.661538461538463</v>
      </c>
    </row>
    <row r="189" spans="2:21">
      <c r="B189" s="108">
        <v>26</v>
      </c>
      <c r="C189" s="71">
        <f ca="1">SUM(0.25*(F189-B189),B189)</f>
        <v>25</v>
      </c>
      <c r="D189" s="71">
        <f ca="1">SUM(0.5*(F189-B189)+B189)</f>
        <v>24</v>
      </c>
      <c r="E189" s="71">
        <f ca="1">SUM(0.75*(F189-B189),B189)</f>
        <v>23</v>
      </c>
      <c r="F189" s="108">
        <v>22</v>
      </c>
      <c r="G189" s="71">
        <f ca="1">SUM(0.25*(J189-F189),F189)</f>
        <v>21</v>
      </c>
      <c r="H189" s="71">
        <f ca="1">SUM(0.5*(J189-F189),F189)</f>
        <v>20</v>
      </c>
      <c r="I189" s="71">
        <f ca="1">SUM(0.75*(J189-F189),F189)</f>
        <v>19</v>
      </c>
      <c r="J189" s="108">
        <f ca="1">SUM(F189,-B189,F189)</f>
        <v>18</v>
      </c>
      <c r="K189" s="71">
        <f ca="1">SUM(0.25*(N189-J189),J189)</f>
        <v>17.25</v>
      </c>
      <c r="L189" s="71">
        <f ca="1">SUM(0.5*(N189-J189),J189)</f>
        <v>16.5</v>
      </c>
      <c r="M189" s="71">
        <f ca="1">SUM(0.75*(N189-J189),J189)</f>
        <v>15.75</v>
      </c>
      <c r="N189" s="108">
        <f ca="1">SUM(F189,-B189,J189,0.25*ABS(J189-F189))</f>
        <v>15</v>
      </c>
      <c r="O189" s="71">
        <f ca="1">SUM(0.25*(R189-N189),N189)</f>
        <v>15.5</v>
      </c>
      <c r="P189" s="71">
        <f ca="1">SUM(0.5*(R189-N189),N189)</f>
        <v>16</v>
      </c>
      <c r="Q189" s="71">
        <f ca="1">SUM(0.75*(R189-N189),N189)</f>
        <v>16.5</v>
      </c>
      <c r="R189" s="108">
        <v>17</v>
      </c>
      <c r="S189" s="122"/>
      <c r="T189" s="111">
        <f ca="1">SUM((BE19+BF19+BG18+BH18+BI17+BJ17+BK16+BL16+BM15+BN15+BO14+BP14+BQ13+BR13+BS12+BT12+BU11+BV11+BX9+BY9)*-0.132/2,(BD10+BW10+BZ8+BY7+BX6+BW5+BV4)*-0.132,17)</f>
        <v>15.427846153846154</v>
      </c>
      <c r="U189" s="111">
        <f ca="1">Lefty!T189</f>
        <v>16.790153846153846</v>
      </c>
    </row>
    <row r="190" spans="2:21">
      <c r="B190" s="108">
        <v>27</v>
      </c>
      <c r="C190" s="71">
        <f ca="1">SUM(0.25*(F190-B190),B190)</f>
        <v>25.75</v>
      </c>
      <c r="D190" s="71">
        <f ca="1">SUM(0.5*(F190-B190)+B190)</f>
        <v>24.5</v>
      </c>
      <c r="E190" s="71">
        <f ca="1">SUM(0.75*(F190-B190),B190)</f>
        <v>23.25</v>
      </c>
      <c r="F190" s="108">
        <v>22</v>
      </c>
      <c r="G190" s="71">
        <f ca="1">SUM(0.25*(J190-F190),F190)</f>
        <v>20.75</v>
      </c>
      <c r="H190" s="71">
        <f ca="1">SUM(0.5*(J190-F190),F190)</f>
        <v>19.5</v>
      </c>
      <c r="I190" s="71">
        <f ca="1">SUM(0.75*(J190-F190),F190)</f>
        <v>18.25</v>
      </c>
      <c r="J190" s="108">
        <f ca="1">SUM(F190,-B190,F190)</f>
        <v>17</v>
      </c>
      <c r="K190" s="71">
        <f ca="1">SUM(0.25*(N190-J190),J190)</f>
        <v>16.0625</v>
      </c>
      <c r="L190" s="71">
        <f ca="1">SUM(0.5*(N190-J190),J190)</f>
        <v>15.125</v>
      </c>
      <c r="M190" s="71">
        <f ca="1">SUM(0.75*(N190-J190),J190)</f>
        <v>14.1875</v>
      </c>
      <c r="N190" s="108">
        <f ca="1">SUM(F190,-B190,J190,0.25*ABS(J190-F190))</f>
        <v>13.25</v>
      </c>
      <c r="O190" s="71">
        <f ca="1">SUM(0.25*(R190-N190),N190)</f>
        <v>14.1875</v>
      </c>
      <c r="P190" s="71">
        <f ca="1">SUM(0.5*(R190-N190),N190)</f>
        <v>15.125</v>
      </c>
      <c r="Q190" s="71">
        <f ca="1">SUM(0.75*(R190-N190),N190)</f>
        <v>16.0625</v>
      </c>
      <c r="R190" s="108">
        <v>17</v>
      </c>
      <c r="S190" s="122"/>
      <c r="T190" s="111">
        <f ca="1">SUM((BB20+BC20+BD19+BE19+BI17+BJ17+BK16+BL16+BP14+BQ14+BU12+BV12+BW11+BX11+BY10+BZ10+CA9+CB9+CC8+CD8+CC7+CB7+CA6+BZ6+BY5+BX5+BW4+BV4)*-0.132/2,(BF18+BG18+BH18+BM15+BN15+BO15+BR13+BS13+BT13)*-0.132/3,17)</f>
        <v>14.940461538461538</v>
      </c>
      <c r="U190" s="111">
        <f ca="1">Lefty!T190</f>
        <v>16.74953846153846</v>
      </c>
    </row>
    <row r="191" spans="2:21">
      <c r="B191" s="108">
        <v>28</v>
      </c>
      <c r="C191" s="71">
        <f ca="1">SUM(0.25*(F191-B191),B191)</f>
        <v>26.5</v>
      </c>
      <c r="D191" s="71">
        <f ca="1">SUM(0.5*(F191-B191)+B191)</f>
        <v>25</v>
      </c>
      <c r="E191" s="71">
        <f ca="1">SUM(0.75*(F191-B191),B191)</f>
        <v>23.5</v>
      </c>
      <c r="F191" s="108">
        <v>22</v>
      </c>
      <c r="G191" s="71">
        <f ca="1">SUM(0.25*(J191-F191),F191)</f>
        <v>20.5</v>
      </c>
      <c r="H191" s="71">
        <f ca="1">SUM(0.5*(J191-F191),F191)</f>
        <v>19</v>
      </c>
      <c r="I191" s="71">
        <f ca="1">SUM(0.75*(J191-F191),F191)</f>
        <v>17.5</v>
      </c>
      <c r="J191" s="108">
        <f ca="1">SUM(F191,-B191,F191)</f>
        <v>16</v>
      </c>
      <c r="K191" s="71">
        <f ca="1">SUM(0.25*(N191-J191),J191)</f>
        <v>14.875</v>
      </c>
      <c r="L191" s="71">
        <f ca="1">SUM(0.5*(N191-J191),J191)</f>
        <v>13.75</v>
      </c>
      <c r="M191" s="71">
        <f ca="1">SUM(0.75*(N191-J191),J191)</f>
        <v>12.625</v>
      </c>
      <c r="N191" s="108">
        <f ca="1">SUM(F191,-B191,J191,0.25*ABS(J191-F191))</f>
        <v>11.5</v>
      </c>
      <c r="O191" s="71">
        <f ca="1">SUM(0.25*(R191-N191),N191)</f>
        <v>12.875</v>
      </c>
      <c r="P191" s="71">
        <f ca="1">SUM(0.5*(R191-N191),N191)</f>
        <v>14.25</v>
      </c>
      <c r="Q191" s="71">
        <f ca="1">SUM(0.75*(R191-N191),N191)</f>
        <v>15.625</v>
      </c>
      <c r="R191" s="108">
        <v>17</v>
      </c>
      <c r="S191" s="122"/>
      <c r="T191" s="111">
        <f ca="1">SUM((AZ20+BA20++BE18+BF18+CB10+CC10+CG8+CH8)*-0.132/2,(BB19+BC19+BD19+BG17+BH17+BI17+BJ16+BK16+BL16+BM15+BN15+BO15+BP14+BQ14+BR14+BS13+BT13+BU13+BV12+BW12+BX12+BY11+BZ11+CA11+CD9+CE9+CF9+CG7+CF7+CE7+CD6+CC6+CB6+CA5+BZ5+BY5+BX4+BW4+BV4)*-0.132/3,17)</f>
        <v>15.622461538461538</v>
      </c>
      <c r="U191" s="111">
        <f ca="1">Lefty!T191</f>
        <v>17.189538461538461</v>
      </c>
    </row>
    <row r="192" spans="2:21">
      <c r="B192" s="108">
        <v>29</v>
      </c>
      <c r="C192" s="71">
        <f ca="1">SUM(0.25*(F192-B192),B192)</f>
        <v>27.25</v>
      </c>
      <c r="D192" s="71">
        <f ca="1">SUM(0.5*(F192-B192)+B192)</f>
        <v>25.5</v>
      </c>
      <c r="E192" s="71">
        <f ca="1">SUM(0.75*(F192-B192),B192)</f>
        <v>23.75</v>
      </c>
      <c r="F192" s="108">
        <v>22</v>
      </c>
      <c r="G192" s="71">
        <f ca="1">SUM(0.25*(J192-F192),F192)</f>
        <v>20.25</v>
      </c>
      <c r="H192" s="71">
        <f ca="1">SUM(0.5*(J192-F192),F192)</f>
        <v>18.5</v>
      </c>
      <c r="I192" s="71">
        <f ca="1">SUM(0.75*(J192-F192),F192)</f>
        <v>16.75</v>
      </c>
      <c r="J192" s="108">
        <f ca="1">SUM(F192,-B192,F192)</f>
        <v>15</v>
      </c>
      <c r="K192" s="71">
        <f ca="1">SUM(0.25*(N192-J192),J192)</f>
        <v>13.6875</v>
      </c>
      <c r="L192" s="71">
        <f ca="1">SUM(0.5*(N192-J192),J192)</f>
        <v>12.375</v>
      </c>
      <c r="M192" s="71">
        <f ca="1">SUM(0.75*(N192-J192),J192)</f>
        <v>11.0625</v>
      </c>
      <c r="N192" s="108">
        <f ca="1">SUM(F192,-B192,J192,0.25*ABS(J192-F192))</f>
        <v>9.75</v>
      </c>
      <c r="O192" s="71">
        <f ca="1">SUM(0.25*(R192-N192),N192)</f>
        <v>11.5625</v>
      </c>
      <c r="P192" s="71">
        <f ca="1">SUM(0.5*(R192-N192),N192)</f>
        <v>13.375</v>
      </c>
      <c r="Q192" s="71">
        <f ca="1">SUM(0.75*(R192-N192),N192)</f>
        <v>15.1875</v>
      </c>
      <c r="R192" s="108">
        <v>17</v>
      </c>
      <c r="S192" s="122"/>
      <c r="T192" s="111">
        <f ca="1">SUM((AX20+AY20+AZ20+BA19+BB19+BC19+BD18+BE18+BF18+BG17+BH17+BI17+BJ16+BK16+BL16+BQ14+BR14+BS14+BX12+BY12+BZ12+CA11+CB11+CC11+CD10+CE10+CF10+CG9+CH9+CI9+CJ8+CK8+CL8)*-0.132/3,(BM15+BN15+BO15+BP15+BT13+BU13+BV13+BW13+CK7+CJ7+CI7+CH7+CG6+CF6+CE6+CD6+CC5+CB5+CA5+BZ5+BY4+BX4+BW4+BV4)*-0.132/4,17)</f>
        <v>15.292461538461536</v>
      </c>
      <c r="U192" s="111">
        <f ca="1">Lefty!T192</f>
        <v>17.134538461538462</v>
      </c>
    </row>
    <row r="193" spans="2:21">
      <c r="B193" s="108">
        <v>30</v>
      </c>
      <c r="C193" s="71">
        <f ca="1">SUM(0.25*(F193-B193),B193)</f>
        <v>28</v>
      </c>
      <c r="D193" s="71">
        <f ca="1">SUM(0.5*(F193-B193)+B193)</f>
        <v>26</v>
      </c>
      <c r="E193" s="71">
        <f ca="1">SUM(0.75*(F193-B193),B193)</f>
        <v>24</v>
      </c>
      <c r="F193" s="108">
        <v>22</v>
      </c>
      <c r="G193" s="71">
        <f ca="1">SUM(0.25*(J193-F193),F193)</f>
        <v>20</v>
      </c>
      <c r="H193" s="71">
        <f ca="1">SUM(0.5*(J193-F193),F193)</f>
        <v>18</v>
      </c>
      <c r="I193" s="71">
        <f ca="1">SUM(0.75*(J193-F193),F193)</f>
        <v>16</v>
      </c>
      <c r="J193" s="108">
        <f ca="1">SUM(F193,-B193,F193)</f>
        <v>14</v>
      </c>
      <c r="K193" s="71">
        <f ca="1">SUM(0.25*(N193-J193),J193)</f>
        <v>12.5</v>
      </c>
      <c r="L193" s="71">
        <f ca="1">SUM(0.5*(N193-J193),J193)</f>
        <v>11</v>
      </c>
      <c r="M193" s="71">
        <f ca="1">SUM(0.75*(N193-J193),J193)</f>
        <v>9.5</v>
      </c>
      <c r="N193" s="108">
        <f ca="1">SUM(F193,-B193,J193,0.25*ABS(J193-F193))</f>
        <v>8</v>
      </c>
      <c r="O193" s="71">
        <f ca="1">SUM(0.25*(R193-N193),N193)</f>
        <v>10.25</v>
      </c>
      <c r="P193" s="71">
        <f ca="1">SUM(0.5*(R193-N193),N193)</f>
        <v>12.5</v>
      </c>
      <c r="Q193" s="71">
        <f ca="1">SUM(0.75*(R193-N193),N193)</f>
        <v>14.75</v>
      </c>
      <c r="R193" s="108">
        <v>17</v>
      </c>
      <c r="S193" s="122"/>
      <c r="T193" s="111">
        <f ca="1">SUM((AV20+AW20+AX20+BC18+BD18+BE18+BJ16+BK16+BL16+CG10+CH10+CI10+CN8+CO8+CP8)*-0.132/3,(AY19+AZ19+BA19+BB19+BF17+BG17+BH17+BI17+BM15+BN15+BO15+BP15+BQ14+BR14+BS14+BT14+BU13+BV13+BW13+BX13+BY12+BZ12+CA12+CB12+CC11+CD11+CE11+CF11+CJ9+CK9+CL9+CM9)*-0.132/4,(CO7+CN7+CM7+CL7+CK7+CJ6+CI6+CH6+CG6+CF6+CE5+CD5+CC5+CB5+CA5+BZ4+BY4+BX4+BW4+BV4)*-0.132/5,17)</f>
        <v>15.332061538461538</v>
      </c>
      <c r="U193" s="111">
        <f ca="1">Lefty!T193</f>
        <v>17.207138461538463</v>
      </c>
    </row>
    <row r="194" spans="2:21">
      <c r="B194" s="108">
        <v>31</v>
      </c>
      <c r="C194" s="71">
        <f ca="1">SUM(0.25*(F194-B194),B194)</f>
        <v>28.75</v>
      </c>
      <c r="D194" s="71">
        <f ca="1">SUM(0.5*(F194-B194)+B194)</f>
        <v>26.5</v>
      </c>
      <c r="E194" s="71">
        <f ca="1">SUM(0.75*(F194-B194),B194)</f>
        <v>24.25</v>
      </c>
      <c r="F194" s="108">
        <v>22</v>
      </c>
      <c r="G194" s="71">
        <f ca="1">SUM(0.25*(J194-F194),F194)</f>
        <v>19.75</v>
      </c>
      <c r="H194" s="71">
        <f ca="1">SUM(0.5*(J194-F194),F194)</f>
        <v>17.5</v>
      </c>
      <c r="I194" s="71">
        <f ca="1">SUM(0.75*(J194-F194),F194)</f>
        <v>15.25</v>
      </c>
      <c r="J194" s="108">
        <f ca="1">SUM(F194,-B194,F194)</f>
        <v>13</v>
      </c>
      <c r="K194" s="71">
        <f ca="1">SUM(0.25*(N194-J194),J194)</f>
        <v>11.3125</v>
      </c>
      <c r="L194" s="71">
        <f ca="1">SUM(0.5*(N194-J194),J194)</f>
        <v>9.625</v>
      </c>
      <c r="M194" s="71">
        <f ca="1">SUM(0.75*(N194-J194),J194)</f>
        <v>7.9375</v>
      </c>
      <c r="N194" s="108">
        <f ca="1">SUM(F194,-B194,J194,0.25*ABS(J194-F194))</f>
        <v>6.25</v>
      </c>
      <c r="O194" s="71">
        <f ca="1">SUM(0.25*(R194-N194),N194)</f>
        <v>8.9375</v>
      </c>
      <c r="P194" s="71">
        <f ca="1">SUM(0.5*(R194-N194),N194)</f>
        <v>11.625</v>
      </c>
      <c r="Q194" s="71">
        <f ca="1">SUM(0.75*(R194-N194),N194)</f>
        <v>14.3125</v>
      </c>
      <c r="R194" s="108">
        <v>17</v>
      </c>
      <c r="S194" s="122"/>
      <c r="T194" s="111">
        <f ca="1">SUM((AT20+AU20+AV20)*-0.132/3,(AW19+AX19+AY19+AZ19+BA18+BB18+BC18+BD18+BE17+BF17+BG17+BH17+BI16+BJ16+BK16+BL16+BR14+BS14+BT14+BU14+CA12+CB12+CC12+CD12+CE11+CF11+CG11+CH11+CI10+CJ10+CK10+CL10+CM9+CN9+CO9+CP9+CQ8+CR8+CS8+CT8)*-0.132/4,(BM15+BN15+BO15+BP15+BQ15+BV13+BW13+BX13+BY13+BZ13)*-0.132/5,(CS7+CR7+CQ7+CP7+CO7+CN7+CM6+CL6+CK6+CJ6+CI6+CH6+CG5+CF5+CE5+CD5+CC5+CB5+CA4+BZ4+BY4+BX4+BW4+BV4)*-0.132/6,17)</f>
        <v>15.301261538461539</v>
      </c>
      <c r="U194" s="111">
        <f ca="1">Lefty!T194</f>
        <v>16.958538461538463</v>
      </c>
    </row>
    <row r="195" spans="2:21">
      <c r="B195" s="108">
        <v>32</v>
      </c>
      <c r="C195" s="71">
        <f ca="1">SUM(0.25*(F195-B195),B195)</f>
        <v>29.5</v>
      </c>
      <c r="D195" s="71">
        <f ca="1">SUM(0.5*(F195-B195)+B195)</f>
        <v>27</v>
      </c>
      <c r="E195" s="71">
        <f ca="1">SUM(0.75*(F195-B195),B195)</f>
        <v>24.5</v>
      </c>
      <c r="F195" s="108">
        <v>22</v>
      </c>
      <c r="G195" s="71">
        <f ca="1">SUM(0.25*(J195-F195),F195)</f>
        <v>19.5</v>
      </c>
      <c r="H195" s="71">
        <f ca="1">SUM(0.5*(J195-F195),F195)</f>
        <v>17</v>
      </c>
      <c r="I195" s="71">
        <f ca="1">SUM(0.75*(J195-F195),F195)</f>
        <v>14.5</v>
      </c>
      <c r="J195" s="108">
        <f ca="1">SUM(F195,-B195,F195)</f>
        <v>12</v>
      </c>
      <c r="K195" s="71">
        <f ca="1">SUM(0.25*(N195-J195),J195)</f>
        <v>10.125</v>
      </c>
      <c r="L195" s="71">
        <f ca="1">SUM(0.5*(N195-J195),J195)</f>
        <v>8.25</v>
      </c>
      <c r="M195" s="71">
        <f ca="1">SUM(0.75*(N195-J195),J195)</f>
        <v>6.375</v>
      </c>
      <c r="N195" s="108">
        <f ca="1">SUM(F195,-B195,J195,0.25*ABS(J195-F195))</f>
        <v>4.5</v>
      </c>
      <c r="O195" s="71">
        <f ca="1">SUM(0.25*(R195-N195),N195)</f>
        <v>7.625</v>
      </c>
      <c r="P195" s="71">
        <f ca="1">SUM(0.5*(R195-N195),N195)</f>
        <v>10.75</v>
      </c>
      <c r="Q195" s="71">
        <f ca="1">SUM(0.75*(R195-N195),N195)</f>
        <v>13.875</v>
      </c>
      <c r="R195" s="108">
        <v>17</v>
      </c>
      <c r="S195" s="122"/>
      <c r="T195" s="111">
        <f ca="1">SUM((AR20+AS20+AT20+AU20+AV19+AW19+AX19+AY19+BE17+BF17+BG17+BH17+BI16+BJ16+BK16+BL16+CL10+CM10+CN10+CO10+CU8+CV8+CW8+CX8)*-0.132/4,(AZ18+BA18+BB18+BC18+BD18+BM15+BN15+BO15+BP15+BQ15+BR14+BS14+BT14+BU14+BV14+BW13+BX13+BY13+BZ13+CA13+CB12+CC12+CD12+CE12+CF12+CG11+CH11+CI11+CJ11+CK11+CP9+CQ9+CR9+CS9+CT9)*-0.132/5,(CW7+CV7+CU7+CT7+CS7+CR7+CQ7+CP6+CO6+CN6+CM6+CL6+CK6+CJ6+CI5+CH5+CG5+CF5+CE5+CD5+CC5+CB4+CA4+BZ4+BY4+BX4+BW4+BV4)*-0.132/7,17)</f>
        <v>15.303775824175823</v>
      </c>
      <c r="U195" s="111">
        <f ca="1">Lefty!T195</f>
        <v>16.65588131868132</v>
      </c>
    </row>
    <row r="196" spans="2:21">
      <c r="B196" s="108">
        <v>33</v>
      </c>
      <c r="C196" s="71">
        <f ca="1">SUM(0.25*(F196-B196),B196)</f>
        <v>30.25</v>
      </c>
      <c r="D196" s="71">
        <f ca="1">SUM(0.5*(F196-B196)+B196)</f>
        <v>27.5</v>
      </c>
      <c r="E196" s="71">
        <f ca="1">SUM(0.75*(F196-B196),B196)</f>
        <v>24.75</v>
      </c>
      <c r="F196" s="108">
        <v>22</v>
      </c>
      <c r="G196" s="71">
        <f ca="1">SUM(0.25*(J196-F196),F196)</f>
        <v>19.25</v>
      </c>
      <c r="H196" s="71">
        <f ca="1">SUM(0.5*(J196-F196),F196)</f>
        <v>16.5</v>
      </c>
      <c r="I196" s="71">
        <f ca="1">SUM(0.75*(J196-F196),F196)</f>
        <v>13.75</v>
      </c>
      <c r="J196" s="108">
        <f ca="1">SUM(F196,-B196,F196)</f>
        <v>11</v>
      </c>
      <c r="K196" s="71">
        <f ca="1">SUM(0.25*(N196-J196),J196)</f>
        <v>8.9375</v>
      </c>
      <c r="L196" s="71">
        <f ca="1">SUM(0.5*(N196-J196),J196)</f>
        <v>6.875</v>
      </c>
      <c r="M196" s="71">
        <f ca="1">SUM(0.75*(N196-J196),J196)</f>
        <v>4.8125</v>
      </c>
      <c r="N196" s="108">
        <f ca="1">SUM(F196,-B196,J196,0.25*ABS(J196-F196))</f>
        <v>2.75</v>
      </c>
      <c r="O196" s="71">
        <f ca="1">SUM(0.25*(R196-N196),N196)</f>
        <v>6.3125</v>
      </c>
      <c r="P196" s="71">
        <f ca="1">SUM(0.5*(R196-N196),N196)</f>
        <v>9.875</v>
      </c>
      <c r="Q196" s="71">
        <f ca="1">SUM(0.75*(R196-N196),N196)</f>
        <v>13.4375</v>
      </c>
      <c r="R196" s="108">
        <v>17</v>
      </c>
      <c r="S196" s="122"/>
      <c r="T196" s="111">
        <f ca="1">SUM((AP20+AQ20+AR20+AS20+AY18+AZ18+BA18+BB18)*-0.132/4,(AT19+AU19+AV19+AW19+AX19+BC17+BD17+BE17+BF17+BG17+BH16+BI16+BJ16+BK16+BL16+BS14+BT14+BU14+BV14+BW14+CD12+CE12+CF12+CG12+CH12+CI11+CJ11+CK11+CL11+CM11+CN10+CO10+CP10+CQ10+CR10+CS9+CT9+CU9+CV9+CW9+CX8+CY8+CZ8+DA8+DB8)*-0.132/5,(BM15+BN15+BO15+BP15+BQ15+BR15+BX13+BY13+BZ13+CA13+CB13+CC13)*-0.132/6,(DA7+CZ7+CY7+CX7+CW7+CV7+CU7+CT7+CS6+CR6+CQ6+CP6+CO6+CN6+CM6+CL6+CK5+CJ5+CI5+CH5+CG5+CF5+CE5+CD5+CC4+CB4+CA4+BZ4+BY4+BX4+BW4+BV4)*-0.132/8,17)</f>
        <v>15.377161538461538</v>
      </c>
      <c r="U196" s="111">
        <f ca="1">Lefty!T196</f>
        <v>16.650538461538464</v>
      </c>
    </row>
    <row r="197" spans="2:21">
      <c r="B197" s="108">
        <v>34</v>
      </c>
      <c r="C197" s="71">
        <f ca="1">SUM(0.25*(F197-B197),B197)</f>
        <v>31</v>
      </c>
      <c r="D197" s="71">
        <f ca="1">SUM(0.5*(F197-B197)+B197)</f>
        <v>28</v>
      </c>
      <c r="E197" s="71">
        <f ca="1">SUM(0.75*(F197-B197),B197)</f>
        <v>25</v>
      </c>
      <c r="F197" s="108">
        <v>22</v>
      </c>
      <c r="G197" s="71">
        <f ca="1">SUM(0.25*(J197-F197),F197)</f>
        <v>19</v>
      </c>
      <c r="H197" s="71">
        <f ca="1">SUM(0.5*(J197-F197),F197)</f>
        <v>16</v>
      </c>
      <c r="I197" s="71">
        <f ca="1">SUM(0.75*(J197-F197),F197)</f>
        <v>13</v>
      </c>
      <c r="J197" s="108">
        <f ca="1">SUM(F197,-B197,F197)</f>
        <v>10</v>
      </c>
      <c r="K197" s="71">
        <f ca="1">SUM(0.25*(N197-J197),J197)</f>
        <v>7.75</v>
      </c>
      <c r="L197" s="71">
        <f ca="1">SUM(0.5*(N197-J197),J197)</f>
        <v>5.5</v>
      </c>
      <c r="M197" s="71">
        <f ca="1">SUM(0.75*(N197-J197),J197)</f>
        <v>3.25</v>
      </c>
      <c r="N197" s="108">
        <f ca="1">SUM(F197,-B197,J197,0.25*ABS(J197-F197))</f>
        <v>1</v>
      </c>
      <c r="O197" s="71">
        <f ca="1">SUM(0.25*(R197-N197),N197)</f>
        <v>5</v>
      </c>
      <c r="P197" s="71">
        <f ca="1">SUM(0.5*(R197-N197),N197)</f>
        <v>9</v>
      </c>
      <c r="Q197" s="71">
        <f ca="1">SUM(0.75*(R197-N197),N197)</f>
        <v>13</v>
      </c>
      <c r="R197" s="108">
        <v>17</v>
      </c>
      <c r="S197" s="122"/>
      <c r="T197" s="111">
        <f ca="1">SUM((AN20+AO20+AP20+AQ20+AR20+AS19+AT19+AU19+AV19+AW19+AX18+AY18+AZ18+BA18+BB18+BC17+BD17+BE17+BF17+BG17+BH16+BI16+BJ16+BK16+BL16)*-0.132/5,(BM15+BN15+BO15+BP15+BQ15+BR15+BS14+BT14+BU14+BV14+BW14+BX14+BY13+BZ13+CA13+CB13+CC13+CD13+CE12+CF12+CG12+CH12+CI12+CJ12)*-0.132/6,(CK11+CL11+CM11+CN11+CO11+CT9+CU9+CV9+CW9+CX9)*-0.132/5,(CP10+CQ10+CR10+CS10+CY8+CZ8+DA8+DB8)*-0.132/4,(DA7+CZ7+CY7+CX7+CW7+CV7+CU7+CT7+CS6+CR6+CQ6+CP6+CO6+CN6+CM6+CL6+CK5+CJ5+CI5+CH5+CG5+CF5+CE5+CD5+CC4+CB4+CA4+BZ4+BY4+BX4+BW4+BV4)*-0.132/8,17)</f>
        <v>15.330961538461537</v>
      </c>
      <c r="U197" s="111">
        <f ca="1">Lefty!T197</f>
        <v>16.527338461538463</v>
      </c>
    </row>
    <row r="198" spans="2:19">
      <c r="B198" s="108"/>
      <c r="C198" s="71"/>
      <c r="D198" s="71"/>
      <c r="E198" s="71"/>
      <c r="F198" s="108"/>
      <c r="G198" s="71"/>
      <c r="H198" s="71"/>
      <c r="I198" s="71"/>
      <c r="J198" s="108"/>
      <c r="K198" s="71"/>
      <c r="L198" s="71"/>
      <c r="M198" s="71"/>
      <c r="N198" s="108"/>
      <c r="O198" s="71"/>
      <c r="P198" s="71"/>
      <c r="Q198" s="71"/>
      <c r="R198" s="108"/>
      <c r="S198" s="122"/>
    </row>
    <row r="199" spans="2:21">
      <c r="B199" s="108">
        <v>25</v>
      </c>
      <c r="C199" s="71">
        <f ca="1">SUM(0.25*(F199-B199),B199)</f>
        <v>24.5</v>
      </c>
      <c r="D199" s="71">
        <f ca="1">SUM(0.5*(F199-B199)+B199)</f>
        <v>24</v>
      </c>
      <c r="E199" s="71">
        <f ca="1">SUM(0.75*(F199-B199),B199)</f>
        <v>23.5</v>
      </c>
      <c r="F199" s="108">
        <v>23</v>
      </c>
      <c r="G199" s="71">
        <f ca="1">SUM(0.25*(J199-F199),F199)</f>
        <v>22.5</v>
      </c>
      <c r="H199" s="71">
        <f ca="1">SUM(0.5*(J199-F199),F199)</f>
        <v>22</v>
      </c>
      <c r="I199" s="71">
        <f ca="1">SUM(0.75*(J199-F199),F199)</f>
        <v>21.5</v>
      </c>
      <c r="J199" s="108">
        <f ca="1">SUM(F199,-B199,F199)</f>
        <v>21</v>
      </c>
      <c r="K199" s="71">
        <f ca="1">SUM(0.25*(N199-J199),J199)</f>
        <v>20.5</v>
      </c>
      <c r="L199" s="71">
        <f ca="1">SUM(0.5*(N199-J199),J199)</f>
        <v>20</v>
      </c>
      <c r="M199" s="71">
        <f ca="1">SUM(0.75*(N199-J199),J199)</f>
        <v>19.5</v>
      </c>
      <c r="N199" s="108">
        <f ca="1">SUM(J199,J199,-F199)</f>
        <v>19</v>
      </c>
      <c r="O199" s="71">
        <f ca="1">SUM(0.25*(R199-N199),N199)</f>
        <v>18.5</v>
      </c>
      <c r="P199" s="71">
        <f ca="1">SUM(0.5*(R199-N199),N199)</f>
        <v>18</v>
      </c>
      <c r="Q199" s="71">
        <f ca="1">SUM(0.75*(R199-N199),N199)</f>
        <v>17.5</v>
      </c>
      <c r="R199" s="108">
        <v>17</v>
      </c>
      <c r="S199" s="122"/>
      <c r="T199" s="111">
        <f ca="1">SUM((BF20+BG19+BH18+BI17+BJ16+BK15+BL14+BM13+BN12+BO11+BP10+BQ9+BR8+BS7+BT6+BU5+BV4)*-0.132,17)</f>
        <v>15.160461538461536</v>
      </c>
      <c r="U199" s="111">
        <f ca="1">Lefty!T199</f>
        <v>16.727538461538462</v>
      </c>
    </row>
    <row r="200" spans="2:21">
      <c r="B200" s="108">
        <v>26</v>
      </c>
      <c r="C200" s="71">
        <f ca="1">SUM(0.25*(F200-B200),B200)</f>
        <v>25.25</v>
      </c>
      <c r="D200" s="71">
        <f ca="1">SUM(0.5*(F200-B200)+B200)</f>
        <v>24.5</v>
      </c>
      <c r="E200" s="71">
        <f ca="1">SUM(0.75*(F200-B200),B200)</f>
        <v>23.75</v>
      </c>
      <c r="F200" s="108">
        <v>23</v>
      </c>
      <c r="G200" s="71">
        <f ca="1">SUM(0.25*(J200-F200),F200)</f>
        <v>22.25</v>
      </c>
      <c r="H200" s="71">
        <f ca="1">SUM(0.5*(J200-F200),F200)</f>
        <v>21.5</v>
      </c>
      <c r="I200" s="71">
        <f ca="1">SUM(0.75*(J200-F200),F200)</f>
        <v>20.75</v>
      </c>
      <c r="J200" s="108">
        <f ca="1">SUM(F200,-B200,F200)</f>
        <v>20</v>
      </c>
      <c r="K200" s="71">
        <f ca="1">SUM(0.25*(N200-J200),J200)</f>
        <v>19.4375</v>
      </c>
      <c r="L200" s="71">
        <f ca="1">SUM(0.5*(N200-J200),J200)</f>
        <v>18.875</v>
      </c>
      <c r="M200" s="71">
        <f ca="1">SUM(0.75*(N200-J200),J200)</f>
        <v>18.3125</v>
      </c>
      <c r="N200" s="108">
        <f ca="1">SUM(F200,-B200,J200,0.25*ABS(J200-F200))</f>
        <v>17.75</v>
      </c>
      <c r="O200" s="71">
        <f ca="1">SUM(0.25*(R200-N200),N200)</f>
        <v>17.5625</v>
      </c>
      <c r="P200" s="71">
        <f ca="1">SUM(0.5*(R200-N200),N200)</f>
        <v>17.375</v>
      </c>
      <c r="Q200" s="71">
        <f ca="1">SUM(0.75*(R200-N200),N200)</f>
        <v>17.1875</v>
      </c>
      <c r="R200" s="108">
        <v>17</v>
      </c>
      <c r="S200" s="122"/>
      <c r="T200" s="111">
        <f ca="1">SUM((BD20+BG18+BJ16+BM14+BP12+BQ11+BR10+BS9+BT8+BU7+BU6+BV5+BV4)*-0.132,(BE19+BF19+BH17+BI17+BK15+BL15+BN13+BO13)*-0.132/2,17)</f>
        <v>15.556461538461537</v>
      </c>
      <c r="U200" s="111">
        <f ca="1">Lefty!T200</f>
        <v>16.727538461538462</v>
      </c>
    </row>
    <row r="201" spans="2:21">
      <c r="B201" s="108">
        <v>27</v>
      </c>
      <c r="C201" s="71">
        <f ca="1">SUM(0.25*(F201-B201),B201)</f>
        <v>26</v>
      </c>
      <c r="D201" s="71">
        <f ca="1">SUM(0.5*(F201-B201)+B201)</f>
        <v>25</v>
      </c>
      <c r="E201" s="71">
        <f ca="1">SUM(0.75*(F201-B201),B201)</f>
        <v>24</v>
      </c>
      <c r="F201" s="108">
        <v>23</v>
      </c>
      <c r="G201" s="71">
        <f ca="1">SUM(0.25*(J201-F201),F201)</f>
        <v>22</v>
      </c>
      <c r="H201" s="71">
        <f ca="1">SUM(0.5*(J201-F201),F201)</f>
        <v>21</v>
      </c>
      <c r="I201" s="71">
        <f ca="1">SUM(0.75*(J201-F201),F201)</f>
        <v>20</v>
      </c>
      <c r="J201" s="108">
        <f ca="1">SUM(F201,-B201,F201)</f>
        <v>19</v>
      </c>
      <c r="K201" s="71">
        <f ca="1">SUM(0.25*(N201-J201),J201)</f>
        <v>18.25</v>
      </c>
      <c r="L201" s="71">
        <f ca="1">SUM(0.5*(N201-J201),J201)</f>
        <v>17.5</v>
      </c>
      <c r="M201" s="71">
        <f ca="1">SUM(0.75*(N201-J201),J201)</f>
        <v>16.75</v>
      </c>
      <c r="N201" s="108">
        <f ca="1">SUM(F201,-B201,J201,0.25*ABS(J201-F201))</f>
        <v>16</v>
      </c>
      <c r="O201" s="71">
        <f ca="1">SUM(0.25*(R201-N201),N201)</f>
        <v>16.25</v>
      </c>
      <c r="P201" s="71">
        <f ca="1">SUM(0.5*(R201-N201),N201)</f>
        <v>16.5</v>
      </c>
      <c r="Q201" s="71">
        <f ca="1">SUM(0.75*(R201-N201),N201)</f>
        <v>16.75</v>
      </c>
      <c r="R201" s="108">
        <v>17</v>
      </c>
      <c r="S201" s="122"/>
      <c r="T201" s="111">
        <f ca="1">SUM((BC19+BD19+BE18+BF18+BG17+BH17+BI16+BJ16+BK15+BL15+BM14+BN14+BO13+BP13+BQ12+BR12+BS11+BT11+BV9+BW9)*-0.132/2,(BB20+BU10+BX8+BW7+BW6+BV5+BV4)*-0.132,17)</f>
        <v>14.830461538461538</v>
      </c>
      <c r="U201" s="111">
        <f ca="1">Lefty!T201</f>
        <v>16.661538461538463</v>
      </c>
    </row>
    <row r="202" spans="2:21">
      <c r="B202" s="108">
        <v>28</v>
      </c>
      <c r="C202" s="71">
        <f ca="1">SUM(0.25*(F202-B202),B202)</f>
        <v>26.75</v>
      </c>
      <c r="D202" s="71">
        <f ca="1">SUM(0.5*(F202-B202)+B202)</f>
        <v>25.5</v>
      </c>
      <c r="E202" s="71">
        <f ca="1">SUM(0.75*(F202-B202),B202)</f>
        <v>24.25</v>
      </c>
      <c r="F202" s="108">
        <v>23</v>
      </c>
      <c r="G202" s="71">
        <f ca="1">SUM(0.25*(J202-F202),F202)</f>
        <v>21.75</v>
      </c>
      <c r="H202" s="71">
        <f ca="1">SUM(0.5*(J202-F202),F202)</f>
        <v>20.5</v>
      </c>
      <c r="I202" s="71">
        <f ca="1">SUM(0.75*(J202-F202),F202)</f>
        <v>19.25</v>
      </c>
      <c r="J202" s="108">
        <f ca="1">SUM(F202,-B202,F202)</f>
        <v>18</v>
      </c>
      <c r="K202" s="71">
        <f ca="1">SUM(0.25*(N202-J202),J202)</f>
        <v>17.0625</v>
      </c>
      <c r="L202" s="71">
        <f ca="1">SUM(0.5*(N202-J202),J202)</f>
        <v>16.125</v>
      </c>
      <c r="M202" s="71">
        <f ca="1">SUM(0.75*(N202-J202),J202)</f>
        <v>15.1875</v>
      </c>
      <c r="N202" s="108">
        <f ca="1">SUM(F202,-B202,J202,0.25*ABS(J202-F202))</f>
        <v>14.25</v>
      </c>
      <c r="O202" s="71">
        <f ca="1">SUM(0.25*(R202-N202),N202)</f>
        <v>14.9375</v>
      </c>
      <c r="P202" s="71">
        <f ca="1">SUM(0.5*(R202-N202),N202)</f>
        <v>15.625</v>
      </c>
      <c r="Q202" s="71">
        <f ca="1">SUM(0.75*(R202-N202),N202)</f>
        <v>16.3125</v>
      </c>
      <c r="R202" s="108">
        <v>17</v>
      </c>
      <c r="S202" s="122"/>
      <c r="T202" s="111">
        <f ca="1">SUM((AZ20+BA20+BB19+BC19+BG17+BH17+BI16+BJ16+BN14+BO14+BS12+BT12+BU11+BV11+BW10+BX10+BY9+BZ9+CA8+CB8+CA7+BZ7+BY6+BX6)*-0.132/2,(BD18+BE18+BF18+BK15+BL15+BM15+BP13+BQ13+BR13)*-0.132/3,(BW5+BV4)*-0.132,17)</f>
        <v>15.314461538461538</v>
      </c>
      <c r="U202" s="111">
        <f ca="1">Lefty!T202</f>
        <v>16.727538461538462</v>
      </c>
    </row>
    <row r="203" spans="2:21">
      <c r="B203" s="108">
        <v>29</v>
      </c>
      <c r="C203" s="71">
        <f ca="1">SUM(0.25*(F203-B203),B203)</f>
        <v>27.5</v>
      </c>
      <c r="D203" s="71">
        <f ca="1">SUM(0.5*(F203-B203)+B203)</f>
        <v>26</v>
      </c>
      <c r="E203" s="71">
        <f ca="1">SUM(0.75*(F203-B203),B203)</f>
        <v>24.5</v>
      </c>
      <c r="F203" s="108">
        <v>23</v>
      </c>
      <c r="G203" s="71">
        <f ca="1">SUM(0.25*(J203-F203),F203)</f>
        <v>21.5</v>
      </c>
      <c r="H203" s="71">
        <f ca="1">SUM(0.5*(J203-F203),F203)</f>
        <v>20</v>
      </c>
      <c r="I203" s="71">
        <f ca="1">SUM(0.75*(J203-F203),F203)</f>
        <v>18.5</v>
      </c>
      <c r="J203" s="108">
        <f ca="1">SUM(F203,-B203,F203)</f>
        <v>17</v>
      </c>
      <c r="K203" s="71">
        <f ca="1">SUM(0.25*(N203-J203),J203)</f>
        <v>15.875</v>
      </c>
      <c r="L203" s="71">
        <f ca="1">SUM(0.5*(N203-J203),J203)</f>
        <v>14.75</v>
      </c>
      <c r="M203" s="71">
        <f ca="1">SUM(0.75*(N203-J203),J203)</f>
        <v>13.625</v>
      </c>
      <c r="N203" s="108">
        <f ca="1">SUM(F203,-B203,J203,0.25*ABS(J203-F203))</f>
        <v>12.5</v>
      </c>
      <c r="O203" s="71">
        <f ca="1">SUM(0.25*(R203-N203),N203)</f>
        <v>13.625</v>
      </c>
      <c r="P203" s="71">
        <f ca="1">SUM(0.5*(R203-N203),N203)</f>
        <v>14.75</v>
      </c>
      <c r="Q203" s="71">
        <f ca="1">SUM(0.75*(R203-N203),N203)</f>
        <v>15.875</v>
      </c>
      <c r="R203" s="108">
        <v>17</v>
      </c>
      <c r="S203" s="122"/>
      <c r="T203" s="111">
        <f ca="1">SUM((AX20+AY20+BC18+BD18+BZ10+CA10+CE8+CF8+BY5+BX5+BW4+BV4)*-0.132/2,(AZ19+BA19+BB19+BE17+BF17+BG17+BH16+BI16+BJ16+BK15+BL15+BM15+BN14+BO14+BP14+BQ13+BR13+BS13+BT12+BU12+BV12+BW11+BX11+BY11+CB9+CC9+CD9+CD7+CC7+CE7+CB6+CA6+BZ6)*-0.132/3,17)</f>
        <v>15.138461538461538</v>
      </c>
      <c r="U203" s="111">
        <f ca="1">Lefty!T203</f>
        <v>16.837538461538461</v>
      </c>
    </row>
    <row r="204" spans="2:21">
      <c r="B204" s="108">
        <v>30</v>
      </c>
      <c r="C204" s="71">
        <f ca="1">SUM(0.25*(F204-B204),B204)</f>
        <v>28.25</v>
      </c>
      <c r="D204" s="71">
        <f ca="1">SUM(0.5*(F204-B204)+B204)</f>
        <v>26.5</v>
      </c>
      <c r="E204" s="71">
        <f ca="1">SUM(0.75*(F204-B204),B204)</f>
        <v>24.75</v>
      </c>
      <c r="F204" s="108">
        <v>23</v>
      </c>
      <c r="G204" s="71">
        <f ca="1">SUM(0.25*(J204-F204),F204)</f>
        <v>21.25</v>
      </c>
      <c r="H204" s="71">
        <f ca="1">SUM(0.5*(J204-F204),F204)</f>
        <v>19.5</v>
      </c>
      <c r="I204" s="71">
        <f ca="1">SUM(0.75*(J204-F204),F204)</f>
        <v>17.75</v>
      </c>
      <c r="J204" s="108">
        <f ca="1">SUM(F204,-B204,F204)</f>
        <v>16</v>
      </c>
      <c r="K204" s="71">
        <f ca="1">SUM(0.25*(N204-J204),J204)</f>
        <v>14.6875</v>
      </c>
      <c r="L204" s="71">
        <f ca="1">SUM(0.5*(N204-J204),J204)</f>
        <v>13.375</v>
      </c>
      <c r="M204" s="71">
        <f ca="1">SUM(0.75*(N204-J204),J204)</f>
        <v>12.0625</v>
      </c>
      <c r="N204" s="108">
        <f ca="1">SUM(F204,-B204,J204,0.25*ABS(J204-F204))</f>
        <v>10.75</v>
      </c>
      <c r="O204" s="71">
        <f ca="1">SUM(0.25*(R204-N204),N204)</f>
        <v>12.3125</v>
      </c>
      <c r="P204" s="71">
        <f ca="1">SUM(0.5*(R204-N204),N204)</f>
        <v>13.875</v>
      </c>
      <c r="Q204" s="71">
        <f ca="1">SUM(0.75*(R204-N204),N204)</f>
        <v>15.4375</v>
      </c>
      <c r="R204" s="108">
        <v>17</v>
      </c>
      <c r="S204" s="122"/>
      <c r="T204" s="111">
        <f ca="1">SUM((AV20+AW20+AX20+AY19+AZ19+BA19+BB18+BC18+BD18+BE17+BF17+BG17+BH16+BI16+BJ16+BO14+BP14+BQ14+BV12+BW12+BX12+BY11+BZ11+CA11+CB10+CC10+CD10+CE9+CF9+CG9+CH8+CI8+CJ8+CA5+BZ5+BY5+BX4+BW4+BV4)*-0.132/3,(BK15+BL15+BM15+BN15+BR13+BS13+BT13+BU13+CI7+CH7+CG7+CF7+CE6+CD6+CC6+CB6)*-0.132/4,17)</f>
        <v>15.358461538461539</v>
      </c>
      <c r="U204" s="111">
        <f ca="1">Lefty!T204</f>
        <v>16.903538461538464</v>
      </c>
    </row>
    <row r="205" spans="2:21">
      <c r="B205" s="108">
        <v>31</v>
      </c>
      <c r="C205" s="71">
        <f ca="1">SUM(0.25*(F205-B205),B205)</f>
        <v>29</v>
      </c>
      <c r="D205" s="71">
        <f ca="1">SUM(0.5*(F205-B205)+B205)</f>
        <v>27</v>
      </c>
      <c r="E205" s="71">
        <f ca="1">SUM(0.75*(F205-B205),B205)</f>
        <v>25</v>
      </c>
      <c r="F205" s="108">
        <v>23</v>
      </c>
      <c r="G205" s="71">
        <f ca="1">SUM(0.25*(J205-F205),F205)</f>
        <v>21</v>
      </c>
      <c r="H205" s="71">
        <f ca="1">SUM(0.5*(J205-F205),F205)</f>
        <v>19</v>
      </c>
      <c r="I205" s="71">
        <f ca="1">SUM(0.75*(J205-F205),F205)</f>
        <v>17</v>
      </c>
      <c r="J205" s="108">
        <f ca="1">SUM(F205,-B205,F205)</f>
        <v>15</v>
      </c>
      <c r="K205" s="71">
        <f ca="1">SUM(0.25*(N205-J205),J205)</f>
        <v>13.5</v>
      </c>
      <c r="L205" s="71">
        <f ca="1">SUM(0.5*(N205-J205),J205)</f>
        <v>12</v>
      </c>
      <c r="M205" s="71">
        <f ca="1">SUM(0.75*(N205-J205),J205)</f>
        <v>10.5</v>
      </c>
      <c r="N205" s="108">
        <f ca="1">SUM(F205,-B205,J205,0.25*ABS(J205-F205))</f>
        <v>9</v>
      </c>
      <c r="O205" s="71">
        <f ca="1">SUM(0.25*(R205-N205),N205)</f>
        <v>11</v>
      </c>
      <c r="P205" s="71">
        <f ca="1">SUM(0.5*(R205-N205),N205)</f>
        <v>13</v>
      </c>
      <c r="Q205" s="71">
        <f ca="1">SUM(0.75*(R205-N205),N205)</f>
        <v>15</v>
      </c>
      <c r="R205" s="108">
        <v>17</v>
      </c>
      <c r="S205" s="122"/>
      <c r="T205" s="111">
        <f ca="1">SUM((AT20+AU20+AV20+BA18+BB18+BC18+BH16+BI16+BJ16+CE10+CF10+CG10+CL8+CM8+CN8)*-0.132/3,(AW19+AX19+AY19+AZ19+BD17+BE17+BF17+BG17+BK15+BL15+BM15+BN15+BO14+BP14+BQ14+BR14+BS13+BT13+BU13+BV13+BW12+BX12+BY12+BZ12+CA11+CB11+CC11+CD11+CH9+CI9+CJ9+CK9+CC5+CB5+CA5+BZ5+BY4+BX4+BW4+BV4)*-0.132/4,(CM7+CL7+CK7+CJ7+CI7+CH6+CG6+CF6+CE6+CD6)*-0.132/5,17)</f>
        <v>15.323261538461537</v>
      </c>
      <c r="U205" s="111">
        <f ca="1">Lefty!T205</f>
        <v>16.903538461538464</v>
      </c>
    </row>
    <row r="206" spans="2:21">
      <c r="B206" s="108">
        <v>32</v>
      </c>
      <c r="C206" s="71">
        <f ca="1">SUM(0.25*(F206-B206),B206)</f>
        <v>29.75</v>
      </c>
      <c r="D206" s="71">
        <f ca="1">SUM(0.5*(F206-B206)+B206)</f>
        <v>27.5</v>
      </c>
      <c r="E206" s="71">
        <f ca="1">SUM(0.75*(F206-B206),B206)</f>
        <v>25.25</v>
      </c>
      <c r="F206" s="108">
        <v>23</v>
      </c>
      <c r="G206" s="71">
        <f ca="1">SUM(0.25*(J206-F206),F206)</f>
        <v>20.75</v>
      </c>
      <c r="H206" s="71">
        <f ca="1">SUM(0.5*(J206-F206),F206)</f>
        <v>18.5</v>
      </c>
      <c r="I206" s="71">
        <f ca="1">SUM(0.75*(J206-F206),F206)</f>
        <v>16.25</v>
      </c>
      <c r="J206" s="108">
        <f ca="1">SUM(F206,-B206,F206)</f>
        <v>14</v>
      </c>
      <c r="K206" s="71">
        <f ca="1">SUM(0.25*(N206-J206),J206)</f>
        <v>12.3125</v>
      </c>
      <c r="L206" s="71">
        <f ca="1">SUM(0.5*(N206-J206),J206)</f>
        <v>10.625</v>
      </c>
      <c r="M206" s="71">
        <f ca="1">SUM(0.75*(N206-J206),J206)</f>
        <v>8.9375</v>
      </c>
      <c r="N206" s="108">
        <f ca="1">SUM(F206,-B206,J206,0.25*ABS(J206-F206))</f>
        <v>7.25</v>
      </c>
      <c r="O206" s="71">
        <f ca="1">SUM(0.25*(R206-N206),N206)</f>
        <v>9.6875</v>
      </c>
      <c r="P206" s="71">
        <f ca="1">SUM(0.5*(R206-N206),N206)</f>
        <v>12.125</v>
      </c>
      <c r="Q206" s="71">
        <f ca="1">SUM(0.75*(R206-N206),N206)</f>
        <v>14.5625</v>
      </c>
      <c r="R206" s="108">
        <v>17</v>
      </c>
      <c r="S206" s="122"/>
      <c r="T206" s="111">
        <f ca="1">SUM((AR20+AS20+AT20)*-0.132/3,(AU19+AV19+AW19+AX19+AY18+AZ18+BA18+BB18+BC17+BD17+BE17+BF17+BG16+BH16+BI16+BJ16++BP14+BQ14+BR14+BS14+BY12+BZ12+CA12+CB12+CC11+CD11+CE11+CF11+CG10+CH10+CI10+CJ10+CK9+CL9+CM9+CN9+CO8+CP8+CQ8+CR8)*-0.132/4,(BK15+BL15+BM15+BN15+BO15+BT13+BU13+BV13+BW13+BX13+CE5+CD5+CC5+CB5+CA5+BZ4+BY4+BX4+BW4+BV4)*-0.132/5,(CQ7+CP7+CO7+CN7+CM7+CL7+CK6+CJ6+CI6+CH6+CG6+CF6)*-0.132/6,17)</f>
        <v>15.453061538461538</v>
      </c>
      <c r="U206" s="111">
        <f ca="1">Lefty!T206</f>
        <v>16.905738461538462</v>
      </c>
    </row>
    <row r="207" spans="2:21">
      <c r="B207" s="108">
        <v>33</v>
      </c>
      <c r="C207" s="71">
        <f ca="1">SUM(0.25*(F207-B207),B207)</f>
        <v>30.5</v>
      </c>
      <c r="D207" s="71">
        <f ca="1">SUM(0.5*(F207-B207)+B207)</f>
        <v>28</v>
      </c>
      <c r="E207" s="71">
        <f ca="1">SUM(0.75*(F207-B207),B207)</f>
        <v>25.5</v>
      </c>
      <c r="F207" s="108">
        <v>23</v>
      </c>
      <c r="G207" s="71">
        <f ca="1">SUM(0.25*(J207-F207),F207)</f>
        <v>20.5</v>
      </c>
      <c r="H207" s="71">
        <f ca="1">SUM(0.5*(J207-F207),F207)</f>
        <v>18</v>
      </c>
      <c r="I207" s="71">
        <f ca="1">SUM(0.75*(J207-F207),F207)</f>
        <v>15.5</v>
      </c>
      <c r="J207" s="108">
        <f ca="1">SUM(F207,-B207,F207)</f>
        <v>13</v>
      </c>
      <c r="K207" s="71">
        <f ca="1">SUM(0.25*(N207-J207),J207)</f>
        <v>11.125</v>
      </c>
      <c r="L207" s="71">
        <f ca="1">SUM(0.5*(N207-J207),J207)</f>
        <v>9.25</v>
      </c>
      <c r="M207" s="71">
        <f ca="1">SUM(0.75*(N207-J207),J207)</f>
        <v>7.375</v>
      </c>
      <c r="N207" s="108">
        <f ca="1">SUM(F207,-B207,J207,0.25*ABS(J207-F207))</f>
        <v>5.5</v>
      </c>
      <c r="O207" s="71">
        <f ca="1">SUM(0.25*(R207-N207),N207)</f>
        <v>8.375</v>
      </c>
      <c r="P207" s="71">
        <f ca="1">SUM(0.5*(R207-N207),N207)</f>
        <v>11.25</v>
      </c>
      <c r="Q207" s="71">
        <f ca="1">SUM(0.75*(R207-N207),N207)</f>
        <v>14.125</v>
      </c>
      <c r="R207" s="108">
        <v>17</v>
      </c>
      <c r="S207" s="122"/>
      <c r="T207" s="111">
        <f ca="1">SUM((AP20+AQ20+AR20+AS20+AT19+AU19+AV19+AW19+BC17+BD17+BE17+BF17+BG16+BH16+BI16+BJ16+CJ10+CK10+CL10+CM10+CS8+CT8+CU8+CV8)*-0.132/4,(AX18+AY18+AZ18+BA18+BB18+BK15+BL15+BM15+BN15+BO15+BP14+BQ14+BR14+BS14+BT14+BU13+BV13+BW13+BX13+BY13+BZ12+CA12+CB12+CC12+CD12+CE11+CF11+CG11+CH11+CI11+CN9+CO9+CP9+CQ9+CR9)*-0.132/5,(CU7+CT7+CS7+CR7+CQ7+CP7+CO7+CN6+CM6+CL6+CK6+CJ6+CI6+CH6)*-0.132/7,(CG5+CF5+CE5+CD5+CC5+CB5+CA4+BZ4+BY4+BX4+BW4+BV4)*-0.132/6,17)</f>
        <v>15.323261538461537</v>
      </c>
      <c r="U207" s="111">
        <f ca="1">Lefty!T207</f>
        <v>16.612824175824176</v>
      </c>
    </row>
    <row r="208" spans="2:21">
      <c r="B208" s="108">
        <v>34</v>
      </c>
      <c r="C208" s="71">
        <f ca="1">SUM(0.25*(F208-B208),B208)</f>
        <v>31.25</v>
      </c>
      <c r="D208" s="71">
        <f ca="1">SUM(0.5*(F208-B208)+B208)</f>
        <v>28.5</v>
      </c>
      <c r="E208" s="71">
        <f ca="1">SUM(0.75*(F208-B208),B208)</f>
        <v>25.75</v>
      </c>
      <c r="F208" s="108">
        <v>23</v>
      </c>
      <c r="G208" s="71">
        <f ca="1">SUM(0.25*(J208-F208),F208)</f>
        <v>20.25</v>
      </c>
      <c r="H208" s="71">
        <f ca="1">SUM(0.5*(J208-F208),F208)</f>
        <v>17.5</v>
      </c>
      <c r="I208" s="71">
        <f ca="1">SUM(0.75*(J208-F208),F208)</f>
        <v>14.75</v>
      </c>
      <c r="J208" s="108">
        <f ca="1">SUM(F208,-B208,F208)</f>
        <v>12</v>
      </c>
      <c r="K208" s="71">
        <f ca="1">SUM(0.25*(N208-J208),J208)</f>
        <v>9.9375</v>
      </c>
      <c r="L208" s="71">
        <f ca="1">SUM(0.5*(N208-J208),J208)</f>
        <v>7.875</v>
      </c>
      <c r="M208" s="71">
        <f ca="1">SUM(0.75*(N208-J208),J208)</f>
        <v>5.8125</v>
      </c>
      <c r="N208" s="108">
        <f ca="1">SUM(F208,-B208,J208,0.25*ABS(J208-F208))</f>
        <v>3.75</v>
      </c>
      <c r="O208" s="71">
        <f ca="1">SUM(0.25*(R208-N208),N208)</f>
        <v>7.0625</v>
      </c>
      <c r="P208" s="71">
        <f ca="1">SUM(0.5*(R208-N208),N208)</f>
        <v>10.375</v>
      </c>
      <c r="Q208" s="71">
        <f ca="1">SUM(0.75*(R208-N208),N208)</f>
        <v>13.6875</v>
      </c>
      <c r="R208" s="108">
        <v>17</v>
      </c>
      <c r="S208" s="122"/>
      <c r="T208" s="111">
        <f ca="1">SUM((AN20+AO20+AP20+AQ20+AW18+AX18+AY18+AZ18)*-0.132/4,(AR19+AS19+AT19+AU19+AV19+BA17+BB17+BC17+BD17+BE17+BF16+BG16+BH16+BI16+BJ16+BQ14+BR14+BS14+BT14+BU14+CB12+CC12+CD12+CE12+CF12+CG11+CH11+CI11+CJ11+CK11+CL10+CM10+CN10+CO10+CP10+CQ9+CR9+CS9+CT9+CU9+CV8+CW8+CX8+CY8+CZ8)*-0.132/5,(BK15+BL15+BM15+BN15+BO15+BP15+BV13+BW13+BX13+BY13+BZ13+CA13)*-0.132/6,(CY7+CX7+CW7+CV7+CU7+CT7+CS7+CR7+CQ6+CP6+CO6+CN6+CM6+CL6+CK6+CJ6)*-0.132/8,(CI5+CH5+CG5+CF5+CE5+CD5+CC5+CB4+CA4+BZ4+BY4+BX4+BW4+BV4)*-0.132/7,17)</f>
        <v>15.246575824175823</v>
      </c>
      <c r="U208" s="111">
        <f ca="1">Lefty!T208</f>
        <v>16.362495604395605</v>
      </c>
    </row>
    <row r="209" spans="2:21">
      <c r="B209" s="108">
        <v>35</v>
      </c>
      <c r="C209" s="71">
        <f ca="1">SUM(0.25*(F209-B209),B209)</f>
        <v>32</v>
      </c>
      <c r="D209" s="71">
        <f ca="1">SUM(0.5*(F209-B209)+B209)</f>
        <v>29</v>
      </c>
      <c r="E209" s="71">
        <f ca="1">SUM(0.75*(F209-B209),B209)</f>
        <v>26</v>
      </c>
      <c r="F209" s="108">
        <v>23</v>
      </c>
      <c r="G209" s="71">
        <f ca="1">SUM(0.25*(J209-F209),F209)</f>
        <v>20</v>
      </c>
      <c r="H209" s="71">
        <f ca="1">SUM(0.5*(J209-F209),F209)</f>
        <v>17</v>
      </c>
      <c r="I209" s="71">
        <f ca="1">SUM(0.75*(J209-F209),F209)</f>
        <v>14</v>
      </c>
      <c r="J209" s="108">
        <f ca="1">SUM(F209,-B209,F209)</f>
        <v>11</v>
      </c>
      <c r="K209" s="71">
        <f ca="1">SUM(0.25*(N209-J209),J209)</f>
        <v>8.75</v>
      </c>
      <c r="L209" s="71">
        <f ca="1">SUM(0.5*(N209-J209),J209)</f>
        <v>6.5</v>
      </c>
      <c r="M209" s="71">
        <f ca="1">SUM(0.75*(N209-J209),J209)</f>
        <v>4.25</v>
      </c>
      <c r="N209" s="108">
        <f ca="1">SUM(F209,-B209,J209,0.25*ABS(J209-F209))</f>
        <v>2</v>
      </c>
      <c r="O209" s="71">
        <f ca="1">SUM(0.25*(R209-N209),N209)</f>
        <v>5.75</v>
      </c>
      <c r="P209" s="71">
        <f ca="1">SUM(0.5*(R209-N209),N209)</f>
        <v>9.5</v>
      </c>
      <c r="Q209" s="71">
        <f ca="1">SUM(0.75*(R209-N209),N209)</f>
        <v>13.25</v>
      </c>
      <c r="R209" s="108">
        <v>17</v>
      </c>
      <c r="S209" s="122"/>
      <c r="T209" s="111">
        <f ca="1">SUM((AL20+AM20+AN20+AO20+AP20+AQ19+AR19+AS19+AT19+AU19+AV18+AW18+AX18+AY18+AZ18+BA17+BB17+BC17+BD17+BE17+BF16+BG16+BH16+BI16+BJ16)*-0.132/5,(BK15+BL15+BM15+BN15+BO15+BP15+BQ14+BR14+BS14+BT14+BU14+BV14+BW13+BX13+BY13+BZ13+CA13+CB13+CC12+CD12+CE12+CF12+CG12+CH12)*-0.132/6,(CI11+CJ11+CK11+CL11+CM11+CR9+CS9+CT9+CU9+CV9)*-0.132/5,(CN10+CO10+CP10+CQ10+CW8+CX8+CY8+CZ8)*-0.132/4,(CY7+CX7+CW7+CV7+CU7+CT7+CS7+CR7+CQ6+CP6+CO6+CN6+CM6+CL6+CK6+CJ6)*-0.132/8,(CI5+CH5+CG5+CF5+CE5+CD5+CC5+CB4+CA4+BZ4+BY4+BX4+BW4+BV4)*-0.132/7,17)</f>
        <v>15.343375824175823</v>
      </c>
      <c r="U209" s="111">
        <f ca="1">Lefty!T209</f>
        <v>16.285495604395607</v>
      </c>
    </row>
    <row r="210" spans="2:19">
      <c r="B210" s="108"/>
      <c r="C210" s="71"/>
      <c r="D210" s="71"/>
      <c r="E210" s="71"/>
      <c r="F210" s="108"/>
      <c r="G210" s="71"/>
      <c r="H210" s="71"/>
      <c r="I210" s="71"/>
      <c r="J210" s="108"/>
      <c r="K210" s="71"/>
      <c r="L210" s="71"/>
      <c r="M210" s="71"/>
      <c r="N210" s="108"/>
      <c r="O210" s="71"/>
      <c r="P210" s="71"/>
      <c r="Q210" s="71"/>
      <c r="R210" s="108"/>
      <c r="S210" s="122"/>
    </row>
    <row r="211" spans="2:21">
      <c r="B211" s="108">
        <v>27</v>
      </c>
      <c r="C211" s="71">
        <f ca="1">SUM(0.25*(F211-B211),B211)</f>
        <v>26.25</v>
      </c>
      <c r="D211" s="71">
        <f ca="1">SUM(0.5*(F211-B211)+B211)</f>
        <v>25.5</v>
      </c>
      <c r="E211" s="71">
        <f ca="1">SUM(0.75*(F211-B211),B211)</f>
        <v>24.75</v>
      </c>
      <c r="F211" s="108">
        <v>24</v>
      </c>
      <c r="G211" s="71">
        <f ca="1">SUM(0.25*(J211-F211),F211)</f>
        <v>23.25</v>
      </c>
      <c r="H211" s="71">
        <f ca="1">SUM(0.5*(J211-F211),F211)</f>
        <v>22.5</v>
      </c>
      <c r="I211" s="71">
        <f ca="1">SUM(0.75*(J211-F211),F211)</f>
        <v>21.75</v>
      </c>
      <c r="J211" s="108">
        <f ca="1">SUM(F211,-B211,F211)</f>
        <v>21</v>
      </c>
      <c r="K211" s="71">
        <f ca="1">SUM(0.25*(N211-J211),J211)</f>
        <v>20.4375</v>
      </c>
      <c r="L211" s="71">
        <f ca="1">SUM(0.5*(N211-J211),J211)</f>
        <v>19.875</v>
      </c>
      <c r="M211" s="71">
        <f ca="1">SUM(0.75*(N211-J211),J211)</f>
        <v>19.3125</v>
      </c>
      <c r="N211" s="108">
        <f ca="1">SUM(F211,-B211,J211,0.25*ABS(J211-F211))</f>
        <v>18.75</v>
      </c>
      <c r="O211" s="71">
        <f ca="1">SUM(0.25*(R211-N211),N211)</f>
        <v>18.3125</v>
      </c>
      <c r="P211" s="71">
        <f ca="1">SUM(0.5*(R211-N211),N211)</f>
        <v>17.875</v>
      </c>
      <c r="Q211" s="71">
        <f ca="1">SUM(0.75*(R211-N211),N211)</f>
        <v>17.4375</v>
      </c>
      <c r="R211" s="108">
        <v>17</v>
      </c>
      <c r="S211" s="122"/>
      <c r="T211" s="111">
        <f ca="1">SUM((BB20+BE18+BH16+BK14+BN12+BQ10+BT8+BU7+BU6+BV5+BV4)*-0.132,(BC19+BD19+BF17+BG17+BI15+BJ15+BL13+BM13+BO11+BP11+BR9+BS9)*-0.132/2,17)</f>
        <v>15.028461538461539</v>
      </c>
      <c r="U211" s="111">
        <f ca="1">Lefty!T211</f>
        <v>16.727538461538462</v>
      </c>
    </row>
    <row r="212" spans="2:21">
      <c r="B212" s="108">
        <v>28</v>
      </c>
      <c r="C212" s="71">
        <f ca="1">SUM(0.25*(F212-B212),B212)</f>
        <v>27</v>
      </c>
      <c r="D212" s="71">
        <f ca="1">SUM(0.5*(F212-B212)+B212)</f>
        <v>26</v>
      </c>
      <c r="E212" s="71">
        <f ca="1">SUM(0.75*(F212-B212),B212)</f>
        <v>25</v>
      </c>
      <c r="F212" s="108">
        <v>24</v>
      </c>
      <c r="G212" s="71">
        <f ca="1">SUM(0.25*(J212-F212),F212)</f>
        <v>23</v>
      </c>
      <c r="H212" s="71">
        <f ca="1">SUM(0.5*(J212-F212),F212)</f>
        <v>22</v>
      </c>
      <c r="I212" s="71">
        <f ca="1">SUM(0.75*(J212-F212),F212)</f>
        <v>21</v>
      </c>
      <c r="J212" s="108">
        <f ca="1">SUM(F212,-B212,F212)</f>
        <v>20</v>
      </c>
      <c r="K212" s="71">
        <f ca="1">SUM(0.25*(N212-J212),J212)</f>
        <v>19.25</v>
      </c>
      <c r="L212" s="71">
        <f ca="1">SUM(0.5*(N212-J212),J212)</f>
        <v>18.5</v>
      </c>
      <c r="M212" s="71">
        <f ca="1">SUM(0.75*(N212-J212),J212)</f>
        <v>17.75</v>
      </c>
      <c r="N212" s="108">
        <f ca="1">SUM(F212,-B212,J212,0.25*ABS(J212-F212))</f>
        <v>17</v>
      </c>
      <c r="O212" s="71">
        <f ca="1">SUM(0.25*(R212-N212),N212)</f>
        <v>17</v>
      </c>
      <c r="P212" s="71">
        <f ca="1">SUM(0.5*(R212-N212),N212)</f>
        <v>17</v>
      </c>
      <c r="Q212" s="71">
        <f ca="1">SUM(0.75*(R212-N212),N212)</f>
        <v>17</v>
      </c>
      <c r="R212" s="108">
        <v>17</v>
      </c>
      <c r="S212" s="122"/>
      <c r="T212" s="111">
        <f ca="1">SUM((BA19+BB19+BC18+BD18+BE17+BF17+BG16+BH16+BI15+BJ15+BK14+BL14+BM13+BN13+BO12+BP12+BQ11+BR11+BS10+BT10+BU9+BV9)*-0.132/2,(AZ20+BW8+BW7+BV6+BV5+BV4)*-0.132,17)</f>
        <v>14.830461538461538</v>
      </c>
      <c r="U212" s="111">
        <f ca="1">Lefty!T212</f>
        <v>16.463538461538462</v>
      </c>
    </row>
    <row r="213" spans="2:21">
      <c r="B213" s="108">
        <v>29</v>
      </c>
      <c r="C213" s="71">
        <f ca="1">SUM(0.25*(F213-B213),B213)</f>
        <v>27.75</v>
      </c>
      <c r="D213" s="71">
        <f ca="1">SUM(0.5*(F213-B213)+B213)</f>
        <v>26.5</v>
      </c>
      <c r="E213" s="71">
        <f ca="1">SUM(0.75*(F213-B213),B213)</f>
        <v>25.25</v>
      </c>
      <c r="F213" s="108">
        <v>24</v>
      </c>
      <c r="G213" s="71">
        <f ca="1">SUM(0.25*(J213-F213),F213)</f>
        <v>22.75</v>
      </c>
      <c r="H213" s="71">
        <f ca="1">SUM(0.5*(J213-F213),F213)</f>
        <v>21.5</v>
      </c>
      <c r="I213" s="71">
        <f ca="1">SUM(0.75*(J213-F213),F213)</f>
        <v>20.25</v>
      </c>
      <c r="J213" s="108">
        <f ca="1">SUM(F213,-B213,F213)</f>
        <v>19</v>
      </c>
      <c r="K213" s="71">
        <f ca="1">SUM(0.25*(N213-J213),J213)</f>
        <v>18.0625</v>
      </c>
      <c r="L213" s="71">
        <f ca="1">SUM(0.5*(N213-J213),J213)</f>
        <v>17.125</v>
      </c>
      <c r="M213" s="71">
        <f ca="1">SUM(0.75*(N213-J213),J213)</f>
        <v>16.1875</v>
      </c>
      <c r="N213" s="108">
        <f ca="1">SUM(F213,-B213,J213,0.25*ABS(J213-F213))</f>
        <v>15.25</v>
      </c>
      <c r="O213" s="71">
        <f ca="1">SUM(0.25*(R213-N213),N213)</f>
        <v>15.6875</v>
      </c>
      <c r="P213" s="71">
        <f ca="1">SUM(0.5*(R213-N213),N213)</f>
        <v>16.125</v>
      </c>
      <c r="Q213" s="71">
        <f ca="1">SUM(0.75*(R213-N213),N213)</f>
        <v>16.5625</v>
      </c>
      <c r="R213" s="108">
        <v>17</v>
      </c>
      <c r="S213" s="122"/>
      <c r="T213" s="111">
        <f ca="1">SUM((AX20+AY20+AZ19+BA19+BE17+BF17+BG16+BH16+BL14+BM14+BQ12+BR12+BS11+BT11+BU10+BV10+BW9+BX9+BY8+BZ8)*-0.132/2,(BB18+BC18+BD18+BI15+BJ15+BK15+BN13+BO13+BP13)*-0.132/3,(BY7+BX6+BW5+BV4)*-0.132,17)</f>
        <v>15.028461538461539</v>
      </c>
      <c r="U213" s="111">
        <f ca="1">Lefty!T213</f>
        <v>16.749538461538464</v>
      </c>
    </row>
    <row r="214" spans="2:21">
      <c r="B214" s="108">
        <v>30</v>
      </c>
      <c r="C214" s="71">
        <f ca="1">SUM(0.25*(F214-B214),B214)</f>
        <v>28.5</v>
      </c>
      <c r="D214" s="71">
        <f ca="1">SUM(0.5*(F214-B214)+B214)</f>
        <v>27</v>
      </c>
      <c r="E214" s="71">
        <f ca="1">SUM(0.75*(F214-B214),B214)</f>
        <v>25.5</v>
      </c>
      <c r="F214" s="108">
        <v>24</v>
      </c>
      <c r="G214" s="71">
        <f ca="1">SUM(0.25*(J214-F214),F214)</f>
        <v>22.5</v>
      </c>
      <c r="H214" s="71">
        <f ca="1">SUM(0.5*(J214-F214),F214)</f>
        <v>21</v>
      </c>
      <c r="I214" s="71">
        <f ca="1">SUM(0.75*(J214-F214),F214)</f>
        <v>19.5</v>
      </c>
      <c r="J214" s="108">
        <f ca="1">SUM(F214,-B214,F214)</f>
        <v>18</v>
      </c>
      <c r="K214" s="71">
        <f ca="1">SUM(0.25*(N214-J214),J214)</f>
        <v>16.875</v>
      </c>
      <c r="L214" s="71">
        <f ca="1">SUM(0.5*(N214-J214),J214)</f>
        <v>15.75</v>
      </c>
      <c r="M214" s="71">
        <f ca="1">SUM(0.75*(N214-J214),J214)</f>
        <v>14.625</v>
      </c>
      <c r="N214" s="108">
        <f ca="1">SUM(F214,-B214,J214,0.25*ABS(J214-F214))</f>
        <v>13.5</v>
      </c>
      <c r="O214" s="71">
        <f ca="1">SUM(0.25*(R214-N214),N214)</f>
        <v>14.375</v>
      </c>
      <c r="P214" s="71">
        <f ca="1">SUM(0.5*(R214-N214),N214)</f>
        <v>15.25</v>
      </c>
      <c r="Q214" s="71">
        <f ca="1">SUM(0.75*(R214-N214),N214)</f>
        <v>16.125</v>
      </c>
      <c r="R214" s="108">
        <v>17</v>
      </c>
      <c r="S214" s="122"/>
      <c r="T214" s="111">
        <f ca="1">SUM((AV20+AW20+BA18+BB18+BX10+BY10+CC8+CD8+CC7+CB7+CA6+BZ6+BY5+BX5+BW4+BV4)*-0.132/2,(AX19+AY19+AZ19+BC17+BD17+BE17+BF16+BG16+BH16+BI15+BJ15+BK15+BL14+BM14+BN14+BO13+BP13+BQ13+BR12+BS12+BT12+BU11+BV11+BW11+BZ9+CA9+CB9)*-0.132/3,17)</f>
        <v>15.094461538461538</v>
      </c>
      <c r="U214" s="111">
        <f ca="1">Lefty!T214</f>
        <v>16.617538461538462</v>
      </c>
    </row>
    <row r="215" spans="2:21">
      <c r="B215" s="108">
        <v>31</v>
      </c>
      <c r="C215" s="71">
        <f ca="1">SUM(0.25*(F215-B215),B215)</f>
        <v>29.25</v>
      </c>
      <c r="D215" s="71">
        <f ca="1">SUM(0.5*(F215-B215)+B215)</f>
        <v>27.5</v>
      </c>
      <c r="E215" s="71">
        <f ca="1">SUM(0.75*(F215-B215),B215)</f>
        <v>25.75</v>
      </c>
      <c r="F215" s="108">
        <v>24</v>
      </c>
      <c r="G215" s="71">
        <f ca="1">SUM(0.25*(J215-F215),F215)</f>
        <v>22.25</v>
      </c>
      <c r="H215" s="71">
        <f ca="1">SUM(0.5*(J215-F215),F215)</f>
        <v>20.5</v>
      </c>
      <c r="I215" s="71">
        <f ca="1">SUM(0.75*(J215-F215),F215)</f>
        <v>18.75</v>
      </c>
      <c r="J215" s="108">
        <f ca="1">SUM(F215,-B215,F215)</f>
        <v>17</v>
      </c>
      <c r="K215" s="71">
        <f ca="1">SUM(0.25*(N215-J215),J215)</f>
        <v>15.6875</v>
      </c>
      <c r="L215" s="71">
        <f ca="1">SUM(0.5*(N215-J215),J215)</f>
        <v>14.375</v>
      </c>
      <c r="M215" s="71">
        <f ca="1">SUM(0.75*(N215-J215),J215)</f>
        <v>13.0625</v>
      </c>
      <c r="N215" s="108">
        <f ca="1">SUM(F215,-B215,J215,0.25*ABS(J215-F215))</f>
        <v>11.75</v>
      </c>
      <c r="O215" s="71">
        <f ca="1">SUM(0.25*(R215-N215),N215)</f>
        <v>13.0625</v>
      </c>
      <c r="P215" s="71">
        <f ca="1">SUM(0.5*(R215-N215),N215)</f>
        <v>14.375</v>
      </c>
      <c r="Q215" s="71">
        <f ca="1">SUM(0.75*(R215-N215),N215)</f>
        <v>15.6875</v>
      </c>
      <c r="R215" s="108">
        <v>17</v>
      </c>
      <c r="S215" s="122"/>
      <c r="T215" s="111">
        <f ca="1">SUM((AT20+AU20+AV20+AW19+AX19+AY19+AZ18+BA18+BB18+BC17+BD17+BE17+BF16+BG16+BH16+BM14+BN14+BO14+BT12+BU12+BV12+BW11+BX11+BY11+BZ10+CA10+CB10+CC9+CD9+CE9+CF8+CG8+CH8+CG7+CF7+CE7+CD6+CC6+CB6+CA5+BZ5+BY5+BX4+BW4+BV4)*-0.132/3,(BI15+BJ15+BK15+BL15+BP13+BQ13+BR13+BS13)*-0.132/4,17)</f>
        <v>15.358461538461537</v>
      </c>
      <c r="U215" s="111">
        <f ca="1">Lefty!T215</f>
        <v>16.804538461538463</v>
      </c>
    </row>
    <row r="216" spans="2:21">
      <c r="B216" s="108">
        <v>32</v>
      </c>
      <c r="C216" s="71">
        <f ca="1">SUM(0.25*(F216-B216),B216)</f>
        <v>30</v>
      </c>
      <c r="D216" s="71">
        <f ca="1">SUM(0.5*(F216-B216)+B216)</f>
        <v>28</v>
      </c>
      <c r="E216" s="71">
        <f ca="1">SUM(0.75*(F216-B216),B216)</f>
        <v>26</v>
      </c>
      <c r="F216" s="108">
        <v>24</v>
      </c>
      <c r="G216" s="71">
        <f ca="1">SUM(0.25*(J216-F216),F216)</f>
        <v>22</v>
      </c>
      <c r="H216" s="71">
        <f ca="1">SUM(0.5*(J216-F216),F216)</f>
        <v>20</v>
      </c>
      <c r="I216" s="71">
        <f ca="1">SUM(0.75*(J216-F216),F216)</f>
        <v>18</v>
      </c>
      <c r="J216" s="108">
        <f ca="1">SUM(F216,-B216,F216)</f>
        <v>16</v>
      </c>
      <c r="K216" s="71">
        <f ca="1">SUM(0.25*(N216-J216),J216)</f>
        <v>14.5</v>
      </c>
      <c r="L216" s="71">
        <f ca="1">SUM(0.5*(N216-J216),J216)</f>
        <v>13</v>
      </c>
      <c r="M216" s="71">
        <f ca="1">SUM(0.75*(N216-J216),J216)</f>
        <v>11.5</v>
      </c>
      <c r="N216" s="108">
        <f ca="1">SUM(F216,-B216,J216,0.25*ABS(J216-F216))</f>
        <v>10</v>
      </c>
      <c r="O216" s="71">
        <f ca="1">SUM(0.25*(R216-N216),N216)</f>
        <v>11.75</v>
      </c>
      <c r="P216" s="71">
        <f ca="1">SUM(0.5*(R216-N216),N216)</f>
        <v>13.5</v>
      </c>
      <c r="Q216" s="71">
        <f ca="1">SUM(0.75*(R216-N216),N216)</f>
        <v>15.25</v>
      </c>
      <c r="R216" s="108">
        <v>17</v>
      </c>
      <c r="S216" s="122"/>
      <c r="T216" s="111">
        <f ca="1">SUM((AR20+AS20+AT20+AY18+AZ18+BA18+BF16+BG16+BH16+CC10+CD10+CE10+CJ8+CK8+CL8)*-0.132/3,(AU19+AV19+AW19+AX19+BB17+BC17+BD17+BE17+BI15+BJ15+BK15+BL15+BM14+BN14+BO14+BP14+BQ13+BR13+BS13+BT13+BU12+BV12+BW12+BX12+BY11+BZ11+CA11+CB11+CF9+CG9+CH9+CI9+CK7+CJ7+CI7+CH7+CG6+CF6+CE6+CD6+CC5+CB5+CA5+BZ5+BY4+BX4+BW4+BV4)*-0.132/4,17)</f>
        <v>15.292461538461538</v>
      </c>
      <c r="U216" s="111">
        <f ca="1">Lefty!T216</f>
        <v>16.826538461538462</v>
      </c>
    </row>
    <row r="217" spans="2:21">
      <c r="B217" s="108">
        <v>33</v>
      </c>
      <c r="C217" s="71">
        <f ca="1">SUM(0.25*(F217-B217),B217)</f>
        <v>30.75</v>
      </c>
      <c r="D217" s="71">
        <f ca="1">SUM(0.5*(F217-B217)+B217)</f>
        <v>28.5</v>
      </c>
      <c r="E217" s="71">
        <f ca="1">SUM(0.75*(F217-B217),B217)</f>
        <v>26.25</v>
      </c>
      <c r="F217" s="108">
        <v>24</v>
      </c>
      <c r="G217" s="71">
        <f ca="1">SUM(0.25*(J217-F217),F217)</f>
        <v>21.75</v>
      </c>
      <c r="H217" s="71">
        <f ca="1">SUM(0.5*(J217-F217),F217)</f>
        <v>19.5</v>
      </c>
      <c r="I217" s="71">
        <f ca="1">SUM(0.75*(J217-F217),F217)</f>
        <v>17.25</v>
      </c>
      <c r="J217" s="108">
        <f ca="1">SUM(F217,-B217,F217)</f>
        <v>15</v>
      </c>
      <c r="K217" s="71">
        <f ca="1">SUM(0.25*(N217-J217),J217)</f>
        <v>13.3125</v>
      </c>
      <c r="L217" s="71">
        <f ca="1">SUM(0.5*(N217-J217),J217)</f>
        <v>11.625</v>
      </c>
      <c r="M217" s="71">
        <f ca="1">SUM(0.75*(N217-J217),J217)</f>
        <v>9.9375</v>
      </c>
      <c r="N217" s="108">
        <f ca="1">SUM(F217,-B217,J217,0.25*ABS(J217-F217))</f>
        <v>8.25</v>
      </c>
      <c r="O217" s="71">
        <f ca="1">SUM(0.25*(R217-N217),N217)</f>
        <v>10.4375</v>
      </c>
      <c r="P217" s="71">
        <f ca="1">SUM(0.5*(R217-N217),N217)</f>
        <v>12.625</v>
      </c>
      <c r="Q217" s="71">
        <f ca="1">SUM(0.75*(R217-N217),N217)</f>
        <v>14.8125</v>
      </c>
      <c r="R217" s="108">
        <v>17</v>
      </c>
      <c r="S217" s="122"/>
      <c r="T217" s="111">
        <f ca="1">SUM((AP20+AQ20+AR20)*-0.132/3,(AS19+AT19+AU19+AV19+AW18+AX18+AY18+AZ18+BA17+BB17+BC17+BD17+BE16+BF16+BG16+BH16+BN14+BO14+BP14+BQ14+BW12+BX12+BY12+BZ12+CA11+CB11+CC11+CD11+CE10+CF10+CG10+CH10+CI9+CJ9+CK9+CL9+CM8+CN8+CO8+CP8)*-0.132/4,(BI15+BJ15+BK15+BL15+BM15+BR13+BS13+BT13+BU13+BV13+CO7+CN7+CM7+CL7+CK7+CJ6+CI6+CH6+CG6+CF6+CE5+CD5+CC5+CB5+CA5+BZ4+BY4+BX4+BW4+BV4)*-0.132/5,17)</f>
        <v>15.272661538461538</v>
      </c>
      <c r="U217" s="111">
        <f ca="1">Lefty!T217</f>
        <v>16.687938461538462</v>
      </c>
    </row>
    <row r="218" spans="2:21">
      <c r="B218" s="108">
        <v>34</v>
      </c>
      <c r="C218" s="71">
        <f ca="1">SUM(0.25*(F218-B218),B218)</f>
        <v>31.5</v>
      </c>
      <c r="D218" s="71">
        <f ca="1">SUM(0.5*(F218-B218)+B218)</f>
        <v>29</v>
      </c>
      <c r="E218" s="71">
        <f ca="1">SUM(0.75*(F218-B218),B218)</f>
        <v>26.5</v>
      </c>
      <c r="F218" s="108">
        <v>24</v>
      </c>
      <c r="G218" s="71">
        <f ca="1">SUM(0.25*(J218-F218),F218)</f>
        <v>21.5</v>
      </c>
      <c r="H218" s="71">
        <f ca="1">SUM(0.5*(J218-F218),F218)</f>
        <v>19</v>
      </c>
      <c r="I218" s="71">
        <f ca="1">SUM(0.75*(J218-F218),F218)</f>
        <v>16.5</v>
      </c>
      <c r="J218" s="108">
        <f ca="1">SUM(F218,-B218,F218)</f>
        <v>14</v>
      </c>
      <c r="K218" s="71">
        <f ca="1">SUM(0.25*(N218-J218),J218)</f>
        <v>12.125</v>
      </c>
      <c r="L218" s="71">
        <f ca="1">SUM(0.5*(N218-J218),J218)</f>
        <v>10.25</v>
      </c>
      <c r="M218" s="71">
        <f ca="1">SUM(0.75*(N218-J218),J218)</f>
        <v>8.375</v>
      </c>
      <c r="N218" s="108">
        <f ca="1">SUM(F218,-B218,J218,0.25*ABS(J218-F218))</f>
        <v>6.5</v>
      </c>
      <c r="O218" s="71">
        <f ca="1">SUM(0.25*(R218-N218),N218)</f>
        <v>9.125</v>
      </c>
      <c r="P218" s="71">
        <f ca="1">SUM(0.5*(R218-N218),N218)</f>
        <v>11.75</v>
      </c>
      <c r="Q218" s="71">
        <f ca="1">SUM(0.75*(R218-N218),N218)</f>
        <v>14.375</v>
      </c>
      <c r="R218" s="108">
        <v>17</v>
      </c>
      <c r="S218" s="122"/>
      <c r="T218" s="111">
        <f ca="1">SUM((AN20+AO20+AP20+AQ20+AR19+AS19+AT19+AU19+BA17+BB17+BC17+BD17+BE16+BF16+BG16+BH16+CH10+CI10+CJ10+CK10+CQ8+CR8+CS8+CT8)*-0.132/4,(AV18+AW18+AX18+AY18+AZ18+BI15+BJ15+BK15+BL15+BM15+BN14+BO14+BP14+BQ14+BR14+BS13+BT13+BU13+BV13+BW13+BX12+BY12+BZ12+CA12+CB12+CC11+CD11+CE11+CF11+CG11+CL9+CM9+CN9+CO9+CP9)*-0.132/5,(CS7+CR7+CQ7+CP7+CO7+CN7+CM6+CL6+CK6+CJ6+CI6+CH6+CG5+CF5+CE5+CD5+CC5+CB5+CA4+BZ4+BY4+BX4+BW4+BV4)*-0.132/6,17)</f>
        <v>15.369461538461538</v>
      </c>
      <c r="U218" s="111">
        <f ca="1">Lefty!T218</f>
        <v>16.639538461538464</v>
      </c>
    </row>
    <row r="219" spans="2:21">
      <c r="B219" s="108">
        <v>35</v>
      </c>
      <c r="C219" s="71">
        <f ca="1">SUM(0.25*(F219-B219),B219)</f>
        <v>32.25</v>
      </c>
      <c r="D219" s="71">
        <f ca="1">SUM(0.5*(F219-B219)+B219)</f>
        <v>29.5</v>
      </c>
      <c r="E219" s="71">
        <f ca="1">SUM(0.75*(F219-B219),B219)</f>
        <v>26.75</v>
      </c>
      <c r="F219" s="108">
        <v>24</v>
      </c>
      <c r="G219" s="71">
        <f ca="1">SUM(0.25*(J219-F219),F219)</f>
        <v>21.25</v>
      </c>
      <c r="H219" s="71">
        <f ca="1">SUM(0.5*(J219-F219),F219)</f>
        <v>18.5</v>
      </c>
      <c r="I219" s="71">
        <f ca="1">SUM(0.75*(J219-F219),F219)</f>
        <v>15.75</v>
      </c>
      <c r="J219" s="108">
        <f ca="1">SUM(F219,-B219,F219)</f>
        <v>13</v>
      </c>
      <c r="K219" s="71">
        <f ca="1">SUM(0.25*(N219-J219),J219)</f>
        <v>10.9375</v>
      </c>
      <c r="L219" s="71">
        <f ca="1">SUM(0.5*(N219-J219),J219)</f>
        <v>8.875</v>
      </c>
      <c r="M219" s="71">
        <f ca="1">SUM(0.75*(N219-J219),J219)</f>
        <v>6.8125</v>
      </c>
      <c r="N219" s="108">
        <f ca="1">SUM(F219,-B219,J219,0.25*ABS(J219-F219))</f>
        <v>4.75</v>
      </c>
      <c r="O219" s="71">
        <f ca="1">SUM(0.25*(R219-N219),N219)</f>
        <v>7.8125</v>
      </c>
      <c r="P219" s="71">
        <f ca="1">SUM(0.5*(R219-N219),N219)</f>
        <v>10.875</v>
      </c>
      <c r="Q219" s="71">
        <f ca="1">SUM(0.75*(R219-N219),N219)</f>
        <v>13.9375</v>
      </c>
      <c r="R219" s="108">
        <v>17</v>
      </c>
      <c r="S219" s="122"/>
      <c r="T219" s="111">
        <f ca="1">SUM((AL20+AM20+AN20+AO20+AU18+AV18+AW18+AX18)*-0.132/4,(AP19+AQ19+AR19+AS19+AT19+AY17+AZ17+BA17+BB17+BC17+BD16+BE16+BF16+BG16+BH16+BO14+BP14+BQ14+BR14+BS14+BZ12+CA12+CB12+CC12+CD12+CE11+CF11+CG11+CH11+CI11+CJ10+CK10+CL10+CM10+CN10+CO9+CP9+CQ9+CR9+CS9+CT8+CU8+CV8+CW8+CX8)*-0.132/5,(+BI15+BJ15+BK15+BL15+BM15+BN15+BT13+BU13+BV13+BW13+BX13+BY13)*-0.132/6,(CW7+CV7+CU7+CT7+CS7+CR7+CQ7+CP6+CO6+CN6+CM6+CL6+CK6+CJ6+CI5+CH5+CG5+CF5+CE5+CD5+CC5+CB4+CA4+BZ4+BY4+BX4+BW4+BV4)*-0.132/7,17)</f>
        <v>15.541375824175823</v>
      </c>
      <c r="U219" s="111">
        <f ca="1">Lefty!T219</f>
        <v>16.251081318681319</v>
      </c>
    </row>
    <row r="220" spans="2:21">
      <c r="B220" s="108">
        <v>36</v>
      </c>
      <c r="C220" s="71">
        <f ca="1">SUM(0.25*(F220-B220),B220)</f>
        <v>33</v>
      </c>
      <c r="D220" s="71">
        <f ca="1">SUM(0.5*(F220-B220)+B220)</f>
        <v>30</v>
      </c>
      <c r="E220" s="71">
        <f ca="1">SUM(0.75*(F220-B220),B220)</f>
        <v>27</v>
      </c>
      <c r="F220" s="108">
        <v>24</v>
      </c>
      <c r="G220" s="71">
        <f ca="1">SUM(0.25*(J220-F220),F220)</f>
        <v>21</v>
      </c>
      <c r="H220" s="71">
        <f ca="1">SUM(0.5*(J220-F220),F220)</f>
        <v>18</v>
      </c>
      <c r="I220" s="71">
        <f ca="1">SUM(0.75*(J220-F220),F220)</f>
        <v>15</v>
      </c>
      <c r="J220" s="108">
        <f ca="1">SUM(F220,-B220,F220)</f>
        <v>12</v>
      </c>
      <c r="K220" s="71">
        <f ca="1">SUM(0.25*(N220-J220),J220)</f>
        <v>9.75</v>
      </c>
      <c r="L220" s="71">
        <f ca="1">SUM(0.5*(N220-J220),J220)</f>
        <v>7.5</v>
      </c>
      <c r="M220" s="71">
        <f ca="1">SUM(0.75*(N220-J220),J220)</f>
        <v>5.25</v>
      </c>
      <c r="N220" s="108">
        <f ca="1">SUM(F220,-B220,J220,0.25*ABS(J220-F220))</f>
        <v>3</v>
      </c>
      <c r="O220" s="71">
        <f ca="1">SUM(0.25*(R220-N220),N220)</f>
        <v>6.5</v>
      </c>
      <c r="P220" s="71">
        <f ca="1">SUM(0.5*(R220-N220),N220)</f>
        <v>10</v>
      </c>
      <c r="Q220" s="71">
        <f ca="1">SUM(0.75*(R220-N220),N220)</f>
        <v>13.5</v>
      </c>
      <c r="R220" s="108">
        <v>17</v>
      </c>
      <c r="S220" s="122"/>
      <c r="T220" s="111">
        <f ca="1">SUM((AJ20+AK20+AL20+AM20+AN20+AO19+AP19+AQ19+AR19+AS19+AT18+AU18+AV18+AW18+AX18+AY17+AZ17+BA17+BB17+BC17+BD16+BE16+BF16+BG16+BH16+CM10+CN10+CO10+CP10+CQ10+CX8+CY8+CZ8+DA8+DB8)*-0.132/5,(BI15+BJ15+BK15+BL15+BM15+BN15+BO14+BP14+BQ14+BR14+BS14+BT14+BU13+BV13+BW13+BX13+BY13+BZ13+CA12+CB12+CC12+CD12+CE12+CF12+CG11+CH11+CI11+CJ11+CK11+CL11+CR9+CS9+CT9+CU9+CV9+CW9)*-0.132/6,(DA7+CZ7+CY7+CX7+CW7+CV7+CU7+CT7+CS6+CR6+CQ6+CP6+CO6+CN6+CM6+CL6+CK5+CJ5+CI5+CH5+CG5+CF5+CE5+CD5+CC4+CB4+CA4+BZ4+BY4+BX4+BW4+BV4)*-0.132/8,17)</f>
        <v>15.599361538461539</v>
      </c>
      <c r="U220" s="111">
        <f ca="1">Lefty!T220</f>
        <v>15.961938461538463</v>
      </c>
    </row>
    <row r="221" spans="2:21">
      <c r="B221" s="108">
        <v>37</v>
      </c>
      <c r="C221" s="71">
        <f ca="1">SUM(0.25*(F221-B221),B221)</f>
        <v>33.75</v>
      </c>
      <c r="D221" s="71">
        <f ca="1">SUM(0.5*(F221-B221)+B221)</f>
        <v>30.5</v>
      </c>
      <c r="E221" s="71">
        <f ca="1">SUM(0.75*(F221-B221),B221)</f>
        <v>27.25</v>
      </c>
      <c r="F221" s="108">
        <v>24</v>
      </c>
      <c r="G221" s="71">
        <f ca="1">SUM(0.25*(J221-F221),F221)</f>
        <v>20.75</v>
      </c>
      <c r="H221" s="71">
        <f ca="1">SUM(0.5*(J221-F221),F221)</f>
        <v>17.5</v>
      </c>
      <c r="I221" s="71">
        <f ca="1">SUM(0.75*(J221-F221),F221)</f>
        <v>14.25</v>
      </c>
      <c r="J221" s="108">
        <f ca="1">SUM(F221,-B221,F221)</f>
        <v>11</v>
      </c>
      <c r="K221" s="71">
        <f ca="1">SUM(0.25*(N221-J221),J221)</f>
        <v>8.5625</v>
      </c>
      <c r="L221" s="71">
        <f ca="1">SUM(0.5*(N221-J221),J221)</f>
        <v>6.125</v>
      </c>
      <c r="M221" s="71">
        <f ca="1">SUM(0.75*(N221-J221),J221)</f>
        <v>3.6875</v>
      </c>
      <c r="N221" s="108">
        <f ca="1">SUM(F221,-B221,J221,0.25*ABS(J221-F221))</f>
        <v>1.25</v>
      </c>
      <c r="O221" s="71">
        <f ca="1">SUM(0.25*(R221-N221),N221)</f>
        <v>5.1875</v>
      </c>
      <c r="P221" s="71">
        <f ca="1">SUM(0.5*(R221-N221),N221)</f>
        <v>9.125</v>
      </c>
      <c r="Q221" s="71">
        <f ca="1">SUM(0.75*(R221-N221),N221)</f>
        <v>13.0625</v>
      </c>
      <c r="R221" s="108">
        <v>17</v>
      </c>
      <c r="S221" s="122"/>
      <c r="T221" s="111">
        <f ca="1">SUM((AH20+AI20+AJ20+AK20+AL20+AS18+AT18+AU18+AV18+AW18+BD16+BE16+BF16+BG16+BH16)*-0.132/5,(AM19+AN19+AO19+AP19+AQ19+AR19+AX17+AY17+AZ17+BA17+BB17+BC17)*-0.132/6,(BI15+BJ15+BK15+BL15+BM15+BN15+BO15+BV13+BW13+BX13+BY13+BZ13+CA13+CB13)*-0.132/7,(BP14+BQ14+BR14+BS14+BT14+BU14+CC12+CD12+CE12+CF12+CG12+CH12)*-0.132/6,(CI11+CJ11+CK11+CL11+CM11+CN10+CO10+CP10+CQ10+CR10+CS9+CT9+CU9+CV9+CW9+CX8+CY8+CZ8+DA8+DB8)*-0.132/5,(DA7+CZ7+CY7+CX7+CW7+CV7+CU7+CT7+CS6+CR6+CQ6+CP6+CO6+CN6+CM6+CL6+CK5+CJ5+CI5+CH5+CG5+CF5+CE5+CD5+CC4+CB4+CA4+BZ4+BY4+BX4+BW4+BV4)*-0.132/8,17)</f>
        <v>15.685475824175825</v>
      </c>
      <c r="U221" s="111">
        <f ca="1">Lefty!T221</f>
        <v>15.912909890109891</v>
      </c>
    </row>
    <row r="222" spans="2:19">
      <c r="B222" s="108"/>
      <c r="C222" s="71"/>
      <c r="D222" s="71"/>
      <c r="E222" s="71"/>
      <c r="F222" s="108"/>
      <c r="G222" s="71"/>
      <c r="H222" s="71"/>
      <c r="I222" s="71"/>
      <c r="J222" s="108"/>
      <c r="K222" s="71"/>
      <c r="L222" s="71"/>
      <c r="M222" s="71"/>
      <c r="N222" s="108"/>
      <c r="O222" s="71"/>
      <c r="P222" s="71"/>
      <c r="Q222" s="71"/>
      <c r="R222" s="108"/>
      <c r="S222" s="122"/>
    </row>
    <row r="223" spans="2:21">
      <c r="B223" s="108">
        <v>28</v>
      </c>
      <c r="C223" s="71">
        <f ca="1">SUM(0.25*(F223-B223),B223)</f>
        <v>27.25</v>
      </c>
      <c r="D223" s="71">
        <f ca="1">SUM(0.5*(F223-B223)+B223)</f>
        <v>26.5</v>
      </c>
      <c r="E223" s="71">
        <f ca="1">SUM(0.75*(F223-B223),B223)</f>
        <v>25.75</v>
      </c>
      <c r="F223" s="108">
        <v>25</v>
      </c>
      <c r="G223" s="71">
        <f ca="1">SUM(0.25*(J223-F223),F223)</f>
        <v>24.25</v>
      </c>
      <c r="H223" s="71">
        <f ca="1">SUM(0.5*(J223-F223),F223)</f>
        <v>23.5</v>
      </c>
      <c r="I223" s="71">
        <f ca="1">SUM(0.75*(J223-F223),F223)</f>
        <v>22.75</v>
      </c>
      <c r="J223" s="108">
        <f ca="1">SUM(F223,-B223,F223)</f>
        <v>22</v>
      </c>
      <c r="K223" s="71">
        <f ca="1">SUM(0.25*(N223-J223),J223)</f>
        <v>21.4375</v>
      </c>
      <c r="L223" s="71">
        <f ca="1">SUM(0.5*(N223-J223),J223)</f>
        <v>20.875</v>
      </c>
      <c r="M223" s="71">
        <f ca="1">SUM(0.75*(N223-J223),J223)</f>
        <v>20.3125</v>
      </c>
      <c r="N223" s="108">
        <f ca="1">SUM(F223,-B223,J223,0.25*ABS(J223-F223))</f>
        <v>19.75</v>
      </c>
      <c r="O223" s="71">
        <f ca="1">SUM(0.25*(R223-N223),N223)</f>
        <v>19.0625</v>
      </c>
      <c r="P223" s="71">
        <f ca="1">SUM(0.5*(R223-N223),N223)</f>
        <v>18.375</v>
      </c>
      <c r="Q223" s="71">
        <f ca="1">SUM(0.75*(R223-N223),N223)</f>
        <v>17.6875</v>
      </c>
      <c r="R223" s="108">
        <v>17</v>
      </c>
      <c r="S223" s="122"/>
      <c r="T223" s="111">
        <f ca="1">SUM((AZ20+BC18+BF16+BI14+BL12+BO10+BR8+BS7+BT6+BU5+BV4)*-0.132,(BA19+BB19+BD17+BE17+BG15+BH15+BJ13+BK13+BM11+BN11+BP9+BQ9)*-0.132/2,17)</f>
        <v>15.094461538461539</v>
      </c>
      <c r="U223" s="111">
        <f ca="1">Lefty!T223</f>
        <v>17.057538461538464</v>
      </c>
    </row>
    <row r="224" spans="2:21">
      <c r="B224" s="108">
        <v>29</v>
      </c>
      <c r="C224" s="71">
        <f ca="1">SUM(0.25*(F224-B224),B224)</f>
        <v>28</v>
      </c>
      <c r="D224" s="71">
        <f ca="1">SUM(0.5*(F224-B224)+B224)</f>
        <v>27</v>
      </c>
      <c r="E224" s="71">
        <f ca="1">SUM(0.75*(F224-B224),B224)</f>
        <v>26</v>
      </c>
      <c r="F224" s="108">
        <v>25</v>
      </c>
      <c r="G224" s="71">
        <f ca="1">SUM(0.25*(J224-F224),F224)</f>
        <v>24</v>
      </c>
      <c r="H224" s="71">
        <f ca="1">SUM(0.5*(J224-F224),F224)</f>
        <v>23</v>
      </c>
      <c r="I224" s="71">
        <f ca="1">SUM(0.75*(J224-F224),F224)</f>
        <v>22</v>
      </c>
      <c r="J224" s="108">
        <f ca="1">SUM(F224,-B224,F224)</f>
        <v>21</v>
      </c>
      <c r="K224" s="71">
        <f ca="1">SUM(0.25*(N224-J224),J224)</f>
        <v>20.25</v>
      </c>
      <c r="L224" s="71">
        <f ca="1">SUM(0.5*(N224-J224),J224)</f>
        <v>19.5</v>
      </c>
      <c r="M224" s="71">
        <f ca="1">SUM(0.75*(N224-J224),J224)</f>
        <v>18.75</v>
      </c>
      <c r="N224" s="108">
        <f ca="1">SUM(F224,-B224,J224,0.25*ABS(J224-F224))</f>
        <v>18</v>
      </c>
      <c r="O224" s="71">
        <f ca="1">SUM(0.25*(R224-N224),N224)</f>
        <v>17.75</v>
      </c>
      <c r="P224" s="71">
        <f ca="1">SUM(0.5*(R224-N224),N224)</f>
        <v>17.5</v>
      </c>
      <c r="Q224" s="71">
        <f ca="1">SUM(0.75*(R224-N224),N224)</f>
        <v>17.25</v>
      </c>
      <c r="R224" s="108">
        <v>17</v>
      </c>
      <c r="S224" s="122"/>
      <c r="T224" s="111">
        <f ca="1">SUM(AX20*-0.132,(AY19+AZ19+BA18+BB18+BC17+BD17+BE16+BF16+BG15+BH15+BI14+BJ14+BK13+BL13+BM12+BN12+BO11+BP11+BR9+BS9)*-0.132/2,(BQ10+BT8+BU7+BU6+BV5+BV4)*-0.132,17)</f>
        <v>15.292461538461538</v>
      </c>
      <c r="U224" s="111">
        <f ca="1">Lefty!T224</f>
        <v>16.727538461538462</v>
      </c>
    </row>
    <row r="225" spans="2:21">
      <c r="B225" s="108">
        <v>30</v>
      </c>
      <c r="C225" s="71">
        <f ca="1">SUM(0.25*(F225-B225),B225)</f>
        <v>28.75</v>
      </c>
      <c r="D225" s="71">
        <f ca="1">SUM(0.5*(F225-B225)+B225)</f>
        <v>27.5</v>
      </c>
      <c r="E225" s="71">
        <f ca="1">SUM(0.75*(F225-B225),B225)</f>
        <v>26.25</v>
      </c>
      <c r="F225" s="108">
        <v>25</v>
      </c>
      <c r="G225" s="71">
        <f ca="1">SUM(0.25*(J225-F225),F225)</f>
        <v>23.75</v>
      </c>
      <c r="H225" s="71">
        <f ca="1">SUM(0.5*(J225-F225),F225)</f>
        <v>22.5</v>
      </c>
      <c r="I225" s="71">
        <f ca="1">SUM(0.75*(J225-F225),F225)</f>
        <v>21.25</v>
      </c>
      <c r="J225" s="108">
        <f ca="1">SUM(F225,-B225,F225)</f>
        <v>20</v>
      </c>
      <c r="K225" s="71">
        <f ca="1">SUM(0.25*(N225-J225),J225)</f>
        <v>19.0625</v>
      </c>
      <c r="L225" s="71">
        <f ca="1">SUM(0.5*(N225-J225),J225)</f>
        <v>18.125</v>
      </c>
      <c r="M225" s="71">
        <f ca="1">SUM(0.75*(N225-J225),J225)</f>
        <v>17.1875</v>
      </c>
      <c r="N225" s="108">
        <f ca="1">SUM(F225,-B225,J225,0.25*ABS(J225-F225))</f>
        <v>16.25</v>
      </c>
      <c r="O225" s="71">
        <f ca="1">SUM(0.25*(R225-N225),N225)</f>
        <v>16.4375</v>
      </c>
      <c r="P225" s="71">
        <f ca="1">SUM(0.5*(R225-N225),N225)</f>
        <v>16.625</v>
      </c>
      <c r="Q225" s="71">
        <f ca="1">SUM(0.75*(R225-N225),N225)</f>
        <v>16.8125</v>
      </c>
      <c r="R225" s="108">
        <v>17</v>
      </c>
      <c r="S225" s="122"/>
      <c r="T225" s="111">
        <f ca="1">SUM((AV20+AW20+AX19+AY19+BC17+BD17+BE16+BF16+BJ14+BK14+BO12+BP12+BQ11+BR11+BS10+BT10+BU9+BV9+BW8+BX8)*-0.132/2,(AZ18+BA18+BB18+BG15+BH15+BI15+BL13+BM13+BN13)*-0.132/3,(+BW7+BW6+BV5+BV4)*-0.132,17)</f>
        <v>15.204461538461537</v>
      </c>
      <c r="U225" s="111">
        <f ca="1">Lefty!T225</f>
        <v>16.463538461538462</v>
      </c>
    </row>
    <row r="226" spans="2:21">
      <c r="B226" s="108">
        <v>31</v>
      </c>
      <c r="C226" s="71">
        <f ca="1">SUM(0.25*(F226-B226),B226)</f>
        <v>29.5</v>
      </c>
      <c r="D226" s="71">
        <f ca="1">SUM(0.5*(F226-B226)+B226)</f>
        <v>28</v>
      </c>
      <c r="E226" s="71">
        <f ca="1">SUM(0.75*(F226-B226),B226)</f>
        <v>26.5</v>
      </c>
      <c r="F226" s="108">
        <v>25</v>
      </c>
      <c r="G226" s="71">
        <f ca="1">SUM(0.25*(J226-F226),F226)</f>
        <v>23.5</v>
      </c>
      <c r="H226" s="71">
        <f ca="1">SUM(0.5*(J226-F226),F226)</f>
        <v>22</v>
      </c>
      <c r="I226" s="71">
        <f ca="1">SUM(0.75*(J226-F226),F226)</f>
        <v>20.5</v>
      </c>
      <c r="J226" s="108">
        <f ca="1">SUM(F226,-B226,F226)</f>
        <v>19</v>
      </c>
      <c r="K226" s="71">
        <f ca="1">SUM(0.25*(N226-J226),J226)</f>
        <v>17.875</v>
      </c>
      <c r="L226" s="71">
        <f ca="1">SUM(0.5*(N226-J226),J226)</f>
        <v>16.75</v>
      </c>
      <c r="M226" s="71">
        <f ca="1">SUM(0.75*(N226-J226),J226)</f>
        <v>15.625</v>
      </c>
      <c r="N226" s="108">
        <f ca="1">SUM(F226,-B226,J226,0.25*ABS(J226-F226))</f>
        <v>14.5</v>
      </c>
      <c r="O226" s="71">
        <f ca="1">SUM(0.25*(R226-N226),N226)</f>
        <v>15.125</v>
      </c>
      <c r="P226" s="71">
        <f ca="1">SUM(0.5*(R226-N226),N226)</f>
        <v>15.75</v>
      </c>
      <c r="Q226" s="71">
        <f ca="1">SUM(0.75*(R226-N226),N226)</f>
        <v>16.375</v>
      </c>
      <c r="R226" s="108">
        <v>17</v>
      </c>
      <c r="S226" s="122"/>
      <c r="T226" s="111">
        <f ca="1">SUM((AT20+AU20+AY18+AZ18)*-0.132/2,(AV19+AW19+AX19+BA17+BB17+BC17+BD16+BE16+BF16+BG15+BH15+BI15+BJ14+BK14+BL14+BM13+BN13+BO13+BP12+BQ12+BR12+BS11+BT11+BU11+BX9+BY9+BZ9)*-0.132/3,(BV10+BW10+CA8+CB8+CA7+BZ7+BY6+BX6)*-0.132/2,(BW5+BV4)*-0.132,17)</f>
        <v>15.182461538461539</v>
      </c>
      <c r="U226" s="111">
        <f ca="1">Lefty!T226</f>
        <v>16.595538461538464</v>
      </c>
    </row>
    <row r="227" spans="2:21">
      <c r="B227" s="108">
        <v>32</v>
      </c>
      <c r="C227" s="71">
        <f ca="1">SUM(0.25*(F227-B227),B227)</f>
        <v>30.25</v>
      </c>
      <c r="D227" s="71">
        <f ca="1">SUM(0.5*(F227-B227)+B227)</f>
        <v>28.5</v>
      </c>
      <c r="E227" s="71">
        <f ca="1">SUM(0.75*(F227-B227),B227)</f>
        <v>26.75</v>
      </c>
      <c r="F227" s="108">
        <v>25</v>
      </c>
      <c r="G227" s="71">
        <f ca="1">SUM(0.25*(J227-F227),F227)</f>
        <v>23.25</v>
      </c>
      <c r="H227" s="71">
        <f ca="1">SUM(0.5*(J227-F227),F227)</f>
        <v>21.5</v>
      </c>
      <c r="I227" s="71">
        <f ca="1">SUM(0.75*(J227-F227),F227)</f>
        <v>19.75</v>
      </c>
      <c r="J227" s="108">
        <f ca="1">SUM(F227,-B227,F227)</f>
        <v>18</v>
      </c>
      <c r="K227" s="71">
        <f ca="1">SUM(0.25*(N227-J227),J227)</f>
        <v>16.6875</v>
      </c>
      <c r="L227" s="71">
        <f ca="1">SUM(0.5*(N227-J227),J227)</f>
        <v>15.375</v>
      </c>
      <c r="M227" s="71">
        <f ca="1">SUM(0.75*(N227-J227),J227)</f>
        <v>14.0625</v>
      </c>
      <c r="N227" s="108">
        <f ca="1">SUM(F227,-B227,J227,0.25*ABS(J227-F227))</f>
        <v>12.75</v>
      </c>
      <c r="O227" s="71">
        <f ca="1">SUM(0.25*(R227-N227),N227)</f>
        <v>13.8125</v>
      </c>
      <c r="P227" s="71">
        <f ca="1">SUM(0.5*(R227-N227),N227)</f>
        <v>14.875</v>
      </c>
      <c r="Q227" s="71">
        <f ca="1">SUM(0.75*(R227-N227),N227)</f>
        <v>15.9375</v>
      </c>
      <c r="R227" s="108">
        <v>17</v>
      </c>
      <c r="S227" s="122"/>
      <c r="T227" s="111">
        <f ca="1">SUM((AR20+AS20+AT20+AU19+AV19+AW19+AX18+AY18+AZ18+BA17+BB17+BC17+BD16+BE16+BF16+BK14+BL14+BM14+BR12+BS12+BT12+BU11+BV11+BW11+BX10+BY10+BZ10+CA9+CB9+CC9+CD8+CE8+CF8+CE7+CD7+CC7+CB6+CA6+BZ6)*-0.132/3,(BG15+BH15+BI15+BJ15+BN13+BO13+BP13+BQ13)*-0.132/4,(BY5+BX5+BW4+BV4)*-0.132/2,17)</f>
        <v>15.281461538461537</v>
      </c>
      <c r="U227" s="111">
        <f ca="1">Lefty!T227</f>
        <v>16.441538461538464</v>
      </c>
    </row>
    <row r="228" spans="2:21">
      <c r="B228" s="108">
        <v>33</v>
      </c>
      <c r="C228" s="71">
        <f ca="1">SUM(0.25*(F228-B228),B228)</f>
        <v>31</v>
      </c>
      <c r="D228" s="71">
        <f ca="1">SUM(0.5*(F228-B228)+B228)</f>
        <v>29</v>
      </c>
      <c r="E228" s="71">
        <f ca="1">SUM(0.75*(F228-B228),B228)</f>
        <v>27</v>
      </c>
      <c r="F228" s="108">
        <v>25</v>
      </c>
      <c r="G228" s="71">
        <f ca="1">SUM(0.25*(J228-F228),F228)</f>
        <v>23</v>
      </c>
      <c r="H228" s="71">
        <f ca="1">SUM(0.5*(J228-F228),F228)</f>
        <v>21</v>
      </c>
      <c r="I228" s="71">
        <f ca="1">SUM(0.75*(J228-F228),F228)</f>
        <v>19</v>
      </c>
      <c r="J228" s="108">
        <f ca="1">SUM(F228,-B228,F228)</f>
        <v>17</v>
      </c>
      <c r="K228" s="71">
        <f ca="1">SUM(0.25*(N228-J228),J228)</f>
        <v>15.5</v>
      </c>
      <c r="L228" s="71">
        <f ca="1">SUM(0.5*(N228-J228),J228)</f>
        <v>14</v>
      </c>
      <c r="M228" s="71">
        <f ca="1">SUM(0.75*(N228-J228),J228)</f>
        <v>12.5</v>
      </c>
      <c r="N228" s="108">
        <f ca="1">SUM(F228,-B228,J228,0.25*ABS(J228-F228))</f>
        <v>11</v>
      </c>
      <c r="O228" s="71">
        <f ca="1">SUM(0.25*(R228-N228),N228)</f>
        <v>12.5</v>
      </c>
      <c r="P228" s="71">
        <f ca="1">SUM(0.5*(R228-N228),N228)</f>
        <v>14</v>
      </c>
      <c r="Q228" s="71">
        <f ca="1">SUM(0.75*(R228-N228),N228)</f>
        <v>15.5</v>
      </c>
      <c r="R228" s="108">
        <v>17</v>
      </c>
      <c r="S228" s="122"/>
      <c r="T228" s="111">
        <f ca="1">SUM((AP20+AQ20+AR20+AW18+AX18+AY18+BD16+BE16+BF16+CA10+CB10+CC10+CH8+CI8+CJ8)*-0.132/3,(AS19+AT19+AU19+AV19+AZ17+BA17+BB17+BC17+BG15+BH15+BI15+BJ15+BK14+BL14+BM14+BN14+BO13+BP13+BQ13+BR13+BS12+BT12+BU12+BV12+BW11+BX11+BY11+BZ11+CD9+CE9+CF9+CG9+CI7+CH7+CG7+CF7+CE6+CD6+CC6+CB6)*-0.132/4,(CA5+BZ5+BY5+BX4+BW4+BV4)*-0.132/3,17)</f>
        <v>15.424461538461538</v>
      </c>
      <c r="U228" s="111">
        <f ca="1">Lefty!T228</f>
        <v>16.738538461538461</v>
      </c>
    </row>
    <row r="229" spans="2:21">
      <c r="B229" s="108">
        <v>34</v>
      </c>
      <c r="C229" s="71">
        <f ca="1">SUM(0.25*(F229-B229),B229)</f>
        <v>31.75</v>
      </c>
      <c r="D229" s="71">
        <f ca="1">SUM(0.5*(F229-B229)+B229)</f>
        <v>29.5</v>
      </c>
      <c r="E229" s="71">
        <f ca="1">SUM(0.75*(F229-B229),B229)</f>
        <v>27.25</v>
      </c>
      <c r="F229" s="108">
        <v>25</v>
      </c>
      <c r="G229" s="71">
        <f ca="1">SUM(0.25*(J229-F229),F229)</f>
        <v>22.75</v>
      </c>
      <c r="H229" s="71">
        <f ca="1">SUM(0.5*(J229-F229),F229)</f>
        <v>20.5</v>
      </c>
      <c r="I229" s="71">
        <f ca="1">SUM(0.75*(J229-F229),F229)</f>
        <v>18.25</v>
      </c>
      <c r="J229" s="108">
        <f ca="1">SUM(F229,-B229,F229)</f>
        <v>16</v>
      </c>
      <c r="K229" s="71">
        <f ca="1">SUM(0.25*(N229-J229),J229)</f>
        <v>14.3125</v>
      </c>
      <c r="L229" s="71">
        <f ca="1">SUM(0.5*(N229-J229),J229)</f>
        <v>12.625</v>
      </c>
      <c r="M229" s="71">
        <f ca="1">SUM(0.75*(N229-J229),J229)</f>
        <v>10.9375</v>
      </c>
      <c r="N229" s="108">
        <f ca="1">SUM(F229,-B229,J229,0.25*ABS(J229-F229))</f>
        <v>9.25</v>
      </c>
      <c r="O229" s="71">
        <f ca="1">SUM(0.25*(R229-N229),N229)</f>
        <v>11.1875</v>
      </c>
      <c r="P229" s="71">
        <f ca="1">SUM(0.5*(R229-N229),N229)</f>
        <v>13.125</v>
      </c>
      <c r="Q229" s="71">
        <f ca="1">SUM(0.75*(R229-N229),N229)</f>
        <v>15.0625</v>
      </c>
      <c r="R229" s="108">
        <v>17</v>
      </c>
      <c r="S229" s="122"/>
      <c r="T229" s="111">
        <f ca="1">SUM((AN20+AO20+AP20)*-0.132/3,(AQ19+AR19+AS19+AT19+AU18+AV18+AW18+AX18+AY17+AZ17+BA17+BB17+BC16+BD16+BE16+BF16+BL14+BM14+BN14+BO14+BU12+BV12+BW12+BX12+BY11+BZ11+CA11+CB11+CC10+CD10+CE10+CF10+CG9+CH9+CI9+CJ9+CK8+CL8+CM8+CN8+CC5+CB5+CA5+BZ5+BY4+BX4+BW4+BV4)*-0.132/4,(BG15+BH15+BI15+BJ15+BK15+BP13+BQ13+BR13+BS13+BT13+CM7+CL7+CK7+CJ7+CI7+CH6+CG6+CF6+CE6+CD6)*-0.132/5,17)</f>
        <v>15.457461538461539</v>
      </c>
      <c r="U229" s="111">
        <f ca="1">Lefty!T229</f>
        <v>16.395338461538461</v>
      </c>
    </row>
    <row r="230" spans="2:21">
      <c r="B230" s="108">
        <v>35</v>
      </c>
      <c r="C230" s="71">
        <f ca="1">SUM(0.25*(F230-B230),B230)</f>
        <v>32.5</v>
      </c>
      <c r="D230" s="71">
        <f ca="1">SUM(0.5*(F230-B230)+B230)</f>
        <v>30</v>
      </c>
      <c r="E230" s="71">
        <f ca="1">SUM(0.75*(F230-B230),B230)</f>
        <v>27.5</v>
      </c>
      <c r="F230" s="108">
        <v>25</v>
      </c>
      <c r="G230" s="71">
        <f ca="1">SUM(0.25*(J230-F230),F230)</f>
        <v>22.5</v>
      </c>
      <c r="H230" s="71">
        <f ca="1">SUM(0.5*(J230-F230),F230)</f>
        <v>20</v>
      </c>
      <c r="I230" s="71">
        <f ca="1">SUM(0.75*(J230-F230),F230)</f>
        <v>17.5</v>
      </c>
      <c r="J230" s="108">
        <f ca="1">SUM(F230,-B230,F230)</f>
        <v>15</v>
      </c>
      <c r="K230" s="71">
        <f ca="1">SUM(0.25*(N230-J230),J230)</f>
        <v>13.125</v>
      </c>
      <c r="L230" s="71">
        <f ca="1">SUM(0.5*(N230-J230),J230)</f>
        <v>11.25</v>
      </c>
      <c r="M230" s="71">
        <f ca="1">SUM(0.75*(N230-J230),J230)</f>
        <v>9.375</v>
      </c>
      <c r="N230" s="108">
        <f ca="1">SUM(F230,-B230,J230,0.25*ABS(J230-F230))</f>
        <v>7.5</v>
      </c>
      <c r="O230" s="71">
        <f ca="1">SUM(0.25*(R230-N230),N230)</f>
        <v>9.875</v>
      </c>
      <c r="P230" s="71">
        <f ca="1">SUM(0.5*(R230-N230),N230)</f>
        <v>12.25</v>
      </c>
      <c r="Q230" s="71">
        <f ca="1">SUM(0.75*(R230-N230),N230)</f>
        <v>14.625</v>
      </c>
      <c r="R230" s="108">
        <v>17</v>
      </c>
      <c r="S230" s="122"/>
      <c r="T230" s="111">
        <f ca="1">SUM((AL20+AM20+AN20+AO20+AP19+AQ19+AR19+AS19+AY17+AZ17+BA17+BB17+BC16+BD16+BE16+BF16+CF10+CG10+CH10+CI10+CO8+CP8+CQ8+CR8)*-0.132/4,(AT18+AU18+AV18+AW18+AX18+BG15+BH15+BI15+BJ15+BK15+BL14+BM14+BN14+BO14+BP14+BQ13+BR13+BS13+BT13+BU13+BV12+BW12+BX12+BY12+BZ12+CA11+CB11+CC11+CD11+CE11+CJ9+CK9+CL9+CM9+CN9+CE5+CD5+CC5+CB5+CA5+BZ4+BY4+BX4+BW4+BV4)*-0.132/5,(CQ7+CP7+CO7+CN7+CM7+CL7+CK6+CJ6+CI6+CH6+CG6+CF6)*-0.132/6,17)</f>
        <v>15.673061538461539</v>
      </c>
      <c r="U230" s="111">
        <f ca="1">Lefty!T230</f>
        <v>16.382138461538464</v>
      </c>
    </row>
    <row r="231" spans="2:21">
      <c r="B231" s="108">
        <v>36</v>
      </c>
      <c r="C231" s="71">
        <f ca="1">SUM(0.25*(F231-B231),B231)</f>
        <v>33.25</v>
      </c>
      <c r="D231" s="71">
        <f ca="1">SUM(0.5*(F231-B231)+B231)</f>
        <v>30.5</v>
      </c>
      <c r="E231" s="71">
        <f ca="1">SUM(0.75*(F231-B231),B231)</f>
        <v>27.75</v>
      </c>
      <c r="F231" s="108">
        <v>25</v>
      </c>
      <c r="G231" s="71">
        <f ca="1">SUM(0.25*(J231-F231),F231)</f>
        <v>22.25</v>
      </c>
      <c r="H231" s="71">
        <f ca="1">SUM(0.5*(J231-F231),F231)</f>
        <v>19.5</v>
      </c>
      <c r="I231" s="71">
        <f ca="1">SUM(0.75*(J231-F231),F231)</f>
        <v>16.75</v>
      </c>
      <c r="J231" s="108">
        <f ca="1">SUM(F231,-B231,F231)</f>
        <v>14</v>
      </c>
      <c r="K231" s="71">
        <f ca="1">SUM(0.25*(N231-J231),J231)</f>
        <v>11.9375</v>
      </c>
      <c r="L231" s="71">
        <f ca="1">SUM(0.5*(N231-J231),J231)</f>
        <v>9.875</v>
      </c>
      <c r="M231" s="71">
        <f ca="1">SUM(0.75*(N231-J231),J231)</f>
        <v>7.8125</v>
      </c>
      <c r="N231" s="108">
        <f ca="1">SUM(F231,-B231,J231,0.25*ABS(J231-F231))</f>
        <v>5.75</v>
      </c>
      <c r="O231" s="71">
        <f ca="1">SUM(0.25*(R231-N231),N231)</f>
        <v>8.5625</v>
      </c>
      <c r="P231" s="71">
        <f ca="1">SUM(0.5*(R231-N231),N231)</f>
        <v>11.375</v>
      </c>
      <c r="Q231" s="71">
        <f ca="1">SUM(0.75*(R231-N231),N231)</f>
        <v>14.1875</v>
      </c>
      <c r="R231" s="108">
        <v>17</v>
      </c>
      <c r="S231" s="122"/>
      <c r="T231" s="111">
        <f ca="1">SUM((AJ20+AK20+AL20+AM20+AS18+AT18+AU18+AV18)*-0.132/4,(AN19+AO19+AP19+AQ19+AR19+AW17+AX17+AY17+AZ17+BA17+BB16+BC16+BD16+BE16+BF16+BM14+BN14+BO14+BP14+BQ14+BX12+BY12+BZ12+CA12+CB12+CC11+CD11+CE11+CF11+CG11+CH10+CI10+CJ10+CK10+CL10+CM9+CN9+CO9+CP9+CQ9+CR8+CS8+CT8+CU8+CV8)*-0.132/5,(BG15+BH15+BI15+BJ15+BK15+BL15+BR13+BS13+BT13+BU13+BV13+BW13+CG5+CF5+CE5+CD5+CC5+CB5+CA4+BZ4+BY4+BX4+BW4+BV4)*-0.132/6,(CU7+CT7+CS7+CR7+CQ7+CP7+CO7+CN6+CM6+CL6+CK6+CJ6+CI6+CH6)*-0.132/7,17)</f>
        <v>15.807261538461539</v>
      </c>
      <c r="U231" s="111">
        <f ca="1">Lefty!T231</f>
        <v>16.111224175824177</v>
      </c>
    </row>
    <row r="232" spans="2:21">
      <c r="B232" s="108">
        <v>37</v>
      </c>
      <c r="C232" s="71">
        <f ca="1">SUM(0.25*(F232-B232),B232)</f>
        <v>34</v>
      </c>
      <c r="D232" s="71">
        <f ca="1">SUM(0.5*(F232-B232)+B232)</f>
        <v>31</v>
      </c>
      <c r="E232" s="71">
        <f ca="1">SUM(0.75*(F232-B232),B232)</f>
        <v>28</v>
      </c>
      <c r="F232" s="108">
        <v>25</v>
      </c>
      <c r="G232" s="71">
        <f ca="1">SUM(0.25*(J232-F232),F232)</f>
        <v>22</v>
      </c>
      <c r="H232" s="71">
        <f ca="1">SUM(0.5*(J232-F232),F232)</f>
        <v>19</v>
      </c>
      <c r="I232" s="71">
        <f ca="1">SUM(0.75*(J232-F232),F232)</f>
        <v>16</v>
      </c>
      <c r="J232" s="108">
        <f ca="1">SUM(F232,-B232,F232)</f>
        <v>13</v>
      </c>
      <c r="K232" s="71">
        <f ca="1">SUM(0.25*(N232-J232),J232)</f>
        <v>10.75</v>
      </c>
      <c r="L232" s="71">
        <f ca="1">SUM(0.5*(N232-J232),J232)</f>
        <v>8.5</v>
      </c>
      <c r="M232" s="71">
        <f ca="1">SUM(0.75*(N232-J232),J232)</f>
        <v>6.25</v>
      </c>
      <c r="N232" s="108">
        <f ca="1">SUM(F232,-B232,J232,0.25*ABS(J232-F232))</f>
        <v>4</v>
      </c>
      <c r="O232" s="71">
        <f ca="1">SUM(0.25*(R232-N232),N232)</f>
        <v>7.25</v>
      </c>
      <c r="P232" s="71">
        <f ca="1">SUM(0.5*(R232-N232),N232)</f>
        <v>10.5</v>
      </c>
      <c r="Q232" s="71">
        <f ca="1">SUM(0.75*(R232-N232),N232)</f>
        <v>13.75</v>
      </c>
      <c r="R232" s="108">
        <v>17</v>
      </c>
      <c r="S232" s="122"/>
      <c r="T232" s="111">
        <f ca="1">SUM((AH20+AI20+AJ20+AK20+AL20+AM19+AN19+AO19+AP19+AQ19+AR18+AS18+AT18+AU18+AV18+AW17+AX17+AY17+AZ17+BA17+BB16+BC16+BD16+BE16+BF16)*-0.132/5,(BG15+BH15+BI15+BJ15+BK15+BL15+BM14+BN14+BO14+BP14+BQ14+BR14+BS13+BT13+BU13+BV13+BW13+BX13+BY12+BZ12+CA12+CB12+CC12+CD12)*-0.132/6,(CE11+CF11+CG11+CH11+CI11+CJ11+CP9+CQ9+CR9+CS9+CT9+CU9)*-0.132/6,(CK10+CL10+CM10+CN10+CO10+CV8+CW8+CX8+CY8+CZ8)*-0.132/5,(CY7+CX7+CW7+CV7+CU7+CT7+CS7+CR7+CQ6+CP6+CO6+CN6+CM6+CL6+CK6+CJ6)*-0.132/8,(CI5+CH5+CG5+CF5+CE5+CD5+CC5+CB4+CA4+BZ4+BY4+BX4+BW4+BV4)*-0.132/7,17)</f>
        <v>15.858175824175824</v>
      </c>
      <c r="U232" s="111">
        <f ca="1">Lefty!T232</f>
        <v>15.924695604395605</v>
      </c>
    </row>
    <row r="233" spans="2:21">
      <c r="B233" s="108">
        <v>38</v>
      </c>
      <c r="C233" s="71">
        <f ca="1">SUM(0.25*(F233-B233),B233)</f>
        <v>34.75</v>
      </c>
      <c r="D233" s="71">
        <f ca="1">SUM(0.5*(F233-B233)+B233)</f>
        <v>31.5</v>
      </c>
      <c r="E233" s="71">
        <f ca="1">SUM(0.75*(F233-B233),B233)</f>
        <v>28.25</v>
      </c>
      <c r="F233" s="108">
        <v>25</v>
      </c>
      <c r="G233" s="71">
        <f ca="1">SUM(0.25*(J233-F233),F233)</f>
        <v>21.75</v>
      </c>
      <c r="H233" s="71">
        <f ca="1">SUM(0.5*(J233-F233),F233)</f>
        <v>18.5</v>
      </c>
      <c r="I233" s="71">
        <f ca="1">SUM(0.75*(J233-F233),F233)</f>
        <v>15.25</v>
      </c>
      <c r="J233" s="108">
        <f ca="1">SUM(F233,-B233,F233)</f>
        <v>12</v>
      </c>
      <c r="K233" s="71">
        <f ca="1">SUM(0.25*(N233-J233),J233)</f>
        <v>9.5625</v>
      </c>
      <c r="L233" s="71">
        <f ca="1">SUM(0.5*(N233-J233),J233)</f>
        <v>7.125</v>
      </c>
      <c r="M233" s="71">
        <f ca="1">SUM(0.75*(N233-J233),J233)</f>
        <v>4.6875</v>
      </c>
      <c r="N233" s="108">
        <f ca="1">SUM(F233,-B233,J233,0.25*ABS(J233-F233))</f>
        <v>2.25</v>
      </c>
      <c r="O233" s="71">
        <f ca="1">SUM(0.25*(R233-N233),N233)</f>
        <v>5.9375</v>
      </c>
      <c r="P233" s="71">
        <f ca="1">SUM(0.5*(R233-N233),N233)</f>
        <v>9.625</v>
      </c>
      <c r="Q233" s="71">
        <f ca="1">SUM(0.75*(R233-N233),N233)</f>
        <v>13.3125</v>
      </c>
      <c r="R233" s="108">
        <v>17</v>
      </c>
      <c r="S233" s="122"/>
      <c r="T233" s="111">
        <f ca="1">SUM((AF20+AG20+AH20+AI20+AJ20+AQ18+AR18+AS18+AT18+AU18+BB16+BC16+BD16+BE16+BF16)*-0.132/5,(AK19+AL19+AM19+AN19+AO19+AP19+AV17+AW17+AX17+AY17+AZ17+BA17+BN14+BO14+BP14+BQ14+BR14+BS14+CA12+CB12+CC12+CD12+CE12+CF12)*-0.132/6,(BG15+BH15+BI15+BJ15+BK15+BL15+BM15+BT13+BU13+BV13+BW13+BX13+BY13+BZ13)*-0.132/7,(CG11+CH11+CI11+CJ11+CK11+CL10+CM10+CN10+CO10+CP10+CQ9+CR9+CS9+CT9+CU9)*-0.132/5,(CV8+CW8+CX8+CY8)*-0.132/4,(CX7+CW7+CV7+CU7+CT7+CS7+CR7+CQ7)*-0.132/8,(CP6+CO6+CN6+CM6+CL6+CK6+CJ6+CI5+CH5+CG5+CF5+CE5+CD5+CC5+CB4+CA4+BZ4+BY4+BX4+BW4+BV4)*-0.132/7,17)</f>
        <v>15.99379010989011</v>
      </c>
      <c r="U233" s="111">
        <f ca="1">Lefty!T233</f>
        <v>15.72528131868132</v>
      </c>
    </row>
    <row r="234" spans="2:19">
      <c r="B234" s="108"/>
      <c r="C234" s="71"/>
      <c r="D234" s="71"/>
      <c r="E234" s="71"/>
      <c r="F234" s="108"/>
      <c r="G234" s="71"/>
      <c r="H234" s="71"/>
      <c r="I234" s="71"/>
      <c r="J234" s="108"/>
      <c r="K234" s="71"/>
      <c r="L234" s="71"/>
      <c r="M234" s="71"/>
      <c r="N234" s="108"/>
      <c r="O234" s="71"/>
      <c r="P234" s="71"/>
      <c r="Q234" s="71"/>
      <c r="R234" s="108"/>
      <c r="S234" s="122"/>
    </row>
    <row r="235" spans="2:21">
      <c r="B235" s="108">
        <v>29</v>
      </c>
      <c r="C235" s="71">
        <f ca="1">SUM(0.25*(F235-B235),B235)</f>
        <v>28.25</v>
      </c>
      <c r="D235" s="71">
        <f ca="1">SUM(0.5*(F235-B235)+B235)</f>
        <v>27.5</v>
      </c>
      <c r="E235" s="71">
        <f ca="1">SUM(0.75*(F235-B235),B235)</f>
        <v>26.75</v>
      </c>
      <c r="F235" s="108">
        <v>26</v>
      </c>
      <c r="G235" s="71">
        <f ca="1">SUM(0.25*(J235-F235),F235)</f>
        <v>25.25</v>
      </c>
      <c r="H235" s="71">
        <f ca="1">SUM(0.5*(J235-F235),F235)</f>
        <v>24.5</v>
      </c>
      <c r="I235" s="71">
        <f ca="1">SUM(0.75*(J235-F235),F235)</f>
        <v>23.75</v>
      </c>
      <c r="J235" s="108">
        <f ca="1">SUM(F235,-B235,F235)</f>
        <v>23</v>
      </c>
      <c r="K235" s="71">
        <f ca="1">SUM(0.25*(N235-J235),J235)</f>
        <v>22.25</v>
      </c>
      <c r="L235" s="71">
        <f ca="1">SUM(0.5*(N235-J235),J235)</f>
        <v>21.5</v>
      </c>
      <c r="M235" s="71">
        <f ca="1">SUM(0.75*(N235-J235),J235)</f>
        <v>20.75</v>
      </c>
      <c r="N235" s="108">
        <f ca="1">SUM(J235,J235,-F235)</f>
        <v>20</v>
      </c>
      <c r="O235" s="71">
        <f ca="1">SUM(0.25*(R235-N235),N235)</f>
        <v>19.25</v>
      </c>
      <c r="P235" s="71">
        <f ca="1">SUM(0.5*(R235-N235),N235)</f>
        <v>18.5</v>
      </c>
      <c r="Q235" s="71">
        <f ca="1">SUM(0.75*(R235-N235),N235)</f>
        <v>17.75</v>
      </c>
      <c r="R235" s="108">
        <v>17</v>
      </c>
      <c r="S235" s="122"/>
      <c r="T235" s="111">
        <f ca="1">SUM((AX20+BA18+BD16+BG14+BJ12+BM10+BP8+BS6+BV4)*-0.132,(AY19+AZ19+BB17+BC17+BE15+BF15+BH13+BI13+BK11+BL11+BN9+BO9+BQ7+BR7+BT5+BU5)*-0.132/2,17)</f>
        <v>15.424461538461539</v>
      </c>
      <c r="U235" s="111">
        <f ca="1">Lefty!T235</f>
        <v>16.793538461538464</v>
      </c>
    </row>
    <row r="236" spans="2:21">
      <c r="B236" s="108">
        <v>30</v>
      </c>
      <c r="C236" s="71">
        <f ca="1">SUM(0.25*(F236-B236),B236)</f>
        <v>29</v>
      </c>
      <c r="D236" s="71">
        <f ca="1">SUM(0.5*(F236-B236)+B236)</f>
        <v>28</v>
      </c>
      <c r="E236" s="71">
        <f ca="1">SUM(0.75*(F236-B236),B236)</f>
        <v>27</v>
      </c>
      <c r="F236" s="108">
        <v>26</v>
      </c>
      <c r="G236" s="71">
        <f ca="1">SUM(0.25*(J236-F236),F236)</f>
        <v>25</v>
      </c>
      <c r="H236" s="71">
        <f ca="1">SUM(0.5*(J236-F236),F236)</f>
        <v>24</v>
      </c>
      <c r="I236" s="71">
        <f ca="1">SUM(0.75*(J236-F236),F236)</f>
        <v>23</v>
      </c>
      <c r="J236" s="108">
        <f ca="1">SUM(F236,-B236,F236)</f>
        <v>22</v>
      </c>
      <c r="K236" s="71">
        <f ca="1">SUM(0.25*(N236-J236),J236)</f>
        <v>21.25</v>
      </c>
      <c r="L236" s="71">
        <f ca="1">SUM(0.5*(N236-J236),J236)</f>
        <v>20.5</v>
      </c>
      <c r="M236" s="71">
        <f ca="1">SUM(0.75*(N236-J236),J236)</f>
        <v>19.75</v>
      </c>
      <c r="N236" s="108">
        <f ca="1">SUM(F236,-B236,J236,0.25*ABS(J236-F236))</f>
        <v>19</v>
      </c>
      <c r="O236" s="71">
        <f ca="1">SUM(0.25*(R236-N236),N236)</f>
        <v>18.5</v>
      </c>
      <c r="P236" s="71">
        <f ca="1">SUM(0.5*(R236-N236),N236)</f>
        <v>18</v>
      </c>
      <c r="Q236" s="71">
        <f ca="1">SUM(0.75*(R236-N236),N236)</f>
        <v>17.5</v>
      </c>
      <c r="R236" s="108">
        <v>17</v>
      </c>
      <c r="S236" s="122"/>
      <c r="T236" s="111">
        <f ca="1">SUM(AV20*-0.132,(AW19+AX19+AY18+AZ18+BA17+BB17+BC16+BD16+BE15+BF15+BG14+BH14+BI13+BJ13+BK12+BL12+BM11+BN11+BP9+BQ9)*-0.132/2,(BO10+BR8+BS7+BT6+BU5+BV4)*-0.132,17)</f>
        <v>15.160461538461538</v>
      </c>
      <c r="U236" s="111">
        <f ca="1">Lefty!T236</f>
        <v>16.925538461538462</v>
      </c>
    </row>
    <row r="237" spans="2:21">
      <c r="B237" s="108">
        <v>31</v>
      </c>
      <c r="C237" s="71">
        <f ca="1">SUM(0.25*(F237-B237),B237)</f>
        <v>29.75</v>
      </c>
      <c r="D237" s="71">
        <f ca="1">SUM(0.5*(F237-B237)+B237)</f>
        <v>28.5</v>
      </c>
      <c r="E237" s="71">
        <f ca="1">SUM(0.75*(F237-B237),B237)</f>
        <v>27.25</v>
      </c>
      <c r="F237" s="108">
        <v>26</v>
      </c>
      <c r="G237" s="71">
        <f ca="1">SUM(0.25*(J237-F237),F237)</f>
        <v>24.75</v>
      </c>
      <c r="H237" s="71">
        <f ca="1">SUM(0.5*(J237-F237),F237)</f>
        <v>23.5</v>
      </c>
      <c r="I237" s="71">
        <f ca="1">SUM(0.75*(J237-F237),F237)</f>
        <v>22.25</v>
      </c>
      <c r="J237" s="108">
        <f ca="1">SUM(F237,-B237,F237)</f>
        <v>21</v>
      </c>
      <c r="K237" s="71">
        <f ca="1">SUM(0.25*(N237-J237),J237)</f>
        <v>20.0625</v>
      </c>
      <c r="L237" s="71">
        <f ca="1">SUM(0.5*(N237-J237),J237)</f>
        <v>19.125</v>
      </c>
      <c r="M237" s="71">
        <f ca="1">SUM(0.75*(N237-J237),J237)</f>
        <v>18.1875</v>
      </c>
      <c r="N237" s="108">
        <f ca="1">SUM(F237,-B237,J237,0.25*ABS(J237-F237))</f>
        <v>17.25</v>
      </c>
      <c r="O237" s="71">
        <f ca="1">SUM(0.25*(R237-N237),N237)</f>
        <v>17.1875</v>
      </c>
      <c r="P237" s="71">
        <f ca="1">SUM(0.5*(R237-N237),N237)</f>
        <v>17.125</v>
      </c>
      <c r="Q237" s="71">
        <f ca="1">SUM(0.75*(R237-N237),N237)</f>
        <v>17.0625</v>
      </c>
      <c r="R237" s="108">
        <v>17</v>
      </c>
      <c r="S237" s="122"/>
      <c r="T237" s="111">
        <f ca="1">SUM((AT20+AU20+AV19+AW19+BA17+BB17+BC16+BD16+BH14+BI14+BM12+BN12+BO11+BP11+BQ10+BR10+BS9+BT9+BU8+BV8)*-0.132/2,(AX18+AY18+AZ18+BE15+BF15+BG15+BJ13+BK13+BL13)*-0.132/3,(BV7+BV6+BV5+BV4)*-0.132,17)</f>
        <v>15.028461538461539</v>
      </c>
      <c r="U237" s="111">
        <f ca="1">Lefty!T237</f>
        <v>16.617538461538462</v>
      </c>
    </row>
    <row r="238" spans="2:21">
      <c r="B238" s="108">
        <v>32</v>
      </c>
      <c r="C238" s="71">
        <f ca="1">SUM(0.25*(F238-B238),B238)</f>
        <v>30.5</v>
      </c>
      <c r="D238" s="71">
        <f ca="1">SUM(0.5*(F238-B238)+B238)</f>
        <v>29</v>
      </c>
      <c r="E238" s="71">
        <f ca="1">SUM(0.75*(F238-B238),B238)</f>
        <v>27.5</v>
      </c>
      <c r="F238" s="108">
        <v>26</v>
      </c>
      <c r="G238" s="71">
        <f ca="1">SUM(0.25*(J238-F238),F238)</f>
        <v>24.5</v>
      </c>
      <c r="H238" s="71">
        <f ca="1">SUM(0.5*(J238-F238),F238)</f>
        <v>23</v>
      </c>
      <c r="I238" s="71">
        <f ca="1">SUM(0.75*(J238-F238),F238)</f>
        <v>21.5</v>
      </c>
      <c r="J238" s="108">
        <f ca="1">SUM(F238,-B238,F238)</f>
        <v>20</v>
      </c>
      <c r="K238" s="71">
        <f ca="1">SUM(0.25*(N238-J238),J238)</f>
        <v>18.875</v>
      </c>
      <c r="L238" s="71">
        <f ca="1">SUM(0.5*(N238-J238),J238)</f>
        <v>17.75</v>
      </c>
      <c r="M238" s="71">
        <f ca="1">SUM(0.75*(N238-J238),J238)</f>
        <v>16.625</v>
      </c>
      <c r="N238" s="108">
        <f ca="1">SUM(F238,-B238,J238,0.25*ABS(J238-F238))</f>
        <v>15.5</v>
      </c>
      <c r="O238" s="71">
        <f ca="1">SUM(0.25*(R238-N238),N238)</f>
        <v>15.875</v>
      </c>
      <c r="P238" s="71">
        <f ca="1">SUM(0.5*(R238-N238),N238)</f>
        <v>16.25</v>
      </c>
      <c r="Q238" s="71">
        <f ca="1">SUM(0.75*(R238-N238),N238)</f>
        <v>16.625</v>
      </c>
      <c r="R238" s="108">
        <v>17</v>
      </c>
      <c r="S238" s="122"/>
      <c r="T238" s="111">
        <f ca="1">SUM((AR20+AS20+AW18+AX18)*-0.132/2,(AT19+AU19+AV19+AY17+AZ17+BA17+BB16+BC16+BD16+BE15+BF15+BG15+BH14+BI14+BJ14+BK13+BL13+BM13+BN12+BO12+BP12+BQ11+BR11+BS11+BV9+BW9+BX9)*-0.132/3,(BT10+BU10+BY8+BZ8)*-0.132/2,(BY7+BX6+BW5+BV4)*-0.132,17)</f>
        <v>15.402461538461539</v>
      </c>
      <c r="U238" s="111">
        <f ca="1">Lefty!T238</f>
        <v>16.573538461538462</v>
      </c>
    </row>
    <row r="239" spans="2:21">
      <c r="B239" s="108">
        <v>33</v>
      </c>
      <c r="C239" s="71">
        <f ca="1">SUM(0.25*(F239-B239),B239)</f>
        <v>31.25</v>
      </c>
      <c r="D239" s="71">
        <f ca="1">SUM(0.5*(F239-B239)+B239)</f>
        <v>29.5</v>
      </c>
      <c r="E239" s="71">
        <f ca="1">SUM(0.75*(F239-B239),B239)</f>
        <v>27.75</v>
      </c>
      <c r="F239" s="108">
        <v>26</v>
      </c>
      <c r="G239" s="71">
        <f ca="1">SUM(0.25*(J239-F239),F239)</f>
        <v>24.25</v>
      </c>
      <c r="H239" s="71">
        <f ca="1">SUM(0.5*(J239-F239),F239)</f>
        <v>22.5</v>
      </c>
      <c r="I239" s="71">
        <f ca="1">SUM(0.75*(J239-F239),F239)</f>
        <v>20.75</v>
      </c>
      <c r="J239" s="108">
        <f ca="1">SUM(F239,-B239,F239)</f>
        <v>19</v>
      </c>
      <c r="K239" s="71">
        <f ca="1">SUM(0.25*(N239-J239),J239)</f>
        <v>17.6875</v>
      </c>
      <c r="L239" s="71">
        <f ca="1">SUM(0.5*(N239-J239),J239)</f>
        <v>16.375</v>
      </c>
      <c r="M239" s="71">
        <f ca="1">SUM(0.75*(N239-J239),J239)</f>
        <v>15.0625</v>
      </c>
      <c r="N239" s="108">
        <f ca="1">SUM(F239,-B239,J239,0.25*ABS(J239-F239))</f>
        <v>13.75</v>
      </c>
      <c r="O239" s="71">
        <f ca="1">SUM(0.25*(R239-N239),N239)</f>
        <v>14.5625</v>
      </c>
      <c r="P239" s="71">
        <f ca="1">SUM(0.5*(R239-N239),N239)</f>
        <v>15.375</v>
      </c>
      <c r="Q239" s="71">
        <f ca="1">SUM(0.75*(R239-N239),N239)</f>
        <v>16.1875</v>
      </c>
      <c r="R239" s="108">
        <v>17</v>
      </c>
      <c r="S239" s="122"/>
      <c r="T239" s="111">
        <f ca="1">SUM((AP20+AQ20+AR20+AS19+AT19+AU19+AV18+AW18+AX18+AY17+AZ17+BA17+BB16+BC16+BD16+BI14+BJ14+BK14+BP12+BQ12+BR12+BS11+BT11+BU11+BV10+BW10+BX10+BY9+BZ9+CA9+CB8+CC8+CD8)*-0.132/3,(BE15+BF15+BG15+BH15+BL13+BM13+BN13+BO13)*-0.132/4,(CC7+CB7+CA6+BZ6+BY5+BX5+BW4+BV4)*-0.132/2,17)</f>
        <v>15.292461538461538</v>
      </c>
      <c r="U239" s="111">
        <f ca="1">Lefty!T239</f>
        <v>16.419538461538462</v>
      </c>
    </row>
    <row r="240" spans="2:21">
      <c r="B240" s="108">
        <v>34</v>
      </c>
      <c r="C240" s="71">
        <f ca="1">SUM(0.25*(F240-B240),B240)</f>
        <v>32</v>
      </c>
      <c r="D240" s="71">
        <f ca="1">SUM(0.5*(F240-B240)+B240)</f>
        <v>30</v>
      </c>
      <c r="E240" s="71">
        <f ca="1">SUM(0.75*(F240-B240),B240)</f>
        <v>28</v>
      </c>
      <c r="F240" s="108">
        <v>26</v>
      </c>
      <c r="G240" s="71">
        <f ca="1">SUM(0.25*(J240-F240),F240)</f>
        <v>24</v>
      </c>
      <c r="H240" s="71">
        <f ca="1">SUM(0.5*(J240-F240),F240)</f>
        <v>22</v>
      </c>
      <c r="I240" s="71">
        <f ca="1">SUM(0.75*(J240-F240),F240)</f>
        <v>20</v>
      </c>
      <c r="J240" s="108">
        <f ca="1">SUM(F240,-B240,F240)</f>
        <v>18</v>
      </c>
      <c r="K240" s="71">
        <f ca="1">SUM(0.25*(N240-J240),J240)</f>
        <v>16.5</v>
      </c>
      <c r="L240" s="71">
        <f ca="1">SUM(0.5*(N240-J240),J240)</f>
        <v>15</v>
      </c>
      <c r="M240" s="71">
        <f ca="1">SUM(0.75*(N240-J240),J240)</f>
        <v>13.5</v>
      </c>
      <c r="N240" s="108">
        <f ca="1">SUM(F240,-B240,J240,0.25*ABS(J240-F240))</f>
        <v>12</v>
      </c>
      <c r="O240" s="71">
        <f ca="1">SUM(0.25*(R240-N240),N240)</f>
        <v>13.25</v>
      </c>
      <c r="P240" s="71">
        <f ca="1">SUM(0.5*(R240-N240),N240)</f>
        <v>14.5</v>
      </c>
      <c r="Q240" s="71">
        <f ca="1">SUM(0.75*(R240-N240),N240)</f>
        <v>15.75</v>
      </c>
      <c r="R240" s="108">
        <v>17</v>
      </c>
      <c r="S240" s="122"/>
      <c r="T240" s="111">
        <f ca="1">SUM((AN20+AO20+AP20+AU18+AV18+AW18+BB16+BC16+BD16+BY10+BZ10+CA10+CF8+CG8+CH8+CG7+CF7+CE7+CD6+CC6+CB6+CA5+BZ5+BY5+BX4+BW4+BV4)*-0.132/3,(AQ19+AR19+AS19+AT19+AX17+AY17+AZ17+BA17+BE15+BF15+BG15+BH15+BI14+BJ14+BK14+BL14+BM13+BN13+BO13+BP13+BQ12+BR12+BS12+BT12+BU11+BV11+BW11+BX11+CB9+CC9+CD9+CE9)*-0.132/4,17)</f>
        <v>15.644461538461538</v>
      </c>
      <c r="U240" s="111">
        <f ca="1">Lefty!T240</f>
        <v>16.298538461538463</v>
      </c>
    </row>
    <row r="241" spans="2:21">
      <c r="B241" s="108">
        <v>35</v>
      </c>
      <c r="C241" s="71">
        <f ca="1">SUM(0.25*(F241-B241),B241)</f>
        <v>32.75</v>
      </c>
      <c r="D241" s="71">
        <f ca="1">SUM(0.5*(F241-B241)+B241)</f>
        <v>30.5</v>
      </c>
      <c r="E241" s="71">
        <f ca="1">SUM(0.75*(F241-B241),B241)</f>
        <v>28.25</v>
      </c>
      <c r="F241" s="108">
        <v>26</v>
      </c>
      <c r="G241" s="71">
        <f ca="1">SUM(0.25*(J241-F241),F241)</f>
        <v>23.75</v>
      </c>
      <c r="H241" s="71">
        <f ca="1">SUM(0.5*(J241-F241),F241)</f>
        <v>21.5</v>
      </c>
      <c r="I241" s="71">
        <f ca="1">SUM(0.75*(J241-F241),F241)</f>
        <v>19.25</v>
      </c>
      <c r="J241" s="108">
        <f ca="1">SUM(F241,-B241,F241)</f>
        <v>17</v>
      </c>
      <c r="K241" s="71">
        <f ca="1">SUM(0.25*(N241-J241),J241)</f>
        <v>15.3125</v>
      </c>
      <c r="L241" s="71">
        <f ca="1">SUM(0.5*(N241-J241),J241)</f>
        <v>13.625</v>
      </c>
      <c r="M241" s="71">
        <f ca="1">SUM(0.75*(N241-J241),J241)</f>
        <v>11.9375</v>
      </c>
      <c r="N241" s="108">
        <f ca="1">SUM(F241,-B241,J241,0.25*ABS(J241-F241))</f>
        <v>10.25</v>
      </c>
      <c r="O241" s="71">
        <f ca="1">SUM(0.25*(R241-N241),N241)</f>
        <v>11.9375</v>
      </c>
      <c r="P241" s="71">
        <f ca="1">SUM(0.5*(R241-N241),N241)</f>
        <v>13.625</v>
      </c>
      <c r="Q241" s="71">
        <f ca="1">SUM(0.75*(R241-N241),N241)</f>
        <v>15.3125</v>
      </c>
      <c r="R241" s="108">
        <v>17</v>
      </c>
      <c r="S241" s="122"/>
      <c r="T241" s="111">
        <f ca="1">SUM((AO19+AP19+AQ19+AR19+AS18+AT18+AU18+AV18+AW17+AX17+AY17+AZ17+BA16+BB16+BC16+BD16+BJ14+BK14+BL14+BM14+BS12+BT12+BU12+BV12+BW11+BX11+BY11+BZ11+CA10+CB10+CC10+CD10+CE9+CF9+CG9+CH9+CI8+CJ8+CK8+CL8+CK7+CJ7+CI7+CH7+CG6+CF6+CE6+CD6+CC5+CB5+CA5+BZ5+BY4+BX4+BW4+BV4)*-0.132/4,(AL20+AM20+AN20)*-0.132/3,(BE15+BF15+BG15+BH15+BI15+BN13+BO13+BP13+BQ13+BR13)*-0.132/5,17)</f>
        <v>15.849061538461537</v>
      </c>
      <c r="U241" s="111">
        <f ca="1">Lefty!T241</f>
        <v>16.184138461538463</v>
      </c>
    </row>
    <row r="242" spans="2:21">
      <c r="B242" s="108">
        <v>36</v>
      </c>
      <c r="C242" s="71">
        <f ca="1">SUM(0.25*(F242-B242),B242)</f>
        <v>33.5</v>
      </c>
      <c r="D242" s="71">
        <f ca="1">SUM(0.5*(F242-B242)+B242)</f>
        <v>31</v>
      </c>
      <c r="E242" s="71">
        <f ca="1">SUM(0.75*(F242-B242),B242)</f>
        <v>28.5</v>
      </c>
      <c r="F242" s="108">
        <v>26</v>
      </c>
      <c r="G242" s="71">
        <f ca="1">SUM(0.25*(J242-F242),F242)</f>
        <v>23.5</v>
      </c>
      <c r="H242" s="71">
        <f ca="1">SUM(0.5*(J242-F242),F242)</f>
        <v>21</v>
      </c>
      <c r="I242" s="71">
        <f ca="1">SUM(0.75*(J242-F242),F242)</f>
        <v>18.5</v>
      </c>
      <c r="J242" s="108">
        <f ca="1">SUM(F242,-B242,F242)</f>
        <v>16</v>
      </c>
      <c r="K242" s="71">
        <f ca="1">SUM(0.25*(N242-J242),J242)</f>
        <v>14.125</v>
      </c>
      <c r="L242" s="71">
        <f ca="1">SUM(0.5*(N242-J242),J242)</f>
        <v>12.25</v>
      </c>
      <c r="M242" s="71">
        <f ca="1">SUM(0.75*(N242-J242),J242)</f>
        <v>10.375</v>
      </c>
      <c r="N242" s="108">
        <f ca="1">SUM(F242,-B242,J242,0.25*ABS(J242-F242))</f>
        <v>8.5</v>
      </c>
      <c r="O242" s="71">
        <f ca="1">SUM(0.25*(R242-N242),N242)</f>
        <v>10.625</v>
      </c>
      <c r="P242" s="71">
        <f ca="1">SUM(0.5*(R242-N242),N242)</f>
        <v>12.75</v>
      </c>
      <c r="Q242" s="71">
        <f ca="1">SUM(0.75*(R242-N242),N242)</f>
        <v>14.875</v>
      </c>
      <c r="R242" s="108">
        <v>17</v>
      </c>
      <c r="S242" s="122"/>
      <c r="T242" s="111">
        <f ca="1">SUM((AJ20+AK20+AL20+AM20+AN19+AO19+AP19+AQ19+AW17+AX17+AY17+AZ17+BA16+BB16+BC16+BD16+CD10+CE10+CF10+CG10+CM8+CN8+CO8+CP8)*-0.132/4,(AR18+AS18+AT18+AU18+AV18+BE15+BF15+BG15+BH15+BI15+BJ14+BK14+BL14+BM14+BN14+BO13+BP13+BQ13+BR13+BS13+BT12+BU12+BV12+BW12+BX12+BY11+BZ11+CA11+CB11+CC11+CH9+CI9+CJ9+CK9+CL9+CO7+CN7+CM7+CL7+CK7+CJ6+CI6+CH6+CG6+CF6+CE5+CD5+CC5+CB5+CA5+BZ4+BY4+BX4+BW4+BV4)*-0.132/5,17)</f>
        <v>15.840261538461538</v>
      </c>
      <c r="U242" s="111">
        <f ca="1">Lefty!T242</f>
        <v>15.915738461538462</v>
      </c>
    </row>
    <row r="243" spans="2:21">
      <c r="B243" s="108">
        <v>37</v>
      </c>
      <c r="C243" s="71">
        <f ca="1">SUM(0.25*(F243-B243),B243)</f>
        <v>34.25</v>
      </c>
      <c r="D243" s="71">
        <f ca="1">SUM(0.5*(F243-B243)+B243)</f>
        <v>31.5</v>
      </c>
      <c r="E243" s="71">
        <f ca="1">SUM(0.75*(F243-B243),B243)</f>
        <v>28.75</v>
      </c>
      <c r="F243" s="108">
        <v>26</v>
      </c>
      <c r="G243" s="71">
        <f ca="1">SUM(0.25*(J243-F243),F243)</f>
        <v>23.25</v>
      </c>
      <c r="H243" s="71">
        <f ca="1">SUM(0.5*(J243-F243),F243)</f>
        <v>20.5</v>
      </c>
      <c r="I243" s="71">
        <f ca="1">SUM(0.75*(J243-F243),F243)</f>
        <v>17.75</v>
      </c>
      <c r="J243" s="108">
        <f ca="1">SUM(F243,-B243,F243)</f>
        <v>15</v>
      </c>
      <c r="K243" s="71">
        <f ca="1">SUM(0.25*(N243-J243),J243)</f>
        <v>12.9375</v>
      </c>
      <c r="L243" s="71">
        <f ca="1">SUM(0.5*(N243-J243),J243)</f>
        <v>10.875</v>
      </c>
      <c r="M243" s="71">
        <f ca="1">SUM(0.75*(N243-J243),J243)</f>
        <v>8.8125</v>
      </c>
      <c r="N243" s="108">
        <f ca="1">SUM(F243,-B243,J243,0.25*ABS(J243-F243))</f>
        <v>6.75</v>
      </c>
      <c r="O243" s="71">
        <f ca="1">SUM(0.25*(R243-N243),N243)</f>
        <v>9.3125</v>
      </c>
      <c r="P243" s="71">
        <f ca="1">SUM(0.5*(R243-N243),N243)</f>
        <v>11.875</v>
      </c>
      <c r="Q243" s="71">
        <f ca="1">SUM(0.75*(R243-N243),N243)</f>
        <v>14.4375</v>
      </c>
      <c r="R243" s="108">
        <v>17</v>
      </c>
      <c r="S243" s="122"/>
      <c r="T243" s="111">
        <f ca="1">SUM((AH20+AI20+AJ20+AK20+AQ18+AR18+AS18+AT18)*-0.132/4,(AL19+AM19+AN19+AO19+AP19+AU17+AV17+AW17+AX17+AY17+AZ16+BA16+BB16+BC16+BD16+BK14+BL14+BM14+BN14+BO14+BV12+BW12+BX12+BY12+BZ12+CA11+CB11+CC11+CD11+CE11+CF10+CG10+CH10+CI10+CJ10+CK9+CL9+CM9+CN9+CO9+CP8+CQ8+CR8+CS8+CT8)*-0.132/5,(BE15+BF15+BG15+BH15+BI15+BJ15+BP13+BQ13+BR13+BS13+BT13+BU13+CS7+CR7+CQ7+CP7+CO7+CN7+CM6+CL6+CK6+CJ6+CI6+CH6+CG5+CF5+CE5+CD5+CC5+CB5+CA4+BZ4+BY4+BX4+BW4+BV4)*-0.132/6,17)</f>
        <v>16.093261538461537</v>
      </c>
      <c r="U243" s="111">
        <f ca="1">Lefty!T243</f>
        <v>15.805738461538462</v>
      </c>
    </row>
    <row r="244" spans="2:21">
      <c r="B244" s="108">
        <v>38</v>
      </c>
      <c r="C244" s="71">
        <f ca="1">SUM(0.25*(F244-B244),B244)</f>
        <v>35</v>
      </c>
      <c r="D244" s="71">
        <f ca="1">SUM(0.5*(F244-B244)+B244)</f>
        <v>32</v>
      </c>
      <c r="E244" s="71">
        <f ca="1">SUM(0.75*(F244-B244),B244)</f>
        <v>29</v>
      </c>
      <c r="F244" s="108">
        <v>26</v>
      </c>
      <c r="G244" s="71">
        <f ca="1">SUM(0.25*(J244-F244),F244)</f>
        <v>23</v>
      </c>
      <c r="H244" s="71">
        <f ca="1">SUM(0.5*(J244-F244),F244)</f>
        <v>20</v>
      </c>
      <c r="I244" s="71">
        <f ca="1">SUM(0.75*(J244-F244),F244)</f>
        <v>17</v>
      </c>
      <c r="J244" s="108">
        <f ca="1">SUM(F244,-B244,F244)</f>
        <v>14</v>
      </c>
      <c r="K244" s="71">
        <f ca="1">SUM(0.25*(N244-J244),J244)</f>
        <v>11.75</v>
      </c>
      <c r="L244" s="71">
        <f ca="1">SUM(0.5*(N244-J244),J244)</f>
        <v>9.5</v>
      </c>
      <c r="M244" s="71">
        <f ca="1">SUM(0.75*(N244-J244),J244)</f>
        <v>7.25</v>
      </c>
      <c r="N244" s="108">
        <f ca="1">SUM(F244,-B244,J244,0.25*ABS(J244-F244))</f>
        <v>5</v>
      </c>
      <c r="O244" s="71">
        <f ca="1">SUM(0.25*(R244-N244),N244)</f>
        <v>8</v>
      </c>
      <c r="P244" s="71">
        <f ca="1">SUM(0.5*(R244-N244),N244)</f>
        <v>11</v>
      </c>
      <c r="Q244" s="71">
        <f ca="1">SUM(0.75*(R244-N244),N244)</f>
        <v>14</v>
      </c>
      <c r="R244" s="108">
        <v>17</v>
      </c>
      <c r="S244" s="122"/>
      <c r="T244" s="111">
        <f ca="1">SUM((AF20+AG20+AH20+AI20+AJ20+AK19+AL19+AM19+AN19+AO19+AP18+AQ18+AR18+AS18+AT18+AU17+AV17+AW17+AX17+AY17+AZ16+BA16+BB16+BC16+BD16+CI10+CJ10+CK10+CL10+CM10+CT8+CU8+CV8+CW8+CX8)*-0.132/5,(BE15+BF15+BG15+BH15+BI15+BJ15+BK14+BL14+BM14+BN14+BO14+BP14+BQ13+BR13+BS13+BT13+BU13+BV13+BW12+BX12+BY12+BZ12+CA12+CB12+CC11+CD11+CE11+CF11+CG11+CH11+CN9+CO9+CP9+CQ9+CR9+CS9)*-0.132/6,(CW7+CV7+CU7+CT7+CS7+CR7+CQ7+CP6+CO6+CN6+CM6+CL6+CK6+CJ6+CI5+CH5+CG5+CF5+CE5+CD5+CC5+CB4+CA4+BZ4+BY4+BX4+BW4+BV4)*-0.132/7,17)</f>
        <v>16.064975824175825</v>
      </c>
      <c r="U244" s="111">
        <f ca="1">Lefty!T244</f>
        <v>15.67908131868132</v>
      </c>
    </row>
    <row r="245" spans="2:21">
      <c r="B245" s="108">
        <v>39</v>
      </c>
      <c r="C245" s="71">
        <f ca="1">SUM(0.25*(F245-B245),B245)</f>
        <v>35.75</v>
      </c>
      <c r="D245" s="71">
        <f ca="1">SUM(0.5*(F245-B245)+B245)</f>
        <v>32.5</v>
      </c>
      <c r="E245" s="71">
        <f ca="1">SUM(0.75*(F245-B245),B245)</f>
        <v>29.25</v>
      </c>
      <c r="F245" s="108">
        <v>26</v>
      </c>
      <c r="G245" s="71">
        <f ca="1">SUM(0.25*(J245-F245),F245)</f>
        <v>22.75</v>
      </c>
      <c r="H245" s="71">
        <f ca="1">SUM(0.5*(J245-F245),F245)</f>
        <v>19.5</v>
      </c>
      <c r="I245" s="71">
        <f ca="1">SUM(0.75*(J245-F245),F245)</f>
        <v>16.25</v>
      </c>
      <c r="J245" s="108">
        <f ca="1">SUM(F245,-B245,F245)</f>
        <v>13</v>
      </c>
      <c r="K245" s="71">
        <f ca="1">SUM(0.25*(N245-J245),J245)</f>
        <v>10.5625</v>
      </c>
      <c r="L245" s="71">
        <f ca="1">SUM(0.5*(N245-J245),J245)</f>
        <v>8.125</v>
      </c>
      <c r="M245" s="71">
        <f ca="1">SUM(0.75*(N245-J245),J245)</f>
        <v>5.6875</v>
      </c>
      <c r="N245" s="108">
        <f ca="1">SUM(F245,-B245,J245,0.25*ABS(J245-F245))</f>
        <v>3.25</v>
      </c>
      <c r="O245" s="71">
        <f ca="1">SUM(0.25*(R245-N245),N245)</f>
        <v>6.6875</v>
      </c>
      <c r="P245" s="71">
        <f ca="1">SUM(0.5*(R245-N245),N245)</f>
        <v>10.125</v>
      </c>
      <c r="Q245" s="71">
        <f ca="1">SUM(0.75*(R245-N245),N245)</f>
        <v>13.5625</v>
      </c>
      <c r="R245" s="108">
        <v>17</v>
      </c>
      <c r="S245" s="122"/>
      <c r="T245" s="111">
        <f ca="1">SUM((AD20+AE20+AF20+AG20+AH20+AO18+AP18+AQ18+AR18+AS18+AZ16+BA16+BB16+BC16+BD16)*-0.132/5,(AI19+AJ19+AK19+AL19+AM19+AN19+AT17+AU17+AV17+AW17+AX17+AY17+BL14+BM14+BN14+BO14+BP14+BQ14+BY12+BZ12+CA12+CB12+CC12+CD12+CE11+CF11+CG11+CH11+CI11+CJ11+CK10+CL10+CM10+CN10+CO10+CP10+CQ9+CR9+CS9+CT9+CU9+CV9+CW8+CX8+CY8+CZ8+DA8+DB8)*-0.132/6,(BE15+BF15+BG15+BH15+BI15+BJ15+BK15+BR13+BS13+BT13+BU13+BV13+BW13+BX13)*-0.132/7,(DA7+CZ7+CY7+CX7+CW7+CV7+CU7+CT7+CS6+CR6+CQ6+CP6+CO6+CN6+CM6+CL6+CK5+CJ5+CI5+CH5+CG5+CF5+CE5+CD5+CC4+CB4+CA4+BZ4+BY4+BX4+BW4+BV4)*-0.132/8,17)</f>
        <v>16.146847252747254</v>
      </c>
      <c r="U245" s="111">
        <f ca="1">Lefty!T245</f>
        <v>15.625024175824176</v>
      </c>
    </row>
    <row r="246" spans="2:19">
      <c r="B246" s="108"/>
      <c r="C246" s="71"/>
      <c r="D246" s="71"/>
      <c r="E246" s="71"/>
      <c r="F246" s="108"/>
      <c r="G246" s="71"/>
      <c r="H246" s="71"/>
      <c r="I246" s="71"/>
      <c r="J246" s="108"/>
      <c r="K246" s="71"/>
      <c r="L246" s="71"/>
      <c r="M246" s="71"/>
      <c r="N246" s="108"/>
      <c r="O246" s="71"/>
      <c r="P246" s="71"/>
      <c r="Q246" s="71"/>
      <c r="R246" s="108"/>
      <c r="S246" s="122"/>
    </row>
    <row r="247" spans="2:21">
      <c r="B247" s="108">
        <v>31</v>
      </c>
      <c r="C247" s="71">
        <f ca="1">SUM(0.25*(F247-B247),B247)</f>
        <v>30</v>
      </c>
      <c r="D247" s="71">
        <f ca="1">SUM(0.5*(F247-B247)+B247)</f>
        <v>29</v>
      </c>
      <c r="E247" s="71">
        <f ca="1">SUM(0.75*(F247-B247),B247)</f>
        <v>28</v>
      </c>
      <c r="F247" s="108">
        <v>27</v>
      </c>
      <c r="G247" s="71">
        <f ca="1">SUM(0.25*(J247-F247),F247)</f>
        <v>26</v>
      </c>
      <c r="H247" s="71">
        <f ca="1">SUM(0.5*(J247-F247),F247)</f>
        <v>25</v>
      </c>
      <c r="I247" s="71">
        <f ca="1">SUM(0.75*(J247-F247),F247)</f>
        <v>24</v>
      </c>
      <c r="J247" s="108">
        <f ca="1">SUM(F247,-B247,F247)</f>
        <v>23</v>
      </c>
      <c r="K247" s="71">
        <f ca="1">SUM(0.25*(N247-J247),J247)</f>
        <v>22.25</v>
      </c>
      <c r="L247" s="71">
        <f ca="1">SUM(0.5*(N247-J247),J247)</f>
        <v>21.5</v>
      </c>
      <c r="M247" s="71">
        <f ca="1">SUM(0.75*(N247-J247),J247)</f>
        <v>20.75</v>
      </c>
      <c r="N247" s="108">
        <f ca="1">SUM(F247,-B247,J247,0.25*ABS(J247-F247))</f>
        <v>20</v>
      </c>
      <c r="O247" s="71">
        <f ca="1">SUM(0.25*(R247-N247),N247)</f>
        <v>19.25</v>
      </c>
      <c r="P247" s="71">
        <f ca="1">SUM(0.5*(R247-N247),N247)</f>
        <v>18.5</v>
      </c>
      <c r="Q247" s="71">
        <f ca="1">SUM(0.75*(R247-N247),N247)</f>
        <v>17.75</v>
      </c>
      <c r="R247" s="108">
        <v>17</v>
      </c>
      <c r="S247" s="122"/>
      <c r="T247" s="111">
        <f ca="1">SUM((AU19+AV19+AW18+AX18+AY17+AZ17+BA16+BB16+BC15+BD15+BE14+BF14+BG13+BH13+BI12+BJ12+BK11+BL11+BN9+BO9+BS5+BT5+BU4+BV4)*-0.132/2,(AT20+BM10+BP8+BQ7+BR6)*-0.132,17)</f>
        <v>15.160461538461538</v>
      </c>
      <c r="U247" s="111">
        <f ca="1">Lefty!T247</f>
        <v>16.595538461538464</v>
      </c>
    </row>
    <row r="248" spans="2:21">
      <c r="B248" s="108">
        <v>32</v>
      </c>
      <c r="C248" s="71">
        <f ca="1">SUM(0.25*(F248-B248),B248)</f>
        <v>30.75</v>
      </c>
      <c r="D248" s="71">
        <f ca="1">SUM(0.5*(F248-B248)+B248)</f>
        <v>29.5</v>
      </c>
      <c r="E248" s="71">
        <f ca="1">SUM(0.75*(F248-B248),B248)</f>
        <v>28.25</v>
      </c>
      <c r="F248" s="108">
        <v>27</v>
      </c>
      <c r="G248" s="71">
        <f ca="1">SUM(0.25*(J248-F248),F248)</f>
        <v>25.75</v>
      </c>
      <c r="H248" s="71">
        <f ca="1">SUM(0.5*(J248-F248),F248)</f>
        <v>24.5</v>
      </c>
      <c r="I248" s="71">
        <f ca="1">SUM(0.75*(J248-F248),F248)</f>
        <v>23.25</v>
      </c>
      <c r="J248" s="108">
        <f ca="1">SUM(F248,-B248,F248)</f>
        <v>22</v>
      </c>
      <c r="K248" s="71">
        <f ca="1">SUM(0.25*(N248-J248),J248)</f>
        <v>21.0625</v>
      </c>
      <c r="L248" s="71">
        <f ca="1">SUM(0.5*(N248-J248),J248)</f>
        <v>20.125</v>
      </c>
      <c r="M248" s="71">
        <f ca="1">SUM(0.75*(N248-J248),J248)</f>
        <v>19.1875</v>
      </c>
      <c r="N248" s="108">
        <f ca="1">SUM(F248,-B248,J248,0.25*ABS(J248-F248))</f>
        <v>18.25</v>
      </c>
      <c r="O248" s="71">
        <f ca="1">SUM(0.25*(R248-N248),N248)</f>
        <v>17.9375</v>
      </c>
      <c r="P248" s="71">
        <f ca="1">SUM(0.5*(R248-N248),N248)</f>
        <v>17.625</v>
      </c>
      <c r="Q248" s="71">
        <f ca="1">SUM(0.75*(R248-N248),N248)</f>
        <v>17.3125</v>
      </c>
      <c r="R248" s="108">
        <v>17</v>
      </c>
      <c r="S248" s="122"/>
      <c r="T248" s="111">
        <f ca="1">SUM((AR20+AS20+AT19+AU19+AY17+AZ17+BA16+BB16+BF14+BG14+BK12+BL12+BM11+BN11+BO10+BP10+BQ9+BR9+BS8+BT8)*-0.132/2,(AV18+AW18+AX18+BC15+BD15+BE15+BH13+BI13+BJ13)*-0.132/3,(+BU7+BU6+BV5+BV4)*-0.132,17)</f>
        <v>15.600461538461538</v>
      </c>
      <c r="U248" s="111">
        <f ca="1">Lefty!T248</f>
        <v>16.551538461538463</v>
      </c>
    </row>
    <row r="249" spans="2:21">
      <c r="B249" s="108">
        <v>33</v>
      </c>
      <c r="C249" s="71">
        <f ca="1">SUM(0.25*(F249-B249),B249)</f>
        <v>31.5</v>
      </c>
      <c r="D249" s="71">
        <f ca="1">SUM(0.5*(F249-B249)+B249)</f>
        <v>30</v>
      </c>
      <c r="E249" s="71">
        <f ca="1">SUM(0.75*(F249-B249),B249)</f>
        <v>28.5</v>
      </c>
      <c r="F249" s="108">
        <v>27</v>
      </c>
      <c r="G249" s="71">
        <f ca="1">SUM(0.25*(J249-F249),F249)</f>
        <v>25.5</v>
      </c>
      <c r="H249" s="71">
        <f ca="1">SUM(0.5*(J249-F249),F249)</f>
        <v>24</v>
      </c>
      <c r="I249" s="71">
        <f ca="1">SUM(0.75*(J249-F249),F249)</f>
        <v>22.5</v>
      </c>
      <c r="J249" s="108">
        <f ca="1">SUM(F249,-B249,F249)</f>
        <v>21</v>
      </c>
      <c r="K249" s="71">
        <f ca="1">SUM(0.25*(N249-J249),J249)</f>
        <v>19.875</v>
      </c>
      <c r="L249" s="71">
        <f ca="1">SUM(0.5*(N249-J249),J249)</f>
        <v>18.75</v>
      </c>
      <c r="M249" s="71">
        <f ca="1">SUM(0.75*(N249-J249),J249)</f>
        <v>17.625</v>
      </c>
      <c r="N249" s="108">
        <f ca="1">SUM(F249,-B249,J249,0.25*ABS(J249-F249))</f>
        <v>16.5</v>
      </c>
      <c r="O249" s="71">
        <f ca="1">SUM(0.25*(R249-N249),N249)</f>
        <v>16.625</v>
      </c>
      <c r="P249" s="71">
        <f ca="1">SUM(0.5*(R249-N249),N249)</f>
        <v>16.75</v>
      </c>
      <c r="Q249" s="71">
        <f ca="1">SUM(0.75*(R249-N249),N249)</f>
        <v>16.875</v>
      </c>
      <c r="R249" s="108">
        <v>17</v>
      </c>
      <c r="S249" s="122"/>
      <c r="T249" s="111">
        <f ca="1">SUM((AP20+AQ20+AU18+AV18)*-0.132/2,(AR19+AS19+AT19+AW17+AX17+AY17+AZ16+BA16+BB16+BC15+BD15+BE15+BF14+BG14+BH14+BI13+BJ13+BK13+BL12+BM12+BN12+BO11+BP11+BQ11+BT9+BU9+BV9)*-0.132/3,(BR10+BS10+BW8+BX8)*-0.132/2,(+BW7+BW6+BV5+BV4)*-0.132,17)</f>
        <v>15.182461538461539</v>
      </c>
      <c r="U249" s="111">
        <f ca="1">Lefty!T249</f>
        <v>16.221538461538461</v>
      </c>
    </row>
    <row r="250" spans="2:21">
      <c r="B250" s="108">
        <v>34</v>
      </c>
      <c r="C250" s="71">
        <f ca="1">SUM(0.25*(F250-B250),B250)</f>
        <v>32.25</v>
      </c>
      <c r="D250" s="71">
        <f ca="1">SUM(0.5*(F250-B250)+B250)</f>
        <v>30.5</v>
      </c>
      <c r="E250" s="71">
        <f ca="1">SUM(0.75*(F250-B250),B250)</f>
        <v>28.75</v>
      </c>
      <c r="F250" s="108">
        <v>27</v>
      </c>
      <c r="G250" s="71">
        <f ca="1">SUM(0.25*(J250-F250),F250)</f>
        <v>25.25</v>
      </c>
      <c r="H250" s="71">
        <f ca="1">SUM(0.5*(J250-F250),F250)</f>
        <v>23.5</v>
      </c>
      <c r="I250" s="71">
        <f ca="1">SUM(0.75*(J250-F250),F250)</f>
        <v>21.75</v>
      </c>
      <c r="J250" s="108">
        <f ca="1">SUM(F250,-B250,F250)</f>
        <v>20</v>
      </c>
      <c r="K250" s="71">
        <f ca="1">SUM(0.25*(N250-J250),J250)</f>
        <v>18.6875</v>
      </c>
      <c r="L250" s="71">
        <f ca="1">SUM(0.5*(N250-J250),J250)</f>
        <v>17.375</v>
      </c>
      <c r="M250" s="71">
        <f ca="1">SUM(0.75*(N250-J250),J250)</f>
        <v>16.0625</v>
      </c>
      <c r="N250" s="108">
        <f ca="1">SUM(F250,-B250,J250,0.25*ABS(J250-F250))</f>
        <v>14.75</v>
      </c>
      <c r="O250" s="71">
        <f ca="1">SUM(0.25*(R250-N250),N250)</f>
        <v>15.3125</v>
      </c>
      <c r="P250" s="71">
        <f ca="1">SUM(0.5*(R250-N250),N250)</f>
        <v>15.875</v>
      </c>
      <c r="Q250" s="71">
        <f ca="1">SUM(0.75*(R250-N250),N250)</f>
        <v>16.4375</v>
      </c>
      <c r="R250" s="108">
        <v>17</v>
      </c>
      <c r="S250" s="122"/>
      <c r="T250" s="111">
        <f ca="1">SUM((AN20+AO20+AP20+AQ19+AR19+AS19+AT18+AU18+AV18+AW17+AX17+AY17+AZ16+BA16+BB16+BG14+BH14+BI14+BN12+BO12+BP12+BQ11+BR11+BS11+BT10+BU10+BV10+BW9+BX9+BY9+BZ8+CA8+CB8)*-0.132/3,(BC15+BD15+BE15+BF15+BJ13+BK13+BL13+BM13)*-0.132/4,(CA7+BZ7+BY6+BX6)*-0.132/2,(BW5+BV4)*-0.132,17)</f>
        <v>15.633461538461539</v>
      </c>
      <c r="U250" s="111">
        <f ca="1">Lefty!T250</f>
        <v>16.078538461538464</v>
      </c>
    </row>
    <row r="251" spans="2:21">
      <c r="B251" s="108">
        <v>35</v>
      </c>
      <c r="C251" s="71">
        <f ca="1">SUM(0.25*(F251-B251),B251)</f>
        <v>33</v>
      </c>
      <c r="D251" s="71">
        <f ca="1">SUM(0.5*(F251-B251)+B251)</f>
        <v>31</v>
      </c>
      <c r="E251" s="71">
        <f ca="1">SUM(0.75*(F251-B251),B251)</f>
        <v>29</v>
      </c>
      <c r="F251" s="108">
        <v>27</v>
      </c>
      <c r="G251" s="71">
        <f ca="1">SUM(0.25*(J251-F251),F251)</f>
        <v>25</v>
      </c>
      <c r="H251" s="71">
        <f ca="1">SUM(0.5*(J251-F251),F251)</f>
        <v>23</v>
      </c>
      <c r="I251" s="71">
        <f ca="1">SUM(0.75*(J251-F251),F251)</f>
        <v>21</v>
      </c>
      <c r="J251" s="108">
        <f ca="1">SUM(F251,-B251,F251)</f>
        <v>19</v>
      </c>
      <c r="K251" s="71">
        <f ca="1">SUM(0.25*(N251-J251),J251)</f>
        <v>17.5</v>
      </c>
      <c r="L251" s="71">
        <f ca="1">SUM(0.5*(N251-J251),J251)</f>
        <v>16</v>
      </c>
      <c r="M251" s="71">
        <f ca="1">SUM(0.75*(N251-J251),J251)</f>
        <v>14.5</v>
      </c>
      <c r="N251" s="108">
        <f ca="1">SUM(F251,-B251,J251,0.25*ABS(J251-F251))</f>
        <v>13</v>
      </c>
      <c r="O251" s="71">
        <f ca="1">SUM(0.25*(R251-N251),N251)</f>
        <v>14</v>
      </c>
      <c r="P251" s="71">
        <f ca="1">SUM(0.5*(R251-N251),N251)</f>
        <v>15</v>
      </c>
      <c r="Q251" s="71">
        <f ca="1">SUM(0.75*(R251-N251),N251)</f>
        <v>16</v>
      </c>
      <c r="R251" s="108">
        <v>17</v>
      </c>
      <c r="S251" s="122"/>
      <c r="T251" s="111">
        <f ca="1">SUM((AL20+AM20+AN20+AS18+AT18+AU18+AZ16+BA16+BB16+BW10+BX10+BY10+CD8+CE8+CF8+CE7+CD7+CC7+CB6+CA6+BZ6)*-0.132/3,(AO19+AP19+AQ19+AR19+AV17+AW17+AX17+AY17+BC15+BD15+BE15+BF15+BG14+BH14+BI14+BJ14+BK13+BL13+BM13+BN13+BO12+BP12+BQ12+BR12+BS11+BT11+BU11+BV11+BZ9+CA9+CB9+CC9)*-0.132/4,(BY5+BX5+BW4+BV4)*-0.132/2,17)</f>
        <v>15.710461538461539</v>
      </c>
      <c r="U251" s="111">
        <f ca="1">Lefty!T251</f>
        <v>15.880538461538462</v>
      </c>
    </row>
    <row r="252" spans="2:21">
      <c r="B252" s="108">
        <v>36</v>
      </c>
      <c r="C252" s="71">
        <f ca="1">SUM(0.25*(F252-B252),B252)</f>
        <v>33.75</v>
      </c>
      <c r="D252" s="71">
        <f ca="1">SUM(0.5*(F252-B252)+B252)</f>
        <v>31.5</v>
      </c>
      <c r="E252" s="71">
        <f ca="1">SUM(0.75*(F252-B252),B252)</f>
        <v>29.25</v>
      </c>
      <c r="F252" s="108">
        <v>27</v>
      </c>
      <c r="G252" s="71">
        <f ca="1">SUM(0.25*(J252-F252),F252)</f>
        <v>24.75</v>
      </c>
      <c r="H252" s="71">
        <f ca="1">SUM(0.5*(J252-F252),F252)</f>
        <v>22.5</v>
      </c>
      <c r="I252" s="71">
        <f ca="1">SUM(0.75*(J252-F252),F252)</f>
        <v>20.25</v>
      </c>
      <c r="J252" s="108">
        <f ca="1">SUM(F252,-B252,F252)</f>
        <v>18</v>
      </c>
      <c r="K252" s="71">
        <f ca="1">SUM(0.25*(N252-J252),J252)</f>
        <v>16.3125</v>
      </c>
      <c r="L252" s="71">
        <f ca="1">SUM(0.5*(N252-J252),J252)</f>
        <v>14.625</v>
      </c>
      <c r="M252" s="71">
        <f ca="1">SUM(0.75*(N252-J252),J252)</f>
        <v>12.9375</v>
      </c>
      <c r="N252" s="108">
        <f ca="1">SUM(F252,-B252,J252,0.25*ABS(J252-F252))</f>
        <v>11.25</v>
      </c>
      <c r="O252" s="71">
        <f ca="1">SUM(0.25*(R252-N252),N252)</f>
        <v>12.6875</v>
      </c>
      <c r="P252" s="71">
        <f ca="1">SUM(0.5*(R252-N252),N252)</f>
        <v>14.125</v>
      </c>
      <c r="Q252" s="71">
        <f ca="1">SUM(0.75*(R252-N252),N252)</f>
        <v>15.5625</v>
      </c>
      <c r="R252" s="108">
        <v>17</v>
      </c>
      <c r="S252" s="122"/>
      <c r="T252" s="111">
        <f ca="1">SUM((AM19+AN19+AO19+AP19+AQ18+AR18+AS18+AT18+AU17+AV17+AW17+AX17+AY16+AZ16+BA16+BB16+BH14+BI14+BJ14+BK14+BQ12+BR12+BS12+BT12+BU11+BV11+BW11+BX11+BY10+BZ10+CA10+CB10+CC9+CD9+CE9+CF9+CG8+CH8+CI8+CJ8+CI7+CH7+CG7+CF7+CE6+CD6+CC6+CB6)*-0.132/4,(BC15+BD15+BE15+BF15+BG15+BL13+BM13+BN13+BO13+BP13)*-0.132/5,(AJ20+AK20+AL20+CA5+BZ5+BY5+BX4+BW4+BV4)*-0.132/3,17)</f>
        <v>15.829261538461539</v>
      </c>
      <c r="U252" s="111">
        <f ca="1">Lefty!T252</f>
        <v>15.774938461538461</v>
      </c>
    </row>
    <row r="253" spans="2:21">
      <c r="B253" s="108">
        <v>37</v>
      </c>
      <c r="C253" s="71">
        <f ca="1">SUM(0.25*(F253-B253),B253)</f>
        <v>34.5</v>
      </c>
      <c r="D253" s="71">
        <f ca="1">SUM(0.5*(F253-B253)+B253)</f>
        <v>32</v>
      </c>
      <c r="E253" s="71">
        <f ca="1">SUM(0.75*(F253-B253),B253)</f>
        <v>29.5</v>
      </c>
      <c r="F253" s="108">
        <v>27</v>
      </c>
      <c r="G253" s="71">
        <f ca="1">SUM(0.25*(J253-F253),F253)</f>
        <v>24.5</v>
      </c>
      <c r="H253" s="71">
        <f ca="1">SUM(0.5*(J253-F253),F253)</f>
        <v>22</v>
      </c>
      <c r="I253" s="71">
        <f ca="1">SUM(0.75*(J253-F253),F253)</f>
        <v>19.5</v>
      </c>
      <c r="J253" s="108">
        <f ca="1">SUM(F253,-B253,F253)</f>
        <v>17</v>
      </c>
      <c r="K253" s="71">
        <f ca="1">SUM(0.25*(N253-J253),J253)</f>
        <v>15.125</v>
      </c>
      <c r="L253" s="71">
        <f ca="1">SUM(0.5*(N253-J253),J253)</f>
        <v>13.25</v>
      </c>
      <c r="M253" s="71">
        <f ca="1">SUM(0.75*(N253-J253),J253)</f>
        <v>11.375</v>
      </c>
      <c r="N253" s="108">
        <f ca="1">SUM(F253,-B253,J253,0.25*ABS(J253-F253))</f>
        <v>9.5</v>
      </c>
      <c r="O253" s="71">
        <f ca="1">SUM(0.25*(R253-N253),N253)</f>
        <v>11.375</v>
      </c>
      <c r="P253" s="71">
        <f ca="1">SUM(0.5*(R253-N253),N253)</f>
        <v>13.25</v>
      </c>
      <c r="Q253" s="71">
        <f ca="1">SUM(0.75*(R253-N253),N253)</f>
        <v>15.125</v>
      </c>
      <c r="R253" s="108">
        <v>17</v>
      </c>
      <c r="S253" s="122"/>
      <c r="T253" s="111">
        <f ca="1">SUM((AH20+AI20+AJ20+AK20+AL19+AM19+AN19+AO19+AU17+AV17+AW17+AX17+AY16+AZ16+BA16+BB16+CB10+CC10+CD10+CE10+CK8+CL8+CM8+CN8)*-0.132/4,(AP18+AQ18+AR18+AS18+AT18+BC15+BD15+BE15+BF15+BG15+BH14+BI14+BJ14+BK14+BL14+BM13+BN13+BO13+BP13+BQ13+BR12+BS12+BT12+BU12+BV12+BW11+BX11+BY11+BZ11+CA11+CF9+CG9+CH9+CI9+CJ9+CM7+CL7+CK7+CJ7+CI7+CH6+CG6+CF6+CE6+CD6)*-0.132/5,(CC5+CB5+CA5+BZ5+BY4+BX4+BW4+BV4)*-0.132/4,17)</f>
        <v>15.866661538461539</v>
      </c>
      <c r="U253" s="111">
        <f ca="1">Lefty!T253</f>
        <v>15.803538461538462</v>
      </c>
    </row>
    <row r="254" spans="2:21">
      <c r="B254" s="108">
        <v>38</v>
      </c>
      <c r="C254" s="71">
        <f ca="1">SUM(0.25*(F254-B254),B254)</f>
        <v>35.25</v>
      </c>
      <c r="D254" s="71">
        <f ca="1">SUM(0.5*(F254-B254)+B254)</f>
        <v>32.5</v>
      </c>
      <c r="E254" s="71">
        <f ca="1">SUM(0.75*(F254-B254),B254)</f>
        <v>29.75</v>
      </c>
      <c r="F254" s="108">
        <v>27</v>
      </c>
      <c r="G254" s="71">
        <f ca="1">SUM(0.25*(J254-F254),F254)</f>
        <v>24.25</v>
      </c>
      <c r="H254" s="71">
        <f ca="1">SUM(0.5*(J254-F254),F254)</f>
        <v>21.5</v>
      </c>
      <c r="I254" s="71">
        <f ca="1">SUM(0.75*(J254-F254),F254)</f>
        <v>18.75</v>
      </c>
      <c r="J254" s="108">
        <f ca="1">SUM(F254,-B254,F254)</f>
        <v>16</v>
      </c>
      <c r="K254" s="71">
        <f ca="1">SUM(0.25*(N254-J254),J254)</f>
        <v>13.9375</v>
      </c>
      <c r="L254" s="71">
        <f ca="1">SUM(0.5*(N254-J254),J254)</f>
        <v>11.875</v>
      </c>
      <c r="M254" s="71">
        <f ca="1">SUM(0.75*(N254-J254),J254)</f>
        <v>9.8125</v>
      </c>
      <c r="N254" s="108">
        <f ca="1">SUM(F254,-B254,J254,0.25*ABS(J254-F254))</f>
        <v>7.75</v>
      </c>
      <c r="O254" s="71">
        <f ca="1">SUM(0.25*(R254-N254),N254)</f>
        <v>10.0625</v>
      </c>
      <c r="P254" s="71">
        <f ca="1">SUM(0.5*(R254-N254),N254)</f>
        <v>12.375</v>
      </c>
      <c r="Q254" s="71">
        <f ca="1">SUM(0.75*(R254-N254),N254)</f>
        <v>14.6875</v>
      </c>
      <c r="R254" s="108">
        <v>17</v>
      </c>
      <c r="S254" s="122"/>
      <c r="T254" s="111">
        <f ca="1">SUM((AF20+AG20+AH20+AI20+AO18+AP18+AQ18+AR18)*-0.132/4,(AJ19+AK19+AL19+AM19+AN19+AS17+AT17+AU17+AV17+AW17+AX16+AY16+AZ16+BA16+BB16+BI14+BJ14+BK14+BL14+BM14+BT12+BU12+BV12+BW12+BX12+BY11+BZ11+CA11+CB11+CC11+CD10+CE10+CF10+CG10+CH10+CI9+CJ9+CK9+CL9+CM9+CN8+CO8+CP8+CQ8+CR8)*-0.132/5,(BC15+BD15+BE15+BF15+BG15+BH15+BN13+BO13+BP13+BQ13+BR13+BS13+CQ7+CP7+CO7+CN7+CM7+CL7+CK6+CJ6+CI6+CH6+CG6+CF6)*-0.132/6,(CE5+CD5+CC5+CB5+CA5+BZ4+BY4+BX4+BW4+BV4)*-0.132/5,17)</f>
        <v>16.139461538461539</v>
      </c>
      <c r="U254" s="111">
        <f ca="1">Lefty!T254</f>
        <v>15.759538461538462</v>
      </c>
    </row>
    <row r="255" spans="2:21">
      <c r="B255" s="108">
        <v>39</v>
      </c>
      <c r="C255" s="71">
        <f ca="1">SUM(0.25*(F255-B255),B255)</f>
        <v>36</v>
      </c>
      <c r="D255" s="71">
        <f ca="1">SUM(0.5*(F255-B255)+B255)</f>
        <v>33</v>
      </c>
      <c r="E255" s="71">
        <f ca="1">SUM(0.75*(F255-B255),B255)</f>
        <v>30</v>
      </c>
      <c r="F255" s="108">
        <v>27</v>
      </c>
      <c r="G255" s="71">
        <f ca="1">SUM(0.25*(J255-F255),F255)</f>
        <v>24</v>
      </c>
      <c r="H255" s="71">
        <f ca="1">SUM(0.5*(J255-F255),F255)</f>
        <v>21</v>
      </c>
      <c r="I255" s="71">
        <f ca="1">SUM(0.75*(J255-F255),F255)</f>
        <v>18</v>
      </c>
      <c r="J255" s="108">
        <f ca="1">SUM(F255,-B255,F255)</f>
        <v>15</v>
      </c>
      <c r="K255" s="71">
        <f ca="1">SUM(0.25*(N255-J255),J255)</f>
        <v>12.75</v>
      </c>
      <c r="L255" s="71">
        <f ca="1">SUM(0.5*(N255-J255),J255)</f>
        <v>10.5</v>
      </c>
      <c r="M255" s="71">
        <f ca="1">SUM(0.75*(N255-J255),J255)</f>
        <v>8.25</v>
      </c>
      <c r="N255" s="108">
        <f ca="1">SUM(F255,-B255,J255,0.25*ABS(J255-F255))</f>
        <v>6</v>
      </c>
      <c r="O255" s="71">
        <f ca="1">SUM(0.25*(R255-N255),N255)</f>
        <v>8.75</v>
      </c>
      <c r="P255" s="71">
        <f ca="1">SUM(0.5*(R255-N255),N255)</f>
        <v>11.5</v>
      </c>
      <c r="Q255" s="71">
        <f ca="1">SUM(0.75*(R255-N255),N255)</f>
        <v>14.25</v>
      </c>
      <c r="R255" s="108">
        <v>17</v>
      </c>
      <c r="S255" s="122"/>
      <c r="T255" s="111">
        <f ca="1">SUM((AD20+AE20+AF20+AG20+AH20+AI19+AJ19+AK19+AL19+AM19+AN18+AO18+AP18+AQ18+AR18+AS17+AT17+AU17+AV17+AW17+AX16+AY16+AZ16+BA16+BB16+CG10+CH10+CI10+CJ10+CK10+CR8+CS8+CT8+CU8+CV8)*-0.132/5,(BC15+BD15+BE15+BF15+BG15+BH15+BI14+BJ14+BK14+BL14+BM14+BN14+BO13+BP13+BQ13+BR13+BS13+BT13+BU12+BV12+BW12+BX12+BY12+BZ12+CA11+CB11+CC11+CD11+CE11+CF11+CL9+CM9+CN9+CO9+CP9+CQ9)*-0.132/6,(CU7+CT7+CS7+CR7+CQ7+CP7+CO7+CN6+CM6+CL6+CK6+CJ6+CI6+CH6)*-0.132/7,(CG5+CF5+CE5+CD5+CC5+CB5+CA4+BZ4+BY4+BX4+BW4+BV4)*-0.132/6,17)</f>
        <v>16.190061538461539</v>
      </c>
      <c r="U255" s="111">
        <f ca="1">Lefty!T255</f>
        <v>15.673424175824177</v>
      </c>
    </row>
    <row r="256" spans="2:19">
      <c r="B256" s="108"/>
      <c r="C256" s="71"/>
      <c r="D256" s="71"/>
      <c r="E256" s="71"/>
      <c r="F256" s="108"/>
      <c r="G256" s="71"/>
      <c r="H256" s="71"/>
      <c r="I256" s="71"/>
      <c r="J256" s="108"/>
      <c r="K256" s="71"/>
      <c r="L256" s="71"/>
      <c r="M256" s="71"/>
      <c r="N256" s="108"/>
      <c r="O256" s="71"/>
      <c r="P256" s="71"/>
      <c r="Q256" s="71"/>
      <c r="R256" s="108"/>
      <c r="S256" s="122"/>
    </row>
    <row r="257" spans="2:21">
      <c r="B257" s="108">
        <v>32</v>
      </c>
      <c r="C257" s="71">
        <f ca="1">SUM(0.25*(F257-B257),B257)</f>
        <v>31</v>
      </c>
      <c r="D257" s="71">
        <f ca="1">SUM(0.5*(F257-B257)+B257)</f>
        <v>30</v>
      </c>
      <c r="E257" s="71">
        <f ca="1">SUM(0.75*(F257-B257),B257)</f>
        <v>29</v>
      </c>
      <c r="F257" s="108">
        <v>28</v>
      </c>
      <c r="G257" s="71">
        <f ca="1">SUM(0.25*(J257-F257),F257)</f>
        <v>27</v>
      </c>
      <c r="H257" s="71">
        <f ca="1">SUM(0.5*(J257-F257),F257)</f>
        <v>26</v>
      </c>
      <c r="I257" s="71">
        <f ca="1">SUM(0.75*(J257-F257),F257)</f>
        <v>25</v>
      </c>
      <c r="J257" s="108">
        <f ca="1">SUM(F257,-B257,F257)</f>
        <v>24</v>
      </c>
      <c r="K257" s="71">
        <f ca="1">SUM(0.25*(N257-J257),J257)</f>
        <v>23.25</v>
      </c>
      <c r="L257" s="71">
        <f ca="1">SUM(0.5*(N257-J257),J257)</f>
        <v>22.5</v>
      </c>
      <c r="M257" s="71">
        <f ca="1">SUM(0.75*(N257-J257),J257)</f>
        <v>21.75</v>
      </c>
      <c r="N257" s="108">
        <f ca="1">SUM(F257,-B257,J257,0.25*ABS(J257-F257))</f>
        <v>21</v>
      </c>
      <c r="O257" s="71">
        <f ca="1">SUM(0.25*(R257-N257),N257)</f>
        <v>20</v>
      </c>
      <c r="P257" s="71">
        <f ca="1">SUM(0.5*(R257-N257),N257)</f>
        <v>19</v>
      </c>
      <c r="Q257" s="71">
        <f ca="1">SUM(0.75*(R257-N257),N257)</f>
        <v>18</v>
      </c>
      <c r="R257" s="108">
        <v>17</v>
      </c>
      <c r="S257" s="122"/>
      <c r="T257" s="111">
        <f ca="1">SUM((AS19+AT19+AU18+AV18+AW17+AX17+AY16+AZ16+BA15+BB15+BC14+BD14+BE13+BF13+BG12+BH12+BI11+BJ11+BK10+BL10+BM9+BN9+BO8+BP8+BO7+BN7+BM6+BL6)*-0.132/2,(AR20+BK5+BJ4)*-0.132,17)</f>
        <v>15.754461538461538</v>
      </c>
      <c r="U257" s="111">
        <f ca="1">Lefty!T257</f>
        <v>16.529538461538461</v>
      </c>
    </row>
    <row r="258" spans="2:21">
      <c r="B258" s="108">
        <v>33</v>
      </c>
      <c r="C258" s="71">
        <f ca="1">SUM(0.25*(F258-B258),B258)</f>
        <v>31.75</v>
      </c>
      <c r="D258" s="71">
        <f ca="1">SUM(0.5*(F258-B258)+B258)</f>
        <v>30.5</v>
      </c>
      <c r="E258" s="71">
        <f ca="1">SUM(0.75*(F258-B258),B258)</f>
        <v>29.25</v>
      </c>
      <c r="F258" s="108">
        <v>28</v>
      </c>
      <c r="G258" s="71">
        <f ca="1">SUM(0.25*(J258-F258),F258)</f>
        <v>26.75</v>
      </c>
      <c r="H258" s="71">
        <f ca="1">SUM(0.5*(J258-F258),F258)</f>
        <v>25.5</v>
      </c>
      <c r="I258" s="71">
        <f ca="1">SUM(0.75*(J258-F258),F258)</f>
        <v>24.25</v>
      </c>
      <c r="J258" s="108">
        <f ca="1">SUM(F258,-B258,F258)</f>
        <v>23</v>
      </c>
      <c r="K258" s="71">
        <f ca="1">SUM(0.25*(N258-J258),J258)</f>
        <v>22.0625</v>
      </c>
      <c r="L258" s="71">
        <f ca="1">SUM(0.5*(N258-J258),J258)</f>
        <v>21.125</v>
      </c>
      <c r="M258" s="71">
        <f ca="1">SUM(0.75*(N258-J258),J258)</f>
        <v>20.1875</v>
      </c>
      <c r="N258" s="108">
        <f ca="1">SUM(F258,-B258,J258,0.25*ABS(J258-F258))</f>
        <v>19.25</v>
      </c>
      <c r="O258" s="71">
        <f ca="1">SUM(0.25*(R258-N258),N258)</f>
        <v>18.6875</v>
      </c>
      <c r="P258" s="71">
        <f ca="1">SUM(0.5*(R258-N258),N258)</f>
        <v>18.125</v>
      </c>
      <c r="Q258" s="71">
        <f ca="1">SUM(0.75*(R258-N258),N258)</f>
        <v>17.5625</v>
      </c>
      <c r="R258" s="108">
        <v>17</v>
      </c>
      <c r="S258" s="122"/>
      <c r="T258" s="111">
        <f ca="1">SUM((AP20+AQ20+AR19+AS19+AW17+AX17+AY16+AZ16+BD14+BE14+BI12+BJ12+BK11+BL11+BM10+BN10+BO9+BP9+BQ8+BR8)*-0.132/2,(AT18+AU18+AV18+BA15+BB15+BC15+BF13+BG13+BH13)*-0.132/3,(BS7+BT6+BU5+BV4)*-0.132,17)</f>
        <v>15.182461538461539</v>
      </c>
      <c r="U258" s="111">
        <f ca="1">Lefty!T258</f>
        <v>16.155538461538463</v>
      </c>
    </row>
    <row r="259" spans="2:21">
      <c r="B259" s="108">
        <v>34</v>
      </c>
      <c r="C259" s="71">
        <f ca="1">SUM(0.25*(F259-B259),B259)</f>
        <v>32.5</v>
      </c>
      <c r="D259" s="71">
        <f ca="1">SUM(0.5*(F259-B259)+B259)</f>
        <v>31</v>
      </c>
      <c r="E259" s="71">
        <f ca="1">SUM(0.75*(F259-B259),B259)</f>
        <v>29.5</v>
      </c>
      <c r="F259" s="108">
        <v>28</v>
      </c>
      <c r="G259" s="71">
        <f ca="1">SUM(0.25*(J259-F259),F259)</f>
        <v>26.5</v>
      </c>
      <c r="H259" s="71">
        <f ca="1">SUM(0.5*(J259-F259),F259)</f>
        <v>25</v>
      </c>
      <c r="I259" s="71">
        <f ca="1">SUM(0.75*(J259-F259),F259)</f>
        <v>23.5</v>
      </c>
      <c r="J259" s="108">
        <f ca="1">SUM(F259,-B259,F259)</f>
        <v>22</v>
      </c>
      <c r="K259" s="71">
        <f ca="1">SUM(0.25*(N259-J259),J259)</f>
        <v>20.875</v>
      </c>
      <c r="L259" s="71">
        <f ca="1">SUM(0.5*(N259-J259),J259)</f>
        <v>19.75</v>
      </c>
      <c r="M259" s="71">
        <f ca="1">SUM(0.75*(N259-J259),J259)</f>
        <v>18.625</v>
      </c>
      <c r="N259" s="108">
        <f ca="1">SUM(F259,-B259,J259,0.25*ABS(J259-F259))</f>
        <v>17.5</v>
      </c>
      <c r="O259" s="71">
        <f ca="1">SUM(0.25*(R259-N259),N259)</f>
        <v>17.375</v>
      </c>
      <c r="P259" s="71">
        <f ca="1">SUM(0.5*(R259-N259),N259)</f>
        <v>17.25</v>
      </c>
      <c r="Q259" s="71">
        <f ca="1">SUM(0.75*(R259-N259),N259)</f>
        <v>17.125</v>
      </c>
      <c r="R259" s="108">
        <v>17</v>
      </c>
      <c r="S259" s="122"/>
      <c r="T259" s="111">
        <f ca="1">SUM((AP19+AQ19+AR19+AU17+AV17+AW17+AX16+AY16+AZ16+BA15+BB15+BC15+BD14+BE14+BF14+BG13+BH13+BI13+BJ12+BK12+BL12+BM11+BN11+BO11+BR9+BS9+BT9)*-0.132/3,(AN20+AO20+AS18+AT18+BP10+BQ10+BU8+BV8)*-0.132/2,(BV7+BV6+BV5+BV4)*-0.132,17)</f>
        <v>15.644461538461538</v>
      </c>
      <c r="U259" s="111">
        <f ca="1">Lefty!T259</f>
        <v>15.781538461538462</v>
      </c>
    </row>
    <row r="260" spans="2:21">
      <c r="B260" s="108">
        <v>35</v>
      </c>
      <c r="C260" s="71">
        <f ca="1">SUM(0.25*(F260-B260),B260)</f>
        <v>33.25</v>
      </c>
      <c r="D260" s="71">
        <f ca="1">SUM(0.5*(F260-B260)+B260)</f>
        <v>31.5</v>
      </c>
      <c r="E260" s="71">
        <f ca="1">SUM(0.75*(F260-B260),B260)</f>
        <v>29.75</v>
      </c>
      <c r="F260" s="108">
        <v>28</v>
      </c>
      <c r="G260" s="71">
        <f ca="1">SUM(0.25*(J260-F260),F260)</f>
        <v>26.25</v>
      </c>
      <c r="H260" s="71">
        <f ca="1">SUM(0.5*(J260-F260),F260)</f>
        <v>24.5</v>
      </c>
      <c r="I260" s="71">
        <f ca="1">SUM(0.75*(J260-F260),F260)</f>
        <v>22.75</v>
      </c>
      <c r="J260" s="108">
        <f ca="1">SUM(F260,-B260,F260)</f>
        <v>21</v>
      </c>
      <c r="K260" s="71">
        <f ca="1">SUM(0.25*(N260-J260),J260)</f>
        <v>19.6875</v>
      </c>
      <c r="L260" s="71">
        <f ca="1">SUM(0.5*(N260-J260),J260)</f>
        <v>18.375</v>
      </c>
      <c r="M260" s="71">
        <f ca="1">SUM(0.75*(N260-J260),J260)</f>
        <v>17.0625</v>
      </c>
      <c r="N260" s="108">
        <f ca="1">SUM(F260,-B260,J260,0.25*ABS(J260-F260))</f>
        <v>15.75</v>
      </c>
      <c r="O260" s="71">
        <f ca="1">SUM(0.25*(R260-N260),N260)</f>
        <v>16.0625</v>
      </c>
      <c r="P260" s="71">
        <f ca="1">SUM(0.5*(R260-N260),N260)</f>
        <v>16.375</v>
      </c>
      <c r="Q260" s="71">
        <f ca="1">SUM(0.75*(R260-N260),N260)</f>
        <v>16.6875</v>
      </c>
      <c r="R260" s="108">
        <v>17</v>
      </c>
      <c r="S260" s="122"/>
      <c r="T260" s="111">
        <f ca="1">SUM((AL20+AM20+AN20+AO19+AP19+AQ19+AR18+AS18+AT18+AU17+AV17+AW17+AX16+AY16+AZ16+BE14+BF14+BG14+BL12+BM12+BN12+BO11+BP11+BQ11+BR10+BS10+BT10+BU9+BV9+BW9+BX8+BY8+BZ8)*-0.132/3,(BA15+BB15+BC15+BD15+BH13+BI13+BJ13+BK13)*-0.132/4,(BY7+BX6+BW5+BV4)*-0.132,17)</f>
        <v>15.754461538461538</v>
      </c>
      <c r="U260" s="111">
        <f ca="1">Lefty!T260</f>
        <v>15.781538461538462</v>
      </c>
    </row>
    <row r="261" spans="2:21">
      <c r="B261" s="108">
        <v>36</v>
      </c>
      <c r="C261" s="71">
        <f ca="1">SUM(0.25*(F261-B261),B261)</f>
        <v>34</v>
      </c>
      <c r="D261" s="71">
        <f ca="1">SUM(0.5*(F261-B261)+B261)</f>
        <v>32</v>
      </c>
      <c r="E261" s="71">
        <f ca="1">SUM(0.75*(F261-B261),B261)</f>
        <v>30</v>
      </c>
      <c r="F261" s="108">
        <v>28</v>
      </c>
      <c r="G261" s="71">
        <f ca="1">SUM(0.25*(J261-F261),F261)</f>
        <v>26</v>
      </c>
      <c r="H261" s="71">
        <f ca="1">SUM(0.5*(J261-F261),F261)</f>
        <v>24</v>
      </c>
      <c r="I261" s="71">
        <f ca="1">SUM(0.75*(J261-F261),F261)</f>
        <v>22</v>
      </c>
      <c r="J261" s="108">
        <f ca="1">SUM(F261,-B261,F261)</f>
        <v>20</v>
      </c>
      <c r="K261" s="71">
        <f ca="1">SUM(0.25*(N261-J261),J261)</f>
        <v>18.5</v>
      </c>
      <c r="L261" s="71">
        <f ca="1">SUM(0.5*(N261-J261),J261)</f>
        <v>17</v>
      </c>
      <c r="M261" s="71">
        <f ca="1">SUM(0.75*(N261-J261),J261)</f>
        <v>15.5</v>
      </c>
      <c r="N261" s="108">
        <f ca="1">SUM(F261,-B261,J261,0.25*ABS(J261-F261))</f>
        <v>14</v>
      </c>
      <c r="O261" s="71">
        <f ca="1">SUM(0.25*(R261-N261),N261)</f>
        <v>14.75</v>
      </c>
      <c r="P261" s="71">
        <f ca="1">SUM(0.5*(R261-N261),N261)</f>
        <v>15.5</v>
      </c>
      <c r="Q261" s="71">
        <f ca="1">SUM(0.75*(R261-N261),N261)</f>
        <v>16.25</v>
      </c>
      <c r="R261" s="108">
        <v>17</v>
      </c>
      <c r="S261" s="122"/>
      <c r="T261" s="111">
        <f ca="1">SUM((AJ20+AK20+AL20+AQ18+AR18+AS18+AX16+AY16+AZ16+BU10+BV10+BW10+CB8+CC8+CD8)*-0.132/3,(AM19+AN19+AO19+AP19+AT17+AU17+AV17+AW17+BA15+BB15+BC15+BD15+BE14+BF14+BG14+BH14+BI13+BJ13+BK13+BL13+BM12+BN12+BO12+BP12+BQ11+BR11+BS11+BT11+BX9+BY9+BZ9+CA9)*-0.132/4,(CC7+CB7+CA6+BZ6+BY5+BX5+BW4+BV4)*-0.132/2,17)</f>
        <v>15.644461538461538</v>
      </c>
      <c r="U261" s="111">
        <f ca="1">Lefty!T261</f>
        <v>15.660538461538462</v>
      </c>
    </row>
    <row r="262" spans="2:21">
      <c r="B262" s="108">
        <v>37</v>
      </c>
      <c r="C262" s="71">
        <f ca="1">SUM(0.25*(F262-B262),B262)</f>
        <v>34.75</v>
      </c>
      <c r="D262" s="71">
        <f ca="1">SUM(0.5*(F262-B262)+B262)</f>
        <v>32.5</v>
      </c>
      <c r="E262" s="71">
        <f ca="1">SUM(0.75*(F262-B262),B262)</f>
        <v>30.25</v>
      </c>
      <c r="F262" s="108">
        <v>28</v>
      </c>
      <c r="G262" s="71">
        <f ca="1">SUM(0.25*(J262-F262),F262)</f>
        <v>25.75</v>
      </c>
      <c r="H262" s="71">
        <f ca="1">SUM(0.5*(J262-F262),F262)</f>
        <v>23.5</v>
      </c>
      <c r="I262" s="71">
        <f ca="1">SUM(0.75*(J262-F262),F262)</f>
        <v>21.25</v>
      </c>
      <c r="J262" s="108">
        <f ca="1">SUM(F262,-B262,F262)</f>
        <v>19</v>
      </c>
      <c r="K262" s="71">
        <f ca="1">SUM(0.25*(N262-J262),J262)</f>
        <v>17.3125</v>
      </c>
      <c r="L262" s="71">
        <f ca="1">SUM(0.5*(N262-J262),J262)</f>
        <v>15.625</v>
      </c>
      <c r="M262" s="71">
        <f ca="1">SUM(0.75*(N262-J262),J262)</f>
        <v>13.9375</v>
      </c>
      <c r="N262" s="108">
        <f ca="1">SUM(F262,-B262,J262,0.25*ABS(J262-F262))</f>
        <v>12.25</v>
      </c>
      <c r="O262" s="71">
        <f ca="1">SUM(0.25*(R262-N262),N262)</f>
        <v>13.4375</v>
      </c>
      <c r="P262" s="71">
        <f ca="1">SUM(0.5*(R262-N262),N262)</f>
        <v>14.625</v>
      </c>
      <c r="Q262" s="71">
        <f ca="1">SUM(0.75*(R262-N262),N262)</f>
        <v>15.8125</v>
      </c>
      <c r="R262" s="108">
        <v>17</v>
      </c>
      <c r="S262" s="122"/>
      <c r="T262" s="111">
        <f ca="1">SUM((AH20+AI20+AJ20)*-0.132/3,(AK19+AL19+AM19+AN19+AO18+AP18+AQ18+AR18+AS17+AT17+AU17+AV17+AW16+AX16+AY16+AZ16)*-0.132/4,(BA15+BB15+BC15+BD15+BE15+BJ13+BK13+BL13+BM13+BN13)*-0.132/5,(BF14+BG14+BH14+BI14+BO12+BP12+BQ12+BR12+BS11+BT11+BU11+BV11+BW10+BX10+BY10+BZ10+CA9+CB9+CC9+CD9+CE8+CF8+CG8+CH8)*-0.132/4,(CG7+CF7+CE7+CD6+CC6+CB6+CA5+BZ5+BY5+BX4+BW4+BV4)*-0.132/3,17)</f>
        <v>16.003061538461537</v>
      </c>
      <c r="U262" s="111">
        <f ca="1">Lefty!T262</f>
        <v>15.409738461538462</v>
      </c>
    </row>
    <row r="263" spans="2:21">
      <c r="B263" s="108">
        <v>38</v>
      </c>
      <c r="C263" s="71">
        <f ca="1">SUM(0.25*(F263-B263),B263)</f>
        <v>35.5</v>
      </c>
      <c r="D263" s="71">
        <f ca="1">SUM(0.5*(F263-B263)+B263)</f>
        <v>33</v>
      </c>
      <c r="E263" s="71">
        <f ca="1">SUM(0.75*(F263-B263),B263)</f>
        <v>30.5</v>
      </c>
      <c r="F263" s="108">
        <v>28</v>
      </c>
      <c r="G263" s="71">
        <f ca="1">SUM(0.25*(J263-F263),F263)</f>
        <v>25.5</v>
      </c>
      <c r="H263" s="71">
        <f ca="1">SUM(0.5*(J263-F263),F263)</f>
        <v>23</v>
      </c>
      <c r="I263" s="71">
        <f ca="1">SUM(0.75*(J263-F263),F263)</f>
        <v>20.5</v>
      </c>
      <c r="J263" s="108">
        <f ca="1">SUM(F263,-B263,F263)</f>
        <v>18</v>
      </c>
      <c r="K263" s="71">
        <f ca="1">SUM(0.25*(N263-J263),J263)</f>
        <v>16.125</v>
      </c>
      <c r="L263" s="71">
        <f ca="1">SUM(0.5*(N263-J263),J263)</f>
        <v>14.25</v>
      </c>
      <c r="M263" s="71">
        <f ca="1">SUM(0.75*(N263-J263),J263)</f>
        <v>12.375</v>
      </c>
      <c r="N263" s="108">
        <f ca="1">SUM(F263,-B263,J263,0.25*ABS(J263-F263))</f>
        <v>10.5</v>
      </c>
      <c r="O263" s="71">
        <f ca="1">SUM(0.25*(R263-N263),N263)</f>
        <v>12.125</v>
      </c>
      <c r="P263" s="71">
        <f ca="1">SUM(0.5*(R263-N263),N263)</f>
        <v>13.75</v>
      </c>
      <c r="Q263" s="71">
        <f ca="1">SUM(0.75*(R263-N263),N263)</f>
        <v>15.375</v>
      </c>
      <c r="R263" s="108">
        <v>17</v>
      </c>
      <c r="S263" s="122"/>
      <c r="T263" s="111">
        <f ca="1">SUM((AF20+AG20+AH20+AI20+AJ19+AK19+AL19+AM19+AS17+AT17+AU17+AV17+AW16+AX16+AY16+AZ16+BZ10+CA10+CB10+CC10+CI8+CJ8+CK8+CL8+CK7+CJ7+CI7+CH7+CG6+CF6+CE6+CD6+CC5+CB5+CA5+BZ5+BY4+BX4+BW4+BV4)*-0.132/4,(AN18+AO18+AP18+AQ18+AR18+BA15+BB15+BC15+BD15+BE15+BF14+BG14+BH14+BI14+BJ14+BK13+BL13+BM13+BN13+BO13+BP12+BQ12+BR12+BS12+BT12+BU11+BV11+BW11+BX11+BY11+CD9+CE9+CF9+CG9+CH9)*-0.132/5,17)</f>
        <v>16.064661538461539</v>
      </c>
      <c r="U263" s="111">
        <f ca="1">Lefty!T263</f>
        <v>15.618738461538463</v>
      </c>
    </row>
    <row r="264" spans="2:21">
      <c r="B264" s="108">
        <v>39</v>
      </c>
      <c r="C264" s="71">
        <f ca="1">SUM(0.25*(F264-B264),B264)</f>
        <v>36.25</v>
      </c>
      <c r="D264" s="71">
        <f ca="1">SUM(0.5*(F264-B264)+B264)</f>
        <v>33.5</v>
      </c>
      <c r="E264" s="71">
        <f ca="1">SUM(0.75*(F264-B264),B264)</f>
        <v>30.75</v>
      </c>
      <c r="F264" s="108">
        <v>28</v>
      </c>
      <c r="G264" s="71">
        <f ca="1">SUM(0.25*(J264-F264),F264)</f>
        <v>25.25</v>
      </c>
      <c r="H264" s="71">
        <f ca="1">SUM(0.5*(J264-F264),F264)</f>
        <v>22.5</v>
      </c>
      <c r="I264" s="71">
        <f ca="1">SUM(0.75*(J264-F264),F264)</f>
        <v>19.75</v>
      </c>
      <c r="J264" s="108">
        <f ca="1">SUM(F264,-B264,F264)</f>
        <v>17</v>
      </c>
      <c r="K264" s="71">
        <f ca="1">SUM(0.25*(N264-J264),J264)</f>
        <v>14.9375</v>
      </c>
      <c r="L264" s="71">
        <f ca="1">SUM(0.5*(N264-J264),J264)</f>
        <v>12.875</v>
      </c>
      <c r="M264" s="71">
        <f ca="1">SUM(0.75*(N264-J264),J264)</f>
        <v>10.8125</v>
      </c>
      <c r="N264" s="108">
        <f ca="1">SUM(F264,-B264,J264,0.25*ABS(J264-F264))</f>
        <v>8.75</v>
      </c>
      <c r="O264" s="71">
        <f ca="1">SUM(0.25*(R264-N264),N264)</f>
        <v>10.8125</v>
      </c>
      <c r="P264" s="71">
        <f ca="1">SUM(0.5*(R264-N264),N264)</f>
        <v>12.875</v>
      </c>
      <c r="Q264" s="71">
        <f ca="1">SUM(0.75*(R264-N264),N264)</f>
        <v>14.9375</v>
      </c>
      <c r="R264" s="108">
        <v>17</v>
      </c>
      <c r="S264" s="122"/>
      <c r="T264" s="111">
        <f ca="1">SUM((AD20+AE20+AF20+AG20+AM18+AN18+AO18+AP18)*-0.132/4,(AH19+AI19+AJ19+AK19+AL19+AQ17+AR17+AS17+AT17+AU17+AV16+AW16+AX16+AY16+AZ16+BG14+BH14+BI14+BJ14+BK14+BR12+BS12+BT12+BU12+BV12+BW11+BX11+BY11+BZ11+CA11+CB10+CC10+CD10+CE10+CF10+CG9+CH9+CI9+CJ9+CK9+CL8+CM8+CN8+CO8+CP8+CO7+CN7+CM7+CL7+CK7+CJ6+CI6+CH6+CG6+CF6+CE5+CD5+CC5+CB5+CA5+BZ4+BY4+BX4+BW4+BV4)*-0.132/5,(BA15+BB15+BC15+BD15+BE15+BF15+BL13+BM13+BN13+BO13+BP13+BQ13)*-0.132/6,17)</f>
        <v>16.176861538461537</v>
      </c>
      <c r="U264" s="111">
        <f ca="1">Lefty!T264</f>
        <v>15.469138461538464</v>
      </c>
    </row>
    <row r="265" spans="2:19">
      <c r="B265" s="108"/>
      <c r="C265" s="71"/>
      <c r="D265" s="71"/>
      <c r="E265" s="71"/>
      <c r="F265" s="108"/>
      <c r="G265" s="71"/>
      <c r="H265" s="71"/>
      <c r="I265" s="71"/>
      <c r="J265" s="108"/>
      <c r="K265" s="71"/>
      <c r="L265" s="71"/>
      <c r="M265" s="71"/>
      <c r="N265" s="108"/>
      <c r="O265" s="71"/>
      <c r="P265" s="71"/>
      <c r="Q265" s="71"/>
      <c r="R265" s="108"/>
      <c r="S265" s="122"/>
    </row>
    <row r="266" spans="2:21">
      <c r="B266" s="108">
        <v>33</v>
      </c>
      <c r="C266" s="71">
        <f ca="1">SUM(0.25*(F266-B266),B266)</f>
        <v>32</v>
      </c>
      <c r="D266" s="71">
        <f ca="1">SUM(0.5*(F266-B266)+B266)</f>
        <v>31</v>
      </c>
      <c r="E266" s="71">
        <f ca="1">SUM(0.75*(F266-B266),B266)</f>
        <v>30</v>
      </c>
      <c r="F266" s="108">
        <v>29</v>
      </c>
      <c r="G266" s="71">
        <f ca="1">SUM(0.25*(J266-F266),F266)</f>
        <v>28</v>
      </c>
      <c r="H266" s="71">
        <f ca="1">SUM(0.5*(J266-F266),F266)</f>
        <v>27</v>
      </c>
      <c r="I266" s="71">
        <f ca="1">SUM(0.75*(J266-F266),F266)</f>
        <v>26</v>
      </c>
      <c r="J266" s="108">
        <f ca="1">SUM(F266,-B266,F266)</f>
        <v>25</v>
      </c>
      <c r="K266" s="71">
        <f ca="1">SUM(0.25*(N266-J266),J266)</f>
        <v>24</v>
      </c>
      <c r="L266" s="71">
        <f ca="1">SUM(0.5*(N266-J266),J266)</f>
        <v>23</v>
      </c>
      <c r="M266" s="71">
        <f ca="1">SUM(0.75*(N266-J266),J266)</f>
        <v>22</v>
      </c>
      <c r="N266" s="108">
        <f ca="1">SUM(J266,J266,-F266)</f>
        <v>21</v>
      </c>
      <c r="O266" s="71">
        <f ca="1">SUM(0.25*(R266-N266),N266)</f>
        <v>20</v>
      </c>
      <c r="P266" s="71">
        <f ca="1">SUM(0.5*(R266-N266),N266)</f>
        <v>19</v>
      </c>
      <c r="Q266" s="71">
        <f ca="1">SUM(0.75*(R266-N266),N266)</f>
        <v>18</v>
      </c>
      <c r="R266" s="108">
        <v>17</v>
      </c>
      <c r="S266" s="122"/>
      <c r="T266" s="111">
        <f ca="1">SUM(AP20*-0.132,(AQ19+AR19+AS18+AT18+AU17+AV17+AW16+AX16+AY15+AZ15+BA14+BB14+BC13+BD13+BE12+BF12++BG11+BH11+BI10+BJ10+BK9+BL9+BM8+BN8+BO7+BP7+BQ6+BR6+BS5+BT5+BU4+BV4)*-0.132/2,17)</f>
        <v>14.830461538461538</v>
      </c>
      <c r="U266" s="111">
        <f ca="1">Lefty!T266</f>
        <v>15.605538461538464</v>
      </c>
    </row>
    <row r="267" spans="2:21">
      <c r="B267" s="108">
        <v>34</v>
      </c>
      <c r="C267" s="71">
        <f ca="1">SUM(0.25*(F267-B267),B267)</f>
        <v>32.75</v>
      </c>
      <c r="D267" s="71">
        <f ca="1">SUM(0.5*(F267-B267)+B267)</f>
        <v>31.5</v>
      </c>
      <c r="E267" s="71">
        <f ca="1">SUM(0.75*(F267-B267),B267)</f>
        <v>30.25</v>
      </c>
      <c r="F267" s="108">
        <v>29</v>
      </c>
      <c r="G267" s="71">
        <f ca="1">SUM(0.25*(J267-F267),F267)</f>
        <v>27.75</v>
      </c>
      <c r="H267" s="71">
        <f ca="1">SUM(0.5*(J267-F267),F267)</f>
        <v>26.5</v>
      </c>
      <c r="I267" s="71">
        <f ca="1">SUM(0.75*(J267-F267),F267)</f>
        <v>25.25</v>
      </c>
      <c r="J267" s="108">
        <f ca="1">SUM(F267,-B267,F267)</f>
        <v>24</v>
      </c>
      <c r="K267" s="71">
        <f ca="1">SUM(0.25*(N267-J267),J267)</f>
        <v>23.0625</v>
      </c>
      <c r="L267" s="71">
        <f ca="1">SUM(0.5*(N267-J267),J267)</f>
        <v>22.125</v>
      </c>
      <c r="M267" s="71">
        <f ca="1">SUM(0.75*(N267-J267),J267)</f>
        <v>21.1875</v>
      </c>
      <c r="N267" s="108">
        <f ca="1">SUM(F267,-B267,J267,0.25*ABS(J267-F267))</f>
        <v>20.25</v>
      </c>
      <c r="O267" s="71">
        <f ca="1">SUM(0.25*(R267-N267),N267)</f>
        <v>19.4375</v>
      </c>
      <c r="P267" s="71">
        <f ca="1">SUM(0.5*(R267-N267),N267)</f>
        <v>18.625</v>
      </c>
      <c r="Q267" s="71">
        <f ca="1">SUM(0.75*(R267-N267),N267)</f>
        <v>17.8125</v>
      </c>
      <c r="R267" s="108">
        <v>17</v>
      </c>
      <c r="S267" s="122"/>
      <c r="T267" s="111">
        <f ca="1">SUM((AN20+AO20+AP19+AQ19+AU17+AV17+AW16+AX16+BB14+BC14+BG12+BH12+BI11+BJ11+BK10+BL10+BM9+BN9+BO8+BP8+BS5+BT5+BU4+BV4)*-0.132/2,(AR18+AS18+AT18+AY15+AZ15+BA15+BD13+BE13+BF13)*-0.132/3,(BQ7+BR6)*-0.132,17)</f>
        <v>15.292461538461538</v>
      </c>
      <c r="U267" s="111">
        <f ca="1">Lefty!T267</f>
        <v>15.627538461538462</v>
      </c>
    </row>
    <row r="268" spans="2:21">
      <c r="B268" s="108">
        <v>35</v>
      </c>
      <c r="C268" s="71">
        <f ca="1">SUM(0.25*(F268-B268),B268)</f>
        <v>33.5</v>
      </c>
      <c r="D268" s="71">
        <f ca="1">SUM(0.5*(F268-B268)+B268)</f>
        <v>32</v>
      </c>
      <c r="E268" s="71">
        <f ca="1">SUM(0.75*(F268-B268),B268)</f>
        <v>30.5</v>
      </c>
      <c r="F268" s="108">
        <v>29</v>
      </c>
      <c r="G268" s="71">
        <f ca="1">SUM(0.25*(J268-F268),F268)</f>
        <v>27.5</v>
      </c>
      <c r="H268" s="71">
        <f ca="1">SUM(0.5*(J268-F268),F268)</f>
        <v>26</v>
      </c>
      <c r="I268" s="71">
        <f ca="1">SUM(0.75*(J268-F268),F268)</f>
        <v>24.5</v>
      </c>
      <c r="J268" s="108">
        <f ca="1">SUM(F268,-B268,F268)</f>
        <v>23</v>
      </c>
      <c r="K268" s="71">
        <f ca="1">SUM(0.25*(N268-J268),J268)</f>
        <v>21.875</v>
      </c>
      <c r="L268" s="71">
        <f ca="1">SUM(0.5*(N268-J268),J268)</f>
        <v>20.75</v>
      </c>
      <c r="M268" s="71">
        <f ca="1">SUM(0.75*(N268-J268),J268)</f>
        <v>19.625</v>
      </c>
      <c r="N268" s="108">
        <f ca="1">SUM(F268,-B268,J268,0.25*ABS(J268-F268))</f>
        <v>18.5</v>
      </c>
      <c r="O268" s="71">
        <f ca="1">SUM(0.25*(R268-N268),N268)</f>
        <v>18.125</v>
      </c>
      <c r="P268" s="71">
        <f ca="1">SUM(0.5*(R268-N268),N268)</f>
        <v>17.75</v>
      </c>
      <c r="Q268" s="71">
        <f ca="1">SUM(0.75*(R268-N268),N268)</f>
        <v>17.375</v>
      </c>
      <c r="R268" s="108">
        <v>17</v>
      </c>
      <c r="S268" s="122"/>
      <c r="T268" s="111">
        <f ca="1">SUM((AL20+AM20+AQ18+AR18)*-0.132/2,(AN19+AO19+AP19+AS17+AT17+AU17+AV16+AW16+AX16+AY15+AZ15+BA15+BB14+BC14+BD14+BE13+BF13+BG13+BH12+BI12+BJ12+BK11+BL11+BM11+BP9+BQ9+BR9)*-0.132/3,(BN10+BO10+BS8+BT8)*-0.132/2,(BU7+BU6+BV5+BV4)*-0.132,17)</f>
        <v>15.622461538461538</v>
      </c>
      <c r="U268" s="111">
        <f ca="1">Lefty!T268</f>
        <v>15.671538461538461</v>
      </c>
    </row>
    <row r="269" spans="2:21">
      <c r="B269" s="108">
        <v>36</v>
      </c>
      <c r="C269" s="71">
        <f ca="1">SUM(0.25*(F269-B269),B269)</f>
        <v>34.25</v>
      </c>
      <c r="D269" s="71">
        <f ca="1">SUM(0.5*(F269-B269)+B269)</f>
        <v>32.5</v>
      </c>
      <c r="E269" s="71">
        <f ca="1">SUM(0.75*(F269-B269),B269)</f>
        <v>30.75</v>
      </c>
      <c r="F269" s="108">
        <v>29</v>
      </c>
      <c r="G269" s="71">
        <f ca="1">SUM(0.25*(J269-F269),F269)</f>
        <v>27.25</v>
      </c>
      <c r="H269" s="71">
        <f ca="1">SUM(0.5*(J269-F269),F269)</f>
        <v>25.5</v>
      </c>
      <c r="I269" s="71">
        <f ca="1">SUM(0.75*(J269-F269),F269)</f>
        <v>23.75</v>
      </c>
      <c r="J269" s="108">
        <f ca="1">SUM(F269,-B269,F269)</f>
        <v>22</v>
      </c>
      <c r="K269" s="71">
        <f ca="1">SUM(0.25*(N269-J269),J269)</f>
        <v>20.6875</v>
      </c>
      <c r="L269" s="71">
        <f ca="1">SUM(0.5*(N269-J269),J269)</f>
        <v>19.375</v>
      </c>
      <c r="M269" s="71">
        <f ca="1">SUM(0.75*(N269-J269),J269)</f>
        <v>18.0625</v>
      </c>
      <c r="N269" s="108">
        <f ca="1">SUM(F269,-B269,J269,0.25*ABS(J269-F269))</f>
        <v>16.75</v>
      </c>
      <c r="O269" s="71">
        <f ca="1">SUM(0.25*(R269-N269),N269)</f>
        <v>16.8125</v>
      </c>
      <c r="P269" s="71">
        <f ca="1">SUM(0.5*(R269-N269),N269)</f>
        <v>16.875</v>
      </c>
      <c r="Q269" s="71">
        <f ca="1">SUM(0.75*(R269-N269),N269)</f>
        <v>16.9375</v>
      </c>
      <c r="R269" s="108">
        <v>17</v>
      </c>
      <c r="S269" s="122"/>
      <c r="T269" s="111">
        <f ca="1">SUM((AJ20+AK20+AL20+AM19+AN19+AO19+AP18+AQ18+AR18+AS17+AT17+AU17+AV16+AW16+AX16+BC14+BD14+BE14+BJ12+BK12+BL12+BM11+BN11+BO11+BP10+BQ10+BR10+BS9+BT9+BU9+BV8+BW8+BX8)*-0.132/3,(AY15+AZ15+BA15+BB15+BF13+BG13+BH13+BI13)*-0.132/4,(BW7+BW6+BV5+BV4)*-0.132,17)</f>
        <v>15.567461538461538</v>
      </c>
      <c r="U269" s="111">
        <f ca="1">Lefty!T269</f>
        <v>15.275538461538462</v>
      </c>
    </row>
    <row r="270" spans="2:21">
      <c r="B270" s="108">
        <v>37</v>
      </c>
      <c r="C270" s="71">
        <f ca="1">SUM(0.25*(F270-B270),B270)</f>
        <v>35</v>
      </c>
      <c r="D270" s="71">
        <f ca="1">SUM(0.5*(F270-B270)+B270)</f>
        <v>33</v>
      </c>
      <c r="E270" s="71">
        <f ca="1">SUM(0.75*(F270-B270),B270)</f>
        <v>31</v>
      </c>
      <c r="F270" s="108">
        <v>29</v>
      </c>
      <c r="G270" s="71">
        <f ca="1">SUM(0.25*(J270-F270),F270)</f>
        <v>27</v>
      </c>
      <c r="H270" s="71">
        <f ca="1">SUM(0.5*(J270-F270),F270)</f>
        <v>25</v>
      </c>
      <c r="I270" s="71">
        <f ca="1">SUM(0.75*(J270-F270),F270)</f>
        <v>23</v>
      </c>
      <c r="J270" s="108">
        <f ca="1">SUM(F270,-B270,F270)</f>
        <v>21</v>
      </c>
      <c r="K270" s="71">
        <f ca="1">SUM(0.25*(N270-J270),J270)</f>
        <v>19.5</v>
      </c>
      <c r="L270" s="71">
        <f ca="1">SUM(0.5*(N270-J270),J270)</f>
        <v>18</v>
      </c>
      <c r="M270" s="71">
        <f ca="1">SUM(0.75*(N270-J270),J270)</f>
        <v>16.5</v>
      </c>
      <c r="N270" s="108">
        <f ca="1">SUM(F270,-B270,J270,0.25*ABS(J270-F270))</f>
        <v>15</v>
      </c>
      <c r="O270" s="71">
        <f ca="1">SUM(0.25*(R270-N270),N270)</f>
        <v>15.5</v>
      </c>
      <c r="P270" s="71">
        <f ca="1">SUM(0.5*(R270-N270),N270)</f>
        <v>16</v>
      </c>
      <c r="Q270" s="71">
        <f ca="1">SUM(0.75*(R270-N270),N270)</f>
        <v>16.5</v>
      </c>
      <c r="R270" s="108">
        <v>17</v>
      </c>
      <c r="S270" s="122"/>
      <c r="T270" s="111">
        <f ca="1">SUM((AH20+AI20+AJ20+AO18+AP18+AQ18+AV16+AW16+AX16)*-0.132/3,(AK19+AL19+AM19+AN19+AR17+AS17+AT17+AU17+AY15+AZ15+BA15+BB15+BC14+BD14+BE14+BF14+BG13+BH13+BI13+BJ13+BK12+BL12+BM12+BN12+BO11+BP11+BQ11+BR11+BV9+BW9+BX9+BY9)*-0.132/4,(BS10+BT10+BU10+BZ8+CA8+CB8)*-0.132/3,(CA7+BZ7+BY6+BX6)*-0.132/2,(BW5+BV4)*-0.132,17)</f>
        <v>15.765461538461539</v>
      </c>
      <c r="U270" s="111">
        <f ca="1">Lefty!T270</f>
        <v>15.440538461538463</v>
      </c>
    </row>
    <row r="271" spans="2:21">
      <c r="B271" s="108">
        <v>38</v>
      </c>
      <c r="C271" s="71">
        <f ca="1">SUM(0.25*(F271-B271),B271)</f>
        <v>35.75</v>
      </c>
      <c r="D271" s="71">
        <f ca="1">SUM(0.5*(F271-B271)+B271)</f>
        <v>33.5</v>
      </c>
      <c r="E271" s="71">
        <f ca="1">SUM(0.75*(F271-B271),B271)</f>
        <v>31.25</v>
      </c>
      <c r="F271" s="108">
        <v>29</v>
      </c>
      <c r="G271" s="71">
        <f ca="1">SUM(0.25*(J271-F271),F271)</f>
        <v>26.75</v>
      </c>
      <c r="H271" s="71">
        <f ca="1">SUM(0.5*(J271-F271),F271)</f>
        <v>24.5</v>
      </c>
      <c r="I271" s="71">
        <f ca="1">SUM(0.75*(J271-F271),F271)</f>
        <v>22.25</v>
      </c>
      <c r="J271" s="108">
        <f ca="1">SUM(F271,-B271,F271)</f>
        <v>20</v>
      </c>
      <c r="K271" s="71">
        <f ca="1">SUM(0.25*(N271-J271),J271)</f>
        <v>18.3125</v>
      </c>
      <c r="L271" s="71">
        <f ca="1">SUM(0.5*(N271-J271),J271)</f>
        <v>16.625</v>
      </c>
      <c r="M271" s="71">
        <f ca="1">SUM(0.75*(N271-J271),J271)</f>
        <v>14.9375</v>
      </c>
      <c r="N271" s="108">
        <f ca="1">SUM(F271,-B271,J271,0.25*ABS(J271-F271))</f>
        <v>13.25</v>
      </c>
      <c r="O271" s="71">
        <f ca="1">SUM(0.25*(R271-N271),N271)</f>
        <v>14.1875</v>
      </c>
      <c r="P271" s="71">
        <f ca="1">SUM(0.5*(R271-N271),N271)</f>
        <v>15.125</v>
      </c>
      <c r="Q271" s="71">
        <f ca="1">SUM(0.75*(R271-N271),N271)</f>
        <v>16.0625</v>
      </c>
      <c r="R271" s="108">
        <v>17</v>
      </c>
      <c r="S271" s="122"/>
      <c r="T271" s="111">
        <f ca="1">SUM((AF20+AG20+AH20)*-0.132/3,(AI19+AJ19+AK19+AL19+AM18+AN18+AO18+AP18+AQ17+AR17+AS17+AT17+AU16+AV16+AW16+AX16+BD14+BE14+BF14+BG14+BM12+BN12+BO12+BP12+BQ11+BR11+BS11+BT11+BU10+BV10+BW10+BX10+BY9+BZ9+CA9+CB9+CC8+CD8+CE8+CF8)*-0.132/4,(AY15+AZ15+BA15+BB15+BC15+BH13+BI13+BJ13+BK13+BL13)*-0.132/5,(CE7+CD7+CC7+CB6+CA6+BZ6)*-0.132/3,(BY5+BX5+BW4+BV4)*-0.132/2,17)</f>
        <v>16.060261538461539</v>
      </c>
      <c r="U271" s="111">
        <f ca="1">Lefty!T271</f>
        <v>15.334938461538462</v>
      </c>
    </row>
    <row r="272" spans="2:21">
      <c r="B272" s="108">
        <v>39</v>
      </c>
      <c r="C272" s="71">
        <f ca="1">SUM(0.25*(F272-B272),B272)</f>
        <v>36.5</v>
      </c>
      <c r="D272" s="71">
        <f ca="1">SUM(0.5*(F272-B272)+B272)</f>
        <v>34</v>
      </c>
      <c r="E272" s="71">
        <f ca="1">SUM(0.75*(F272-B272),B272)</f>
        <v>31.5</v>
      </c>
      <c r="F272" s="108">
        <v>29</v>
      </c>
      <c r="G272" s="71">
        <f ca="1">SUM(0.25*(J272-F272),F272)</f>
        <v>26.5</v>
      </c>
      <c r="H272" s="71">
        <f ca="1">SUM(0.5*(J272-F272),F272)</f>
        <v>24</v>
      </c>
      <c r="I272" s="71">
        <f ca="1">SUM(0.75*(J272-F272),F272)</f>
        <v>21.5</v>
      </c>
      <c r="J272" s="108">
        <f ca="1">SUM(F272,-B272,F272)</f>
        <v>19</v>
      </c>
      <c r="K272" s="71">
        <f ca="1">SUM(0.25*(N272-J272),J272)</f>
        <v>17.125</v>
      </c>
      <c r="L272" s="71">
        <f ca="1">SUM(0.5*(N272-J272),J272)</f>
        <v>15.25</v>
      </c>
      <c r="M272" s="71">
        <f ca="1">SUM(0.75*(N272-J272),J272)</f>
        <v>13.375</v>
      </c>
      <c r="N272" s="108">
        <f ca="1">SUM(F272,-B272,J272,0.25*ABS(J272-F272))</f>
        <v>11.5</v>
      </c>
      <c r="O272" s="71">
        <f ca="1">SUM(0.25*(R272-N272),N272)</f>
        <v>12.875</v>
      </c>
      <c r="P272" s="71">
        <f ca="1">SUM(0.5*(R272-N272),N272)</f>
        <v>14.25</v>
      </c>
      <c r="Q272" s="71">
        <f ca="1">SUM(0.75*(R272-N272),N272)</f>
        <v>15.625</v>
      </c>
      <c r="R272" s="108">
        <v>17</v>
      </c>
      <c r="S272" s="122"/>
      <c r="T272" s="111">
        <f ca="1">SUM((AD20+AE20+AF20+AG20+AH19+AI19+AJ19+AK19+AQ17+AR17+AS17+AT17+AU16+AV16+AW16+AX16+BX10+BY10+BZ10+CA10+CG8+CH8+CI8+CJ8+CI7+CH7+CG7+CF7+CE6+CD6+CC6+CB6)*-0.132/4,(AL18+AM18+AN18+AO18+AP18+AY15+AZ15+BA15+BB15+BC15+BD14+BE14+BF14+BG14+BH14+BI13+BJ13+BK13+BL13+BM13+BN12+BO12+BP12+BQ12+BR12+BS11+BT11+BU11+BV11+BW11+CB9+CC9+CD9+CE9+CF9)*-0.132/5,(CA5+BZ5+BY5+BX4+BW4+BV4)*-0.132/3,17)</f>
        <v>16.174661538461539</v>
      </c>
      <c r="U272" s="111">
        <f ca="1">Lefty!T272</f>
        <v>15.319538461538464</v>
      </c>
    </row>
    <row r="273" spans="2:19">
      <c r="B273" s="108"/>
      <c r="C273" s="71"/>
      <c r="D273" s="71"/>
      <c r="E273" s="71"/>
      <c r="F273" s="108"/>
      <c r="G273" s="71"/>
      <c r="H273" s="71"/>
      <c r="I273" s="71"/>
      <c r="J273" s="108"/>
      <c r="K273" s="71"/>
      <c r="L273" s="71"/>
      <c r="M273" s="71"/>
      <c r="N273" s="108"/>
      <c r="O273" s="71"/>
      <c r="P273" s="71"/>
      <c r="Q273" s="71"/>
      <c r="R273" s="108"/>
      <c r="S273" s="122"/>
    </row>
    <row r="274" spans="2:21">
      <c r="B274" s="108">
        <v>35</v>
      </c>
      <c r="C274" s="71">
        <f ca="1">SUM(0.25*(F274-B274),B274)</f>
        <v>33.75</v>
      </c>
      <c r="D274" s="71">
        <f ca="1">SUM(0.5*(F274-B274)+B274)</f>
        <v>32.5</v>
      </c>
      <c r="E274" s="71">
        <f ca="1">SUM(0.75*(F274-B274),B274)</f>
        <v>31.25</v>
      </c>
      <c r="F274" s="108">
        <v>30</v>
      </c>
      <c r="G274" s="71">
        <f ca="1">SUM(0.25*(J274-F274),F274)</f>
        <v>28.75</v>
      </c>
      <c r="H274" s="71">
        <f ca="1">SUM(0.5*(J274-F274),F274)</f>
        <v>27.5</v>
      </c>
      <c r="I274" s="71">
        <f ca="1">SUM(0.75*(J274-F274),F274)</f>
        <v>26.25</v>
      </c>
      <c r="J274" s="108">
        <f ca="1">SUM(F274,-B274,F274)</f>
        <v>25</v>
      </c>
      <c r="K274" s="71">
        <f ca="1">SUM(0.25*(N274-J274),J274)</f>
        <v>24.0625</v>
      </c>
      <c r="L274" s="71">
        <f ca="1">SUM(0.5*(N274-J274),J274)</f>
        <v>23.125</v>
      </c>
      <c r="M274" s="71">
        <f ca="1">SUM(0.75*(N274-J274),J274)</f>
        <v>22.1875</v>
      </c>
      <c r="N274" s="108">
        <f ca="1">SUM(F274,-B274,J274,0.25*ABS(J274-F274))</f>
        <v>21.25</v>
      </c>
      <c r="O274" s="71">
        <f ca="1">SUM(0.25*(R274-N274),N274)</f>
        <v>20.1875</v>
      </c>
      <c r="P274" s="71">
        <f ca="1">SUM(0.5*(R274-N274),N274)</f>
        <v>19.125</v>
      </c>
      <c r="Q274" s="71">
        <f ca="1">SUM(0.75*(R274-N274),N274)</f>
        <v>18.0625</v>
      </c>
      <c r="R274" s="108">
        <v>17</v>
      </c>
      <c r="S274" s="122"/>
      <c r="T274" s="111">
        <f ca="1">SUM((AL20+AM20+AN19+AO19+AS17+AT17+AU16+AV16+AZ14+BA14+BE12+BF12+BG11+BH11+BI10+BJ10+BK9+BL9+BM8+BN8+BO7+BP7+BQ6+BR6+BS5+BT5+BU4+BV4)*-0.132/2,(AP18+AQ18+AR18+AW15+AX15+AY15+BB13+BC13+BD13)*-0.132/3,17)</f>
        <v>15.204461538461539</v>
      </c>
      <c r="U274" s="111">
        <f ca="1">Lefty!T274</f>
        <v>15.165538461538462</v>
      </c>
    </row>
    <row r="275" spans="2:21">
      <c r="B275" s="108">
        <v>36</v>
      </c>
      <c r="C275" s="71">
        <f ca="1">SUM(0.25*(F275-B275),B275)</f>
        <v>34.5</v>
      </c>
      <c r="D275" s="71">
        <f ca="1">SUM(0.5*(F275-B275)+B275)</f>
        <v>33</v>
      </c>
      <c r="E275" s="71">
        <f ca="1">SUM(0.75*(F275-B275),B275)</f>
        <v>31.5</v>
      </c>
      <c r="F275" s="108">
        <v>30</v>
      </c>
      <c r="G275" s="71">
        <f ca="1">SUM(0.25*(J275-F275),F275)</f>
        <v>28.5</v>
      </c>
      <c r="H275" s="71">
        <f ca="1">SUM(0.5*(J275-F275),F275)</f>
        <v>27</v>
      </c>
      <c r="I275" s="71">
        <f ca="1">SUM(0.75*(J275-F275),F275)</f>
        <v>25.5</v>
      </c>
      <c r="J275" s="108">
        <f ca="1">SUM(F275,-B275,F275)</f>
        <v>24</v>
      </c>
      <c r="K275" s="71">
        <f ca="1">SUM(0.25*(N275-J275),J275)</f>
        <v>22.875</v>
      </c>
      <c r="L275" s="71">
        <f ca="1">SUM(0.5*(N275-J275),J275)</f>
        <v>21.75</v>
      </c>
      <c r="M275" s="71">
        <f ca="1">SUM(0.75*(N275-J275),J275)</f>
        <v>20.625</v>
      </c>
      <c r="N275" s="108">
        <f ca="1">SUM(F275,-B275,J275,0.25*ABS(J275-F275))</f>
        <v>19.5</v>
      </c>
      <c r="O275" s="71">
        <f ca="1">SUM(0.25*(R275-N275),N275)</f>
        <v>18.875</v>
      </c>
      <c r="P275" s="71">
        <f ca="1">SUM(0.5*(R275-N275),N275)</f>
        <v>18.25</v>
      </c>
      <c r="Q275" s="71">
        <f ca="1">SUM(0.75*(R275-N275),N275)</f>
        <v>17.625</v>
      </c>
      <c r="R275" s="108">
        <v>17</v>
      </c>
      <c r="S275" s="122"/>
      <c r="T275" s="111">
        <f ca="1">SUM((AJ20+AK20+AO18+AP18)*-0.132/2,(AL19+AM19+AN19+AQ17+AR17+AS17+AT16+AU16+AV16+AW15+AX15+AY15+AZ14+BA14+BB14+BC13+BD13+BE13+BF12+BG12+BH12+BI11+BJ11+BK11+BN9+BO9+BP9)*-0.132/3,(BL10+BM10+BQ8+BR8+BQ7+BP7+BO6+BN6+BM5+BL5+BK4+BJ4)*-0.132/2,17)</f>
        <v>15.864461538461537</v>
      </c>
      <c r="U275" s="111">
        <f ca="1">Lefty!T275</f>
        <v>15.517538461538461</v>
      </c>
    </row>
    <row r="276" spans="2:21">
      <c r="B276" s="108">
        <v>37</v>
      </c>
      <c r="C276" s="71">
        <f ca="1">SUM(0.25*(F276-B276),B276)</f>
        <v>35.25</v>
      </c>
      <c r="D276" s="71">
        <f ca="1">SUM(0.5*(F276-B276)+B276)</f>
        <v>33.5</v>
      </c>
      <c r="E276" s="71">
        <f ca="1">SUM(0.75*(F276-B276),B276)</f>
        <v>31.75</v>
      </c>
      <c r="F276" s="108">
        <v>30</v>
      </c>
      <c r="G276" s="71">
        <f ca="1">SUM(0.25*(J276-F276),F276)</f>
        <v>28.25</v>
      </c>
      <c r="H276" s="71">
        <f ca="1">SUM(0.5*(J276-F276),F276)</f>
        <v>26.5</v>
      </c>
      <c r="I276" s="71">
        <f ca="1">SUM(0.75*(J276-F276),F276)</f>
        <v>24.75</v>
      </c>
      <c r="J276" s="108">
        <f ca="1">SUM(F276,-B276,F276)</f>
        <v>23</v>
      </c>
      <c r="K276" s="71">
        <f ca="1">SUM(0.25*(N276-J276),J276)</f>
        <v>21.6875</v>
      </c>
      <c r="L276" s="71">
        <f ca="1">SUM(0.5*(N276-J276),J276)</f>
        <v>20.375</v>
      </c>
      <c r="M276" s="71">
        <f ca="1">SUM(0.75*(N276-J276),J276)</f>
        <v>19.0625</v>
      </c>
      <c r="N276" s="108">
        <f ca="1">SUM(F276,-B276,J276,0.25*ABS(J276-F276))</f>
        <v>17.75</v>
      </c>
      <c r="O276" s="71">
        <f ca="1">SUM(0.25*(R276-N276),N276)</f>
        <v>17.5625</v>
      </c>
      <c r="P276" s="71">
        <f ca="1">SUM(0.5*(R276-N276),N276)</f>
        <v>17.375</v>
      </c>
      <c r="Q276" s="71">
        <f ca="1">SUM(0.75*(R276-N276),N276)</f>
        <v>17.1875</v>
      </c>
      <c r="R276" s="108">
        <v>17</v>
      </c>
      <c r="S276" s="122"/>
      <c r="T276" s="111">
        <f ca="1">SUM((AH20+AI20+AJ20+AK19+AL19+AM19+AN18+AO18+AP18+AQ17+AR17+AS17+AT16+AU16+AV16+BA14+BB14+BC14+BH12+BI12+BJ12+BK11+BL11+BM11+BN10+BO10+BP10+BQ9+BR9+BS9+BT8+BU8+BV8)*-0.132/3,(AW15+AX15+AY15+AZ15+BD13+BE13+BF13+BG13)*-0.132/4,(BV7+BV6+BV5+BV4)*-0.132,17)</f>
        <v>15.831461538461538</v>
      </c>
      <c r="U276" s="111">
        <f ca="1">Lefty!T276</f>
        <v>15.121538461538462</v>
      </c>
    </row>
    <row r="277" spans="2:21">
      <c r="B277" s="108">
        <v>38</v>
      </c>
      <c r="C277" s="71">
        <f ca="1">SUM(0.25*(F277-B277),B277)</f>
        <v>36</v>
      </c>
      <c r="D277" s="71">
        <f ca="1">SUM(0.5*(F277-B277)+B277)</f>
        <v>34</v>
      </c>
      <c r="E277" s="71">
        <f ca="1">SUM(0.75*(F277-B277),B277)</f>
        <v>32</v>
      </c>
      <c r="F277" s="108">
        <v>30</v>
      </c>
      <c r="G277" s="71">
        <f ca="1">SUM(0.25*(J277-F277),F277)</f>
        <v>28</v>
      </c>
      <c r="H277" s="71">
        <f ca="1">SUM(0.5*(J277-F277),F277)</f>
        <v>26</v>
      </c>
      <c r="I277" s="71">
        <f ca="1">SUM(0.75*(J277-F277),F277)</f>
        <v>24</v>
      </c>
      <c r="J277" s="108">
        <f ca="1">SUM(F277,-B277,F277)</f>
        <v>22</v>
      </c>
      <c r="K277" s="71">
        <f ca="1">SUM(0.25*(N277-J277),J277)</f>
        <v>20.5</v>
      </c>
      <c r="L277" s="71">
        <f ca="1">SUM(0.5*(N277-J277),J277)</f>
        <v>19</v>
      </c>
      <c r="M277" s="71">
        <f ca="1">SUM(0.75*(N277-J277),J277)</f>
        <v>17.5</v>
      </c>
      <c r="N277" s="108">
        <f ca="1">SUM(F277,-B277,J277,0.25*ABS(J277-F277))</f>
        <v>16</v>
      </c>
      <c r="O277" s="71">
        <f ca="1">SUM(0.25*(R277-N277),N277)</f>
        <v>16.25</v>
      </c>
      <c r="P277" s="71">
        <f ca="1">SUM(0.5*(R277-N277),N277)</f>
        <v>16.5</v>
      </c>
      <c r="Q277" s="71">
        <f ca="1">SUM(0.75*(R277-N277),N277)</f>
        <v>16.75</v>
      </c>
      <c r="R277" s="108">
        <v>17</v>
      </c>
      <c r="S277" s="122"/>
      <c r="T277" s="111">
        <f ca="1">SUM((AF20+AG20+AH20+AM18+AN18+AO18+AT16+AU16+AV16)*-0.132/3,(AI19+AJ19+AK19+AL19+AP17+AQ17+AR17+AS17+AW15+AX15+AY15+AZ15+BA14+BB14+BC14+BD14+BE13+BF13+BG13+BH13+BI12+BJ12+BK12+BL12+BM11+BN11+BO11+BP11+BT9+BU9+BV9+BW9)*-0.132/4,(BQ10+BR10+BS10+BX8+BY8+BZ8)*-0.132/3,(BY7+BX6+BW5+BV4)*-0.132,17)</f>
        <v>15.875461538461538</v>
      </c>
      <c r="U277" s="111">
        <f ca="1">Lefty!T277</f>
        <v>15.319538461538462</v>
      </c>
    </row>
    <row r="278" spans="2:21">
      <c r="B278" s="108">
        <v>39</v>
      </c>
      <c r="C278" s="71">
        <f ca="1">SUM(0.25*(F278-B278),B278)</f>
        <v>36.75</v>
      </c>
      <c r="D278" s="71">
        <f ca="1">SUM(0.5*(F278-B278)+B278)</f>
        <v>34.5</v>
      </c>
      <c r="E278" s="71">
        <f ca="1">SUM(0.75*(F278-B278),B278)</f>
        <v>32.25</v>
      </c>
      <c r="F278" s="108">
        <v>30</v>
      </c>
      <c r="G278" s="71">
        <f ca="1">SUM(0.25*(J278-F278),F278)</f>
        <v>27.75</v>
      </c>
      <c r="H278" s="71">
        <f ca="1">SUM(0.5*(J278-F278),F278)</f>
        <v>25.5</v>
      </c>
      <c r="I278" s="71">
        <f ca="1">SUM(0.75*(J278-F278),F278)</f>
        <v>23.25</v>
      </c>
      <c r="J278" s="108">
        <f ca="1">SUM(F278,-B278,F278)</f>
        <v>21</v>
      </c>
      <c r="K278" s="71">
        <f ca="1">SUM(0.25*(N278-J278),J278)</f>
        <v>19.3125</v>
      </c>
      <c r="L278" s="71">
        <f ca="1">SUM(0.5*(N278-J278),J278)</f>
        <v>17.625</v>
      </c>
      <c r="M278" s="71">
        <f ca="1">SUM(0.75*(N278-J278),J278)</f>
        <v>15.9375</v>
      </c>
      <c r="N278" s="108">
        <f ca="1">SUM(F278,-B278,J278,0.25*ABS(J278-F278))</f>
        <v>14.25</v>
      </c>
      <c r="O278" s="71">
        <f ca="1">SUM(0.25*(R278-N278),N278)</f>
        <v>14.9375</v>
      </c>
      <c r="P278" s="71">
        <f ca="1">SUM(0.5*(R278-N278),N278)</f>
        <v>15.625</v>
      </c>
      <c r="Q278" s="71">
        <f ca="1">SUM(0.75*(R278-N278),N278)</f>
        <v>16.3125</v>
      </c>
      <c r="R278" s="108">
        <v>17</v>
      </c>
      <c r="S278" s="122"/>
      <c r="T278" s="111">
        <f ca="1">SUM((AD20+AE20+AF20)*-0.132/3,(AG19+AH19+AI19+AJ19+AK18+AL18+AM18+AN18+AO17+AP17+AQ17+AR17+AS16+AT16+AU16+AV16+BB14+BC14+BD14+BE14+BK12+BL12+BM12+BN12+BO11+BP11+BQ11+BR11+BS10+BT10+BU10+BV10+BW9+BX9+BY9+BZ9+CA8+CB8+CC8+CD8)*-0.132/4,(AW15+AX15+AY15+AZ15+BA15+BF13+BG13+BH13+BI13+BJ13)*-0.132/5,(CC7+CB7+CA6+BZ6+BY5+BX5+BW4+BV4)*-0.132/2,17)</f>
        <v>15.972261538461538</v>
      </c>
      <c r="U278" s="111">
        <f ca="1">Lefty!T278</f>
        <v>15.198538461538462</v>
      </c>
    </row>
    <row r="279" spans="2:19">
      <c r="B279" s="108"/>
      <c r="C279" s="71"/>
      <c r="D279" s="71"/>
      <c r="E279" s="71"/>
      <c r="F279" s="108"/>
      <c r="G279" s="71"/>
      <c r="H279" s="71"/>
      <c r="I279" s="71"/>
      <c r="J279" s="108"/>
      <c r="K279" s="71"/>
      <c r="L279" s="71"/>
      <c r="M279" s="71"/>
      <c r="N279" s="108"/>
      <c r="O279" s="71"/>
      <c r="P279" s="71"/>
      <c r="Q279" s="71"/>
      <c r="R279" s="108"/>
      <c r="S279" s="122"/>
    </row>
    <row r="280" spans="2:21">
      <c r="B280" s="108">
        <v>36</v>
      </c>
      <c r="C280" s="71">
        <f ca="1">SUM(0.25*(F280-B280),B280)</f>
        <v>34.75</v>
      </c>
      <c r="D280" s="71">
        <f ca="1">SUM(0.5*(F280-B280)+B280)</f>
        <v>33.5</v>
      </c>
      <c r="E280" s="71">
        <f ca="1">SUM(0.75*(F280-B280),B280)</f>
        <v>32.25</v>
      </c>
      <c r="F280" s="108">
        <v>31</v>
      </c>
      <c r="G280" s="71">
        <f ca="1">SUM(0.25*(J280-F280),F280)</f>
        <v>29.75</v>
      </c>
      <c r="H280" s="71">
        <f ca="1">SUM(0.5*(J280-F280),F280)</f>
        <v>28.5</v>
      </c>
      <c r="I280" s="71">
        <f ca="1">SUM(0.75*(J280-F280),F280)</f>
        <v>27.25</v>
      </c>
      <c r="J280" s="108">
        <f ca="1">SUM(F280,-B280,F280)</f>
        <v>26</v>
      </c>
      <c r="K280" s="71">
        <f ca="1">SUM(0.25*(N280-J280),J280)</f>
        <v>25.0625</v>
      </c>
      <c r="L280" s="71">
        <f ca="1">SUM(0.5*(N280-J280),J280)</f>
        <v>24.125</v>
      </c>
      <c r="M280" s="71">
        <f ca="1">SUM(0.75*(N280-J280),J280)</f>
        <v>23.1875</v>
      </c>
      <c r="N280" s="108">
        <f ca="1">SUM(F280,-B280,J280,0.25*ABS(J280-F280))</f>
        <v>22.25</v>
      </c>
      <c r="O280" s="71">
        <f ca="1">SUM(0.25*(R280-N280),N280)</f>
        <v>20.9375</v>
      </c>
      <c r="P280" s="71">
        <f ca="1">SUM(0.5*(R280-N280),N280)</f>
        <v>19.625</v>
      </c>
      <c r="Q280" s="71">
        <f ca="1">SUM(0.75*(R280-N280),N280)</f>
        <v>18.3125</v>
      </c>
      <c r="R280" s="108">
        <v>17</v>
      </c>
      <c r="S280" s="122"/>
      <c r="T280" s="111">
        <f ca="1">SUM((AJ20+AK20+AL19+AM19+AQ17+AR17+AS16+AT16+AX14+AY14+BC12+BD12+BH10+BI10+BM8+BN8+BO7+BP7+BQ6+BR6+BS5+BT5+BU4+BV4)*-0.132/2,(AN18+AO18+AP18+AU15+AV15+AW15+AZ13+BA13+BB13+BE11+BF11+BG11+BJ9+BK9+BL9)*-0.132/3,17)</f>
        <v>15.468461538461538</v>
      </c>
      <c r="U280" s="111">
        <f ca="1">Lefty!T280</f>
        <v>14.461538461538462</v>
      </c>
    </row>
    <row r="281" spans="2:21">
      <c r="B281" s="108">
        <v>37</v>
      </c>
      <c r="C281" s="71">
        <f ca="1">SUM(0.25*(F281-B281),B281)</f>
        <v>35.5</v>
      </c>
      <c r="D281" s="71">
        <f ca="1">SUM(0.5*(F281-B281)+B281)</f>
        <v>34</v>
      </c>
      <c r="E281" s="71">
        <f ca="1">SUM(0.75*(F281-B281),B281)</f>
        <v>32.5</v>
      </c>
      <c r="F281" s="108">
        <v>31</v>
      </c>
      <c r="G281" s="71">
        <f ca="1">SUM(0.25*(J281-F281),F281)</f>
        <v>29.5</v>
      </c>
      <c r="H281" s="71">
        <f ca="1">SUM(0.5*(J281-F281),F281)</f>
        <v>28</v>
      </c>
      <c r="I281" s="71">
        <f ca="1">SUM(0.75*(J281-F281),F281)</f>
        <v>26.5</v>
      </c>
      <c r="J281" s="108">
        <f ca="1">SUM(F281,-B281,F281)</f>
        <v>25</v>
      </c>
      <c r="K281" s="71">
        <f ca="1">SUM(0.25*(N281-J281),J281)</f>
        <v>23.875</v>
      </c>
      <c r="L281" s="71">
        <f ca="1">SUM(0.5*(N281-J281),J281)</f>
        <v>22.75</v>
      </c>
      <c r="M281" s="71">
        <f ca="1">SUM(0.75*(N281-J281),J281)</f>
        <v>21.625</v>
      </c>
      <c r="N281" s="108">
        <f ca="1">SUM(F281,-B281,J281,0.25*ABS(J281-F281))</f>
        <v>20.5</v>
      </c>
      <c r="O281" s="71">
        <f ca="1">SUM(0.25*(R281-N281),N281)</f>
        <v>19.625</v>
      </c>
      <c r="P281" s="71">
        <f ca="1">SUM(0.5*(R281-N281),N281)</f>
        <v>18.75</v>
      </c>
      <c r="Q281" s="71">
        <f ca="1">SUM(0.75*(R281-N281),N281)</f>
        <v>17.875</v>
      </c>
      <c r="R281" s="108">
        <v>17</v>
      </c>
      <c r="S281" s="122"/>
      <c r="T281" s="111">
        <f ca="1">SUM((AH20+AI20+AM18+AN18)*-0.132/2,(AJ19+AK19+AL19+AO17+AP17+AQ17+AR16+AS16+AT16+AU15+AV15+AW15+AX14+AY14+AZ14+BA13+BB13+BC13+BD12+BE12+BF12+BG11+BH11+BI11+BL9+BM9+BN9)*-0.132/3,(BJ10+BK10+BO8+BP8++BS5+BT5+BU4+BV4)*-0.132/2,(BQ7+BR6)*-0.132,17)</f>
        <v>15.490461538461538</v>
      </c>
      <c r="U281" s="111">
        <f ca="1">Lefty!T281</f>
        <v>14.791538461538462</v>
      </c>
    </row>
    <row r="282" spans="2:21">
      <c r="B282" s="108">
        <v>38</v>
      </c>
      <c r="C282" s="71">
        <f ca="1">SUM(0.25*(F282-B282),B282)</f>
        <v>36.25</v>
      </c>
      <c r="D282" s="71">
        <f ca="1">SUM(0.5*(F282-B282)+B282)</f>
        <v>34.5</v>
      </c>
      <c r="E282" s="71">
        <f ca="1">SUM(0.75*(F282-B282),B282)</f>
        <v>32.75</v>
      </c>
      <c r="F282" s="108">
        <v>31</v>
      </c>
      <c r="G282" s="71">
        <f ca="1">SUM(0.25*(J282-F282),F282)</f>
        <v>29.25</v>
      </c>
      <c r="H282" s="71">
        <f ca="1">SUM(0.5*(J282-F282),F282)</f>
        <v>27.5</v>
      </c>
      <c r="I282" s="71">
        <f ca="1">SUM(0.75*(J282-F282),F282)</f>
        <v>25.75</v>
      </c>
      <c r="J282" s="108">
        <f ca="1">SUM(F282,-B282,F282)</f>
        <v>24</v>
      </c>
      <c r="K282" s="71">
        <f ca="1">SUM(0.25*(N282-J282),J282)</f>
        <v>22.6875</v>
      </c>
      <c r="L282" s="71">
        <f ca="1">SUM(0.5*(N282-J282),J282)</f>
        <v>21.375</v>
      </c>
      <c r="M282" s="71">
        <f ca="1">SUM(0.75*(N282-J282),J282)</f>
        <v>20.0625</v>
      </c>
      <c r="N282" s="108">
        <f ca="1">SUM(F282,-B282,J282,0.25*ABS(J282-F282))</f>
        <v>18.75</v>
      </c>
      <c r="O282" s="71">
        <f ca="1">SUM(0.25*(R282-N282),N282)</f>
        <v>18.3125</v>
      </c>
      <c r="P282" s="71">
        <f ca="1">SUM(0.5*(R282-N282),N282)</f>
        <v>17.875</v>
      </c>
      <c r="Q282" s="71">
        <f ca="1">SUM(0.75*(R282-N282),N282)</f>
        <v>17.4375</v>
      </c>
      <c r="R282" s="108">
        <v>17</v>
      </c>
      <c r="S282" s="122"/>
      <c r="T282" s="111">
        <f ca="1">SUM((AF20+AG20+AH20+AI19+AJ19+AK19+AL18+AM18+AN18+AO17+AP17+AQ17+AR16+AS16+AT16+AY14+AZ14+BA14+BF12+BG12+BH12+BI11+BJ11+BK11+BL10+BM10+BN10+BO9+BP9+BQ9+BR8+BS8+BT8)*-0.132/3,(AU15+AV15+AW15+AX15+BB13+BC13+BD13+BE13)*-0.132/4,(BU7+BU6+BV5+BV4)*-0.132,17)</f>
        <v>15.908461538461538</v>
      </c>
      <c r="U282" s="111">
        <f ca="1">Lefty!T282</f>
        <v>15.033538461538461</v>
      </c>
    </row>
    <row r="283" spans="2:21">
      <c r="B283" s="108">
        <v>39</v>
      </c>
      <c r="C283" s="71">
        <f ca="1">SUM(0.25*(F283-B283),B283)</f>
        <v>37</v>
      </c>
      <c r="D283" s="71">
        <f ca="1">SUM(0.5*(F283-B283)+B283)</f>
        <v>35</v>
      </c>
      <c r="E283" s="71">
        <f ca="1">SUM(0.75*(F283-B283),B283)</f>
        <v>33</v>
      </c>
      <c r="F283" s="108">
        <v>31</v>
      </c>
      <c r="G283" s="71">
        <f ca="1">SUM(0.25*(J283-F283),F283)</f>
        <v>29</v>
      </c>
      <c r="H283" s="71">
        <f ca="1">SUM(0.5*(J283-F283),F283)</f>
        <v>27</v>
      </c>
      <c r="I283" s="71">
        <f ca="1">SUM(0.75*(J283-F283),F283)</f>
        <v>25</v>
      </c>
      <c r="J283" s="108">
        <f ca="1">SUM(F283,-B283,F283)</f>
        <v>23</v>
      </c>
      <c r="K283" s="71">
        <f ca="1">SUM(0.25*(N283-J283),J283)</f>
        <v>21.5</v>
      </c>
      <c r="L283" s="71">
        <f ca="1">SUM(0.5*(N283-J283),J283)</f>
        <v>20</v>
      </c>
      <c r="M283" s="71">
        <f ca="1">SUM(0.75*(N283-J283),J283)</f>
        <v>18.5</v>
      </c>
      <c r="N283" s="108">
        <f ca="1">SUM(F283,-B283,J283,0.25*ABS(J283-F283))</f>
        <v>17</v>
      </c>
      <c r="O283" s="71">
        <f ca="1">SUM(0.25*(R283-N283),N283)</f>
        <v>17</v>
      </c>
      <c r="P283" s="71">
        <f ca="1">SUM(0.5*(R283-N283),N283)</f>
        <v>17</v>
      </c>
      <c r="Q283" s="71">
        <f ca="1">SUM(0.75*(R283-N283),N283)</f>
        <v>17</v>
      </c>
      <c r="R283" s="108">
        <v>17</v>
      </c>
      <c r="S283" s="122"/>
      <c r="T283" s="111">
        <f ca="1">SUM((AD20+AE20+AF20+AK18+AL18+AM18+AR16+AS16+AT16)*-0.132/3,(AG19+AH19+AI19+AJ19+AN17+AO17+AP17+AQ17+AU15+AV15+AW15+AX15+AY14+AZ14+BA14+BB14+BC13+BD13+BE13+BF13+BG12+BH12+BI12+BJ12+BK11+BL11+BM11+BN11+BR9+BS9+BT9+BU9)*-0.132/4,(BO10+BP10+BQ10+BV8+BW8+BX8)*-0.132/3,(BW7+BW6+BV5+BV4)*-0.132,17)</f>
        <v>15.798461538461538</v>
      </c>
      <c r="U283" s="111">
        <f ca="1">Lefty!T283</f>
        <v>14.923538461538461</v>
      </c>
    </row>
    <row r="284" spans="2:19">
      <c r="B284" s="108"/>
      <c r="C284" s="71"/>
      <c r="D284" s="71"/>
      <c r="E284" s="71"/>
      <c r="F284" s="108"/>
      <c r="G284" s="71"/>
      <c r="H284" s="71"/>
      <c r="I284" s="71"/>
      <c r="J284" s="108"/>
      <c r="K284" s="71"/>
      <c r="L284" s="71"/>
      <c r="M284" s="71"/>
      <c r="N284" s="108"/>
      <c r="O284" s="71"/>
      <c r="P284" s="71"/>
      <c r="Q284" s="71"/>
      <c r="R284" s="108"/>
      <c r="S284" s="122"/>
    </row>
    <row r="285" spans="2:21">
      <c r="B285" s="108">
        <v>37</v>
      </c>
      <c r="C285" s="71">
        <f ca="1">SUM(0.25*(F285-B285),B285)</f>
        <v>35.75</v>
      </c>
      <c r="D285" s="71">
        <f ca="1">SUM(0.5*(F285-B285)+B285)</f>
        <v>34.5</v>
      </c>
      <c r="E285" s="71">
        <f ca="1">SUM(0.75*(F285-B285),B285)</f>
        <v>33.25</v>
      </c>
      <c r="F285" s="108">
        <v>32</v>
      </c>
      <c r="G285" s="71">
        <f ca="1">SUM(0.25*(J285-F285),F285)</f>
        <v>30.75</v>
      </c>
      <c r="H285" s="71">
        <f ca="1">SUM(0.5*(J285-F285),F285)</f>
        <v>29.5</v>
      </c>
      <c r="I285" s="71">
        <f ca="1">SUM(0.75*(J285-F285),F285)</f>
        <v>28.25</v>
      </c>
      <c r="J285" s="108">
        <f ca="1">SUM(F285,-B285,F285)</f>
        <v>27</v>
      </c>
      <c r="K285" s="71">
        <f ca="1">SUM(0.25*(N285-J285),J285)</f>
        <v>25.75</v>
      </c>
      <c r="L285" s="71">
        <f ca="1">SUM(0.5*(N285-J285),J285)</f>
        <v>24.5</v>
      </c>
      <c r="M285" s="71">
        <f ca="1">SUM(0.75*(N285-J285),J285)</f>
        <v>23.25</v>
      </c>
      <c r="N285" s="108">
        <f ca="1">SUM(J285,J285,-F285)</f>
        <v>22</v>
      </c>
      <c r="O285" s="71">
        <f ca="1">SUM(0.25*(R285-N285),N285)</f>
        <v>20.75</v>
      </c>
      <c r="P285" s="71">
        <f ca="1">SUM(0.5*(R285-N285),N285)</f>
        <v>19.5</v>
      </c>
      <c r="Q285" s="71">
        <f ca="1">SUM(0.75*(R285-N285),N285)</f>
        <v>18.25</v>
      </c>
      <c r="R285" s="108">
        <v>17</v>
      </c>
      <c r="S285" s="122"/>
      <c r="T285" s="111">
        <f ca="1">SUM((AH20+AI20+AJ19+AK19+AO17+AP17+AQ16+AR16+AV14+AW14+BA12+BB12+BF10+BG10+BK8+BL8+BP6+BQ6+BU4+BV4)*-0.132/2,(AL18+AM18+AN18+AS15+AT15+AU15+AX13+AY13+AZ13+BC11+BD11+BE11+BH9+BI9+BJ9+BM7+BN7+BO7+BR5+BS5+BT5)*-0.132/3,17)</f>
        <v>15.534461538461539</v>
      </c>
      <c r="U285" s="111">
        <f ca="1">Lefty!T285</f>
        <v>14.703538461538463</v>
      </c>
    </row>
    <row r="286" spans="2:21">
      <c r="B286" s="108">
        <v>38</v>
      </c>
      <c r="C286" s="71">
        <f ca="1">SUM(0.25*(F286-B286),B286)</f>
        <v>36.5</v>
      </c>
      <c r="D286" s="71">
        <f ca="1">SUM(0.5*(F286-B286)+B286)</f>
        <v>35</v>
      </c>
      <c r="E286" s="71">
        <f ca="1">SUM(0.75*(F286-B286),B286)</f>
        <v>33.5</v>
      </c>
      <c r="F286" s="108">
        <v>32</v>
      </c>
      <c r="G286" s="71">
        <f ca="1">SUM(0.25*(J286-F286),F286)</f>
        <v>30.5</v>
      </c>
      <c r="H286" s="71">
        <f ca="1">SUM(0.5*(J286-F286),F286)</f>
        <v>29</v>
      </c>
      <c r="I286" s="71">
        <f ca="1">SUM(0.75*(J286-F286),F286)</f>
        <v>27.5</v>
      </c>
      <c r="J286" s="108">
        <f ca="1">SUM(F286,-B286,F286)</f>
        <v>26</v>
      </c>
      <c r="K286" s="71">
        <f ca="1">SUM(0.25*(N286-J286),J286)</f>
        <v>24.875</v>
      </c>
      <c r="L286" s="71">
        <f ca="1">SUM(0.5*(N286-J286),J286)</f>
        <v>23.75</v>
      </c>
      <c r="M286" s="71">
        <f ca="1">SUM(0.75*(N286-J286),J286)</f>
        <v>22.625</v>
      </c>
      <c r="N286" s="108">
        <f ca="1">SUM(F286,-B286,J286,0.25*ABS(J286-F286))</f>
        <v>21.5</v>
      </c>
      <c r="O286" s="71">
        <f ca="1">SUM(0.25*(R286-N286),N286)</f>
        <v>20.375</v>
      </c>
      <c r="P286" s="71">
        <f ca="1">SUM(0.5*(R286-N286),N286)</f>
        <v>19.25</v>
      </c>
      <c r="Q286" s="71">
        <f ca="1">SUM(0.75*(R286-N286),N286)</f>
        <v>18.125</v>
      </c>
      <c r="R286" s="108">
        <v>17</v>
      </c>
      <c r="S286" s="122"/>
      <c r="T286" s="111">
        <f ca="1">SUM((AF20+AG20+AK18+AL18)*-0.132/2,(AH19+AI19+AJ19+AM17+AN17+AO17+AP16+AQ16+AR16+AS15+AT15+AU15+AV14+AW14+AX14+AY13+AZ13+BA13+BB12+BC12+BD12+BE11+BF11+BG11+BJ9+BK9+BL9)*-0.132/3,(BH10+BI10+BM8+BN8+BO7+BP7+BQ6+BR6+BS5+BT5+BU4+BV4)*-0.132/2,17)</f>
        <v>15.798461538461538</v>
      </c>
      <c r="U286" s="111">
        <f ca="1">Lefty!T286</f>
        <v>14.703538461538461</v>
      </c>
    </row>
    <row r="287" spans="2:21">
      <c r="B287" s="108">
        <v>39</v>
      </c>
      <c r="C287" s="71">
        <f ca="1">SUM(0.25*(F287-B287),B287)</f>
        <v>37.25</v>
      </c>
      <c r="D287" s="71">
        <f ca="1">SUM(0.5*(F287-B287)+B287)</f>
        <v>35.5</v>
      </c>
      <c r="E287" s="71">
        <f ca="1">SUM(0.75*(F287-B287),B287)</f>
        <v>33.75</v>
      </c>
      <c r="F287" s="108">
        <v>32</v>
      </c>
      <c r="G287" s="71">
        <f ca="1">SUM(0.25*(J287-F287),F287)</f>
        <v>30.25</v>
      </c>
      <c r="H287" s="71">
        <f ca="1">SUM(0.5*(J287-F287),F287)</f>
        <v>28.5</v>
      </c>
      <c r="I287" s="71">
        <f ca="1">SUM(0.75*(J287-F287),F287)</f>
        <v>26.75</v>
      </c>
      <c r="J287" s="108">
        <f ca="1">SUM(F287,-B287,F287)</f>
        <v>25</v>
      </c>
      <c r="K287" s="71">
        <f ca="1">SUM(0.25*(N287-J287),J287)</f>
        <v>23.6875</v>
      </c>
      <c r="L287" s="71">
        <f ca="1">SUM(0.5*(N287-J287),J287)</f>
        <v>22.375</v>
      </c>
      <c r="M287" s="71">
        <f ca="1">SUM(0.75*(N287-J287),J287)</f>
        <v>21.0625</v>
      </c>
      <c r="N287" s="108">
        <f ca="1">SUM(F287,-B287,J287,0.25*ABS(J287-F287))</f>
        <v>19.75</v>
      </c>
      <c r="O287" s="71">
        <f ca="1">SUM(0.25*(R287-N287),N287)</f>
        <v>19.0625</v>
      </c>
      <c r="P287" s="71">
        <f ca="1">SUM(0.5*(R287-N287),N287)</f>
        <v>18.375</v>
      </c>
      <c r="Q287" s="71">
        <f ca="1">SUM(0.75*(R287-N287),N287)</f>
        <v>17.6875</v>
      </c>
      <c r="R287" s="108">
        <v>17</v>
      </c>
      <c r="S287" s="122"/>
      <c r="T287" s="111">
        <f ca="1">SUM((AD20+AE20+AF20+AG19+AH19+AI19+AJ18+AK18+AL18+AM17+AN17+AO17+AP16+AQ16+AR16+AW14+AX14+AY14+BD12+BE12+BF12+BG11+BH11+BI11+BJ10+BK10+BL10+BM9+BN9+BO9+BP8+BQ8+BR8)*-0.132/3,(AS15+AT15+AU15+AV15+AZ13+BA13+BB13+BC13)*-0.132/4,(BS7+BT6+BU5+BV4)*-0.132,17)</f>
        <v>15.809461538461537</v>
      </c>
      <c r="U287" s="111">
        <f ca="1">Lefty!T287</f>
        <v>14.747538461538461</v>
      </c>
    </row>
    <row r="288" spans="2:19">
      <c r="B288" s="108"/>
      <c r="C288" s="71"/>
      <c r="D288" s="71"/>
      <c r="E288" s="71"/>
      <c r="F288" s="108"/>
      <c r="G288" s="71"/>
      <c r="H288" s="71"/>
      <c r="I288" s="71"/>
      <c r="J288" s="108"/>
      <c r="K288" s="71"/>
      <c r="L288" s="71"/>
      <c r="M288" s="71"/>
      <c r="N288" s="108"/>
      <c r="O288" s="71"/>
      <c r="P288" s="71"/>
      <c r="Q288" s="71"/>
      <c r="R288" s="108"/>
      <c r="S288" s="122"/>
    </row>
    <row r="289" spans="2:21">
      <c r="B289" s="108">
        <v>39</v>
      </c>
      <c r="C289" s="71">
        <f ca="1">SUM(0.25*(F289-B289),B289)</f>
        <v>37.5</v>
      </c>
      <c r="D289" s="71">
        <f ca="1">SUM(0.5*(F289-B289)+B289)</f>
        <v>36</v>
      </c>
      <c r="E289" s="71">
        <f ca="1">SUM(0.75*(F289-B289),B289)</f>
        <v>34.5</v>
      </c>
      <c r="F289" s="108">
        <v>33</v>
      </c>
      <c r="G289" s="71">
        <f ca="1">SUM(0.25*(J289-F289),F289)</f>
        <v>31.5</v>
      </c>
      <c r="H289" s="71">
        <f ca="1">SUM(0.5*(J289-F289),F289)</f>
        <v>30</v>
      </c>
      <c r="I289" s="71">
        <f ca="1">SUM(0.75*(J289-F289),F289)</f>
        <v>28.5</v>
      </c>
      <c r="J289" s="108">
        <f ca="1">SUM(F289,-B289,F289)</f>
        <v>27</v>
      </c>
      <c r="K289" s="71">
        <f ca="1">SUM(0.25*(N289-J289),J289)</f>
        <v>25.875</v>
      </c>
      <c r="L289" s="71">
        <f ca="1">SUM(0.5*(N289-J289),J289)</f>
        <v>24.75</v>
      </c>
      <c r="M289" s="71">
        <f ca="1">SUM(0.75*(N289-J289),J289)</f>
        <v>23.625</v>
      </c>
      <c r="N289" s="108">
        <f ca="1">SUM(F289,-B289,J289,0.25*ABS(J289-F289))</f>
        <v>22.5</v>
      </c>
      <c r="O289" s="71">
        <f ca="1">SUM(0.25*(R289-N289),N289)</f>
        <v>21.125</v>
      </c>
      <c r="P289" s="71">
        <f ca="1">SUM(0.5*(R289-N289),N289)</f>
        <v>19.75</v>
      </c>
      <c r="Q289" s="71">
        <f ca="1">SUM(0.75*(R289-N289),N289)</f>
        <v>18.375</v>
      </c>
      <c r="R289" s="108">
        <v>17</v>
      </c>
      <c r="S289" s="122"/>
      <c r="T289" s="111">
        <f ca="1">SUM((AD20+AE20+AI18+AJ18)*-0.132/2,(AF19+AG19+AH19+AK17+AL17+AM17+AN16+AO16+AP16+AQ15+AR15+AS15+AT14+AU14+AV14+AW13+AX13+AY13+AZ12+BA12+BB12+BC11+BD11+BE11+BH9+BI9+BJ9)*-0.132/3,(BF10+BG10+BK8+BL8)*-0.132/2,(BK7+BK6+BJ5+BJ4)*-0.132,17)</f>
        <v>16.062461538461537</v>
      </c>
      <c r="U289" s="111">
        <f ca="1">Lefty!T289</f>
        <v>15.033538461538463</v>
      </c>
    </row>
    <row r="291" spans="1:6">
      <c r="A291" s="81" t="s">
        <v>177</v>
      </c>
      <c r="B291" s="105">
        <f ca="1">COUNT(B11:B289)</f>
        <v>247</v>
      </c>
      <c r="C291" s="105" t="s">
        <v>182</v>
      </c>
      <c r="D291" s="105">
        <f ca="1">$B$291</f>
        <v>247</v>
      </c>
      <c r="E291" s="105" t="s">
        <v>181</v>
      </c>
      <c r="F291" s="105">
        <f ca="1">PRODUCT(B291,2)</f>
        <v>494</v>
      </c>
    </row>
    <row r="292" spans="9:14" ht="25.5">
      <c r="I292" s="110" t="s">
        <v>175</v>
      </c>
      <c r="M292" s="105"/>
      <c r="N292" s="106"/>
    </row>
    <row r="293" spans="13:14">
      <c r="M293" s="105"/>
      <c r="N293" s="106"/>
    </row>
    <row r="294" spans="13:14">
      <c r="M294" s="105"/>
      <c r="N294" s="106"/>
    </row>
    <row r="295" spans="2:14">
      <c r="B295" s="105" t="s">
        <v>127</v>
      </c>
      <c r="F295" s="107" t="s">
        <v>128</v>
      </c>
      <c r="M295" s="105" t="s">
        <v>129</v>
      </c>
      <c r="N295" s="106"/>
    </row>
    <row r="296" spans="1:19">
      <c r="A296" s="106" t="s">
        <v>126</v>
      </c>
      <c r="B296" s="108">
        <v>0</v>
      </c>
      <c r="C296" s="71">
        <f ca="1">SUM(0.25*(F296-B296),B296)</f>
        <v>3.75</v>
      </c>
      <c r="D296" s="71">
        <f ca="1">SUM(0.5*(F296-B296)+B296)</f>
        <v>7.5</v>
      </c>
      <c r="E296" s="71">
        <f ca="1">SUM(0.75*(F296-B296),B296)</f>
        <v>11.25</v>
      </c>
      <c r="F296" s="108">
        <v>15</v>
      </c>
      <c r="G296" s="71">
        <f ca="1">SUM(0.25*(J296-F296),F296)</f>
        <v>18.75</v>
      </c>
      <c r="H296" s="71">
        <f ca="1">SUM(0.5*(J296-F296)+F296)</f>
        <v>22.5</v>
      </c>
      <c r="I296" s="71">
        <f ca="1">SUM(0.75*(J296-F296),F296)</f>
        <v>26.25</v>
      </c>
      <c r="J296" s="108">
        <v>30</v>
      </c>
      <c r="K296" s="71">
        <f ca="1">SUM(0.25*(N296-J296),J296)</f>
        <v>33.75</v>
      </c>
      <c r="L296" s="71">
        <f ca="1">SUM(0.5*(N296-J296)+J296)</f>
        <v>37.5</v>
      </c>
      <c r="M296" s="108">
        <f ca="1">SUM(0.75*(N296-J296),J296)</f>
        <v>41.25</v>
      </c>
      <c r="N296" s="109">
        <v>45</v>
      </c>
      <c r="O296" s="71">
        <f ca="1">SUM(0.25*(R296-N296),N296)</f>
        <v>48.75</v>
      </c>
      <c r="P296" s="71">
        <f ca="1">SUM(0.5*(R296-N296)+N296)</f>
        <v>52.5</v>
      </c>
      <c r="Q296" s="71">
        <f ca="1">SUM(0.75*(R296-N296),N296)</f>
        <v>56.25</v>
      </c>
      <c r="R296" s="108">
        <v>60</v>
      </c>
      <c r="S296" s="122"/>
    </row>
    <row r="297" spans="2:19">
      <c r="B297" s="108"/>
      <c r="C297" s="71"/>
      <c r="D297" s="71"/>
      <c r="E297" s="71"/>
      <c r="F297" s="108"/>
      <c r="G297" s="71"/>
      <c r="H297" s="71"/>
      <c r="I297" s="71"/>
      <c r="J297" s="108"/>
      <c r="K297" s="71"/>
      <c r="L297" s="71"/>
      <c r="M297" s="108"/>
      <c r="N297" s="109"/>
      <c r="O297" s="71"/>
      <c r="P297" s="71"/>
      <c r="Q297" s="71"/>
      <c r="R297" s="108"/>
      <c r="S297" s="122"/>
    </row>
    <row r="298" spans="1:19">
      <c r="A298" s="106" t="s">
        <v>125</v>
      </c>
      <c r="B298" s="108">
        <v>3.5</v>
      </c>
      <c r="C298" s="71">
        <v>7</v>
      </c>
      <c r="D298" s="71">
        <v>10.5</v>
      </c>
      <c r="E298" s="71">
        <v>14</v>
      </c>
      <c r="F298" s="108">
        <v>17.5</v>
      </c>
      <c r="G298" s="71">
        <v>21</v>
      </c>
      <c r="H298" s="71">
        <v>24.5</v>
      </c>
      <c r="I298" s="71">
        <v>28</v>
      </c>
      <c r="J298" s="108">
        <v>31.5</v>
      </c>
      <c r="K298" s="71">
        <v>35</v>
      </c>
      <c r="L298" s="71">
        <v>38.5</v>
      </c>
      <c r="M298" s="108">
        <v>42</v>
      </c>
      <c r="N298" s="109">
        <v>45.5</v>
      </c>
      <c r="O298" s="71">
        <v>49</v>
      </c>
      <c r="P298" s="71">
        <v>52.5</v>
      </c>
      <c r="Q298" s="71">
        <v>56</v>
      </c>
      <c r="R298" s="108">
        <v>58.5</v>
      </c>
      <c r="S298" s="122"/>
    </row>
    <row r="299" spans="2:19">
      <c r="B299" s="108"/>
      <c r="C299" s="71"/>
      <c r="D299" s="71"/>
      <c r="E299" s="71"/>
      <c r="F299" s="108"/>
      <c r="G299" s="71"/>
      <c r="H299" s="71"/>
      <c r="I299" s="71"/>
      <c r="J299" s="108"/>
      <c r="K299" s="71"/>
      <c r="L299" s="71"/>
      <c r="M299" s="108"/>
      <c r="N299" s="109"/>
      <c r="O299" s="71"/>
      <c r="P299" s="71"/>
      <c r="Q299" s="71"/>
      <c r="R299" s="108"/>
      <c r="S299" s="122"/>
    </row>
    <row r="300" spans="1:19">
      <c r="A300" s="106"/>
      <c r="B300" s="108"/>
      <c r="C300" s="71"/>
      <c r="D300" s="71"/>
      <c r="E300" s="71"/>
      <c r="F300" s="108"/>
      <c r="G300" s="71"/>
      <c r="H300" s="71"/>
      <c r="I300" s="71"/>
      <c r="J300" s="108"/>
      <c r="K300" s="71"/>
      <c r="L300" s="71"/>
      <c r="M300" s="108"/>
      <c r="N300" s="109"/>
      <c r="O300" s="71"/>
      <c r="P300" s="71"/>
      <c r="Q300" s="71"/>
      <c r="R300" s="108"/>
      <c r="S300" s="122"/>
    </row>
    <row r="301" spans="1:19">
      <c r="A301" s="106"/>
      <c r="B301" s="108"/>
      <c r="C301" s="71"/>
      <c r="D301" s="71"/>
      <c r="E301" s="71"/>
      <c r="F301" s="108"/>
      <c r="G301" s="71"/>
      <c r="H301" s="71"/>
      <c r="I301" s="71"/>
      <c r="J301" s="108"/>
      <c r="K301" s="71"/>
      <c r="L301" s="71"/>
      <c r="M301" s="108"/>
      <c r="N301" s="109"/>
      <c r="O301" s="71"/>
      <c r="P301" s="71"/>
      <c r="Q301" s="71"/>
      <c r="R301" s="108"/>
      <c r="S301" s="122"/>
    </row>
    <row r="302" spans="2:21">
      <c r="B302" s="108">
        <v>1</v>
      </c>
      <c r="C302" s="71">
        <f ca="1">SUM(0.25*(F302-B302),B302)</f>
        <v>1</v>
      </c>
      <c r="D302" s="71">
        <f ca="1">SUM(0.5*(F302-B302)+B302)</f>
        <v>1</v>
      </c>
      <c r="E302" s="71">
        <f ca="1">SUM(0.75*(F302-B302),B302)</f>
        <v>1</v>
      </c>
      <c r="F302" s="108">
        <v>1</v>
      </c>
      <c r="G302" s="71">
        <f ca="1">SUM(0.25*(J302-F302),F302)</f>
        <v>1</v>
      </c>
      <c r="H302" s="71">
        <f ca="1">SUM(0.5*(J302-F302),F302)</f>
        <v>1</v>
      </c>
      <c r="I302" s="71">
        <f ca="1">SUM(0.75*(J302-F302),F302)</f>
        <v>1</v>
      </c>
      <c r="J302" s="108">
        <f ca="1">SUM(F302,-B302,F302)</f>
        <v>1</v>
      </c>
      <c r="K302" s="71">
        <f ca="1">SUM(0.333*(M302-J302),J302)</f>
        <v>1.7992</v>
      </c>
      <c r="L302" s="71">
        <f ca="1">SUM(0.666*(M302-J302),J302)</f>
        <v>2.5984</v>
      </c>
      <c r="M302" s="108">
        <f ca="1">SUM(J302,-F302,J302,0.2*ABS(J302-F302),0.15*(17-F302))</f>
        <v>3.4</v>
      </c>
      <c r="N302" s="109">
        <f ca="1">SUM(0.2*(R302-M302),M302)</f>
        <v>6.12</v>
      </c>
      <c r="O302" s="71">
        <f ca="1">SUM(0.4*(R302-M302),M302)</f>
        <v>8.84</v>
      </c>
      <c r="P302" s="71">
        <f ca="1">SUM(0.6*(R302-M302),M302)</f>
        <v>11.56</v>
      </c>
      <c r="Q302" s="71">
        <f ca="1">SUM(0.8*(R302-M302),M302)</f>
        <v>14.280000000000001</v>
      </c>
      <c r="R302" s="108">
        <v>17</v>
      </c>
      <c r="S302" s="122"/>
      <c r="T302" s="111">
        <f ca="1">SUM((DB20+DB19+DB18+DB17+DB16+DB15+DB14+DB13+DB12+DA11)*-0.132,(CZ10+CY10+CX9+CW9)*-0.132/2,(CV8+CU8+CT8+CS8+CR8+CQ8+CP7+CO7+CN7+CM7+CL7+CK7)*-0.132/6,(CJ6+CI6+CH6+CG6+CF6+CE5+CD5+CC5+CB5+CA5+BZ4+BY4+BX4+BW4+BV4)*-0.132/5,17)</f>
        <v>18.592461538461539</v>
      </c>
      <c r="U302" s="111">
        <f ca="1">Lefty!T302</f>
        <v>16.86393846153846</v>
      </c>
    </row>
    <row r="303" spans="2:19">
      <c r="B303" s="108"/>
      <c r="C303" s="71"/>
      <c r="D303" s="71"/>
      <c r="E303" s="71"/>
      <c r="F303" s="108"/>
      <c r="G303" s="71"/>
      <c r="H303" s="71"/>
      <c r="I303" s="71"/>
      <c r="J303" s="108"/>
      <c r="K303" s="71"/>
      <c r="L303" s="71"/>
      <c r="M303" s="108"/>
      <c r="N303" s="109"/>
      <c r="O303" s="71"/>
      <c r="P303" s="71"/>
      <c r="Q303" s="71"/>
      <c r="R303" s="108"/>
      <c r="S303" s="122"/>
    </row>
    <row r="304" spans="2:21">
      <c r="B304" s="108">
        <v>1</v>
      </c>
      <c r="C304" s="71">
        <f ca="1">SUM(0.25*(F304-B304),B304)</f>
        <v>1.25</v>
      </c>
      <c r="D304" s="71">
        <f ca="1">SUM(0.5*(F304-B304)+B304)</f>
        <v>1.5</v>
      </c>
      <c r="E304" s="71">
        <f ca="1">SUM(0.75*(F304-B304),B304)</f>
        <v>1.75</v>
      </c>
      <c r="F304" s="108">
        <v>2</v>
      </c>
      <c r="G304" s="71">
        <f ca="1">SUM(0.25*(J304-F304),F304)</f>
        <v>2.25</v>
      </c>
      <c r="H304" s="71">
        <f ca="1">SUM(0.5*(J304-F304),F304)</f>
        <v>2.5</v>
      </c>
      <c r="I304" s="71">
        <f ca="1">SUM(0.75*(J304-F304),F304)</f>
        <v>2.75</v>
      </c>
      <c r="J304" s="108">
        <f ca="1">SUM(F304,-B304,F304)</f>
        <v>3</v>
      </c>
      <c r="K304" s="71">
        <f ca="1">SUM(0.333*(M304-J304),J304)</f>
        <v>3.4662</v>
      </c>
      <c r="L304" s="71">
        <f ca="1">SUM(0.666*(M304-J304),J304)</f>
        <v>3.9324000000000003</v>
      </c>
      <c r="M304" s="108">
        <f ca="1">SUM(J304,-F304,J304,0.4*ABS(J304-F304))</f>
        <v>4.4</v>
      </c>
      <c r="N304" s="109">
        <f ca="1">SUM(0.2*(R304-M304),M304)</f>
        <v>6.92</v>
      </c>
      <c r="O304" s="71">
        <f ca="1">SUM(0.4*(R304-M304),M304)</f>
        <v>9.4400000000000013</v>
      </c>
      <c r="P304" s="71">
        <f ca="1">SUM(0.6*(R304-M304),M304)</f>
        <v>11.96</v>
      </c>
      <c r="Q304" s="71">
        <f ca="1">SUM(0.8*(R304-M304),M304)</f>
        <v>14.48</v>
      </c>
      <c r="R304" s="108">
        <v>17</v>
      </c>
      <c r="S304" s="122"/>
      <c r="T304" s="111">
        <f ca="1">SUM((DB20+DA19+DA18+CZ17+CZ16+CY15+CY14+CX13+CX12+CW11+CW10+CV9)*-0.132,(CU8+CT8+CS8+CR8+CQ8+CP8)*-0.132/6,(CO7+CN7+CM7+CL7+CK7+CJ6+CI6+CH6+CG6+CF6+CE5+CD5+CC5+CB5+CA5+BZ4+BY4+BX4+BW4+BV4)*-0.132/5,17)</f>
        <v>17.994061538461537</v>
      </c>
      <c r="U304" s="111">
        <f ca="1">Lefty!T304</f>
        <v>16.74513846153846</v>
      </c>
    </row>
    <row r="305" spans="2:21">
      <c r="B305" s="108">
        <v>2</v>
      </c>
      <c r="C305" s="71">
        <f ca="1">SUM(0.25*(F305-B305),B305)</f>
        <v>2</v>
      </c>
      <c r="D305" s="71">
        <f ca="1">SUM(0.5*(F305-B305)+B305)</f>
        <v>2</v>
      </c>
      <c r="E305" s="71">
        <f ca="1">SUM(0.75*(F305-B305),B305)</f>
        <v>2</v>
      </c>
      <c r="F305" s="108">
        <v>2</v>
      </c>
      <c r="G305" s="71">
        <f ca="1">SUM(0.25*(J305-F305),F305)</f>
        <v>2</v>
      </c>
      <c r="H305" s="71">
        <f ca="1">SUM(0.5*(J305-F305),F305)</f>
        <v>2</v>
      </c>
      <c r="I305" s="71">
        <f ca="1">SUM(0.75*(J305-F305),F305)</f>
        <v>2</v>
      </c>
      <c r="J305" s="108">
        <f ca="1">SUM(F305,-B305,F305)</f>
        <v>2</v>
      </c>
      <c r="K305" s="71">
        <f ca="1">SUM(0.333*(M305-J305),J305)</f>
        <v>2.74925</v>
      </c>
      <c r="L305" s="71">
        <f ca="1">SUM(0.666*(M305-J305),J305)</f>
        <v>3.4985</v>
      </c>
      <c r="M305" s="108">
        <f ca="1">SUM(J305,-F305,J305,0.2*ABS(J305-F305),0.15*(17-F305))</f>
        <v>4.25</v>
      </c>
      <c r="N305" s="109">
        <f ca="1">SUM(0.2*(R305-M305),M305)</f>
        <v>6.8000000000000007</v>
      </c>
      <c r="O305" s="71">
        <f ca="1">SUM(0.4*(R305-M305),M305)</f>
        <v>9.3500000000000014</v>
      </c>
      <c r="P305" s="71">
        <f ca="1">SUM(0.6*(R305-M305),M305)</f>
        <v>11.899999999999999</v>
      </c>
      <c r="Q305" s="71">
        <f ca="1">SUM(0.8*(R305-M305),M305)</f>
        <v>14.450000000000001</v>
      </c>
      <c r="R305" s="108">
        <v>17</v>
      </c>
      <c r="S305" s="122"/>
      <c r="T305" s="111">
        <f ca="1">SUM((CZ20+CZ19+CZ18+CZ17+CZ16+CZ15+CZ14+CZ13+CZ12+CY11+CX10)*-0.132,(CW9+CV9)*-0.132/2,(CU8+CT8+CS8+CR8+CQ8+CP8)*-0.132/6,(CO7+CN7+CM7+CL7+CK7+CJ6+CI6+CH6+CG6+CF6+CE5+CD5+CC5+CB5+CA5+BZ4+BY4+BX4+BW4+BV4)*-0.132/5,17)</f>
        <v>17.532061538461537</v>
      </c>
      <c r="U305" s="111">
        <f ca="1">Lefty!T305</f>
        <v>15.557138461538461</v>
      </c>
    </row>
    <row r="306" spans="2:19">
      <c r="B306" s="108"/>
      <c r="C306" s="71"/>
      <c r="D306" s="71"/>
      <c r="E306" s="71"/>
      <c r="F306" s="108"/>
      <c r="G306" s="71"/>
      <c r="H306" s="71"/>
      <c r="I306" s="71"/>
      <c r="J306" s="108"/>
      <c r="K306" s="71"/>
      <c r="L306" s="71"/>
      <c r="M306" s="108"/>
      <c r="N306" s="109"/>
      <c r="O306" s="71"/>
      <c r="P306" s="71"/>
      <c r="Q306" s="71"/>
      <c r="R306" s="108"/>
      <c r="S306" s="122"/>
    </row>
    <row r="307" spans="2:21">
      <c r="B307" s="108">
        <v>1</v>
      </c>
      <c r="C307" s="71">
        <f ca="1">SUM(0.25*(F307-B307),B307)</f>
        <v>1.5</v>
      </c>
      <c r="D307" s="71">
        <f ca="1">SUM(0.5*(F307-B307)+B307)</f>
        <v>2</v>
      </c>
      <c r="E307" s="71">
        <f ca="1">SUM(0.75*(F307-B307),B307)</f>
        <v>2.5</v>
      </c>
      <c r="F307" s="108">
        <v>3</v>
      </c>
      <c r="G307" s="71">
        <f ca="1">SUM(0.25*(J307-F307),F307)</f>
        <v>3.5</v>
      </c>
      <c r="H307" s="71">
        <f ca="1">SUM(0.5*(J307-F307),F307)</f>
        <v>4</v>
      </c>
      <c r="I307" s="71">
        <f ca="1">SUM(0.75*(J307-F307),F307)</f>
        <v>4.5</v>
      </c>
      <c r="J307" s="108">
        <f ca="1">SUM(F307,-B307,F307)</f>
        <v>5</v>
      </c>
      <c r="K307" s="71">
        <f ca="1">SUM(0.333*(M307-J307),J307)</f>
        <v>5.9324</v>
      </c>
      <c r="L307" s="71">
        <f ca="1">SUM(0.666*(M307-J307),J307)</f>
        <v>6.8648</v>
      </c>
      <c r="M307" s="108">
        <f ca="1">SUM(J307,-F307,J307,0.4*ABS(J307-F307))</f>
        <v>7.8</v>
      </c>
      <c r="N307" s="109">
        <f ca="1">SUM(0.2*(R307-M307),M307)</f>
        <v>9.64</v>
      </c>
      <c r="O307" s="71">
        <f ca="1">SUM(0.4*(R307-M307),M307)</f>
        <v>11.48</v>
      </c>
      <c r="P307" s="71">
        <f ca="1">SUM(0.6*(R307-M307),M307)</f>
        <v>13.32</v>
      </c>
      <c r="Q307" s="71">
        <f ca="1">SUM(0.8*(R307-M307),M307)</f>
        <v>15.16</v>
      </c>
      <c r="R307" s="108">
        <v>17</v>
      </c>
      <c r="S307" s="122"/>
      <c r="T307" s="111">
        <f ca="1">SUM((DB20+DA19+CZ18+CY17+CX16+CW15+CV14+CU13+CT12+CS11)*-0.132,(CR10+CQ10+CP9+CO9)*-0.132/2,(CN8+CM8+CL8+CK8+CJ7+CI7+CH7+CG7+CF6+CE6+CD6+CC6+CB5+CA5+BZ5+BY5)*-0.132/4,(BX4+BW4+BV4)*-0.132/3,17)</f>
        <v>17.833461538461538</v>
      </c>
      <c r="U307" s="111">
        <f ca="1">Lefty!T307</f>
        <v>17.178538461538462</v>
      </c>
    </row>
    <row r="308" spans="2:21">
      <c r="B308" s="108">
        <v>2</v>
      </c>
      <c r="C308" s="71">
        <f ca="1">SUM(0.25*(F308-B308),B308)</f>
        <v>2.25</v>
      </c>
      <c r="D308" s="71">
        <f ca="1">SUM(0.5*(F308-B308)+B308)</f>
        <v>2.5</v>
      </c>
      <c r="E308" s="71">
        <f ca="1">SUM(0.75*(F308-B308),B308)</f>
        <v>2.75</v>
      </c>
      <c r="F308" s="108">
        <v>3</v>
      </c>
      <c r="G308" s="71">
        <f ca="1">SUM(0.25*(J308-F308),F308)</f>
        <v>3.25</v>
      </c>
      <c r="H308" s="71">
        <f ca="1">SUM(0.5*(J308-F308),F308)</f>
        <v>3.5</v>
      </c>
      <c r="I308" s="71">
        <f ca="1">SUM(0.75*(J308-F308),F308)</f>
        <v>3.75</v>
      </c>
      <c r="J308" s="108">
        <f ca="1">SUM(F308,-B308,F308)</f>
        <v>4</v>
      </c>
      <c r="K308" s="71">
        <f ca="1">SUM(0.333*(M308-J308),J308)</f>
        <v>4.4662000000000006</v>
      </c>
      <c r="L308" s="71">
        <f ca="1">SUM(0.666*(M308-J308),J308)</f>
        <v>4.9324</v>
      </c>
      <c r="M308" s="108">
        <f ca="1">SUM(J308,-F308,J308,0.4*ABS(J308-F308))</f>
        <v>5.4</v>
      </c>
      <c r="N308" s="109">
        <f ca="1">SUM(0.2*(R308-M308),M308)</f>
        <v>7.7200000000000006</v>
      </c>
      <c r="O308" s="71">
        <f ca="1">SUM(0.4*(R308-M308),M308)</f>
        <v>10.04</v>
      </c>
      <c r="P308" s="71">
        <f ca="1">SUM(0.6*(R308-M308),M308)</f>
        <v>12.36</v>
      </c>
      <c r="Q308" s="71">
        <f ca="1">SUM(0.8*(R308-M308),M308)</f>
        <v>14.68</v>
      </c>
      <c r="R308" s="108">
        <v>17</v>
      </c>
      <c r="S308" s="122"/>
      <c r="T308" s="111">
        <f ca="1">SUM((CZ20+CY19+CY18+CX17+CX16+CW15+CW14+CV13+CV12+CU11+CU10+CT9)*-0.132,(CS8+CR8+CQ8+CP8+CO8+CN7+CM7+CL7+CK7+CJ7+CI6+CH6+CG6+CF6+CE6+CD5+CC5+CB5+CA5+BZ5)*-0.132/5,(BY4+BX4+BW4+BV4)*-0.132/4,17)</f>
        <v>17.48366153846154</v>
      </c>
      <c r="U308" s="111">
        <f ca="1">Lefty!T308</f>
        <v>16.793538461538461</v>
      </c>
    </row>
    <row r="309" spans="2:21">
      <c r="B309" s="108">
        <v>3</v>
      </c>
      <c r="C309" s="71">
        <f ca="1">SUM(0.25*(F309-B309),B309)</f>
        <v>3</v>
      </c>
      <c r="D309" s="71">
        <f ca="1">SUM(0.5*(F309-B309)+B309)</f>
        <v>3</v>
      </c>
      <c r="E309" s="71">
        <f ca="1">SUM(0.75*(F309-B309),B309)</f>
        <v>3</v>
      </c>
      <c r="F309" s="108">
        <v>3</v>
      </c>
      <c r="G309" s="71">
        <f ca="1">SUM(0.25*(J309-F309),F309)</f>
        <v>3</v>
      </c>
      <c r="H309" s="71">
        <f ca="1">SUM(0.5*(J309-F309),F309)</f>
        <v>3</v>
      </c>
      <c r="I309" s="71">
        <f ca="1">SUM(0.75*(J309-F309),F309)</f>
        <v>3</v>
      </c>
      <c r="J309" s="108">
        <f ca="1">SUM(F309,-B309,F309)</f>
        <v>3</v>
      </c>
      <c r="K309" s="71">
        <f ca="1">SUM(0.333*(M309-J309),J309)</f>
        <v>3.6993</v>
      </c>
      <c r="L309" s="71">
        <f ca="1">SUM(0.666*(M309-J309),J309)</f>
        <v>4.3986</v>
      </c>
      <c r="M309" s="108">
        <f ca="1">SUM(J309,-F309,J309,0.2*ABS(J309-F309),0.15*(17-F309))</f>
        <v>5.1</v>
      </c>
      <c r="N309" s="109">
        <f ca="1">SUM(0.2*(R309-M309),M309)</f>
        <v>7.48</v>
      </c>
      <c r="O309" s="71">
        <f ca="1">SUM(0.4*(R309-M309),M309)</f>
        <v>9.86</v>
      </c>
      <c r="P309" s="71">
        <f ca="1">SUM(0.6*(R309-M309),M309)</f>
        <v>12.239999999999998</v>
      </c>
      <c r="Q309" s="71">
        <f ca="1">SUM(0.8*(R309-M309),M309)</f>
        <v>14.620000000000001</v>
      </c>
      <c r="R309" s="108">
        <v>17</v>
      </c>
      <c r="S309" s="122"/>
      <c r="T309" s="111">
        <f ca="1">SUM((CX20+CX19+CX18+CX17+CX16+CX15+CX14+CX13+CX12+CW11+CV10)*-0.132,(CU9+CT9)*-0.132/2,(CS8+CR8+CQ8+CP8+CO8+CN7+CM7+CL7+CK7+CJ7+CI6+CH6+CG6+CF6+CE6+CD5+CC5+CB5+CA5+BZ5)*-0.132/5,(BY4+BX4+BW4+BV4)*-0.132/4,17)</f>
        <v>17.94566153846154</v>
      </c>
      <c r="U309" s="111">
        <f ca="1">Lefty!T309</f>
        <v>17.189538461538461</v>
      </c>
    </row>
    <row r="310" spans="2:21">
      <c r="B310" s="108">
        <v>4</v>
      </c>
      <c r="C310" s="71">
        <f ca="1">SUM(0.25*(F310-B310),B310)</f>
        <v>3.75</v>
      </c>
      <c r="D310" s="71">
        <f ca="1">SUM(0.5*(F310-B310)+B310)</f>
        <v>3.5</v>
      </c>
      <c r="E310" s="71">
        <f ca="1">SUM(0.75*(F310-B310),B310)</f>
        <v>3.25</v>
      </c>
      <c r="F310" s="108">
        <v>3</v>
      </c>
      <c r="G310" s="71">
        <f ca="1">SUM(0.25*(J310-F310),F310)</f>
        <v>2.75</v>
      </c>
      <c r="H310" s="71">
        <f ca="1">SUM(0.5*(J310-F310),F310)</f>
        <v>2.5</v>
      </c>
      <c r="I310" s="71">
        <f ca="1">SUM(0.75*(J310-F310),F310)</f>
        <v>2.25</v>
      </c>
      <c r="J310" s="108">
        <f ca="1">SUM(F310,-B310,F310)</f>
        <v>2</v>
      </c>
      <c r="K310" s="71">
        <f ca="1">SUM(0.333*(M310-J310),J310)</f>
        <v>1.8002</v>
      </c>
      <c r="L310" s="71">
        <f ca="1">SUM(0.666*(M310-J310),J310)</f>
        <v>1.6004</v>
      </c>
      <c r="M310" s="108">
        <f ca="1">SUM(J310,-F310,J310,0.4*ABS(J310-F310))</f>
        <v>1.4</v>
      </c>
      <c r="N310" s="109">
        <f ca="1">SUM(0.2*(R310-M310),M310)</f>
        <v>4.52</v>
      </c>
      <c r="O310" s="71">
        <f ca="1">SUM(0.4*(R310-M310),M310)</f>
        <v>7.6400000000000006</v>
      </c>
      <c r="P310" s="71">
        <f ca="1">SUM(0.6*(R310-M310),M310)</f>
        <v>10.76</v>
      </c>
      <c r="Q310" s="71">
        <f ca="1">SUM(0.8*(R310-M310),M310)</f>
        <v>13.88</v>
      </c>
      <c r="R310" s="108">
        <v>17</v>
      </c>
      <c r="S310" s="122"/>
      <c r="T310" s="111">
        <f ca="1">SUM((CV20+CW19+CW18+CX17+CX16+CY15+CY14+CZ13+CZ12+DA11+DA10+DA9)*-0.132,(CZ8+CY8+CX8+CW8+CV8+CU8+CT8)*-0.132/7,(CS7+CR7+CQ7+CP7+CO7+CN7+CM6+CL6+CK6+CJ6+CI6+CH6+CG5+CF5+CE5+CD5+CC5+CB5+CA4+BZ4+BY4+BX4+BW4+BV4)*-0.132/6,17)</f>
        <v>18.315890109890109</v>
      </c>
      <c r="U310" s="111">
        <f ca="1">Lefty!T310</f>
        <v>16.969538461538463</v>
      </c>
    </row>
    <row r="311" spans="2:19">
      <c r="B311" s="108"/>
      <c r="C311" s="71"/>
      <c r="D311" s="71"/>
      <c r="E311" s="71"/>
      <c r="F311" s="108"/>
      <c r="G311" s="71"/>
      <c r="H311" s="71"/>
      <c r="I311" s="71"/>
      <c r="J311" s="108"/>
      <c r="K311" s="71"/>
      <c r="L311" s="71"/>
      <c r="M311" s="108"/>
      <c r="N311" s="109"/>
      <c r="O311" s="71"/>
      <c r="P311" s="71"/>
      <c r="Q311" s="71"/>
      <c r="R311" s="108"/>
      <c r="S311" s="122"/>
    </row>
    <row r="312" spans="2:21">
      <c r="B312" s="108">
        <v>1</v>
      </c>
      <c r="C312" s="71">
        <f ca="1">SUM(0.25*(F312-B312),B312)</f>
        <v>1.75</v>
      </c>
      <c r="D312" s="71">
        <f ca="1">SUM(0.5*(F312-B312)+B312)</f>
        <v>2.5</v>
      </c>
      <c r="E312" s="71">
        <f ca="1">SUM(0.75*(F312-B312),B312)</f>
        <v>3.25</v>
      </c>
      <c r="F312" s="108">
        <v>4</v>
      </c>
      <c r="G312" s="71">
        <f ca="1">SUM(0.25*(J312-F312),F312)</f>
        <v>4.75</v>
      </c>
      <c r="H312" s="71">
        <f ca="1">SUM(0.5*(J312-F312),F312)</f>
        <v>5.5</v>
      </c>
      <c r="I312" s="71">
        <f ca="1">SUM(0.75*(J312-F312),F312)</f>
        <v>6.25</v>
      </c>
      <c r="J312" s="108">
        <f ca="1">SUM(F312,-B312,F312)</f>
        <v>7</v>
      </c>
      <c r="K312" s="71">
        <f ca="1">SUM(0.333*(M312-J312),J312)</f>
        <v>8.3986</v>
      </c>
      <c r="L312" s="71">
        <f ca="1">SUM(0.666*(M312-J312),J312)</f>
        <v>9.7972</v>
      </c>
      <c r="M312" s="108">
        <f ca="1">SUM(J312,-F312,J312,0.4*ABS(J312-F312))</f>
        <v>11.2</v>
      </c>
      <c r="N312" s="109">
        <f ca="1">SUM(0.2*(R312-M312),M312)</f>
        <v>12.36</v>
      </c>
      <c r="O312" s="71">
        <f ca="1">SUM(0.4*(R312-M312),M312)</f>
        <v>13.52</v>
      </c>
      <c r="P312" s="71">
        <f ca="1">SUM(0.6*(R312-M312),M312)</f>
        <v>14.68</v>
      </c>
      <c r="Q312" s="71">
        <f ca="1">SUM(0.8*(R312-M312),M312)</f>
        <v>15.84</v>
      </c>
      <c r="R312" s="108">
        <v>17</v>
      </c>
      <c r="S312" s="122"/>
      <c r="T312" s="111">
        <f ca="1">SUM((DB20+CY18+CV16+CS14+CP12)*-0.132,(DA19+CZ19+CX17+CW17+CU15+CT15+CR13+CQ13+CO11+CN11+CM10+CL10)*-0.132/2,(CK9+CJ9+CI9+CH8+CG8+CF8+CE7+CD7+CC7+CB6+CA6+BZ6)*-0.132/3,(BY5+BX5+BW4+BV4)*-0.132/2,17)</f>
        <v>18.306461538461537</v>
      </c>
      <c r="U312" s="111">
        <f ca="1">Lefty!T312</f>
        <v>17.56353846153846</v>
      </c>
    </row>
    <row r="313" spans="2:21">
      <c r="B313" s="108">
        <v>2</v>
      </c>
      <c r="C313" s="71">
        <f ca="1">SUM(0.25*(F313-B313),B313)</f>
        <v>2.5</v>
      </c>
      <c r="D313" s="71">
        <f ca="1">SUM(0.5*(F313-B313)+B313)</f>
        <v>3</v>
      </c>
      <c r="E313" s="71">
        <f ca="1">SUM(0.75*(F313-B313),B313)</f>
        <v>3.5</v>
      </c>
      <c r="F313" s="108">
        <v>4</v>
      </c>
      <c r="G313" s="71">
        <f ca="1">SUM(0.25*(J313-F313),F313)</f>
        <v>4.5</v>
      </c>
      <c r="H313" s="71">
        <f ca="1">SUM(0.5*(J313-F313),F313)</f>
        <v>5</v>
      </c>
      <c r="I313" s="71">
        <f ca="1">SUM(0.75*(J313-F313),F313)</f>
        <v>5.5</v>
      </c>
      <c r="J313" s="108">
        <f ca="1">SUM(F313,-B313,F313)</f>
        <v>6</v>
      </c>
      <c r="K313" s="71">
        <f ca="1">SUM(0.333*(M313-J313),J313)</f>
        <v>6.9324</v>
      </c>
      <c r="L313" s="71">
        <f ca="1">SUM(0.666*(M313-J313),J313)</f>
        <v>7.8648000000000007</v>
      </c>
      <c r="M313" s="108">
        <f ca="1">SUM(J313,-F313,J313,0.4*ABS(J313-F313))</f>
        <v>8.8</v>
      </c>
      <c r="N313" s="109">
        <f ca="1">SUM(0.2*(R313-M313),M313)</f>
        <v>10.440000000000001</v>
      </c>
      <c r="O313" s="71">
        <f ca="1">SUM(0.4*(R313-M313),M313)</f>
        <v>12.08</v>
      </c>
      <c r="P313" s="71">
        <f ca="1">SUM(0.6*(R313-M313),M313)</f>
        <v>13.719999999999999</v>
      </c>
      <c r="Q313" s="71">
        <f ca="1">SUM(0.8*(R313-M313),M313)</f>
        <v>15.36</v>
      </c>
      <c r="R313" s="108">
        <v>17</v>
      </c>
      <c r="S313" s="122"/>
      <c r="T313" s="111">
        <f ca="1">SUM((CZ20+CY19+CX18+CW17+CV16+CU15+CT14+CS13+CR12+CQ11)*-0.132,(CP10+CO10+CN9+CM9)*-0.132/2,(CL8+CK8+CJ8+CI8+CH7+CG7+CF7+CE7)*-0.132/4,(CD6+CC6+CB6+CA5+BZ5+BY5+BX4+BW4+BV4)*-0.132/3,17)</f>
        <v>18.603461538461538</v>
      </c>
      <c r="U313" s="111">
        <f ca="1">Lefty!T313</f>
        <v>17.695538461538462</v>
      </c>
    </row>
    <row r="314" spans="2:21">
      <c r="B314" s="108">
        <v>3</v>
      </c>
      <c r="C314" s="71">
        <f ca="1">SUM(0.25*(F314-B314),B314)</f>
        <v>3.25</v>
      </c>
      <c r="D314" s="71">
        <f ca="1">SUM(0.5*(F314-B314)+B314)</f>
        <v>3.5</v>
      </c>
      <c r="E314" s="71">
        <f ca="1">SUM(0.75*(F314-B314),B314)</f>
        <v>3.75</v>
      </c>
      <c r="F314" s="108">
        <v>4</v>
      </c>
      <c r="G314" s="71">
        <f ca="1">SUM(0.25*(J314-F314),F314)</f>
        <v>4.25</v>
      </c>
      <c r="H314" s="71">
        <f ca="1">SUM(0.5*(J314-F314),F314)</f>
        <v>4.5</v>
      </c>
      <c r="I314" s="71">
        <f ca="1">SUM(0.75*(J314-F314),F314)</f>
        <v>4.75</v>
      </c>
      <c r="J314" s="108">
        <f ca="1">SUM(F314,-B314,F314)</f>
        <v>5</v>
      </c>
      <c r="K314" s="71">
        <f ca="1">SUM(0.333*(M314-J314),J314)</f>
        <v>5.4662000000000006</v>
      </c>
      <c r="L314" s="71">
        <f ca="1">SUM(0.666*(M314-J314),J314)</f>
        <v>5.9324</v>
      </c>
      <c r="M314" s="108">
        <f ca="1">SUM(J314,-F314,J314,0.4*ABS(J314-F314))</f>
        <v>6.4</v>
      </c>
      <c r="N314" s="109">
        <f ca="1">SUM(0.2*(R314-M314),M314)</f>
        <v>8.52</v>
      </c>
      <c r="O314" s="71">
        <f ca="1">SUM(0.4*(R314-M314),M314)</f>
        <v>10.64</v>
      </c>
      <c r="P314" s="71">
        <f ca="1">SUM(0.6*(R314-M314),M314)</f>
        <v>12.76</v>
      </c>
      <c r="Q314" s="71">
        <f ca="1">SUM(0.8*(R314-M314),M314)</f>
        <v>14.88</v>
      </c>
      <c r="R314" s="108">
        <v>17</v>
      </c>
      <c r="S314" s="122"/>
      <c r="T314" s="111">
        <f ca="1">SUM((CX20+CW19+CW18+CV17+CV16+CU15+CU14+CT13+CT12+CS11+CS10+CR9)*-0.132,(CQ8+CP8+CO8+CN8+CM8+CL7+CK7+CJ7+CI7+CH7)*-0.132/5,(CG6+CF6+CE6+CD6+CC5+CB5+CA5+BZ5+BY4+BX4+BW4+BV4)*-0.132/4,17)</f>
        <v>17.549661538461539</v>
      </c>
      <c r="U314" s="111">
        <f ca="1">Lefty!T314</f>
        <v>16.707738461538462</v>
      </c>
    </row>
    <row r="315" spans="2:21">
      <c r="B315" s="108">
        <v>4</v>
      </c>
      <c r="C315" s="71">
        <f ca="1">SUM(0.25*(F315-B315),B315)</f>
        <v>4</v>
      </c>
      <c r="D315" s="71">
        <f ca="1">SUM(0.5*(F315-B315)+B315)</f>
        <v>4</v>
      </c>
      <c r="E315" s="71">
        <f ca="1">SUM(0.75*(F315-B315),B315)</f>
        <v>4</v>
      </c>
      <c r="F315" s="108">
        <v>4</v>
      </c>
      <c r="G315" s="71">
        <f ca="1">SUM(0.25*(J315-F315),F315)</f>
        <v>4</v>
      </c>
      <c r="H315" s="71">
        <f ca="1">SUM(0.5*(J315-F315),F315)</f>
        <v>4</v>
      </c>
      <c r="I315" s="71">
        <f ca="1">SUM(0.75*(J315-F315),F315)</f>
        <v>4</v>
      </c>
      <c r="J315" s="108">
        <f ca="1">SUM(F315,-B315,F315)</f>
        <v>4</v>
      </c>
      <c r="K315" s="71">
        <f ca="1">SUM(0.333*(M315-J315),J315)</f>
        <v>4.64935</v>
      </c>
      <c r="L315" s="71">
        <f ca="1">SUM(0.666*(M315-J315),J315)</f>
        <v>5.2987</v>
      </c>
      <c r="M315" s="108">
        <f ca="1">SUM(J315,-F315,J315,0.2*ABS(J315-F315),0.15*(17-F315))</f>
        <v>5.95</v>
      </c>
      <c r="N315" s="109">
        <f ca="1">SUM(0.2*(R315-M315),M315)</f>
        <v>8.16</v>
      </c>
      <c r="O315" s="71">
        <f ca="1">SUM(0.4*(R315-M315),M315)</f>
        <v>10.370000000000001</v>
      </c>
      <c r="P315" s="71">
        <f ca="1">SUM(0.6*(R315-M315),M315)</f>
        <v>12.58</v>
      </c>
      <c r="Q315" s="71">
        <f ca="1">SUM(0.8*(R315-M315),M315)</f>
        <v>14.790000000000003</v>
      </c>
      <c r="R315" s="108">
        <v>17</v>
      </c>
      <c r="S315" s="122"/>
      <c r="T315" s="111">
        <f ca="1">SUM((CV20+CV19+CV18+CV17+CV16+CV15+CV14+CV13+CV12+CU11+CT10)*-0.132,(CS9+CR9)*-0.132/2,(CQ8+CP8+CO8+CN8+CM8+CL7+CK7+CJ7+CI7+CH7)*-0.132/5,(CG6+CF6+CE6+CD6+CC5+CB5+CA5+BZ5+BY4+BX4+BW4+BV4)*-0.132/4,17)</f>
        <v>18.341661538461537</v>
      </c>
      <c r="U315" s="111">
        <f ca="1">Lefty!T315</f>
        <v>17.23573846153846</v>
      </c>
    </row>
    <row r="316" spans="2:21">
      <c r="B316" s="108">
        <v>5</v>
      </c>
      <c r="C316" s="71">
        <f ca="1">SUM(0.25*(F316-B316),B316)</f>
        <v>4.75</v>
      </c>
      <c r="D316" s="71">
        <f ca="1">SUM(0.5*(F316-B316)+B316)</f>
        <v>4.5</v>
      </c>
      <c r="E316" s="71">
        <f ca="1">SUM(0.75*(F316-B316),B316)</f>
        <v>4.25</v>
      </c>
      <c r="F316" s="108">
        <v>4</v>
      </c>
      <c r="G316" s="71">
        <f ca="1">SUM(0.25*(J316-F316),F316)</f>
        <v>3.75</v>
      </c>
      <c r="H316" s="71">
        <f ca="1">SUM(0.5*(J316-F316),F316)</f>
        <v>3.5</v>
      </c>
      <c r="I316" s="71">
        <f ca="1">SUM(0.75*(J316-F316),F316)</f>
        <v>3.25</v>
      </c>
      <c r="J316" s="108">
        <f ca="1">SUM(F316,-B316,F316)</f>
        <v>3</v>
      </c>
      <c r="K316" s="71">
        <f ca="1">SUM(0.333*(M316-J316),J316)</f>
        <v>2.8002</v>
      </c>
      <c r="L316" s="71">
        <f ca="1">SUM(0.666*(M316-J316),J316)</f>
        <v>2.6004</v>
      </c>
      <c r="M316" s="108">
        <f ca="1">SUM(J316,-F316,J316,0.4*ABS(J316-F316))</f>
        <v>2.4</v>
      </c>
      <c r="N316" s="109">
        <f ca="1">SUM(0.2*(R316-M316),M316)</f>
        <v>5.32</v>
      </c>
      <c r="O316" s="71">
        <f ca="1">SUM(0.4*(R316-M316),M316)</f>
        <v>8.24</v>
      </c>
      <c r="P316" s="71">
        <f ca="1">SUM(0.6*(R316-M316),M316)</f>
        <v>11.16</v>
      </c>
      <c r="Q316" s="71">
        <f ca="1">SUM(0.8*(R316-M316),M316)</f>
        <v>14.08</v>
      </c>
      <c r="R316" s="108">
        <v>17</v>
      </c>
      <c r="S316" s="122"/>
      <c r="T316" s="111">
        <f ca="1">SUM((CT20+CU19+CU18+CV17+CV16+CW15+CW14+CX13+CX12+CY11+CY10+CZ9)*-0.132,(CY8+CX8+CW8+CV8+CU8+CT8+CS7+CR7+CQ7+CP7+CO7+CN7+CM6+CL6+CK6+CJ6+CI6+CH6+CG5+CF5+CE5+CD5+CC5+CB5+CA4+BZ4+BY4+BX4+BW4+BV4)*-0.132/6,17)</f>
        <v>18.460461538461537</v>
      </c>
      <c r="U316" s="111">
        <f ca="1">Lefty!T316</f>
        <v>16.59553846153846</v>
      </c>
    </row>
    <row r="317" spans="2:19">
      <c r="B317" s="108"/>
      <c r="C317" s="71"/>
      <c r="D317" s="71"/>
      <c r="E317" s="71"/>
      <c r="F317" s="108"/>
      <c r="G317" s="71"/>
      <c r="H317" s="71"/>
      <c r="I317" s="71"/>
      <c r="J317" s="108"/>
      <c r="K317" s="71"/>
      <c r="L317" s="71"/>
      <c r="M317" s="108"/>
      <c r="N317" s="109"/>
      <c r="O317" s="71"/>
      <c r="P317" s="71"/>
      <c r="Q317" s="71"/>
      <c r="R317" s="108"/>
      <c r="S317" s="122"/>
    </row>
    <row r="318" spans="2:21">
      <c r="B318" s="108">
        <v>1</v>
      </c>
      <c r="C318" s="71">
        <f ca="1">SUM(0.25*(F318-B318),B318)</f>
        <v>2</v>
      </c>
      <c r="D318" s="71">
        <f ca="1">SUM(0.5*(F318-B318)+B318)</f>
        <v>3</v>
      </c>
      <c r="E318" s="71">
        <f ca="1">SUM(0.75*(F318-B318),B318)</f>
        <v>4</v>
      </c>
      <c r="F318" s="108">
        <v>5</v>
      </c>
      <c r="G318" s="71">
        <f ca="1">SUM(0.25*(J318-F318),F318)</f>
        <v>6</v>
      </c>
      <c r="H318" s="71">
        <f ca="1">SUM(0.5*(J318-F318),F318)</f>
        <v>7</v>
      </c>
      <c r="I318" s="71">
        <f ca="1">SUM(0.75*(J318-F318),F318)</f>
        <v>8</v>
      </c>
      <c r="J318" s="108">
        <f ca="1">SUM(F318,-B318,F318)</f>
        <v>9</v>
      </c>
      <c r="K318" s="71">
        <f ca="1">SUM(0.333*(M318-J318),J318)</f>
        <v>9.999</v>
      </c>
      <c r="L318" s="71">
        <f ca="1">SUM(0.666*(M318-J318),J318)</f>
        <v>10.998000000000001</v>
      </c>
      <c r="M318" s="108">
        <f ca="1">SUM(J318,J318-G318)</f>
        <v>12</v>
      </c>
      <c r="N318" s="109">
        <f ca="1">SUM(0.2*(R318-M318),M318)</f>
        <v>13</v>
      </c>
      <c r="O318" s="71">
        <f ca="1">SUM(0.4*(R318-M318),M318)</f>
        <v>14</v>
      </c>
      <c r="P318" s="71">
        <f ca="1">SUM(0.6*(R318-M318),M318)</f>
        <v>15</v>
      </c>
      <c r="Q318" s="71">
        <f ca="1">SUM(0.8*(R318-M318),M318)</f>
        <v>16</v>
      </c>
      <c r="R318" s="108">
        <v>17</v>
      </c>
      <c r="S318" s="122"/>
      <c r="T318" s="111">
        <f ca="1">SUM(DB20*-0.132,(DA19+CZ19+CY18+CX18+CW17+CV17+CU16+CT16+CS15+CR15+CQ14+CP14+CO13+CN13+CM12+CL12+CK11+CJ11+CI10+CH10+CG9+CF9+CE8+CD8+CC7+CB7+CA6+BZ6+BY5+BX5+BW4+BV4)*-0.132/2,17)</f>
        <v>18.856461538461538</v>
      </c>
      <c r="U318" s="111">
        <f ca="1">Lefty!T318</f>
        <v>17.651538461538461</v>
      </c>
    </row>
    <row r="319" spans="2:21">
      <c r="B319" s="108">
        <v>2</v>
      </c>
      <c r="C319" s="71">
        <f ca="1">SUM(0.25*(F319-B319),B319)</f>
        <v>2.75</v>
      </c>
      <c r="D319" s="71">
        <f ca="1">SUM(0.5*(F319-B319)+B319)</f>
        <v>3.5</v>
      </c>
      <c r="E319" s="71">
        <f ca="1">SUM(0.75*(F319-B319),B319)</f>
        <v>4.25</v>
      </c>
      <c r="F319" s="108">
        <v>5</v>
      </c>
      <c r="G319" s="71">
        <f ca="1">SUM(0.25*(J319-F319),F319)</f>
        <v>5.75</v>
      </c>
      <c r="H319" s="71">
        <f ca="1">SUM(0.5*(J319-F319),F319)</f>
        <v>6.5</v>
      </c>
      <c r="I319" s="71">
        <f ca="1">SUM(0.75*(J319-F319),F319)</f>
        <v>7.25</v>
      </c>
      <c r="J319" s="108">
        <f ca="1">SUM(F319,-B319,F319)</f>
        <v>8</v>
      </c>
      <c r="K319" s="71">
        <f ca="1">SUM(0.333*(M319-J319),J319)</f>
        <v>9.3986</v>
      </c>
      <c r="L319" s="71">
        <f ca="1">SUM(0.666*(M319-J319),J319)</f>
        <v>10.7972</v>
      </c>
      <c r="M319" s="108">
        <f ca="1">SUM(J319,-F319,J319,0.4*ABS(J319-F319))</f>
        <v>12.2</v>
      </c>
      <c r="N319" s="109">
        <f ca="1">SUM(0.2*(R319-M319),M319)</f>
        <v>13.16</v>
      </c>
      <c r="O319" s="71">
        <f ca="1">SUM(0.4*(R319-M319),M319)</f>
        <v>14.12</v>
      </c>
      <c r="P319" s="71">
        <f ca="1">SUM(0.6*(R319-M319),M319)</f>
        <v>15.08</v>
      </c>
      <c r="Q319" s="71">
        <f ca="1">SUM(0.8*(R319-M319),M319)</f>
        <v>16.04</v>
      </c>
      <c r="R319" s="108">
        <v>17</v>
      </c>
      <c r="S319" s="122"/>
      <c r="T319" s="111">
        <f ca="1">SUM((CZ20+CW18+CT16+CQ14+CN12)*-0.132,(CY19+CX19+CV17+CU17+CS15+CR15+CP13+CO13+CM11+CL11+CK10+CJ10)*-0.132/2,(CI9+CH9+CG9+CF8+CE8+CD8)*-0.132/3,(CC7+CB7+CA6+BZ6+BY5+BX5+BW4+BV4)*-0.132/2,17)</f>
        <v>18.328461538461539</v>
      </c>
      <c r="U319" s="111">
        <f ca="1">Lefty!T319</f>
        <v>17.607538461538461</v>
      </c>
    </row>
    <row r="320" spans="2:21">
      <c r="B320" s="108">
        <v>3</v>
      </c>
      <c r="C320" s="71">
        <f ca="1">SUM(0.25*(F320-B320),B320)</f>
        <v>3.5</v>
      </c>
      <c r="D320" s="71">
        <f ca="1">SUM(0.5*(F320-B320)+B320)</f>
        <v>4</v>
      </c>
      <c r="E320" s="71">
        <f ca="1">SUM(0.75*(F320-B320),B320)</f>
        <v>4.5</v>
      </c>
      <c r="F320" s="108">
        <v>5</v>
      </c>
      <c r="G320" s="71">
        <f ca="1">SUM(0.25*(J320-F320),F320)</f>
        <v>5.5</v>
      </c>
      <c r="H320" s="71">
        <f ca="1">SUM(0.5*(J320-F320),F320)</f>
        <v>6</v>
      </c>
      <c r="I320" s="71">
        <f ca="1">SUM(0.75*(J320-F320),F320)</f>
        <v>6.5</v>
      </c>
      <c r="J320" s="108">
        <f ca="1">SUM(F320,-B320,F320)</f>
        <v>7</v>
      </c>
      <c r="K320" s="71">
        <f ca="1">SUM(0.333*(M320-J320),J320)</f>
        <v>7.9324</v>
      </c>
      <c r="L320" s="71">
        <f ca="1">SUM(0.666*(M320-J320),J320)</f>
        <v>8.8648</v>
      </c>
      <c r="M320" s="108">
        <f ca="1">SUM(J320,-F320,J320,0.4*ABS(J320-F320))</f>
        <v>9.8</v>
      </c>
      <c r="N320" s="109">
        <f ca="1">SUM(0.2*(R320-M320),M320)</f>
        <v>11.24</v>
      </c>
      <c r="O320" s="71">
        <f ca="1">SUM(0.4*(R320-M320),M320)</f>
        <v>12.68</v>
      </c>
      <c r="P320" s="71">
        <f ca="1">SUM(0.6*(R320-M320),M320)</f>
        <v>14.120000000000001</v>
      </c>
      <c r="Q320" s="71">
        <f ca="1">SUM(0.8*(R320-M320),M320)</f>
        <v>15.56</v>
      </c>
      <c r="R320" s="108">
        <v>17</v>
      </c>
      <c r="S320" s="122"/>
      <c r="T320" s="111">
        <f ca="1">SUM((CX20+CW19+CV18+CU17+CT16+CS15+CR14+CQ13+CP12+CO11)*-0.132,(CN10+CM10+CL9+CK9)*-0.132/2,(CJ8+CI8+CH8+CG7+CF7+CE7+CD6+CC6+CB6+CA5+BZ5+BY5+BX4+BW4+BV4)*-0.132/3,17)</f>
        <v>18.900461538461538</v>
      </c>
      <c r="U320" s="111">
        <f ca="1">Lefty!T320</f>
        <v>17.36553846153846</v>
      </c>
    </row>
    <row r="321" spans="2:21">
      <c r="B321" s="108">
        <v>4</v>
      </c>
      <c r="C321" s="71">
        <f ca="1">SUM(0.25*(F321-B321),B321)</f>
        <v>4.25</v>
      </c>
      <c r="D321" s="71">
        <f ca="1">SUM(0.5*(F321-B321)+B321)</f>
        <v>4.5</v>
      </c>
      <c r="E321" s="71">
        <f ca="1">SUM(0.75*(F321-B321),B321)</f>
        <v>4.75</v>
      </c>
      <c r="F321" s="108">
        <v>5</v>
      </c>
      <c r="G321" s="71">
        <f ca="1">SUM(0.25*(J321-F321),F321)</f>
        <v>5.25</v>
      </c>
      <c r="H321" s="71">
        <f ca="1">SUM(0.5*(J321-F321),F321)</f>
        <v>5.5</v>
      </c>
      <c r="I321" s="71">
        <f ca="1">SUM(0.75*(J321-F321),F321)</f>
        <v>5.75</v>
      </c>
      <c r="J321" s="108">
        <f ca="1">SUM(F321,-B321,F321)</f>
        <v>6</v>
      </c>
      <c r="K321" s="71">
        <f ca="1">SUM(0.333*(M321-J321),J321)</f>
        <v>6.4662000000000006</v>
      </c>
      <c r="L321" s="71">
        <f ca="1">SUM(0.666*(M321-J321),J321)</f>
        <v>6.9324</v>
      </c>
      <c r="M321" s="108">
        <f ca="1">SUM(J321,-F321,J321,0.4*ABS(J321-F321))</f>
        <v>7.4</v>
      </c>
      <c r="N321" s="109">
        <f ca="1">SUM(0.2*(R321-M321),M321)</f>
        <v>9.32</v>
      </c>
      <c r="O321" s="71">
        <f ca="1">SUM(0.4*(R321-M321),M321)</f>
        <v>11.24</v>
      </c>
      <c r="P321" s="71">
        <f ca="1">SUM(0.6*(R321-M321),M321)</f>
        <v>13.16</v>
      </c>
      <c r="Q321" s="71">
        <f ca="1">SUM(0.8*(R321-M321),M321)</f>
        <v>15.08</v>
      </c>
      <c r="R321" s="108">
        <v>17</v>
      </c>
      <c r="S321" s="122"/>
      <c r="T321" s="111">
        <f ca="1">SUM((CV20+CU19+CU18+CT17+CT16+CS15+CS14+CR13+CR12+CQ11+CQ10+CP9)*-0.132,(CO8+CN8+CM8+CL8+CK7+CJ7+CI7+CH7+CG6+CF6+CE6+CD6+CC5+CB5+CA5+BZ5+BY4+BX4+BW4+BV4)*-0.132/4,17)</f>
        <v>19.153461538461539</v>
      </c>
      <c r="U321" s="111">
        <f ca="1">Lefty!T321</f>
        <v>18.014538461538461</v>
      </c>
    </row>
    <row r="322" spans="2:21">
      <c r="B322" s="108">
        <v>5</v>
      </c>
      <c r="C322" s="71">
        <f ca="1">SUM(0.25*(F322-B322),B322)</f>
        <v>5</v>
      </c>
      <c r="D322" s="71">
        <f ca="1">SUM(0.5*(F322-B322)+B322)</f>
        <v>5</v>
      </c>
      <c r="E322" s="71">
        <f ca="1">SUM(0.75*(F322-B322),B322)</f>
        <v>5</v>
      </c>
      <c r="F322" s="108">
        <v>5</v>
      </c>
      <c r="G322" s="71">
        <f ca="1">SUM(0.25*(J322-F322),F322)</f>
        <v>5</v>
      </c>
      <c r="H322" s="71">
        <f ca="1">SUM(0.5*(J322-F322),F322)</f>
        <v>5</v>
      </c>
      <c r="I322" s="71">
        <f ca="1">SUM(0.75*(J322-F322),F322)</f>
        <v>5</v>
      </c>
      <c r="J322" s="108">
        <f ca="1">SUM(F322,-B322,F322)</f>
        <v>5</v>
      </c>
      <c r="K322" s="71">
        <f ca="1">SUM(0.333*(M322-J322),J322)</f>
        <v>5.5994</v>
      </c>
      <c r="L322" s="71">
        <f ca="1">SUM(0.666*(M322-J322),J322)</f>
        <v>6.1988</v>
      </c>
      <c r="M322" s="108">
        <f ca="1">SUM(J322,-F322,J322,0.2*ABS(J322-F322),0.15*(17-F322))</f>
        <v>6.8</v>
      </c>
      <c r="N322" s="109">
        <f ca="1">SUM(0.2*(R322-M322),M322)</f>
        <v>8.84</v>
      </c>
      <c r="O322" s="71">
        <f ca="1">SUM(0.4*(R322-M322),M322)</f>
        <v>10.879999999999999</v>
      </c>
      <c r="P322" s="71">
        <f ca="1">SUM(0.6*(R322-M322),M322)</f>
        <v>12.919999999999998</v>
      </c>
      <c r="Q322" s="71">
        <f ca="1">SUM(0.8*(R322-M322),M322)</f>
        <v>14.96</v>
      </c>
      <c r="R322" s="108">
        <v>17</v>
      </c>
      <c r="S322" s="122"/>
      <c r="T322" s="111">
        <f ca="1">SUM((CT20+CT19+CT18+CT17+CT16+CT15+CT14+CT13+CT12+CS11+CR10+CQ9)*-0.132,(CP8+CO8+CN8+CM8+CL8)*-0.132/5,(CK7+CJ7+CI7+CH7+CG6+CF6+CE6+CD6+CC5+CB5+CA5+BZ5+BY4+BX4+BW4+BV4)*-0.132/4,17)</f>
        <v>17.939061538461537</v>
      </c>
      <c r="U322" s="111">
        <f ca="1">Lefty!T322</f>
        <v>17.631738461538461</v>
      </c>
    </row>
    <row r="323" spans="2:21">
      <c r="B323" s="108">
        <v>6</v>
      </c>
      <c r="C323" s="71">
        <f ca="1">SUM(0.25*(F323-B323),B323)</f>
        <v>5.75</v>
      </c>
      <c r="D323" s="71">
        <f ca="1">SUM(0.5*(F323-B323)+B323)</f>
        <v>5.5</v>
      </c>
      <c r="E323" s="71">
        <f ca="1">SUM(0.75*(F323-B323),B323)</f>
        <v>5.25</v>
      </c>
      <c r="F323" s="108">
        <v>5</v>
      </c>
      <c r="G323" s="71">
        <f ca="1">SUM(0.25*(J323-F323),F323)</f>
        <v>4.75</v>
      </c>
      <c r="H323" s="71">
        <f ca="1">SUM(0.5*(J323-F323),F323)</f>
        <v>4.5</v>
      </c>
      <c r="I323" s="71">
        <f ca="1">SUM(0.75*(J323-F323),F323)</f>
        <v>4.25</v>
      </c>
      <c r="J323" s="108">
        <f ca="1">SUM(F323,-B323,F323)</f>
        <v>4</v>
      </c>
      <c r="K323" s="71">
        <f ca="1">SUM(0.333*(M323-J323),J323)</f>
        <v>3.8002</v>
      </c>
      <c r="L323" s="71">
        <f ca="1">SUM(0.666*(M323-J323),J323)</f>
        <v>3.6004</v>
      </c>
      <c r="M323" s="108">
        <f ca="1">SUM(J323,-F323,J323,0.4*ABS(J323-F323))</f>
        <v>3.4</v>
      </c>
      <c r="N323" s="109">
        <f ca="1">SUM(0.2*(R323-M323),M323)</f>
        <v>6.12</v>
      </c>
      <c r="O323" s="71">
        <f ca="1">SUM(0.4*(R323-M323),M323)</f>
        <v>8.84</v>
      </c>
      <c r="P323" s="71">
        <f ca="1">SUM(0.6*(R323-M323),M323)</f>
        <v>11.56</v>
      </c>
      <c r="Q323" s="71">
        <f ca="1">SUM(0.8*(R323-M323),M323)</f>
        <v>14.280000000000001</v>
      </c>
      <c r="R323" s="108">
        <v>17</v>
      </c>
      <c r="S323" s="122"/>
      <c r="T323" s="111">
        <f ca="1">SUM((CR20+CS19+CS18+CT17+CT16+CU15+CU14+CV13+CV12+CW11+CW10+CX9)*-0.132,(CW8+CV8+CU8+CT8+CS8+CR8+CQ7+CP7+CO7+CN7+CM7+CL7+CK6+CJ6+CI6+CH6+CG6+CF6)*-0.132/6,(CE5+CD5+CC5+CB5+CA5+BZ4+BY4+BX4+BW4+BV4)*-0.132/5,17)</f>
        <v>18.02486153846154</v>
      </c>
      <c r="U323" s="111">
        <f ca="1">Lefty!T323</f>
        <v>17.52393846153846</v>
      </c>
    </row>
    <row r="324" spans="2:21">
      <c r="B324" s="108">
        <v>7</v>
      </c>
      <c r="C324" s="71">
        <f ca="1">SUM(0.25*(F324-B324),B324)</f>
        <v>6.5</v>
      </c>
      <c r="D324" s="71">
        <f ca="1">SUM(0.5*(F324-B324)+B324)</f>
        <v>6</v>
      </c>
      <c r="E324" s="71">
        <f ca="1">SUM(0.75*(F324-B324),B324)</f>
        <v>5.5</v>
      </c>
      <c r="F324" s="108">
        <v>5</v>
      </c>
      <c r="G324" s="71">
        <f ca="1">SUM(0.25*(J324-F324),F324)</f>
        <v>4.5</v>
      </c>
      <c r="H324" s="71">
        <f ca="1">SUM(0.5*(J324-F324),F324)</f>
        <v>4</v>
      </c>
      <c r="I324" s="71">
        <f ca="1">SUM(0.75*(J324-F324),F324)</f>
        <v>3.5</v>
      </c>
      <c r="J324" s="108">
        <f ca="1">SUM(F324,-B324,F324)</f>
        <v>3</v>
      </c>
      <c r="K324" s="71">
        <f ca="1">SUM(0.333*(M324-J324),J324)</f>
        <v>2.6004</v>
      </c>
      <c r="L324" s="71">
        <f ca="1">SUM(0.666*(M324-J324),J324)</f>
        <v>2.2008</v>
      </c>
      <c r="M324" s="108">
        <f ca="1">SUM(J324,-F324,J324,0.4*ABS(J324-F324))</f>
        <v>1.8</v>
      </c>
      <c r="N324" s="109">
        <f ca="1">SUM(0.2*(R324-M324),M324)</f>
        <v>4.84</v>
      </c>
      <c r="O324" s="71">
        <f ca="1">SUM(0.4*(R324-M324),M324)</f>
        <v>7.88</v>
      </c>
      <c r="P324" s="71">
        <f ca="1">SUM(0.6*(R324-M324),M324)</f>
        <v>10.92</v>
      </c>
      <c r="Q324" s="71">
        <f ca="1">SUM(0.8*(R324-M324),M324)</f>
        <v>13.96</v>
      </c>
      <c r="R324" s="108">
        <v>17</v>
      </c>
      <c r="S324" s="122"/>
      <c r="T324" s="111">
        <f ca="1">SUM((CP20+CQ19+CR18+CS17+CT16+CU15+CV14+CW13+CX12+CY11+CZ10+DA9)*-0.132,(CZ8+CY8+CX8+CW8+CV8+CU8+CT8)*-0.132/7,(CS7+CR7+CQ7+CP7+CO7+CN7+CM6+CL6+CK6+CJ6+CI6+CH6+CG5+CF5+CE5+CD5+CC5+CB5+CA4+BZ4+BY4+BX4+BW4+BV4)*-0.132/6,17)</f>
        <v>18.579890109890108</v>
      </c>
      <c r="U324" s="111">
        <f ca="1">Lefty!T324</f>
        <v>17.629538461538463</v>
      </c>
    </row>
    <row r="325" spans="2:19">
      <c r="B325" s="108"/>
      <c r="C325" s="71"/>
      <c r="D325" s="71"/>
      <c r="E325" s="71"/>
      <c r="F325" s="108"/>
      <c r="G325" s="71"/>
      <c r="H325" s="71"/>
      <c r="I325" s="71"/>
      <c r="J325" s="108"/>
      <c r="K325" s="71"/>
      <c r="L325" s="71"/>
      <c r="M325" s="108"/>
      <c r="N325" s="109"/>
      <c r="O325" s="71"/>
      <c r="P325" s="71"/>
      <c r="Q325" s="71"/>
      <c r="R325" s="108"/>
      <c r="S325" s="122"/>
    </row>
    <row r="326" spans="2:21">
      <c r="B326" s="108">
        <v>3</v>
      </c>
      <c r="C326" s="71">
        <f ca="1">SUM(0.25*(F326-B326),B326)</f>
        <v>3.75</v>
      </c>
      <c r="D326" s="71">
        <f ca="1">SUM(0.5*(F326-B326)+B326)</f>
        <v>4.5</v>
      </c>
      <c r="E326" s="71">
        <f ca="1">SUM(0.75*(F326-B326),B326)</f>
        <v>5.25</v>
      </c>
      <c r="F326" s="108">
        <v>6</v>
      </c>
      <c r="G326" s="71">
        <f ca="1">SUM(0.25*(J326-F326),F326)</f>
        <v>6.75</v>
      </c>
      <c r="H326" s="71">
        <f ca="1">SUM(0.5*(J326-F326),F326)</f>
        <v>7.5</v>
      </c>
      <c r="I326" s="71">
        <f ca="1">SUM(0.75*(J326-F326),F326)</f>
        <v>8.25</v>
      </c>
      <c r="J326" s="108">
        <f ca="1">SUM(F326,-B326,F326)</f>
        <v>9</v>
      </c>
      <c r="K326" s="71">
        <f ca="1">SUM(0.333*(M326-J326),J326)</f>
        <v>10.3986</v>
      </c>
      <c r="L326" s="71">
        <f ca="1">SUM(0.666*(M326-J326),J326)</f>
        <v>11.7972</v>
      </c>
      <c r="M326" s="108">
        <f ca="1">SUM(J326,-F326,J326,0.4*ABS(J326-F326))</f>
        <v>13.2</v>
      </c>
      <c r="N326" s="109">
        <f ca="1">SUM(0.2*(R326-M326),M326)</f>
        <v>13.959999999999999</v>
      </c>
      <c r="O326" s="71">
        <f ca="1">SUM(0.4*(R326-M326),M326)</f>
        <v>14.719999999999999</v>
      </c>
      <c r="P326" s="71">
        <f ca="1">SUM(0.6*(R326-M326),M326)</f>
        <v>15.48</v>
      </c>
      <c r="Q326" s="71">
        <f ca="1">SUM(0.8*(R326-M326),M326)</f>
        <v>16.240000000000002</v>
      </c>
      <c r="R326" s="108">
        <v>17</v>
      </c>
      <c r="S326" s="122"/>
      <c r="T326" s="111">
        <f ca="1">SUM((CX20+CU18+CR16+CO14+CL12)*-0.132,(CW19+CV19+CT17+CS17+CQ15+CP15+CN13+CM13+CK11+CJ11+CI10+CH10+CG9+CF9+CE8+CD8+CC7+CB7+CA6+BZ6+BY5+BX5+BW4+BV4)*-0.132/2,17)</f>
        <v>19.252461538461539</v>
      </c>
      <c r="U326" s="111">
        <f ca="1">Lefty!T326</f>
        <v>18.113538461538461</v>
      </c>
    </row>
    <row r="327" spans="2:21">
      <c r="B327" s="108">
        <v>4</v>
      </c>
      <c r="C327" s="71">
        <f ca="1">SUM(0.25*(F327-B327),B327)</f>
        <v>4.5</v>
      </c>
      <c r="D327" s="71">
        <f ca="1">SUM(0.5*(F327-B327)+B327)</f>
        <v>5</v>
      </c>
      <c r="E327" s="71">
        <f ca="1">SUM(0.75*(F327-B327),B327)</f>
        <v>5.5</v>
      </c>
      <c r="F327" s="108">
        <v>6</v>
      </c>
      <c r="G327" s="71">
        <f ca="1">SUM(0.25*(J327-F327),F327)</f>
        <v>6.5</v>
      </c>
      <c r="H327" s="71">
        <f ca="1">SUM(0.5*(J327-F327),F327)</f>
        <v>7</v>
      </c>
      <c r="I327" s="71">
        <f ca="1">SUM(0.75*(J327-F327),F327)</f>
        <v>7.5</v>
      </c>
      <c r="J327" s="108">
        <f ca="1">SUM(F327,-B327,F327)</f>
        <v>8</v>
      </c>
      <c r="K327" s="71">
        <f ca="1">SUM(0.333*(M327-J327),J327)</f>
        <v>8.9324000000000012</v>
      </c>
      <c r="L327" s="71">
        <f ca="1">SUM(0.666*(M327-J327),J327)</f>
        <v>9.8648</v>
      </c>
      <c r="M327" s="108">
        <f ca="1">SUM(J327,-F327,J327,0.4*ABS(J327-F327))</f>
        <v>10.8</v>
      </c>
      <c r="N327" s="109">
        <f ca="1">SUM(0.2*(R327-M327),M327)</f>
        <v>12.040000000000001</v>
      </c>
      <c r="O327" s="71">
        <f ca="1">SUM(0.4*(R327-M327),M327)</f>
        <v>13.280000000000001</v>
      </c>
      <c r="P327" s="71">
        <f ca="1">SUM(0.6*(R327-M327),M327)</f>
        <v>14.52</v>
      </c>
      <c r="Q327" s="71">
        <f ca="1">SUM(0.8*(R327-M327),M327)</f>
        <v>15.760000000000002</v>
      </c>
      <c r="R327" s="108">
        <v>17</v>
      </c>
      <c r="S327" s="122"/>
      <c r="T327" s="111">
        <f ca="1">SUM((CV20+CU19+CT18+CS17+CR16+CQ15+CP14+CO13+CN12+CM11)*-0.132,(CL10+CK10+CJ9+CI9+BY5+BX5+BW4+BV4)*-0.132/2,(CH8+CG8+CF8+CE7+CD7+CC7+CB6+CA6+BZ6)*-0.132/3,17)</f>
        <v>19.494461538461536</v>
      </c>
      <c r="U327" s="111">
        <f ca="1">Lefty!T327</f>
        <v>18.157538461538461</v>
      </c>
    </row>
    <row r="328" spans="2:21">
      <c r="B328" s="108">
        <v>5</v>
      </c>
      <c r="C328" s="71">
        <f ca="1">SUM(0.25*(F328-B328),B328)</f>
        <v>5.25</v>
      </c>
      <c r="D328" s="71">
        <f ca="1">SUM(0.5*(F328-B328)+B328)</f>
        <v>5.5</v>
      </c>
      <c r="E328" s="71">
        <f ca="1">SUM(0.75*(F328-B328),B328)</f>
        <v>5.75</v>
      </c>
      <c r="F328" s="108">
        <v>6</v>
      </c>
      <c r="G328" s="71">
        <f ca="1">SUM(0.25*(J328-F328),F328)</f>
        <v>6.25</v>
      </c>
      <c r="H328" s="71">
        <f ca="1">SUM(0.5*(J328-F328),F328)</f>
        <v>6.5</v>
      </c>
      <c r="I328" s="71">
        <f ca="1">SUM(0.75*(J328-F328),F328)</f>
        <v>6.75</v>
      </c>
      <c r="J328" s="108">
        <f ca="1">SUM(F328,-B328,F328)</f>
        <v>7</v>
      </c>
      <c r="K328" s="71">
        <f ca="1">SUM(0.333*(M328-J328),J328)</f>
        <v>7.4662000000000006</v>
      </c>
      <c r="L328" s="71">
        <f ca="1">SUM(0.666*(M328-J328),J328)</f>
        <v>7.9324</v>
      </c>
      <c r="M328" s="108">
        <f ca="1">SUM(J328,-F328,J328,0.4*ABS(J328-F328))</f>
        <v>8.4</v>
      </c>
      <c r="N328" s="109">
        <f ca="1">SUM(0.2*(R328-M328),M328)</f>
        <v>10.120000000000001</v>
      </c>
      <c r="O328" s="71">
        <f ca="1">SUM(0.4*(R328-M328),M328)</f>
        <v>11.84</v>
      </c>
      <c r="P328" s="71">
        <f ca="1">SUM(0.6*(R328-M328),M328)</f>
        <v>13.559999999999999</v>
      </c>
      <c r="Q328" s="71">
        <f ca="1">SUM(0.8*(R328-M328),M328)</f>
        <v>15.280000000000001</v>
      </c>
      <c r="R328" s="108">
        <v>17</v>
      </c>
      <c r="S328" s="122"/>
      <c r="T328" s="111">
        <f ca="1">SUM((CT20+CS19+CS18+CR17+CR16+CQ15+CQ14+CP13+CP12+CO11+CO10+CN9)*-0.132,(CM8+CL8+CK8+CJ8+CI7+CH7+CG7+CF7+CE6+CD6+CC6+CB6)*-0.132/4,(CA5+BZ5+BY5+BX4+BW4+BV4)*-0.132/3,17)</f>
        <v>18.735461538461539</v>
      </c>
      <c r="U328" s="111">
        <f ca="1">Lefty!T328</f>
        <v>18.058538461538461</v>
      </c>
    </row>
    <row r="329" spans="2:21">
      <c r="B329" s="108">
        <v>6</v>
      </c>
      <c r="C329" s="71">
        <f ca="1">SUM(0.25*(F329-B329),B329)</f>
        <v>6</v>
      </c>
      <c r="D329" s="71">
        <f ca="1">SUM(0.5*(F329-B329)+B329)</f>
        <v>6</v>
      </c>
      <c r="E329" s="71">
        <f ca="1">SUM(0.75*(F329-B329),B329)</f>
        <v>6</v>
      </c>
      <c r="F329" s="108">
        <v>6</v>
      </c>
      <c r="G329" s="71">
        <f ca="1">SUM(0.25*(J329-F329),F329)</f>
        <v>6</v>
      </c>
      <c r="H329" s="71">
        <f ca="1">SUM(0.5*(J329-F329),F329)</f>
        <v>6</v>
      </c>
      <c r="I329" s="71">
        <f ca="1">SUM(0.75*(J329-F329),F329)</f>
        <v>6</v>
      </c>
      <c r="J329" s="108">
        <f ca="1">SUM(F329,-B329,F329)</f>
        <v>6</v>
      </c>
      <c r="K329" s="71">
        <f ca="1">SUM(0.333*(M329-J329),J329)</f>
        <v>6.54945</v>
      </c>
      <c r="L329" s="71">
        <f ca="1">SUM(0.666*(M329-J329),J329)</f>
        <v>7.0989</v>
      </c>
      <c r="M329" s="108">
        <f ca="1">SUM(J329,-F329,J329,0.2*ABS(J329-F329),0.15*(17-F329))</f>
        <v>7.65</v>
      </c>
      <c r="N329" s="109">
        <f ca="1">SUM(0.2*(R329-M329),M329)</f>
        <v>9.52</v>
      </c>
      <c r="O329" s="71">
        <f ca="1">SUM(0.4*(R329-M329),M329)</f>
        <v>11.39</v>
      </c>
      <c r="P329" s="71">
        <f ca="1">SUM(0.6*(R329-M329),M329)</f>
        <v>13.26</v>
      </c>
      <c r="Q329" s="71">
        <f ca="1">SUM(0.8*(R329-M329),M329)</f>
        <v>15.13</v>
      </c>
      <c r="R329" s="108">
        <v>17</v>
      </c>
      <c r="S329" s="122"/>
      <c r="T329" s="111">
        <f ca="1">SUM((CR20+CR19+CR18+CR17+CR16+CR15+CR14+CR13+CR12+CQ11+CP10+CO9)*-0.132,(CN8+CM8+CL8+CK8+CJ7+CI7+CH7+CG7+CF6+CE6+CD6+CC6+CB5+CA5+BZ5+BY5)*-0.132/4,(BX4+BW4+BV4)*-0.132/3,17)</f>
        <v>19.219461538461537</v>
      </c>
      <c r="U329" s="111">
        <f ca="1">Lefty!T329</f>
        <v>17.50853846153846</v>
      </c>
    </row>
    <row r="330" spans="2:21">
      <c r="B330" s="108">
        <v>7</v>
      </c>
      <c r="C330" s="71">
        <f ca="1">SUM(0.25*(F330-B330),B330)</f>
        <v>6.75</v>
      </c>
      <c r="D330" s="71">
        <f ca="1">SUM(0.5*(F330-B330)+B330)</f>
        <v>6.5</v>
      </c>
      <c r="E330" s="71">
        <f ca="1">SUM(0.75*(F330-B330),B330)</f>
        <v>6.25</v>
      </c>
      <c r="F330" s="108">
        <v>6</v>
      </c>
      <c r="G330" s="71">
        <f ca="1">SUM(0.25*(J330-F330),F330)</f>
        <v>5.75</v>
      </c>
      <c r="H330" s="71">
        <f ca="1">SUM(0.5*(J330-F330),F330)</f>
        <v>5.5</v>
      </c>
      <c r="I330" s="71">
        <f ca="1">SUM(0.75*(J330-F330),F330)</f>
        <v>5.25</v>
      </c>
      <c r="J330" s="108">
        <f ca="1">SUM(F330,-B330,F330)</f>
        <v>5</v>
      </c>
      <c r="K330" s="71">
        <f ca="1">SUM(0.333*(M330-J330),J330)</f>
        <v>4.8002</v>
      </c>
      <c r="L330" s="71">
        <f ca="1">SUM(0.666*(M330-J330),J330)</f>
        <v>4.6004000000000005</v>
      </c>
      <c r="M330" s="108">
        <f ca="1">SUM(J330,-F330,J330,0.4*ABS(J330-F330))</f>
        <v>4.4</v>
      </c>
      <c r="N330" s="109">
        <f ca="1">SUM(0.2*(R330-M330),M330)</f>
        <v>6.92</v>
      </c>
      <c r="O330" s="71">
        <f ca="1">SUM(0.4*(R330-M330),M330)</f>
        <v>9.4400000000000013</v>
      </c>
      <c r="P330" s="71">
        <f ca="1">SUM(0.6*(R330-M330),M330)</f>
        <v>11.96</v>
      </c>
      <c r="Q330" s="71">
        <f ca="1">SUM(0.8*(R330-M330),M330)</f>
        <v>14.48</v>
      </c>
      <c r="R330" s="108">
        <v>17</v>
      </c>
      <c r="S330" s="122"/>
      <c r="T330" s="111">
        <f ca="1">SUM((CP20+CQ19+CQ18+CR17+CR16+CS15+CS14+CT13+CT12+CU11+CU10+CV9)*-0.132,(CU8+CT8+CS8+CR8+CQ8+CP8)*-0.132/6,(CO7+CN7+CM7+CL7+CK7+CJ6+CI6+CH6+CG6+CF6+CE5+CD5+CC5+CB5+CA5+BZ4+BY4+BX4+BW4+BV4)*-0.132/5,17)</f>
        <v>17.994061538461537</v>
      </c>
      <c r="U330" s="111">
        <f ca="1">Lefty!T330</f>
        <v>18.06513846153846</v>
      </c>
    </row>
    <row r="331" spans="2:21">
      <c r="B331" s="108">
        <v>8</v>
      </c>
      <c r="C331" s="71">
        <f ca="1">SUM(0.25*(F331-B331),B331)</f>
        <v>7.5</v>
      </c>
      <c r="D331" s="71">
        <f ca="1">SUM(0.5*(F331-B331)+B331)</f>
        <v>7</v>
      </c>
      <c r="E331" s="71">
        <f ca="1">SUM(0.75*(F331-B331),B331)</f>
        <v>6.5</v>
      </c>
      <c r="F331" s="108">
        <v>6</v>
      </c>
      <c r="G331" s="71">
        <f ca="1">SUM(0.25*(J331-F331),F331)</f>
        <v>5.5</v>
      </c>
      <c r="H331" s="71">
        <f ca="1">SUM(0.5*(J331-F331),F331)</f>
        <v>5</v>
      </c>
      <c r="I331" s="71">
        <f ca="1">SUM(0.75*(J331-F331),F331)</f>
        <v>4.5</v>
      </c>
      <c r="J331" s="108">
        <f ca="1">SUM(F331,-B331,F331)</f>
        <v>4</v>
      </c>
      <c r="K331" s="71">
        <f ca="1">SUM(0.333*(M331-J331),J331)</f>
        <v>3.6004</v>
      </c>
      <c r="L331" s="71">
        <f ca="1">SUM(0.666*(M331-J331),J331)</f>
        <v>3.2008</v>
      </c>
      <c r="M331" s="108">
        <f ca="1">SUM(J331,-F331,J331,0.4*ABS(J331-F331))</f>
        <v>2.8</v>
      </c>
      <c r="N331" s="109">
        <f ca="1">SUM(0.2*(R331-M331),M331)</f>
        <v>5.64</v>
      </c>
      <c r="O331" s="71">
        <f ca="1">SUM(0.4*(R331-M331),M331)</f>
        <v>8.48</v>
      </c>
      <c r="P331" s="71">
        <f ca="1">SUM(0.6*(R331-M331),M331)</f>
        <v>11.32</v>
      </c>
      <c r="Q331" s="71">
        <f ca="1">SUM(0.8*(R331-M331),M331)</f>
        <v>14.16</v>
      </c>
      <c r="R331" s="108">
        <v>17</v>
      </c>
      <c r="S331" s="122"/>
      <c r="T331" s="111">
        <f ca="1">SUM((CN20+CO19+CP18+CQ17+CR16+CS15+CT14+CU13+CV12+CW11+CX10+CY9)*-0.132,(CX8+CW8+CV8+CU8+CT8+CS8+CR7+CQ7+CP7+CO7+CN7+CM7+CL6+CK6+CJ6+CI6+CH6+CG6+CF5+CE5+CD5+CC5+CB5+CA5)*-0.132/6,(BZ4+BY4+BX4+BW4+BV4)*-0.132/5,17)</f>
        <v>18.284461538461539</v>
      </c>
      <c r="U331" s="111">
        <f ca="1">Lefty!T331</f>
        <v>18.016738461538463</v>
      </c>
    </row>
    <row r="332" spans="2:21">
      <c r="B332" s="108">
        <v>9</v>
      </c>
      <c r="C332" s="71">
        <f ca="1">SUM(0.25*(F332-B332),B332)</f>
        <v>8.25</v>
      </c>
      <c r="D332" s="71">
        <f ca="1">SUM(0.5*(F332-B332)+B332)</f>
        <v>7.5</v>
      </c>
      <c r="E332" s="71">
        <f ca="1">SUM(0.75*(F332-B332),B332)</f>
        <v>6.75</v>
      </c>
      <c r="F332" s="108">
        <v>6</v>
      </c>
      <c r="G332" s="71">
        <f ca="1">SUM(0.25*(J332-F332),F332)</f>
        <v>5.25</v>
      </c>
      <c r="H332" s="71">
        <f ca="1">SUM(0.5*(J332-F332),F332)</f>
        <v>4.5</v>
      </c>
      <c r="I332" s="71">
        <f ca="1">SUM(0.75*(J332-F332),F332)</f>
        <v>3.75</v>
      </c>
      <c r="J332" s="108">
        <f ca="1">SUM(F332,-B332,F332)</f>
        <v>3</v>
      </c>
      <c r="K332" s="71">
        <f ca="1">SUM(0.333*(M332-J332),J332)</f>
        <v>2.4006</v>
      </c>
      <c r="L332" s="71">
        <f ca="1">SUM(0.666*(M332-J332),J332)</f>
        <v>1.8012000000000001</v>
      </c>
      <c r="M332" s="108">
        <f ca="1">SUM(J332,-F332,J332,0.4*ABS(J332-F332))</f>
        <v>1.2000000000000002</v>
      </c>
      <c r="N332" s="109">
        <f ca="1">SUM(0.2*(R332-M332),M332)</f>
        <v>4.36</v>
      </c>
      <c r="O332" s="71">
        <f ca="1">SUM(0.4*(R332-M332),M332)</f>
        <v>7.5200000000000005</v>
      </c>
      <c r="P332" s="71">
        <f ca="1">SUM(0.6*(R332-M332),M332)</f>
        <v>10.68</v>
      </c>
      <c r="Q332" s="71">
        <f ca="1">SUM(0.8*(R332-M332),M332)</f>
        <v>13.84</v>
      </c>
      <c r="R332" s="108">
        <v>17</v>
      </c>
      <c r="S332" s="122"/>
      <c r="T332" s="111">
        <f ca="1">SUM((CL20+CO18+CR16+CU14+CX12+CY11+CZ10+DA9)*-0.132,(CM19+CN19+CP17+CQ17+CS15+CT15+CV13+CW13)*-0.132/2,(CZ8+CY8+CX8+CW8+CV8+CU8+CT8)*-0.132/7,(CS7+CR7+CQ7+CP7+CO7+CN7+CM6+CL6+CK6+CJ6+CI6+CH6+CG5+CF5+CE5+CD5+CC5+CB5+CA4+BZ4+BY4+BX4+BW4+BV4)*-0.132/6,17)</f>
        <v>18.24989010989011</v>
      </c>
      <c r="U332" s="111">
        <f ca="1">Lefty!T332</f>
        <v>18.02553846153846</v>
      </c>
    </row>
    <row r="333" spans="2:21">
      <c r="B333" s="108"/>
      <c r="C333" s="71"/>
      <c r="D333" s="71"/>
      <c r="E333" s="71"/>
      <c r="F333" s="108"/>
      <c r="G333" s="71"/>
      <c r="H333" s="71"/>
      <c r="I333" s="71"/>
      <c r="J333" s="108"/>
      <c r="K333" s="71"/>
      <c r="L333" s="71"/>
      <c r="M333" s="108"/>
      <c r="N333" s="109"/>
      <c r="O333" s="71"/>
      <c r="P333" s="71"/>
      <c r="Q333" s="71"/>
      <c r="R333" s="108"/>
      <c r="S333" s="122"/>
      <c r="T333" s="111"/>
      <c r="U333" s="111"/>
    </row>
    <row r="334" spans="2:21">
      <c r="B334" s="108">
        <v>4</v>
      </c>
      <c r="C334" s="71">
        <f ca="1">SUM(0.25*(F334-B334),B334)</f>
        <v>4.75</v>
      </c>
      <c r="D334" s="71">
        <f ca="1">SUM(0.5*(F334-B334)+B334)</f>
        <v>5.5</v>
      </c>
      <c r="E334" s="71">
        <f ca="1">SUM(0.75*(F334-B334),B334)</f>
        <v>6.25</v>
      </c>
      <c r="F334" s="108">
        <v>7</v>
      </c>
      <c r="G334" s="71">
        <f ca="1">SUM(0.25*(J334-F334),F334)</f>
        <v>7.75</v>
      </c>
      <c r="H334" s="71">
        <f ca="1">SUM(0.5*(J334-F334),F334)</f>
        <v>8.5</v>
      </c>
      <c r="I334" s="71">
        <f ca="1">SUM(0.75*(J334-F334),F334)</f>
        <v>9.25</v>
      </c>
      <c r="J334" s="108">
        <f ca="1">SUM(F334,-B334,F334)</f>
        <v>10</v>
      </c>
      <c r="K334" s="71">
        <f ca="1">SUM(0.333*(M334-J334),J334)</f>
        <v>11.3986</v>
      </c>
      <c r="L334" s="71">
        <f ca="1">SUM(0.666*(M334-J334),J334)</f>
        <v>12.7972</v>
      </c>
      <c r="M334" s="108">
        <f ca="1">SUM(J334,-F334,J334,0.4*ABS(J334-F334))</f>
        <v>14.2</v>
      </c>
      <c r="N334" s="109">
        <f ca="1">SUM(0.2*(R334-M334),M334)</f>
        <v>14.76</v>
      </c>
      <c r="O334" s="71">
        <f ca="1">SUM(0.4*(R334-M334),M334)</f>
        <v>15.32</v>
      </c>
      <c r="P334" s="71">
        <f ca="1">SUM(0.6*(R334-M334),M334)</f>
        <v>15.879999999999999</v>
      </c>
      <c r="Q334" s="71">
        <f ca="1">SUM(0.8*(R334-M334),M334)</f>
        <v>16.44</v>
      </c>
      <c r="R334" s="108">
        <v>17</v>
      </c>
      <c r="S334" s="122"/>
      <c r="T334" s="111">
        <f ca="1">SUM((CV20+CS18+CP16+CM14+CJ12)*-0.132,(CU19+CT19+CR17+CQ17+CO15+CN15+CL13+CK13+CI11+CH11+CG10+CF10+CE9+CD9+CC8+CB8+CA7+BZ7+BY6+BX6)*-0.132/2,(BW5+BV4)*-0.132,17)</f>
        <v>19.714461538461538</v>
      </c>
      <c r="U334" s="111">
        <f ca="1">Lefty!T334</f>
        <v>18.37753846153846</v>
      </c>
    </row>
    <row r="335" spans="2:21">
      <c r="B335" s="108">
        <v>5</v>
      </c>
      <c r="C335" s="71">
        <f ca="1">SUM(0.25*(F335-B335),B335)</f>
        <v>5.5</v>
      </c>
      <c r="D335" s="71">
        <f ca="1">SUM(0.5*(F335-B335)+B335)</f>
        <v>6</v>
      </c>
      <c r="E335" s="71">
        <f ca="1">SUM(0.75*(F335-B335),B335)</f>
        <v>6.5</v>
      </c>
      <c r="F335" s="108">
        <v>7</v>
      </c>
      <c r="G335" s="71">
        <f ca="1">SUM(0.25*(J335-F335),F335)</f>
        <v>7.5</v>
      </c>
      <c r="H335" s="71">
        <f ca="1">SUM(0.5*(J335-F335),F335)</f>
        <v>8</v>
      </c>
      <c r="I335" s="71">
        <f ca="1">SUM(0.75*(J335-F335),F335)</f>
        <v>8.5</v>
      </c>
      <c r="J335" s="108">
        <f ca="1">SUM(F335,-B335,F335)</f>
        <v>9</v>
      </c>
      <c r="K335" s="71">
        <f ca="1">SUM(0.333*(M335-J335),J335)</f>
        <v>9.9324000000000012</v>
      </c>
      <c r="L335" s="71">
        <f ca="1">SUM(0.666*(M335-J335),J335)</f>
        <v>10.8648</v>
      </c>
      <c r="M335" s="108">
        <f ca="1">SUM(J335,-F335,J335,0.4*ABS(J335-F335))</f>
        <v>11.8</v>
      </c>
      <c r="N335" s="109">
        <f ca="1">SUM(0.2*(R335-M335),M335)</f>
        <v>12.84</v>
      </c>
      <c r="O335" s="71">
        <f ca="1">SUM(0.4*(R335-M335),M335)</f>
        <v>13.88</v>
      </c>
      <c r="P335" s="71">
        <f ca="1">SUM(0.6*(R335-M335),M335)</f>
        <v>14.92</v>
      </c>
      <c r="Q335" s="71">
        <f ca="1">SUM(0.8*(R335-M335),M335)</f>
        <v>15.96</v>
      </c>
      <c r="R335" s="108">
        <v>17</v>
      </c>
      <c r="S335" s="122"/>
      <c r="T335" s="111">
        <f ca="1">SUM((CT20+CS19+CR18+CQ17+CP16+CO15+CN14+CM13+CL12+CK11)*-0.132,(CJ10+CI10+CH9+CG9+CC7+CB7+CA6+BZ6+BY5+BX5+BW4+BV4)*-0.132/2,(CF8+CE8+CD8)*-0.132/3,17)</f>
        <v>19.318461538461538</v>
      </c>
      <c r="U335" s="111">
        <f ca="1">Lefty!T335</f>
        <v>18.22353846153846</v>
      </c>
    </row>
    <row r="336" spans="2:21">
      <c r="B336" s="108">
        <v>6</v>
      </c>
      <c r="C336" s="71">
        <f ca="1">SUM(0.25*(F336-B336),B336)</f>
        <v>6.25</v>
      </c>
      <c r="D336" s="71">
        <f ca="1">SUM(0.5*(F336-B336)+B336)</f>
        <v>6.5</v>
      </c>
      <c r="E336" s="71">
        <f ca="1">SUM(0.75*(F336-B336),B336)</f>
        <v>6.75</v>
      </c>
      <c r="F336" s="108">
        <v>7</v>
      </c>
      <c r="G336" s="71">
        <f ca="1">SUM(0.25*(J336-F336),F336)</f>
        <v>7.25</v>
      </c>
      <c r="H336" s="71">
        <f ca="1">SUM(0.5*(J336-F336),F336)</f>
        <v>7.5</v>
      </c>
      <c r="I336" s="71">
        <f ca="1">SUM(0.75*(J336-F336),F336)</f>
        <v>7.75</v>
      </c>
      <c r="J336" s="108">
        <f ca="1">SUM(F336,-B336,F336)</f>
        <v>8</v>
      </c>
      <c r="K336" s="71">
        <f ca="1">SUM(0.333*(M336-J336),J336)</f>
        <v>8.4662</v>
      </c>
      <c r="L336" s="71">
        <f ca="1">SUM(0.666*(M336-J336),J336)</f>
        <v>8.9324000000000012</v>
      </c>
      <c r="M336" s="108">
        <f ca="1">SUM(J336,-F336,J336,0.4*ABS(J336-F336))</f>
        <v>9.4</v>
      </c>
      <c r="N336" s="109">
        <f ca="1">SUM(0.2*(R336-M336),M336)</f>
        <v>10.92</v>
      </c>
      <c r="O336" s="71">
        <f ca="1">SUM(0.4*(R336-M336),M336)</f>
        <v>12.440000000000001</v>
      </c>
      <c r="P336" s="71">
        <f ca="1">SUM(0.6*(R336-M336),M336)</f>
        <v>13.96</v>
      </c>
      <c r="Q336" s="71">
        <f ca="1">SUM(0.8*(R336-M336),M336)</f>
        <v>15.48</v>
      </c>
      <c r="R336" s="108">
        <v>17</v>
      </c>
      <c r="S336" s="122"/>
      <c r="T336" s="111">
        <f ca="1">SUM((CR20+CQ19+CQ18+CP17+CP16+CO15+CO14+CN13+CN12+CM11+CM10+CL9)*-0.132,(CK8+CJ8+CI8+CH8)*-0.132/4,(CG7+CF7+CE7+CD6+CC6+CB6+CA5+BZ5+BY5+BX4+BW4+BV4)*-0.132/3,17)</f>
        <v>19.043461538461539</v>
      </c>
      <c r="U336" s="111">
        <f ca="1">Lefty!T336</f>
        <v>18.12453846153846</v>
      </c>
    </row>
    <row r="337" spans="2:21">
      <c r="B337" s="108">
        <v>7</v>
      </c>
      <c r="C337" s="71">
        <f ca="1">SUM(0.25*(F337-B337),B337)</f>
        <v>7</v>
      </c>
      <c r="D337" s="71">
        <f ca="1">SUM(0.5*(F337-B337)+B337)</f>
        <v>7</v>
      </c>
      <c r="E337" s="71">
        <f ca="1">SUM(0.75*(F337-B337),B337)</f>
        <v>7</v>
      </c>
      <c r="F337" s="108">
        <v>7</v>
      </c>
      <c r="G337" s="71">
        <f ca="1">SUM(0.25*(J337-F337),F337)</f>
        <v>7</v>
      </c>
      <c r="H337" s="71">
        <f ca="1">SUM(0.5*(J337-F337),F337)</f>
        <v>7</v>
      </c>
      <c r="I337" s="71">
        <f ca="1">SUM(0.75*(J337-F337),F337)</f>
        <v>7</v>
      </c>
      <c r="J337" s="108">
        <f ca="1">SUM(F337,-B337,F337)</f>
        <v>7</v>
      </c>
      <c r="K337" s="71">
        <f ca="1">SUM(0.333*(M337-J337),J337)</f>
        <v>7.4995</v>
      </c>
      <c r="L337" s="71">
        <f ca="1">SUM(0.666*(M337-J337),J337)</f>
        <v>7.9990000000000006</v>
      </c>
      <c r="M337" s="108">
        <f ca="1">SUM(J337,-F337,J337,0.2*ABS(J337-F337),0.15*(17-F337))</f>
        <v>8.5</v>
      </c>
      <c r="N337" s="109">
        <f ca="1">SUM(0.2*(R337-M337),M337)</f>
        <v>10.2</v>
      </c>
      <c r="O337" s="71">
        <f ca="1">SUM(0.4*(R337-M337),M337)</f>
        <v>11.9</v>
      </c>
      <c r="P337" s="71">
        <f ca="1">SUM(0.6*(R337-M337),M337)</f>
        <v>13.6</v>
      </c>
      <c r="Q337" s="71">
        <f ca="1">SUM(0.8*(R337-M337),M337)</f>
        <v>15.3</v>
      </c>
      <c r="R337" s="108">
        <v>17</v>
      </c>
      <c r="S337" s="122"/>
      <c r="T337" s="111">
        <f ca="1">SUM((CP20+CP19+CP18+CP17+CP16+CP15+CP14+CP13+CP12+CO11+CN10+CM9)*-0.132,(CL8+CK8+CJ8+CI8+CH7+CG7+CF7+CE7)*-0.132/4,(CD6+CC6+CB6+CA5+BZ5+BY5+BX4+BW4+BV4)*-0.132/3,17)</f>
        <v>18.405461538461537</v>
      </c>
      <c r="U337" s="111">
        <f ca="1">Lefty!T337</f>
        <v>18.619538461538461</v>
      </c>
    </row>
    <row r="338" spans="2:21">
      <c r="B338" s="108">
        <v>8</v>
      </c>
      <c r="C338" s="71">
        <f ca="1">SUM(0.25*(F338-B338),B338)</f>
        <v>7.75</v>
      </c>
      <c r="D338" s="71">
        <f ca="1">SUM(0.5*(F338-B338)+B338)</f>
        <v>7.5</v>
      </c>
      <c r="E338" s="71">
        <f ca="1">SUM(0.75*(F338-B338),B338)</f>
        <v>7.25</v>
      </c>
      <c r="F338" s="108">
        <v>7</v>
      </c>
      <c r="G338" s="71">
        <f ca="1">SUM(0.25*(J338-F338),F338)</f>
        <v>6.75</v>
      </c>
      <c r="H338" s="71">
        <f ca="1">SUM(0.5*(J338-F338),F338)</f>
        <v>6.5</v>
      </c>
      <c r="I338" s="71">
        <f ca="1">SUM(0.75*(J338-F338),F338)</f>
        <v>6.25</v>
      </c>
      <c r="J338" s="108">
        <f ca="1">SUM(F338,-B338,F338)</f>
        <v>6</v>
      </c>
      <c r="K338" s="71">
        <f ca="1">SUM(0.333*(M338-J338),J338)</f>
        <v>5.8002</v>
      </c>
      <c r="L338" s="71">
        <f ca="1">SUM(0.666*(M338-J338),J338)</f>
        <v>5.6004000000000005</v>
      </c>
      <c r="M338" s="108">
        <f ca="1">SUM(J338,-F338,J338,0.4*ABS(J338-F338))</f>
        <v>5.4</v>
      </c>
      <c r="N338" s="109">
        <f ca="1">SUM(0.2*(R338-M338),M338)</f>
        <v>7.7200000000000006</v>
      </c>
      <c r="O338" s="71">
        <f ca="1">SUM(0.4*(R338-M338),M338)</f>
        <v>10.04</v>
      </c>
      <c r="P338" s="71">
        <f ca="1">SUM(0.6*(R338-M338),M338)</f>
        <v>12.36</v>
      </c>
      <c r="Q338" s="71">
        <f ca="1">SUM(0.8*(R338-M338),M338)</f>
        <v>14.68</v>
      </c>
      <c r="R338" s="108">
        <v>17</v>
      </c>
      <c r="S338" s="122"/>
      <c r="T338" s="111">
        <f ca="1">SUM((CN20+CO19+CO18+CP17+CP16+CQ15+CQ14+CR13+CR12+CS11+CS10+CT9)*-0.132,(CS8+CR8+CQ8+CP8+CO8+CN7+CM7+CL7+CK7+CJ7+CI6+CH6+CG6+CF6+CE6+CD5+CC5+CB5+CA5+BZ5)*-0.132/5,(BY4+BX4+BW4+BV4)*-0.132/4,17)</f>
        <v>18.14366153846154</v>
      </c>
      <c r="U338" s="111">
        <f ca="1">Lefty!T338</f>
        <v>17.585538461538462</v>
      </c>
    </row>
    <row r="339" spans="2:21">
      <c r="B339" s="108">
        <v>9</v>
      </c>
      <c r="C339" s="71">
        <f ca="1">SUM(0.25*(F339-B339),B339)</f>
        <v>8.5</v>
      </c>
      <c r="D339" s="71">
        <f ca="1">SUM(0.5*(F339-B339)+B339)</f>
        <v>8</v>
      </c>
      <c r="E339" s="71">
        <f ca="1">SUM(0.75*(F339-B339),B339)</f>
        <v>7.5</v>
      </c>
      <c r="F339" s="108">
        <v>7</v>
      </c>
      <c r="G339" s="71">
        <f ca="1">SUM(0.25*(J339-F339),F339)</f>
        <v>6.5</v>
      </c>
      <c r="H339" s="71">
        <f ca="1">SUM(0.5*(J339-F339),F339)</f>
        <v>6</v>
      </c>
      <c r="I339" s="71">
        <f ca="1">SUM(0.75*(J339-F339),F339)</f>
        <v>5.5</v>
      </c>
      <c r="J339" s="108">
        <f ca="1">SUM(F339,-B339,F339)</f>
        <v>5</v>
      </c>
      <c r="K339" s="71">
        <f ca="1">SUM(0.333*(M339-J339),J339)</f>
        <v>4.6004</v>
      </c>
      <c r="L339" s="71">
        <f ca="1">SUM(0.666*(M339-J339),J339)</f>
        <v>4.2008</v>
      </c>
      <c r="M339" s="108">
        <f ca="1">SUM(J339,-F339,J339,0.4*ABS(J339-F339))</f>
        <v>3.8</v>
      </c>
      <c r="N339" s="109">
        <f ca="1">SUM(0.2*(R339-M339),M339)</f>
        <v>6.4399999999999995</v>
      </c>
      <c r="O339" s="71">
        <f ca="1">SUM(0.4*(R339-M339),M339)</f>
        <v>9.08</v>
      </c>
      <c r="P339" s="71">
        <f ca="1">SUM(0.6*(R339-M339),M339)</f>
        <v>11.719999999999999</v>
      </c>
      <c r="Q339" s="71">
        <f ca="1">SUM(0.8*(R339-M339),M339)</f>
        <v>14.36</v>
      </c>
      <c r="R339" s="108">
        <v>17</v>
      </c>
      <c r="S339" s="122"/>
      <c r="T339" s="111">
        <f ca="1">SUM((CL20+CM19+CN18+CO17+CP16+CQ15+CR14+CS13+CT12+CU11+CV10+CW9)*-0.132,(CV8+CU8+CT8+CS8+CR8+CQ8+CP7+CO7+CN7+CM7+CL7+CK7)*-0.132/6,(CJ6+CI6+CH6+CG6+CF6+CE5+CD5+CC5+CB5+CA5+BZ4+BY4+BX4+BW4+BV4)*-0.132/5,17)</f>
        <v>18.394461538461538</v>
      </c>
      <c r="U339" s="111">
        <f ca="1">Lefty!T339</f>
        <v>17.919938461538461</v>
      </c>
    </row>
    <row r="340" spans="2:21">
      <c r="B340" s="108">
        <v>10</v>
      </c>
      <c r="C340" s="71">
        <f ca="1">SUM(0.25*(F340-B340),B340)</f>
        <v>9.25</v>
      </c>
      <c r="D340" s="71">
        <f ca="1">SUM(0.5*(F340-B340)+B340)</f>
        <v>8.5</v>
      </c>
      <c r="E340" s="71">
        <f ca="1">SUM(0.75*(F340-B340),B340)</f>
        <v>7.75</v>
      </c>
      <c r="F340" s="108">
        <v>7</v>
      </c>
      <c r="G340" s="71">
        <f ca="1">SUM(0.25*(J340-F340),F340)</f>
        <v>6.25</v>
      </c>
      <c r="H340" s="71">
        <f ca="1">SUM(0.5*(J340-F340),F340)</f>
        <v>5.5</v>
      </c>
      <c r="I340" s="71">
        <f ca="1">SUM(0.75*(J340-F340),F340)</f>
        <v>4.75</v>
      </c>
      <c r="J340" s="108">
        <f ca="1">SUM(F340,-B340,F340)</f>
        <v>4</v>
      </c>
      <c r="K340" s="71">
        <f ca="1">SUM(0.333*(M340-J340),J340)</f>
        <v>3.4006</v>
      </c>
      <c r="L340" s="71">
        <f ca="1">SUM(0.666*(M340-J340),J340)</f>
        <v>2.8012</v>
      </c>
      <c r="M340" s="108">
        <f ca="1">SUM(J340,-F340,J340,0.4*ABS(J340-F340))</f>
        <v>2.2</v>
      </c>
      <c r="N340" s="109">
        <f ca="1">SUM(0.2*(R340-M340),M340)</f>
        <v>5.16</v>
      </c>
      <c r="O340" s="71">
        <f ca="1">SUM(0.4*(R340-M340),M340)</f>
        <v>8.120000000000001</v>
      </c>
      <c r="P340" s="71">
        <f ca="1">SUM(0.6*(R340-M340),M340)</f>
        <v>11.080000000000002</v>
      </c>
      <c r="Q340" s="71">
        <f ca="1">SUM(0.8*(R340-M340),M340)</f>
        <v>14.040000000000003</v>
      </c>
      <c r="R340" s="108">
        <v>17</v>
      </c>
      <c r="S340" s="122"/>
      <c r="T340" s="111">
        <f ca="1">SUM((CJ20+CM18+CP16+CS14+CV12+CY10+CZ9)*-0.132,(CK19+CL19+CN17+CO17+CQ15+CR15+CT13+CU13+CW11+CX11)*-0.132/2,(CY8+CX8+CW8+CV8+CU8+CT8+CS7+CR7+CQ7+CP7+CO7+CN7+CM6+CL6+CK6+CJ6+CI6+CH6+CG5+CF5+CE5+CD5+CC5+CB5+CA4+BZ4+BY4+BX4+BW4+BV4)*-0.132/6,17)</f>
        <v>17.668461538461539</v>
      </c>
      <c r="U340" s="111">
        <f ca="1">Lefty!T340</f>
        <v>17.71753846153846</v>
      </c>
    </row>
    <row r="341" spans="2:19">
      <c r="B341" s="108"/>
      <c r="C341" s="71"/>
      <c r="D341" s="71"/>
      <c r="E341" s="71"/>
      <c r="F341" s="108"/>
      <c r="G341" s="71"/>
      <c r="H341" s="71"/>
      <c r="I341" s="71"/>
      <c r="J341" s="108"/>
      <c r="K341" s="71"/>
      <c r="L341" s="71"/>
      <c r="M341" s="108"/>
      <c r="N341" s="109"/>
      <c r="O341" s="71"/>
      <c r="P341" s="71"/>
      <c r="Q341" s="71"/>
      <c r="R341" s="108"/>
      <c r="S341" s="122"/>
    </row>
    <row r="342" spans="2:21">
      <c r="B342" s="108">
        <v>5</v>
      </c>
      <c r="C342" s="71">
        <f ca="1">SUM(0.25*(F342-B342),B342)</f>
        <v>5.75</v>
      </c>
      <c r="D342" s="71">
        <f ca="1">SUM(0.5*(F342-B342)+B342)</f>
        <v>6.5</v>
      </c>
      <c r="E342" s="71">
        <f ca="1">SUM(0.75*(F342-B342),B342)</f>
        <v>7.25</v>
      </c>
      <c r="F342" s="108">
        <v>8</v>
      </c>
      <c r="G342" s="71">
        <f ca="1">SUM(0.25*(J342-F342),F342)</f>
        <v>8.75</v>
      </c>
      <c r="H342" s="71">
        <f ca="1">SUM(0.5*(J342-F342),F342)</f>
        <v>9.5</v>
      </c>
      <c r="I342" s="71">
        <f ca="1">SUM(0.75*(J342-F342),F342)</f>
        <v>10.25</v>
      </c>
      <c r="J342" s="108">
        <f ca="1">SUM(F342,-B342,F342)</f>
        <v>11</v>
      </c>
      <c r="K342" s="71">
        <f ca="1">SUM(0.333*(M342-J342),J342)</f>
        <v>11.74925</v>
      </c>
      <c r="L342" s="71">
        <f ca="1">SUM(0.666*(M342-J342),J342)</f>
        <v>12.4985</v>
      </c>
      <c r="M342" s="108">
        <f ca="1">SUM(J342,J342-G342)</f>
        <v>13.25</v>
      </c>
      <c r="N342" s="109">
        <f ca="1">SUM(0.2*(R342-M342),M342)</f>
        <v>14</v>
      </c>
      <c r="O342" s="71">
        <f ca="1">SUM(0.4*(R342-M342),M342)</f>
        <v>14.75</v>
      </c>
      <c r="P342" s="71">
        <f ca="1">SUM(0.6*(R342-M342),M342)</f>
        <v>15.5</v>
      </c>
      <c r="Q342" s="71">
        <f ca="1">SUM(0.8*(R342-M342),M342)</f>
        <v>16.25</v>
      </c>
      <c r="R342" s="108">
        <v>17</v>
      </c>
      <c r="S342" s="122"/>
      <c r="T342" s="111">
        <f ca="1">SUM((CT20+CQ18+CN16+CK14+CH12+CG11+BX6+BW5+BV4)*-0.132,(CS19+CR19+CP17+CO17+CM15+CL15+CJ13+CI13+CF10+CE10+CD9+CC9+CB8+CA8+BZ7+BY7)*-0.132/2,17)</f>
        <v>19.252461538461539</v>
      </c>
      <c r="U342" s="111">
        <f ca="1">Lefty!T342</f>
        <v>18.971538461538461</v>
      </c>
    </row>
    <row r="343" spans="2:21">
      <c r="B343" s="108">
        <v>6</v>
      </c>
      <c r="C343" s="71">
        <f ca="1">SUM(0.25*(F343-B343),B343)</f>
        <v>6.5</v>
      </c>
      <c r="D343" s="71">
        <f ca="1">SUM(0.5*(F343-B343)+B343)</f>
        <v>7</v>
      </c>
      <c r="E343" s="71">
        <f ca="1">SUM(0.75*(F343-B343),B343)</f>
        <v>7.5</v>
      </c>
      <c r="F343" s="108">
        <v>8</v>
      </c>
      <c r="G343" s="71">
        <f ca="1">SUM(0.25*(J343-F343),F343)</f>
        <v>8.5</v>
      </c>
      <c r="H343" s="71">
        <f ca="1">SUM(0.5*(J343-F343),F343)</f>
        <v>9</v>
      </c>
      <c r="I343" s="71">
        <f ca="1">SUM(0.75*(J343-F343),F343)</f>
        <v>9.5</v>
      </c>
      <c r="J343" s="108">
        <f ca="1">SUM(F343,-B343,F343)</f>
        <v>10</v>
      </c>
      <c r="K343" s="71">
        <f ca="1">SUM(0.333*(M343-J343),J343)</f>
        <v>10.932400000000001</v>
      </c>
      <c r="L343" s="71">
        <f ca="1">SUM(0.666*(M343-J343),J343)</f>
        <v>11.8648</v>
      </c>
      <c r="M343" s="108">
        <f ca="1">SUM(J343,-F343,J343,0.4*ABS(J343-F343))</f>
        <v>12.8</v>
      </c>
      <c r="N343" s="109">
        <f ca="1">SUM(0.2*(R343-M343),M343)</f>
        <v>13.64</v>
      </c>
      <c r="O343" s="71">
        <f ca="1">SUM(0.4*(R343-M343),M343)</f>
        <v>14.48</v>
      </c>
      <c r="P343" s="71">
        <f ca="1">SUM(0.6*(R343-M343),M343)</f>
        <v>15.32</v>
      </c>
      <c r="Q343" s="71">
        <f ca="1">SUM(0.8*(R343-M343),M343)</f>
        <v>16.16</v>
      </c>
      <c r="R343" s="108">
        <v>17</v>
      </c>
      <c r="S343" s="122"/>
      <c r="T343" s="111">
        <f ca="1">SUM((CR20+CQ19+CP18+CO17+CN16+CM15+CL14+CK13+CJ12+CI11+BV4)*-0.132,(+CH10+CG10+CF9+CE9+CD8+CC8+CB7+CA7+BZ6+BY6+BX5+BW5)*-0.132/2,17)</f>
        <v>19.64846153846154</v>
      </c>
      <c r="U343" s="111">
        <f ca="1">Lefty!T343</f>
        <v>18.575538461538461</v>
      </c>
    </row>
    <row r="344" spans="2:21">
      <c r="B344" s="108">
        <v>7</v>
      </c>
      <c r="C344" s="71">
        <f ca="1">SUM(0.25*(F344-B344),B344)</f>
        <v>7.25</v>
      </c>
      <c r="D344" s="71">
        <f ca="1">SUM(0.5*(F344-B344)+B344)</f>
        <v>7.5</v>
      </c>
      <c r="E344" s="71">
        <f ca="1">SUM(0.75*(F344-B344),B344)</f>
        <v>7.75</v>
      </c>
      <c r="F344" s="108">
        <v>8</v>
      </c>
      <c r="G344" s="71">
        <f ca="1">SUM(0.25*(J344-F344),F344)</f>
        <v>8.25</v>
      </c>
      <c r="H344" s="71">
        <f ca="1">SUM(0.5*(J344-F344),F344)</f>
        <v>8.5</v>
      </c>
      <c r="I344" s="71">
        <f ca="1">SUM(0.75*(J344-F344),F344)</f>
        <v>8.75</v>
      </c>
      <c r="J344" s="108">
        <f ca="1">SUM(F344,-B344,F344)</f>
        <v>9</v>
      </c>
      <c r="K344" s="71">
        <f ca="1">SUM(0.333*(M344-J344),J344)</f>
        <v>9.4662</v>
      </c>
      <c r="L344" s="71">
        <f ca="1">SUM(0.666*(M344-J344),J344)</f>
        <v>9.9324000000000012</v>
      </c>
      <c r="M344" s="108">
        <f ca="1">SUM(J344,-F344,J344,0.4*ABS(J344-F344))</f>
        <v>10.4</v>
      </c>
      <c r="N344" s="109">
        <f ca="1">SUM(0.2*(R344-M344),M344)</f>
        <v>11.72</v>
      </c>
      <c r="O344" s="71">
        <f ca="1">SUM(0.4*(R344-M344),M344)</f>
        <v>13.040000000000001</v>
      </c>
      <c r="P344" s="71">
        <f ca="1">SUM(0.6*(R344-M344),M344)</f>
        <v>14.36</v>
      </c>
      <c r="Q344" s="71">
        <f ca="1">SUM(0.8*(R344-M344),M344)</f>
        <v>15.68</v>
      </c>
      <c r="R344" s="108">
        <v>17</v>
      </c>
      <c r="S344" s="122"/>
      <c r="T344" s="111">
        <f ca="1">SUM((CP20+CO19+CO18+CN17+CN16+CM15+CM14+CL13+CL12+CK12+CJ10+CI9)*-0.132,(CH8+CG8+CF8+CE7+CD7+CC7+CB6+CA6+BZ6)*-0.132/3,(BY5+BX5+BW4+BV4)*-0.132/2,17)</f>
        <v>19.663692307692308</v>
      </c>
      <c r="U344" s="111">
        <f ca="1">Lefty!T344</f>
        <v>19.110307692307693</v>
      </c>
    </row>
    <row r="345" spans="2:21">
      <c r="B345" s="108">
        <v>8</v>
      </c>
      <c r="C345" s="71">
        <f ca="1">SUM(0.25*(F345-B345),B345)</f>
        <v>8</v>
      </c>
      <c r="D345" s="71">
        <f ca="1">SUM(0.5*(F345-B345)+B345)</f>
        <v>8</v>
      </c>
      <c r="E345" s="71">
        <f ca="1">SUM(0.75*(F345-B345),B345)</f>
        <v>8</v>
      </c>
      <c r="F345" s="108">
        <v>8</v>
      </c>
      <c r="G345" s="71">
        <f ca="1">SUM(0.25*(J345-F345),F345)</f>
        <v>8</v>
      </c>
      <c r="H345" s="71">
        <f ca="1">SUM(0.5*(J345-F345),F345)</f>
        <v>8</v>
      </c>
      <c r="I345" s="71">
        <f ca="1">SUM(0.75*(J345-F345),F345)</f>
        <v>8</v>
      </c>
      <c r="J345" s="108">
        <f ca="1">SUM(F345,-B345,F345)</f>
        <v>8</v>
      </c>
      <c r="K345" s="71">
        <f ca="1">SUM(0.333*(M345-J345),J345)</f>
        <v>8.44955</v>
      </c>
      <c r="L345" s="71">
        <f ca="1">SUM(0.666*(M345-J345),J345)</f>
        <v>8.8991</v>
      </c>
      <c r="M345" s="108">
        <f ca="1">SUM(J345,-F345,J345,0.2*ABS(J345-F345),0.15*(17-F345))</f>
        <v>9.35</v>
      </c>
      <c r="N345" s="109">
        <f ca="1">SUM(0.2*(R345-M345),M345)</f>
        <v>10.879999999999999</v>
      </c>
      <c r="O345" s="71">
        <f ca="1">SUM(0.4*(R345-M345),M345)</f>
        <v>12.41</v>
      </c>
      <c r="P345" s="71">
        <f ca="1">SUM(0.6*(R345-M345),M345)</f>
        <v>13.94</v>
      </c>
      <c r="Q345" s="71">
        <f ca="1">SUM(0.8*(R345-M345),M345)</f>
        <v>15.47</v>
      </c>
      <c r="R345" s="108">
        <v>17</v>
      </c>
      <c r="S345" s="122"/>
      <c r="T345" s="111">
        <f ca="1">SUM((CN20+CN19+CN18+CN17+CN16+CN15+CN14+CN13+CN12+CM11+CL10+CK9)*-0.132,(CJ8+CI8+CH8+CG7+CF7+CE7+CD6+CC6+CB6+CA5+BZ5+BY5+BX4+BW4+BV4)*-0.132/3,17)</f>
        <v>19.824461538461538</v>
      </c>
      <c r="U345" s="111">
        <f ca="1">Lefty!T345</f>
        <v>17.82753846153846</v>
      </c>
    </row>
    <row r="346" spans="2:21">
      <c r="B346" s="108">
        <v>9</v>
      </c>
      <c r="C346" s="71">
        <f ca="1">SUM(0.25*(F346-B346),B346)</f>
        <v>8.75</v>
      </c>
      <c r="D346" s="71">
        <f ca="1">SUM(0.5*(F346-B346)+B346)</f>
        <v>8.5</v>
      </c>
      <c r="E346" s="71">
        <f ca="1">SUM(0.75*(F346-B346),B346)</f>
        <v>8.25</v>
      </c>
      <c r="F346" s="108">
        <v>8</v>
      </c>
      <c r="G346" s="71">
        <f ca="1">SUM(0.25*(J346-F346),F346)</f>
        <v>7.75</v>
      </c>
      <c r="H346" s="71">
        <f ca="1">SUM(0.5*(J346-F346),F346)</f>
        <v>7.5</v>
      </c>
      <c r="I346" s="71">
        <f ca="1">SUM(0.75*(J346-F346),F346)</f>
        <v>7.25</v>
      </c>
      <c r="J346" s="108">
        <f ca="1">SUM(F346,-B346,F346)</f>
        <v>7</v>
      </c>
      <c r="K346" s="71">
        <f ca="1">SUM(0.333*(M346-J346),J346)</f>
        <v>6.8002</v>
      </c>
      <c r="L346" s="71">
        <f ca="1">SUM(0.666*(M346-J346),J346)</f>
        <v>6.6004000000000005</v>
      </c>
      <c r="M346" s="108">
        <f ca="1">SUM(J346,-F346,J346,0.4*ABS(J346-F346))</f>
        <v>6.4</v>
      </c>
      <c r="N346" s="109">
        <f ca="1">SUM(0.2*(R346-M346),M346)</f>
        <v>8.52</v>
      </c>
      <c r="O346" s="71">
        <f ca="1">SUM(0.4*(R346-M346),M346)</f>
        <v>10.64</v>
      </c>
      <c r="P346" s="71">
        <f ca="1">SUM(0.6*(R346-M346),M346)</f>
        <v>12.76</v>
      </c>
      <c r="Q346" s="71">
        <f ca="1">SUM(0.8*(R346-M346),M346)</f>
        <v>14.88</v>
      </c>
      <c r="R346" s="108">
        <v>17</v>
      </c>
      <c r="S346" s="122"/>
      <c r="T346" s="111">
        <f ca="1">SUM((CL20+CM19+CM18+CN17+CN16+CO15+CO14+CP13+CP12+CQ11+CQ10+CQ9)*-0.132,(CP8+CO8+CN8+CM8+CL8)*-0.132/5,(CK7+CJ7+CI7+CH7+CG6+CF6+CE6+CD6+CC5+CB5+CA5+BZ5+BY4+BX4+BW4+BV4)*-0.132/4,17)</f>
        <v>18.731061538461539</v>
      </c>
      <c r="U346" s="111">
        <f ca="1">Lefty!T346</f>
        <v>18.555738461538461</v>
      </c>
    </row>
    <row r="347" spans="2:21">
      <c r="B347" s="108">
        <v>10</v>
      </c>
      <c r="C347" s="71">
        <f ca="1">SUM(0.25*(F347-B347),B347)</f>
        <v>9.5</v>
      </c>
      <c r="D347" s="71">
        <f ca="1">SUM(0.5*(F347-B347)+B347)</f>
        <v>9</v>
      </c>
      <c r="E347" s="71">
        <f ca="1">SUM(0.75*(F347-B347),B347)</f>
        <v>8.5</v>
      </c>
      <c r="F347" s="108">
        <v>8</v>
      </c>
      <c r="G347" s="71">
        <f ca="1">SUM(0.25*(J347-F347),F347)</f>
        <v>7.5</v>
      </c>
      <c r="H347" s="71">
        <f ca="1">SUM(0.5*(J347-F347),F347)</f>
        <v>7</v>
      </c>
      <c r="I347" s="71">
        <f ca="1">SUM(0.75*(J347-F347),F347)</f>
        <v>6.5</v>
      </c>
      <c r="J347" s="108">
        <f ca="1">SUM(F347,-B347,F347)</f>
        <v>6</v>
      </c>
      <c r="K347" s="71">
        <f ca="1">SUM(0.333*(M347-J347),J347)</f>
        <v>5.6004</v>
      </c>
      <c r="L347" s="71">
        <f ca="1">SUM(0.666*(M347-J347),J347)</f>
        <v>5.2008</v>
      </c>
      <c r="M347" s="108">
        <f ca="1">SUM(J347,-F347,J347,0.4*ABS(J347-F347))</f>
        <v>4.8</v>
      </c>
      <c r="N347" s="109">
        <f ca="1">SUM(0.2*(R347-M347),M347)</f>
        <v>7.24</v>
      </c>
      <c r="O347" s="71">
        <f ca="1">SUM(0.4*(R347-M347),M347)</f>
        <v>9.68</v>
      </c>
      <c r="P347" s="71">
        <f ca="1">SUM(0.6*(R347-M347),M347)</f>
        <v>12.12</v>
      </c>
      <c r="Q347" s="71">
        <f ca="1">SUM(0.8*(R347-M347),M347)</f>
        <v>14.559999999999999</v>
      </c>
      <c r="R347" s="108">
        <v>17</v>
      </c>
      <c r="S347" s="122"/>
      <c r="T347" s="111">
        <f ca="1">SUM((CJ20+CK19+CL18+CM17+CN16+CO15+CP14+CQ13+CR12+CS11+CT10+CU9)*-0.132,(CT8+CS8+CR8+CQ8+CP8+CO7+CN7+CM7+CL7+CK7+CJ6+CI6+CH6+CG6+CF6+CE5+CD5+CC5+CB5+CA5+BZ4+BY4+BX4+BW4+BV4)*-0.132/5,17)</f>
        <v>18.513261538461538</v>
      </c>
      <c r="U347" s="111">
        <f ca="1">Lefty!T347</f>
        <v>18.073938461538461</v>
      </c>
    </row>
    <row r="348" spans="2:21">
      <c r="B348" s="108">
        <v>11</v>
      </c>
      <c r="C348" s="71">
        <f ca="1">SUM(0.25*(F348-B348),B348)</f>
        <v>10.25</v>
      </c>
      <c r="D348" s="71">
        <f ca="1">SUM(0.5*(F348-B348)+B348)</f>
        <v>9.5</v>
      </c>
      <c r="E348" s="71">
        <f ca="1">SUM(0.75*(F348-B348),B348)</f>
        <v>8.75</v>
      </c>
      <c r="F348" s="108">
        <v>8</v>
      </c>
      <c r="G348" s="71">
        <f ca="1">SUM(0.25*(J348-F348),F348)</f>
        <v>7.25</v>
      </c>
      <c r="H348" s="71">
        <f ca="1">SUM(0.5*(J348-F348),F348)</f>
        <v>6.5</v>
      </c>
      <c r="I348" s="71">
        <f ca="1">SUM(0.75*(J348-F348),F348)</f>
        <v>5.75</v>
      </c>
      <c r="J348" s="108">
        <f ca="1">SUM(F348,-B348,F348)</f>
        <v>5</v>
      </c>
      <c r="K348" s="71">
        <f ca="1">SUM(0.333*(M348-J348),J348)</f>
        <v>4.4006</v>
      </c>
      <c r="L348" s="71">
        <f ca="1">SUM(0.666*(M348-J348),J348)</f>
        <v>3.8012</v>
      </c>
      <c r="M348" s="108">
        <f ca="1">SUM(J348,-F348,J348,0.4*ABS(J348-F348))</f>
        <v>3.2</v>
      </c>
      <c r="N348" s="109">
        <f ca="1">SUM(0.2*(R348-M348),M348)</f>
        <v>5.9600000000000009</v>
      </c>
      <c r="O348" s="71">
        <f ca="1">SUM(0.4*(R348-M348),M348)</f>
        <v>8.72</v>
      </c>
      <c r="P348" s="71">
        <f ca="1">SUM(0.6*(R348-M348),M348)</f>
        <v>11.48</v>
      </c>
      <c r="Q348" s="71">
        <f ca="1">SUM(0.8*(R348-M348),M348)</f>
        <v>14.240000000000002</v>
      </c>
      <c r="R348" s="108">
        <v>17</v>
      </c>
      <c r="S348" s="122"/>
      <c r="T348" s="111">
        <f ca="1">SUM((CH20+CK18+CN16+CQ14+CT12+CW10+CX9)*-0.132,(CI19+CJ19+CL17+CM17+CO15+CP15+CR13+CS13+CU11+CV11)*-0.132/2,(CW8+CV8+CU8+CT8+CS8+CR8+CQ7+CP7+CO7+CN7+CM7+CL7+CK6+CJ6+CI6+CH6+CG6+CF6)*-0.132/6,(CE5+CD5+CC5+CB5+CA5+BZ4+BY4+BX4+BW4+BV4)*-0.132/5,17)</f>
        <v>18.090861538461539</v>
      </c>
      <c r="U348" s="111">
        <f ca="1">Lefty!T348</f>
        <v>18.513938461538462</v>
      </c>
    </row>
    <row r="349" spans="2:21">
      <c r="B349" s="108">
        <v>12</v>
      </c>
      <c r="C349" s="71">
        <f ca="1">SUM(0.25*(F349-B349),B349)</f>
        <v>11</v>
      </c>
      <c r="D349" s="71">
        <f ca="1">SUM(0.5*(F349-B349)+B349)</f>
        <v>10</v>
      </c>
      <c r="E349" s="71">
        <f ca="1">SUM(0.75*(F349-B349),B349)</f>
        <v>9</v>
      </c>
      <c r="F349" s="108">
        <v>8</v>
      </c>
      <c r="G349" s="71">
        <f ca="1">SUM(0.25*(J349-F349),F349)</f>
        <v>7</v>
      </c>
      <c r="H349" s="71">
        <f ca="1">SUM(0.5*(J349-F349),F349)</f>
        <v>6</v>
      </c>
      <c r="I349" s="71">
        <f ca="1">SUM(0.75*(J349-F349),F349)</f>
        <v>5</v>
      </c>
      <c r="J349" s="108">
        <f ca="1">SUM(F349,-B349,F349)</f>
        <v>4</v>
      </c>
      <c r="K349" s="71">
        <f ca="1">SUM(0.333*(M349-J349),J349)</f>
        <v>3.2008</v>
      </c>
      <c r="L349" s="71">
        <f ca="1">SUM(0.666*(M349-J349),J349)</f>
        <v>2.4016</v>
      </c>
      <c r="M349" s="108">
        <f ca="1">SUM(J349,-F349,J349,0.4*ABS(J349-F349))</f>
        <v>1.6</v>
      </c>
      <c r="N349" s="109">
        <f ca="1">SUM(0.2*(R349-M349),M349)</f>
        <v>4.68</v>
      </c>
      <c r="O349" s="71">
        <f ca="1">SUM(0.4*(R349-M349),M349)</f>
        <v>7.76</v>
      </c>
      <c r="P349" s="71">
        <f ca="1">SUM(0.6*(R349-M349),M349)</f>
        <v>10.84</v>
      </c>
      <c r="Q349" s="71">
        <f ca="1">SUM(0.8*(R349-M349),M349)</f>
        <v>13.92</v>
      </c>
      <c r="R349" s="108">
        <v>17</v>
      </c>
      <c r="S349" s="122"/>
      <c r="T349" s="111">
        <f ca="1">SUM((CF20+DA9)*-0.132,(CG19+CH19+CI18+CJ18+CK17+CL17+CM16+CN16+CO15+CP15+CQ14+CR14+CS13+CT13+CU12+CV12+CW11+CX11+CY10+CZ10)*-0.132/2,(CZ8+CY8+CX8+CW8+CV8+CU8+CT8)*-0.132/7,(CS7+CR7+CQ7+CP7+CO7+CN7+CM6+CL6+CK6+CJ6+CI6+CH6+CG5+CF5+CE5+CD5+CC5+CB5+CA4+BZ4+BY4+BX4+BW4+BV4)*-0.132/6,17)</f>
        <v>17.919890109890112</v>
      </c>
      <c r="U349" s="111">
        <f ca="1">Lefty!T349</f>
        <v>18.685538461538464</v>
      </c>
    </row>
    <row r="350" spans="2:19">
      <c r="B350" s="108"/>
      <c r="C350" s="71"/>
      <c r="D350" s="71"/>
      <c r="E350" s="71"/>
      <c r="F350" s="108"/>
      <c r="G350" s="71"/>
      <c r="H350" s="71"/>
      <c r="I350" s="71"/>
      <c r="J350" s="108"/>
      <c r="K350" s="71"/>
      <c r="L350" s="71"/>
      <c r="M350" s="108"/>
      <c r="N350" s="109"/>
      <c r="O350" s="71"/>
      <c r="P350" s="71"/>
      <c r="Q350" s="71"/>
      <c r="R350" s="108"/>
      <c r="S350" s="122"/>
    </row>
    <row r="351" spans="2:21">
      <c r="B351" s="108">
        <v>7</v>
      </c>
      <c r="C351" s="71">
        <f ca="1">SUM(0.25*(F351-B351),B351)</f>
        <v>7.5</v>
      </c>
      <c r="D351" s="71">
        <f ca="1">SUM(0.5*(F351-B351)+B351)</f>
        <v>8</v>
      </c>
      <c r="E351" s="71">
        <f ca="1">SUM(0.75*(F351-B351),B351)</f>
        <v>8.5</v>
      </c>
      <c r="F351" s="108">
        <v>9</v>
      </c>
      <c r="G351" s="71">
        <f ca="1">SUM(0.25*(J351-F351),F351)</f>
        <v>9.5</v>
      </c>
      <c r="H351" s="71">
        <f ca="1">SUM(0.5*(J351-F351),F351)</f>
        <v>10</v>
      </c>
      <c r="I351" s="71">
        <f ca="1">SUM(0.75*(J351-F351),F351)</f>
        <v>10.5</v>
      </c>
      <c r="J351" s="108">
        <f ca="1">SUM(F351,-B351,F351)</f>
        <v>11</v>
      </c>
      <c r="K351" s="71">
        <f ca="1">SUM(0.333*(M351-J351),J351)</f>
        <v>11.932400000000001</v>
      </c>
      <c r="L351" s="71">
        <f ca="1">SUM(0.666*(M351-J351),J351)</f>
        <v>12.8648</v>
      </c>
      <c r="M351" s="108">
        <f ca="1">SUM(J351,-F351,J351,0.4*ABS(J351-F351))</f>
        <v>13.8</v>
      </c>
      <c r="N351" s="109">
        <f ca="1">SUM(0.2*(R351-M351),M351)</f>
        <v>14.440000000000001</v>
      </c>
      <c r="O351" s="71">
        <f ca="1">SUM(0.4*(R351-M351),M351)</f>
        <v>15.08</v>
      </c>
      <c r="P351" s="71">
        <f ca="1">SUM(0.6*(R351-M351),M351)</f>
        <v>15.72</v>
      </c>
      <c r="Q351" s="71">
        <f ca="1">SUM(0.8*(R351-M351),M351)</f>
        <v>16.36</v>
      </c>
      <c r="R351" s="108">
        <v>17</v>
      </c>
      <c r="S351" s="122"/>
      <c r="T351" s="111">
        <f ca="1">SUM((CP20+CO19+CN18+CM17+CL16+CK15+CJ14+CI13+CH12+BY7+BX6+BW5+BV4)*-0.132,(CG11+CF11+CE10+CD10+CC9+CB9+CA8+BZ8)*-0.132/2,17)</f>
        <v>18.988461538461539</v>
      </c>
      <c r="U351" s="111">
        <f ca="1">Lefty!T351</f>
        <v>19.169538461538462</v>
      </c>
    </row>
    <row r="352" spans="2:21">
      <c r="B352" s="108">
        <v>8</v>
      </c>
      <c r="C352" s="71">
        <f ca="1">SUM(0.25*(F352-B352),B352)</f>
        <v>8.25</v>
      </c>
      <c r="D352" s="71">
        <f ca="1">SUM(0.5*(F352-B352)+B352)</f>
        <v>8.5</v>
      </c>
      <c r="E352" s="71">
        <f ca="1">SUM(0.75*(F352-B352),B352)</f>
        <v>8.75</v>
      </c>
      <c r="F352" s="108">
        <v>9</v>
      </c>
      <c r="G352" s="71">
        <f ca="1">SUM(0.25*(J352-F352),F352)</f>
        <v>9.25</v>
      </c>
      <c r="H352" s="71">
        <f ca="1">SUM(0.5*(J352-F352),F352)</f>
        <v>9.5</v>
      </c>
      <c r="I352" s="71">
        <f ca="1">SUM(0.75*(J352-F352),F352)</f>
        <v>9.75</v>
      </c>
      <c r="J352" s="108">
        <f ca="1">SUM(F352,-B352,F352)</f>
        <v>10</v>
      </c>
      <c r="K352" s="71">
        <f ca="1">SUM(0.333*(M352-J352),J352)</f>
        <v>10.4662</v>
      </c>
      <c r="L352" s="71">
        <f ca="1">SUM(0.666*(M352-J352),J352)</f>
        <v>10.932400000000001</v>
      </c>
      <c r="M352" s="108">
        <f ca="1">SUM(J352,-F352,J352,0.4*ABS(J352-F352))</f>
        <v>11.4</v>
      </c>
      <c r="N352" s="109">
        <f ca="1">SUM(0.2*(R352-M352),M352)</f>
        <v>12.52</v>
      </c>
      <c r="O352" s="71">
        <f ca="1">SUM(0.4*(R352-M352),M352)</f>
        <v>13.64</v>
      </c>
      <c r="P352" s="71">
        <f ca="1">SUM(0.6*(R352-M352),M352)</f>
        <v>14.76</v>
      </c>
      <c r="Q352" s="71">
        <f ca="1">SUM(0.8*(R352-M352),M352)</f>
        <v>15.879999999999999</v>
      </c>
      <c r="R352" s="108">
        <v>17</v>
      </c>
      <c r="S352" s="122"/>
      <c r="T352" s="111">
        <f ca="1">SUM((CN20+CM19+CM18+CL17+CL16+CK15+CK14+CJ13+CJ12+CI11+CH10+CG9)*-0.132,(CF8+CE8+CD8)*-0.132/3,(CC7+CB7+CA6+BZ6+BY5+BX5+BW4+BV4)*-0.132/2,17)</f>
        <v>18.72446153846154</v>
      </c>
      <c r="U352" s="111">
        <f ca="1">Lefty!T352</f>
        <v>19.015538461538462</v>
      </c>
    </row>
    <row r="353" spans="2:21">
      <c r="B353" s="108">
        <v>9</v>
      </c>
      <c r="C353" s="71">
        <f ca="1">SUM(0.25*(F353-B353),B353)</f>
        <v>9</v>
      </c>
      <c r="D353" s="71">
        <f ca="1">SUM(0.5*(F353-B353)+B353)</f>
        <v>9</v>
      </c>
      <c r="E353" s="71">
        <f ca="1">SUM(0.75*(F353-B353),B353)</f>
        <v>9</v>
      </c>
      <c r="F353" s="108">
        <v>9</v>
      </c>
      <c r="G353" s="71">
        <f ca="1">SUM(0.25*(J353-F353),F353)</f>
        <v>9</v>
      </c>
      <c r="H353" s="71">
        <f ca="1">SUM(0.5*(J353-F353),F353)</f>
        <v>9</v>
      </c>
      <c r="I353" s="71">
        <f ca="1">SUM(0.75*(J353-F353),F353)</f>
        <v>9</v>
      </c>
      <c r="J353" s="108">
        <f ca="1">SUM(F353,-B353,F353)</f>
        <v>9</v>
      </c>
      <c r="K353" s="71">
        <f ca="1">SUM(0.333*(M353-J353),J353)</f>
        <v>9.3996</v>
      </c>
      <c r="L353" s="71">
        <f ca="1">SUM(0.666*(M353-J353),J353)</f>
        <v>9.799199999999999</v>
      </c>
      <c r="M353" s="108">
        <f ca="1">SUM(J353,-F353,J353,0.2*ABS(J353-F353),0.15*(17-F353))</f>
        <v>10.2</v>
      </c>
      <c r="N353" s="109">
        <f ca="1">SUM(0.2*(R353-M353),M353)</f>
        <v>11.559999999999999</v>
      </c>
      <c r="O353" s="71">
        <f ca="1">SUM(0.4*(R353-M353),M353)</f>
        <v>12.92</v>
      </c>
      <c r="P353" s="71">
        <f ca="1">SUM(0.6*(R353-M353),M353)</f>
        <v>14.28</v>
      </c>
      <c r="Q353" s="71">
        <f ca="1">SUM(0.8*(R353-M353),M353)</f>
        <v>15.64</v>
      </c>
      <c r="R353" s="108">
        <v>17</v>
      </c>
      <c r="S353" s="122"/>
      <c r="T353" s="111">
        <f ca="1">SUM((CL20+CL19+CL18+CL17+CL16+CL15+CL14+CL13+CL12+CK11+CK10+CJ9)*-0.132,(CI8+CH8+CG8+CF7+CE7+CD7+CC6+CB6+CA6+BZ5+BY5+BX5)*-0.132/3,(BW4+BV4)*-0.132/2,17)</f>
        <v>18.196461538461538</v>
      </c>
      <c r="U353" s="111">
        <f ca="1">Lefty!T353</f>
        <v>19.125538461538461</v>
      </c>
    </row>
    <row r="354" spans="2:21">
      <c r="B354" s="108">
        <v>10</v>
      </c>
      <c r="C354" s="71">
        <f ca="1">SUM(0.25*(F354-B354),B354)</f>
        <v>9.75</v>
      </c>
      <c r="D354" s="71">
        <f ca="1">SUM(0.5*(F354-B354)+B354)</f>
        <v>9.5</v>
      </c>
      <c r="E354" s="71">
        <f ca="1">SUM(0.75*(F354-B354),B354)</f>
        <v>9.25</v>
      </c>
      <c r="F354" s="108">
        <v>9</v>
      </c>
      <c r="G354" s="71">
        <f ca="1">SUM(0.25*(J354-F354),F354)</f>
        <v>8.75</v>
      </c>
      <c r="H354" s="71">
        <f ca="1">SUM(0.5*(J354-F354),F354)</f>
        <v>8.5</v>
      </c>
      <c r="I354" s="71">
        <f ca="1">SUM(0.75*(J354-F354),F354)</f>
        <v>8.25</v>
      </c>
      <c r="J354" s="108">
        <f ca="1">SUM(F354,-B354,F354)</f>
        <v>8</v>
      </c>
      <c r="K354" s="71">
        <f ca="1">SUM(0.333*(M354-J354),J354)</f>
        <v>7.8002</v>
      </c>
      <c r="L354" s="71">
        <f ca="1">SUM(0.666*(M354-J354),J354)</f>
        <v>7.6004000000000005</v>
      </c>
      <c r="M354" s="108">
        <f ca="1">SUM(J354,-F354,J354,0.4*ABS(J354-F354))</f>
        <v>7.4</v>
      </c>
      <c r="N354" s="109">
        <f ca="1">SUM(0.2*(R354-M354),M354)</f>
        <v>9.32</v>
      </c>
      <c r="O354" s="71">
        <f ca="1">SUM(0.4*(R354-M354),M354)</f>
        <v>11.24</v>
      </c>
      <c r="P354" s="71">
        <f ca="1">SUM(0.6*(R354-M354),M354)</f>
        <v>13.16</v>
      </c>
      <c r="Q354" s="71">
        <f ca="1">SUM(0.8*(R354-M354),M354)</f>
        <v>15.08</v>
      </c>
      <c r="R354" s="108">
        <v>17</v>
      </c>
      <c r="S354" s="122"/>
      <c r="T354" s="111">
        <f ca="1">SUM((CJ20+CK19+CK18+CL17+CL16+CM15+CM14+CN13+CN12+CO11+CO10+CP9)*-0.132,(CO8+CN8+CM8+CL8+CK7+CJ7+CI7+CH7+CG6+CF6+CE6+CD6+CC5+CB5+CA5+BZ5+BY4+BX4+BW4+BV4)*-0.132/4,17)</f>
        <v>18.36146153846154</v>
      </c>
      <c r="U354" s="111">
        <f ca="1">Lefty!T354</f>
        <v>18.806538461538462</v>
      </c>
    </row>
    <row r="355" spans="2:21">
      <c r="B355" s="108">
        <v>11</v>
      </c>
      <c r="C355" s="71">
        <f ca="1">SUM(0.25*(F355-B355),B355)</f>
        <v>10.5</v>
      </c>
      <c r="D355" s="71">
        <f ca="1">SUM(0.5*(F355-B355)+B355)</f>
        <v>10</v>
      </c>
      <c r="E355" s="71">
        <f ca="1">SUM(0.75*(F355-B355),B355)</f>
        <v>9.5</v>
      </c>
      <c r="F355" s="108">
        <v>9</v>
      </c>
      <c r="G355" s="71">
        <f ca="1">SUM(0.25*(J355-F355),F355)</f>
        <v>8.5</v>
      </c>
      <c r="H355" s="71">
        <f ca="1">SUM(0.5*(J355-F355),F355)</f>
        <v>8</v>
      </c>
      <c r="I355" s="71">
        <f ca="1">SUM(0.75*(J355-F355),F355)</f>
        <v>7.5</v>
      </c>
      <c r="J355" s="108">
        <f ca="1">SUM(F355,-B355,F355)</f>
        <v>7</v>
      </c>
      <c r="K355" s="71">
        <f ca="1">SUM(0.333*(M355-J355),J355)</f>
        <v>6.6004</v>
      </c>
      <c r="L355" s="71">
        <f ca="1">SUM(0.666*(M355-J355),J355)</f>
        <v>6.2008</v>
      </c>
      <c r="M355" s="108">
        <f ca="1">SUM(J355,-F355,J355,0.4*ABS(J355-F355))</f>
        <v>5.8</v>
      </c>
      <c r="N355" s="109">
        <f ca="1">SUM(0.2*(R355-M355),M355)</f>
        <v>8.04</v>
      </c>
      <c r="O355" s="71">
        <f ca="1">SUM(0.4*(R355-M355),M355)</f>
        <v>10.28</v>
      </c>
      <c r="P355" s="71">
        <f ca="1">SUM(0.6*(R355-M355),M355)</f>
        <v>12.52</v>
      </c>
      <c r="Q355" s="71">
        <f ca="1">SUM(0.8*(R355-M355),M355)</f>
        <v>14.759999999999998</v>
      </c>
      <c r="R355" s="108">
        <v>17</v>
      </c>
      <c r="S355" s="122"/>
      <c r="T355" s="111">
        <f ca="1">SUM((CH20+CI19+CJ18+CK17+CL16+CM15+CN14+CO13+CP12+CQ11+CR10+CR9)*-0.132,(CQ8+CP8+CO8+CN8+CM8+CL7+CK7+CJ7+CI7+CH7)*-0.132/5,(CG6+CF6+CE6+CD6+CC5+CB5+CA5+BZ5+BY4+BX4+BW4+BV4)*-0.132/4,17)</f>
        <v>18.077661538461538</v>
      </c>
      <c r="U355" s="111">
        <f ca="1">Lefty!T355</f>
        <v>18.951738461538461</v>
      </c>
    </row>
    <row r="356" spans="2:21">
      <c r="B356" s="108">
        <v>12</v>
      </c>
      <c r="C356" s="71">
        <f ca="1">SUM(0.25*(F356-B356),B356)</f>
        <v>11.25</v>
      </c>
      <c r="D356" s="71">
        <f ca="1">SUM(0.5*(F356-B356)+B356)</f>
        <v>10.5</v>
      </c>
      <c r="E356" s="71">
        <f ca="1">SUM(0.75*(F356-B356),B356)</f>
        <v>9.75</v>
      </c>
      <c r="F356" s="108">
        <v>9</v>
      </c>
      <c r="G356" s="71">
        <f ca="1">SUM(0.25*(J356-F356),F356)</f>
        <v>8.25</v>
      </c>
      <c r="H356" s="71">
        <f ca="1">SUM(0.5*(J356-F356),F356)</f>
        <v>7.5</v>
      </c>
      <c r="I356" s="71">
        <f ca="1">SUM(0.75*(J356-F356),F356)</f>
        <v>6.75</v>
      </c>
      <c r="J356" s="108">
        <f ca="1">SUM(F356,-B356,F356)</f>
        <v>6</v>
      </c>
      <c r="K356" s="71">
        <f ca="1">SUM(0.333*(M356-J356),J356)</f>
        <v>5.4006</v>
      </c>
      <c r="L356" s="71">
        <f ca="1">SUM(0.666*(M356-J356),J356)</f>
        <v>4.8012</v>
      </c>
      <c r="M356" s="108">
        <f ca="1">SUM(J356,-F356,J356,0.4*ABS(J356-F356))</f>
        <v>4.2</v>
      </c>
      <c r="N356" s="109">
        <f ca="1">SUM(0.2*(R356-M356),M356)</f>
        <v>6.7600000000000007</v>
      </c>
      <c r="O356" s="71">
        <f ca="1">SUM(0.4*(R356-M356),M356)</f>
        <v>9.32</v>
      </c>
      <c r="P356" s="71">
        <f ca="1">SUM(0.6*(R356-M356),M356)</f>
        <v>11.879999999999999</v>
      </c>
      <c r="Q356" s="71">
        <f ca="1">SUM(0.8*(R356-M356),M356)</f>
        <v>14.440000000000001</v>
      </c>
      <c r="R356" s="108">
        <v>17</v>
      </c>
      <c r="S356" s="122"/>
      <c r="T356" s="111">
        <f ca="1">SUM((CF20+CI18+CL16+CO14+CR12+CU10+CV9)*-0.132,(CG19+CH19+CJ17+CK17+CM15+CN15+CP13+CQ13+CS11+CT11)*-0.132/2,(CU8+CT8+CS8+CR8+CQ8+CP8)*-0.132/6,(CO7+CN7+CM7+CL7+CK7+CJ6+CI6+CH6+CG6+CF6+CE5+CD5+CC5+CB5+CA5+BZ4+BY4+BX4+BW4+BV4)*-0.132/5,17)</f>
        <v>17.664061538461539</v>
      </c>
      <c r="U356" s="111">
        <f ca="1">Lefty!T356</f>
        <v>18.659138461538461</v>
      </c>
    </row>
    <row r="357" spans="2:21">
      <c r="B357" s="108">
        <v>13</v>
      </c>
      <c r="C357" s="71">
        <f ca="1">SUM(0.25*(F357-B357),B357)</f>
        <v>12</v>
      </c>
      <c r="D357" s="71">
        <f ca="1">SUM(0.5*(F357-B357)+B357)</f>
        <v>11</v>
      </c>
      <c r="E357" s="71">
        <f ca="1">SUM(0.75*(F357-B357),B357)</f>
        <v>10</v>
      </c>
      <c r="F357" s="108">
        <v>9</v>
      </c>
      <c r="G357" s="71">
        <f ca="1">SUM(0.25*(J357-F357),F357)</f>
        <v>8</v>
      </c>
      <c r="H357" s="71">
        <f ca="1">SUM(0.5*(J357-F357),F357)</f>
        <v>7</v>
      </c>
      <c r="I357" s="71">
        <f ca="1">SUM(0.75*(J357-F357),F357)</f>
        <v>6</v>
      </c>
      <c r="J357" s="108">
        <f ca="1">SUM(F357,-B357,F357)</f>
        <v>5</v>
      </c>
      <c r="K357" s="71">
        <f ca="1">SUM(0.333*(M357-J357),J357)</f>
        <v>4.2008</v>
      </c>
      <c r="L357" s="71">
        <f ca="1">SUM(0.666*(M357-J357),J357)</f>
        <v>3.4016</v>
      </c>
      <c r="M357" s="108">
        <f ca="1">SUM(J357,-F357,J357,0.4*ABS(J357-F357))</f>
        <v>2.6</v>
      </c>
      <c r="N357" s="109">
        <f ca="1">SUM(0.2*(R357-M357),M357)</f>
        <v>5.48</v>
      </c>
      <c r="O357" s="71">
        <f ca="1">SUM(0.4*(R357-M357),M357)</f>
        <v>8.3600000000000012</v>
      </c>
      <c r="P357" s="71">
        <f ca="1">SUM(0.6*(R357-M357),M357)</f>
        <v>11.24</v>
      </c>
      <c r="Q357" s="71">
        <f ca="1">SUM(0.8*(R357-M357),M357)</f>
        <v>14.120000000000001</v>
      </c>
      <c r="R357" s="108">
        <v>17</v>
      </c>
      <c r="S357" s="122"/>
      <c r="T357" s="111">
        <f ca="1">SUM((CE19+CF19+CG18+CH18+CI17+CJ17+CK16+CL16+CM15+CN15+CO14+CP14+CQ13+CR13+CS12+CT12+CU11+CV11+CW10+CX10)*-0.132/2,(CD20+CY9)*-0.132,(CX8+CW8+CV8+CU8+CT8+CS8+CR7+CQ7+CP7+CO7+CN7+CM7+CL6+CK6+CJ6+CI6+CH6+CG6+CF5+CE5+CD5+CC5+CB5+CA5)*-0.132/6,(BZ4+BY4+BX4+BW4+BV4)*-0.132/5,17)</f>
        <v>17.888461538461538</v>
      </c>
      <c r="U357" s="111">
        <f ca="1">Lefty!T357</f>
        <v>18.874738461538463</v>
      </c>
    </row>
    <row r="358" spans="2:21">
      <c r="B358" s="108">
        <v>14</v>
      </c>
      <c r="C358" s="71">
        <f ca="1">SUM(0.25*(F358-B358),B358)</f>
        <v>12.75</v>
      </c>
      <c r="D358" s="71">
        <f ca="1">SUM(0.5*(F358-B358)+B358)</f>
        <v>11.5</v>
      </c>
      <c r="E358" s="71">
        <f ca="1">SUM(0.75*(F358-B358),B358)</f>
        <v>10.25</v>
      </c>
      <c r="F358" s="108">
        <v>9</v>
      </c>
      <c r="G358" s="71">
        <f ca="1">SUM(0.25*(J358-F358),F358)</f>
        <v>7.75</v>
      </c>
      <c r="H358" s="71">
        <f ca="1">SUM(0.5*(J358-F358),F358)</f>
        <v>6.5</v>
      </c>
      <c r="I358" s="71">
        <f ca="1">SUM(0.75*(J358-F358),F358)</f>
        <v>5.25</v>
      </c>
      <c r="J358" s="108">
        <f ca="1">SUM(F358,-B358,F358)</f>
        <v>4</v>
      </c>
      <c r="K358" s="71">
        <f ca="1">SUM(0.333*(M358-J358),J358)</f>
        <v>3.001</v>
      </c>
      <c r="L358" s="71">
        <f ca="1">SUM(0.666*(M358-J358),J358)</f>
        <v>2.002</v>
      </c>
      <c r="M358" s="108">
        <f ca="1">SUM(J358,-F358,J358,0.4*ABS(J358-F358))</f>
        <v>1</v>
      </c>
      <c r="N358" s="109">
        <f ca="1">SUM(0.2*(R358-M358),M358)</f>
        <v>4.2</v>
      </c>
      <c r="O358" s="71">
        <f ca="1">SUM(0.4*(R358-M358),M358)</f>
        <v>7.4</v>
      </c>
      <c r="P358" s="71">
        <f ca="1">SUM(0.6*(R358-M358),M358)</f>
        <v>10.6</v>
      </c>
      <c r="Q358" s="71">
        <f ca="1">SUM(0.8*(R358-M358),M358)</f>
        <v>13.8</v>
      </c>
      <c r="R358" s="108">
        <v>17</v>
      </c>
      <c r="S358" s="122"/>
      <c r="T358" s="111">
        <f ca="1">SUM((CB20+CC20+CD19+CE19+CI17+CJ17+CK16+CL16+CP14+CQ14+CU12+CV12+CW11+CX11+CY10+CZ10+DA9+DB9)*-0.132/2,(CF18+CG18+CH18+CM15+CN15+CO15+CR13+CS13+CT13)*-0.132/3,(DA8+CZ8+CY8+CX8+CW8+CV8+CU8+CT7+CS7+CR7+CQ7+CP7+CO7+CN7)*-0.132/7,(CM6+CL6+CK6+CJ6+CI6+CH6+CG5+CF5+CE5+CD5+CC5+CB5+CA4+BZ4+BY4+BX4+BW4+BV4)*-0.132/6,17)</f>
        <v>17.822461538461539</v>
      </c>
      <c r="U358" s="111">
        <f ca="1">Lefty!T358</f>
        <v>18.754681318681321</v>
      </c>
    </row>
    <row r="359" spans="2:19">
      <c r="B359" s="108"/>
      <c r="C359" s="71"/>
      <c r="D359" s="71"/>
      <c r="E359" s="71"/>
      <c r="F359" s="108"/>
      <c r="G359" s="71"/>
      <c r="H359" s="71"/>
      <c r="I359" s="71"/>
      <c r="J359" s="108"/>
      <c r="K359" s="71"/>
      <c r="L359" s="71"/>
      <c r="M359" s="108"/>
      <c r="N359" s="109"/>
      <c r="O359" s="71"/>
      <c r="P359" s="71"/>
      <c r="Q359" s="71"/>
      <c r="R359" s="108"/>
      <c r="S359" s="122"/>
    </row>
    <row r="360" spans="2:21">
      <c r="B360" s="108">
        <v>8</v>
      </c>
      <c r="C360" s="71">
        <f ca="1">SUM(0.25*(F360-B360),B360)</f>
        <v>8.5</v>
      </c>
      <c r="D360" s="71">
        <f ca="1">SUM(0.5*(F360-B360)+B360)</f>
        <v>9</v>
      </c>
      <c r="E360" s="71">
        <f ca="1">SUM(0.75*(F360-B360),B360)</f>
        <v>9.5</v>
      </c>
      <c r="F360" s="108">
        <v>10</v>
      </c>
      <c r="G360" s="71">
        <f ca="1">SUM(0.25*(J360-F360),F360)</f>
        <v>10.5</v>
      </c>
      <c r="H360" s="71">
        <f ca="1">SUM(0.5*(J360-F360),F360)</f>
        <v>11</v>
      </c>
      <c r="I360" s="71">
        <f ca="1">SUM(0.75*(J360-F360),F360)</f>
        <v>11.5</v>
      </c>
      <c r="J360" s="108">
        <f ca="1">SUM(F360,-B360,F360)</f>
        <v>12</v>
      </c>
      <c r="K360" s="71">
        <f ca="1">SUM(0.333*(M360-J360),J360)</f>
        <v>12.932400000000001</v>
      </c>
      <c r="L360" s="71">
        <f ca="1">SUM(0.666*(M360-J360),J360)</f>
        <v>13.8648</v>
      </c>
      <c r="M360" s="108">
        <f ca="1">SUM(J360,-F360,J360,0.4*ABS(J360-F360))</f>
        <v>14.8</v>
      </c>
      <c r="N360" s="109">
        <f ca="1">SUM(0.2*(R360-M360),M360)</f>
        <v>15.24</v>
      </c>
      <c r="O360" s="71">
        <f ca="1">SUM(0.4*(R360-M360),M360)</f>
        <v>15.68</v>
      </c>
      <c r="P360" s="71">
        <f ca="1">SUM(0.6*(R360-M360),M360)</f>
        <v>16.12</v>
      </c>
      <c r="Q360" s="71">
        <f ca="1">SUM(0.8*(R360-M360),M360)</f>
        <v>16.56</v>
      </c>
      <c r="R360" s="108">
        <v>17</v>
      </c>
      <c r="S360" s="122"/>
      <c r="T360" s="111">
        <f ca="1">SUM((CN20+CM19+CL18+CK17+CJ16+CI15+CH14+CG13+CF12+CE11+BZ8+BY7+BX6+BW5+BV4)*-0.132,(CD10+CC10+CB9+CA9)*-0.132/2,17)</f>
        <v>18.196461538461538</v>
      </c>
      <c r="U360" s="111">
        <f ca="1">Lefty!T360</f>
        <v>19.103538461538463</v>
      </c>
    </row>
    <row r="361" spans="2:21">
      <c r="B361" s="108">
        <v>9</v>
      </c>
      <c r="C361" s="71">
        <f ca="1">SUM(0.25*(F361-B361),B361)</f>
        <v>9.25</v>
      </c>
      <c r="D361" s="71">
        <f ca="1">SUM(0.5*(F361-B361)+B361)</f>
        <v>9.5</v>
      </c>
      <c r="E361" s="71">
        <f ca="1">SUM(0.75*(F361-B361),B361)</f>
        <v>9.75</v>
      </c>
      <c r="F361" s="108">
        <v>10</v>
      </c>
      <c r="G361" s="71">
        <f ca="1">SUM(0.25*(J361-F361),F361)</f>
        <v>10.25</v>
      </c>
      <c r="H361" s="71">
        <f ca="1">SUM(0.5*(J361-F361),F361)</f>
        <v>10.5</v>
      </c>
      <c r="I361" s="71">
        <f ca="1">SUM(0.75*(J361-F361),F361)</f>
        <v>10.75</v>
      </c>
      <c r="J361" s="108">
        <f ca="1">SUM(F361,-B361,F361)</f>
        <v>11</v>
      </c>
      <c r="K361" s="71">
        <f ca="1">SUM(0.333*(M361-J361),J361)</f>
        <v>11.4662</v>
      </c>
      <c r="L361" s="71">
        <f ca="1">SUM(0.666*(M361-J361),J361)</f>
        <v>11.932400000000001</v>
      </c>
      <c r="M361" s="108">
        <f ca="1">SUM(J361,-F361,J361,0.4*ABS(J361-F361))</f>
        <v>12.4</v>
      </c>
      <c r="N361" s="109">
        <f ca="1">SUM(0.2*(R361-M361),M361)</f>
        <v>13.32</v>
      </c>
      <c r="O361" s="71">
        <f ca="1">SUM(0.4*(R361-M361),M361)</f>
        <v>14.24</v>
      </c>
      <c r="P361" s="71">
        <f ca="1">SUM(0.6*(R361-M361),M361)</f>
        <v>15.16</v>
      </c>
      <c r="Q361" s="71">
        <f ca="1">SUM(0.8*(R361-M361),M361)</f>
        <v>16.08</v>
      </c>
      <c r="R361" s="108">
        <v>17</v>
      </c>
      <c r="S361" s="122"/>
      <c r="T361" s="111">
        <f ca="1">SUM((CL20+CK19+CK18+CJ17+CJ16+CI15+CI14+CH13+CH12+CG11+CF10+CE9+BV4)*-0.132,(CD8+CC8+CB7+CA7+BZ6+BY6+BX5+BW5)*-0.132/2,17)</f>
        <v>17.998461538461537</v>
      </c>
      <c r="U361" s="111">
        <f ca="1">Lefty!T361</f>
        <v>19.49953846153846</v>
      </c>
    </row>
    <row r="362" spans="2:21">
      <c r="B362" s="108">
        <v>10</v>
      </c>
      <c r="C362" s="71">
        <f ca="1">SUM(0.25*(F362-B362),B362)</f>
        <v>10</v>
      </c>
      <c r="D362" s="71">
        <f ca="1">SUM(0.5*(F362-B362)+B362)</f>
        <v>10</v>
      </c>
      <c r="E362" s="71">
        <f ca="1">SUM(0.75*(F362-B362),B362)</f>
        <v>10</v>
      </c>
      <c r="F362" s="108">
        <v>10</v>
      </c>
      <c r="G362" s="71">
        <f ca="1">SUM(0.25*(J362-F362),F362)</f>
        <v>10</v>
      </c>
      <c r="H362" s="71">
        <f ca="1">SUM(0.5*(J362-F362),F362)</f>
        <v>10</v>
      </c>
      <c r="I362" s="71">
        <f ca="1">SUM(0.75*(J362-F362),F362)</f>
        <v>10</v>
      </c>
      <c r="J362" s="108">
        <f ca="1">SUM(F362,-B362,F362)</f>
        <v>10</v>
      </c>
      <c r="K362" s="71">
        <f ca="1">SUM(0.333*(M362-J362),J362)</f>
        <v>10.34965</v>
      </c>
      <c r="L362" s="71">
        <f ca="1">SUM(0.666*(M362-J362),J362)</f>
        <v>10.699300000000001</v>
      </c>
      <c r="M362" s="108">
        <f ca="1">SUM(J362,-F362,J362,0.2*ABS(J362-F362),0.15*(17-F362))</f>
        <v>11.05</v>
      </c>
      <c r="N362" s="109">
        <f ca="1">SUM(0.2*(R362-M362),M362)</f>
        <v>12.24</v>
      </c>
      <c r="O362" s="71">
        <f ca="1">SUM(0.4*(R362-M362),M362)</f>
        <v>13.43</v>
      </c>
      <c r="P362" s="71">
        <f ca="1">SUM(0.6*(R362-M362),M362)</f>
        <v>14.620000000000001</v>
      </c>
      <c r="Q362" s="71">
        <f ca="1">SUM(0.8*(R362-M362),M362)</f>
        <v>15.81</v>
      </c>
      <c r="R362" s="108">
        <v>17</v>
      </c>
      <c r="S362" s="122"/>
      <c r="T362" s="111">
        <f ca="1">SUM((CJ20+CJ19+CJ18+CJ17+CJ16+CJ15+CJ14+CJ13+CJ12+CI11+CI10+CH9)*-0.132,(CG8+CF8+CE8+CD7+CC7+CB7)*-0.132/3,(CA6+BZ6+BY5+BX5+BW4+BV4)*-0.132/2,17)</f>
        <v>17.14046153846154</v>
      </c>
      <c r="U362" s="111">
        <f ca="1">Lefty!T362</f>
        <v>20.335538461538462</v>
      </c>
    </row>
    <row r="363" spans="2:21">
      <c r="B363" s="108">
        <v>11</v>
      </c>
      <c r="C363" s="71">
        <f ca="1">SUM(0.25*(F363-B363),B363)</f>
        <v>10.75</v>
      </c>
      <c r="D363" s="71">
        <f ca="1">SUM(0.5*(F363-B363)+B363)</f>
        <v>10.5</v>
      </c>
      <c r="E363" s="71">
        <f ca="1">SUM(0.75*(F363-B363),B363)</f>
        <v>10.25</v>
      </c>
      <c r="F363" s="108">
        <v>10</v>
      </c>
      <c r="G363" s="71">
        <f ca="1">SUM(0.25*(J363-F363),F363)</f>
        <v>9.75</v>
      </c>
      <c r="H363" s="71">
        <f ca="1">SUM(0.5*(J363-F363),F363)</f>
        <v>9.5</v>
      </c>
      <c r="I363" s="71">
        <f ca="1">SUM(0.75*(J363-F363),F363)</f>
        <v>9.25</v>
      </c>
      <c r="J363" s="108">
        <f ca="1">SUM(F363,-B363,F363)</f>
        <v>9</v>
      </c>
      <c r="K363" s="71">
        <f ca="1">SUM(0.333*(M363-J363),J363)</f>
        <v>8.8002</v>
      </c>
      <c r="L363" s="71">
        <f ca="1">SUM(0.666*(M363-J363),J363)</f>
        <v>8.6004</v>
      </c>
      <c r="M363" s="108">
        <f ca="1">SUM(J363,-F363,J363,0.4*ABS(J363-F363))</f>
        <v>8.4</v>
      </c>
      <c r="N363" s="109">
        <f ca="1">SUM(0.2*(R363-M363),M363)</f>
        <v>10.120000000000001</v>
      </c>
      <c r="O363" s="71">
        <f ca="1">SUM(0.4*(R363-M363),M363)</f>
        <v>11.84</v>
      </c>
      <c r="P363" s="71">
        <f ca="1">SUM(0.6*(R363-M363),M363)</f>
        <v>13.559999999999999</v>
      </c>
      <c r="Q363" s="71">
        <f ca="1">SUM(0.8*(R363-M363),M363)</f>
        <v>15.280000000000001</v>
      </c>
      <c r="R363" s="108">
        <v>17</v>
      </c>
      <c r="S363" s="122"/>
      <c r="T363" s="111">
        <f ca="1">SUM((CH20+CI19+CI18+CJ17+CJ16+CK15+CK14+CL13+CL12+CM11+CM10+CM9)*-0.132,(CL8+CK8+CJ8+CI8+CH7+CG7+CF7+CE7)*-0.132/4,(CD6+CC6+CB6+CA5+BZ5+BY5+BX4+BW4+BV4)*-0.132/3,17)</f>
        <v>18.537461538461539</v>
      </c>
      <c r="U363" s="111">
        <f ca="1">Lefty!T363</f>
        <v>19.411538461538459</v>
      </c>
    </row>
    <row r="364" spans="2:21">
      <c r="B364" s="108">
        <v>12</v>
      </c>
      <c r="C364" s="71">
        <f ca="1">SUM(0.25*(F364-B364),B364)</f>
        <v>11.5</v>
      </c>
      <c r="D364" s="71">
        <f ca="1">SUM(0.5*(F364-B364)+B364)</f>
        <v>11</v>
      </c>
      <c r="E364" s="71">
        <f ca="1">SUM(0.75*(F364-B364),B364)</f>
        <v>10.5</v>
      </c>
      <c r="F364" s="108">
        <v>10</v>
      </c>
      <c r="G364" s="71">
        <f ca="1">SUM(0.25*(J364-F364),F364)</f>
        <v>9.5</v>
      </c>
      <c r="H364" s="71">
        <f ca="1">SUM(0.5*(J364-F364),F364)</f>
        <v>9</v>
      </c>
      <c r="I364" s="71">
        <f ca="1">SUM(0.75*(J364-F364),F364)</f>
        <v>8.5</v>
      </c>
      <c r="J364" s="108">
        <f ca="1">SUM(F364,-B364,F364)</f>
        <v>8</v>
      </c>
      <c r="K364" s="71">
        <f ca="1">SUM(0.333*(M364-J364),J364)</f>
        <v>7.6004</v>
      </c>
      <c r="L364" s="71">
        <f ca="1">SUM(0.666*(M364-J364),J364)</f>
        <v>7.2008</v>
      </c>
      <c r="M364" s="108">
        <f ca="1">SUM(J364,-F364,J364,0.4*ABS(J364-F364))</f>
        <v>6.8</v>
      </c>
      <c r="N364" s="109">
        <f ca="1">SUM(0.2*(R364-M364),M364)</f>
        <v>8.84</v>
      </c>
      <c r="O364" s="71">
        <f ca="1">SUM(0.4*(R364-M364),M364)</f>
        <v>10.879999999999999</v>
      </c>
      <c r="P364" s="71">
        <f ca="1">SUM(0.6*(R364-M364),M364)</f>
        <v>12.919999999999998</v>
      </c>
      <c r="Q364" s="71">
        <f ca="1">SUM(0.8*(R364-M364),M364)</f>
        <v>14.96</v>
      </c>
      <c r="R364" s="108">
        <v>17</v>
      </c>
      <c r="S364" s="122"/>
      <c r="T364" s="111">
        <f ca="1">SUM((CF20+CG19+CH18+CI17+CJ16+CK15+CL14+CM13+CN12+CO11+CP10+CP9)*-0.132,(CO8+CN8+CM8+CL8+CK7+CJ7+CI7+CH7+CG6+CF6+CE6+CD6+CC5+CB5+CA5+BZ5+BY4+BX4+BW4+BV4)*-0.132/4,17)</f>
        <v>17.833461538461538</v>
      </c>
      <c r="U364" s="111">
        <f ca="1">Lefty!T364</f>
        <v>19.466538461538462</v>
      </c>
    </row>
    <row r="365" spans="2:21">
      <c r="B365" s="108">
        <v>13</v>
      </c>
      <c r="C365" s="71">
        <f ca="1">SUM(0.25*(F365-B365),B365)</f>
        <v>12.25</v>
      </c>
      <c r="D365" s="71">
        <f ca="1">SUM(0.5*(F365-B365)+B365)</f>
        <v>11.5</v>
      </c>
      <c r="E365" s="71">
        <f ca="1">SUM(0.75*(F365-B365),B365)</f>
        <v>10.75</v>
      </c>
      <c r="F365" s="108">
        <v>10</v>
      </c>
      <c r="G365" s="71">
        <f ca="1">SUM(0.25*(J365-F365),F365)</f>
        <v>9.25</v>
      </c>
      <c r="H365" s="71">
        <f ca="1">SUM(0.5*(J365-F365),F365)</f>
        <v>8.5</v>
      </c>
      <c r="I365" s="71">
        <f ca="1">SUM(0.75*(J365-F365),F365)</f>
        <v>7.75</v>
      </c>
      <c r="J365" s="108">
        <f ca="1">SUM(F365,-B365,F365)</f>
        <v>7</v>
      </c>
      <c r="K365" s="71">
        <f ca="1">SUM(0.333*(M365-J365),J365)</f>
        <v>6.4006</v>
      </c>
      <c r="L365" s="71">
        <f ca="1">SUM(0.666*(M365-J365),J365)</f>
        <v>5.8012</v>
      </c>
      <c r="M365" s="108">
        <f ca="1">SUM(J365,-F365,J365,0.4*ABS(J365-F365))</f>
        <v>5.2</v>
      </c>
      <c r="N365" s="109">
        <f ca="1">SUM(0.2*(R365-M365),M365)</f>
        <v>7.5600000000000005</v>
      </c>
      <c r="O365" s="71">
        <f ca="1">SUM(0.4*(R365-M365),M365)</f>
        <v>9.9200000000000017</v>
      </c>
      <c r="P365" s="71">
        <f ca="1">SUM(0.6*(R365-M365),M365)</f>
        <v>12.280000000000001</v>
      </c>
      <c r="Q365" s="71">
        <f ca="1">SUM(0.8*(R365-M365),M365)</f>
        <v>14.64</v>
      </c>
      <c r="R365" s="108">
        <v>17</v>
      </c>
      <c r="S365" s="122"/>
      <c r="T365" s="111">
        <f ca="1">SUM((CD20+CG18+CJ16+CM14+CP12+CS10+CT9)*-0.132,(CE19+CF19+CH17+CI17+CK15+CL15+CN13+CO13+CQ11+CR11)*-0.132/2,(CS8+CR8+CQ8+CP8+CO8+CN7+CM7+CL7+CK7+CJ7+CI6+CH6+CG6+CF6+CE6+CD5+CC5+CB5+CA5+BZ5)*-0.132/5,(BY4+BX4+BW4+BV4)*-0.132/4,17)</f>
        <v>17.48366153846154</v>
      </c>
      <c r="U365" s="111">
        <f ca="1">Lefty!T365</f>
        <v>19.03753846153846</v>
      </c>
    </row>
    <row r="366" spans="2:21">
      <c r="B366" s="108">
        <v>14</v>
      </c>
      <c r="C366" s="71">
        <f ca="1">SUM(0.25*(F366-B366),B366)</f>
        <v>13</v>
      </c>
      <c r="D366" s="71">
        <f ca="1">SUM(0.5*(F366-B366)+B366)</f>
        <v>12</v>
      </c>
      <c r="E366" s="71">
        <f ca="1">SUM(0.75*(F366-B366),B366)</f>
        <v>11</v>
      </c>
      <c r="F366" s="108">
        <v>10</v>
      </c>
      <c r="G366" s="71">
        <f ca="1">SUM(0.25*(J366-F366),F366)</f>
        <v>9</v>
      </c>
      <c r="H366" s="71">
        <f ca="1">SUM(0.5*(J366-F366),F366)</f>
        <v>8</v>
      </c>
      <c r="I366" s="71">
        <f ca="1">SUM(0.75*(J366-F366),F366)</f>
        <v>7</v>
      </c>
      <c r="J366" s="108">
        <f ca="1">SUM(F366,-B366,F366)</f>
        <v>6</v>
      </c>
      <c r="K366" s="71">
        <f ca="1">SUM(0.333*(M366-J366),J366)</f>
        <v>5.2008</v>
      </c>
      <c r="L366" s="71">
        <f ca="1">SUM(0.666*(M366-J366),J366)</f>
        <v>4.4016</v>
      </c>
      <c r="M366" s="108">
        <f ca="1">SUM(J366,-F366,J366,0.4*ABS(J366-F366))</f>
        <v>3.6</v>
      </c>
      <c r="N366" s="109">
        <f ca="1">SUM(0.2*(R366-M366),M366)</f>
        <v>6.28</v>
      </c>
      <c r="O366" s="71">
        <f ca="1">SUM(0.4*(R366-M366),M366)</f>
        <v>8.96</v>
      </c>
      <c r="P366" s="71">
        <f ca="1">SUM(0.6*(R366-M366),M366)</f>
        <v>11.639999999999999</v>
      </c>
      <c r="Q366" s="71">
        <f ca="1">SUM(0.8*(R366-M366),M366)</f>
        <v>14.32</v>
      </c>
      <c r="R366" s="108">
        <v>17</v>
      </c>
      <c r="S366" s="122"/>
      <c r="T366" s="111">
        <f ca="1">SUM((CC19+CD19+CE18+CF18+CG17+CH17+CI16+CJ16+CK15+CL15+CM14+CN14+CO13+CP13+CQ12+CR12+CS11+CT11+CU10+CV10)*-0.132/2,(CB20+CW9)*-0.132,(CV8+CU8+CT8+CS8+CR8+CQ8+CP7+CO7+CN7+CM7+CL7+CK7)*-0.132/6,(CJ6+CI6+CH6+CG6+CF6+CE5+CD5+CC5+CB5+CA5+BZ4+BY4+BX4+BW4+BV4)*-0.132/5,17)</f>
        <v>18.064461538461536</v>
      </c>
      <c r="U366" s="111">
        <f ca="1">Lefty!T366</f>
        <v>18.711938461538463</v>
      </c>
    </row>
    <row r="367" spans="2:21">
      <c r="B367" s="108">
        <v>15</v>
      </c>
      <c r="C367" s="71">
        <f ca="1">SUM(0.25*(F367-B367),B367)</f>
        <v>13.75</v>
      </c>
      <c r="D367" s="71">
        <f ca="1">SUM(0.5*(F367-B367)+B367)</f>
        <v>12.5</v>
      </c>
      <c r="E367" s="71">
        <f ca="1">SUM(0.75*(F367-B367),B367)</f>
        <v>11.25</v>
      </c>
      <c r="F367" s="108">
        <v>10</v>
      </c>
      <c r="G367" s="71">
        <f ca="1">SUM(0.25*(J367-F367),F367)</f>
        <v>8.75</v>
      </c>
      <c r="H367" s="71">
        <f ca="1">SUM(0.5*(J367-F367),F367)</f>
        <v>7.5</v>
      </c>
      <c r="I367" s="71">
        <f ca="1">SUM(0.75*(J367-F367),F367)</f>
        <v>6.25</v>
      </c>
      <c r="J367" s="108">
        <f ca="1">SUM(F367,-B367,F367)</f>
        <v>5</v>
      </c>
      <c r="K367" s="71">
        <f ca="1">SUM(0.333*(M367-J367),J367)</f>
        <v>4.0009999999999994</v>
      </c>
      <c r="L367" s="71">
        <f ca="1">SUM(0.666*(M367-J367),J367)</f>
        <v>3.002</v>
      </c>
      <c r="M367" s="108">
        <f ca="1">SUM(J367,-F367,J367,0.4*ABS(J367-F367))</f>
        <v>2</v>
      </c>
      <c r="N367" s="109">
        <f ca="1">SUM(0.2*(R367-M367),M367)</f>
        <v>5</v>
      </c>
      <c r="O367" s="71">
        <f ca="1">SUM(0.4*(R367-M367),M367)</f>
        <v>8</v>
      </c>
      <c r="P367" s="71">
        <f ca="1">SUM(0.6*(R367-M367),M367)</f>
        <v>11</v>
      </c>
      <c r="Q367" s="71">
        <f ca="1">SUM(0.8*(R367-M367),M367)</f>
        <v>14</v>
      </c>
      <c r="R367" s="108">
        <v>17</v>
      </c>
      <c r="S367" s="122"/>
      <c r="T367" s="111">
        <f ca="1">SUM((BZ20+CA20+CB19+CC19+CG17+CH17+CI16+CJ16+CN14+CO14+CS12+CT12+CU11+CV11+CW10+CX10+CY9+CZ9)*-0.132/2,(CD18+CE18+CF18+CK15+CL15+CM15+CP13+CQ13+CR13)*-0.132/3,(CY8+CX8+CW8+CV8+CU8+CT8+CS7+CR7+CQ7+CP7+CO7+CN7+CM6+CL6+CK6+CJ6+CI6+CH6+CG5+CF5+CE5+CD5+CC5+CB5+CA4+BZ4+BY4+BX4+BW4+BV4)*-0.132/6,17)</f>
        <v>18.020461538461539</v>
      </c>
      <c r="U367" s="111">
        <f ca="1">Lefty!T367</f>
        <v>18.729538461538461</v>
      </c>
    </row>
    <row r="368" spans="2:19">
      <c r="B368" s="108"/>
      <c r="C368" s="71"/>
      <c r="D368" s="71"/>
      <c r="E368" s="71"/>
      <c r="F368" s="108"/>
      <c r="G368" s="71"/>
      <c r="H368" s="71"/>
      <c r="I368" s="71"/>
      <c r="J368" s="108"/>
      <c r="K368" s="71"/>
      <c r="L368" s="71"/>
      <c r="M368" s="108"/>
      <c r="N368" s="109"/>
      <c r="O368" s="71"/>
      <c r="P368" s="71"/>
      <c r="Q368" s="71"/>
      <c r="R368" s="108"/>
      <c r="S368" s="122"/>
    </row>
    <row r="369" spans="2:21">
      <c r="B369" s="108">
        <v>9</v>
      </c>
      <c r="C369" s="71">
        <f ca="1">SUM(0.25*(F369-B369),B369)</f>
        <v>9.5</v>
      </c>
      <c r="D369" s="71">
        <f ca="1">SUM(0.5*(F369-B369)+B369)</f>
        <v>10</v>
      </c>
      <c r="E369" s="71">
        <f ca="1">SUM(0.75*(F369-B369),B369)</f>
        <v>10.5</v>
      </c>
      <c r="F369" s="108">
        <v>11</v>
      </c>
      <c r="G369" s="71">
        <f ca="1">SUM(0.25*(J369-F369),F369)</f>
        <v>11.5</v>
      </c>
      <c r="H369" s="71">
        <f ca="1">SUM(0.5*(J369-F369),F369)</f>
        <v>12</v>
      </c>
      <c r="I369" s="71">
        <f ca="1">SUM(0.75*(J369-F369),F369)</f>
        <v>12.5</v>
      </c>
      <c r="J369" s="108">
        <f ca="1">SUM(F369,-B369,F369)</f>
        <v>13</v>
      </c>
      <c r="K369" s="71">
        <f ca="1">SUM(0.333*(M369-J369),J369)</f>
        <v>13.4995</v>
      </c>
      <c r="L369" s="71">
        <f ca="1">SUM(0.666*(M369-J369),J369)</f>
        <v>13.999</v>
      </c>
      <c r="M369" s="108">
        <f ca="1">SUM(J369,J369-G369)</f>
        <v>14.5</v>
      </c>
      <c r="N369" s="109">
        <f ca="1">SUM(0.2*(R369-M369),M369)</f>
        <v>15</v>
      </c>
      <c r="O369" s="71">
        <f ca="1">SUM(0.4*(R369-M369),M369)</f>
        <v>15.5</v>
      </c>
      <c r="P369" s="71">
        <f ca="1">SUM(0.6*(R369-M369),M369)</f>
        <v>16</v>
      </c>
      <c r="Q369" s="71">
        <f ca="1">SUM(0.8*(R369-M369),M369)</f>
        <v>16.5</v>
      </c>
      <c r="R369" s="108">
        <v>17</v>
      </c>
      <c r="S369" s="122"/>
      <c r="T369" s="111">
        <f ca="1">SUM((CL20+CK19+CJ18+CI17+CH16+CG15+CF14+CE13+CD12+CC11+CB10+CA9+BZ8+BY7+BX6+BW5+BV4)*-0.132,17)</f>
        <v>17.932461538461538</v>
      </c>
      <c r="U369" s="111">
        <f ca="1">Lefty!T369</f>
        <v>18.971538461538461</v>
      </c>
    </row>
    <row r="370" spans="2:21">
      <c r="B370" s="108">
        <v>10</v>
      </c>
      <c r="C370" s="71">
        <f ca="1">SUM(0.25*(F370-B370),B370)</f>
        <v>10.25</v>
      </c>
      <c r="D370" s="71">
        <f ca="1">SUM(0.5*(F370-B370)+B370)</f>
        <v>10.5</v>
      </c>
      <c r="E370" s="71">
        <f ca="1">SUM(0.75*(F370-B370),B370)</f>
        <v>10.75</v>
      </c>
      <c r="F370" s="108">
        <v>11</v>
      </c>
      <c r="G370" s="71">
        <f ca="1">SUM(0.25*(J370-F370),F370)</f>
        <v>11.25</v>
      </c>
      <c r="H370" s="71">
        <f ca="1">SUM(0.5*(J370-F370),F370)</f>
        <v>11.5</v>
      </c>
      <c r="I370" s="71">
        <f ca="1">SUM(0.75*(J370-F370),F370)</f>
        <v>11.75</v>
      </c>
      <c r="J370" s="108">
        <f ca="1">SUM(F370,-B370,F370)</f>
        <v>12</v>
      </c>
      <c r="K370" s="71">
        <f ca="1">SUM(0.333*(M370-J370),J370)</f>
        <v>12.4662</v>
      </c>
      <c r="L370" s="71">
        <f ca="1">SUM(0.666*(M370-J370),J370)</f>
        <v>12.932400000000001</v>
      </c>
      <c r="M370" s="108">
        <f ca="1">SUM(J370,-F370,J370,0.4*ABS(J370-F370))</f>
        <v>13.4</v>
      </c>
      <c r="N370" s="109">
        <f ca="1">SUM(0.2*(R370-M370),M370)</f>
        <v>14.120000000000001</v>
      </c>
      <c r="O370" s="71">
        <f ca="1">SUM(0.4*(R370-M370),M370)</f>
        <v>14.84</v>
      </c>
      <c r="P370" s="71">
        <f ca="1">SUM(0.6*(R370-M370),M370)</f>
        <v>15.56</v>
      </c>
      <c r="Q370" s="71">
        <f ca="1">SUM(0.8*(R370-M370),M370)</f>
        <v>16.28</v>
      </c>
      <c r="R370" s="108">
        <v>17</v>
      </c>
      <c r="S370" s="122"/>
      <c r="T370" s="111">
        <f ca="1">SUM((CJ20+CI19+CI18+CH17+CH16+CG15+CG14+CF13+CF12+CE11+CD10+CC9)*-0.132,(CB8+CA8+BZ7+BY7)*-0.132/2,(BX6+BW5+BV4)*-0.132,17)</f>
        <v>17.800461538461537</v>
      </c>
      <c r="U370" s="111">
        <f ca="1">Lefty!T370</f>
        <v>19.301538461538463</v>
      </c>
    </row>
    <row r="371" spans="2:21">
      <c r="B371" s="108">
        <v>11</v>
      </c>
      <c r="C371" s="71">
        <f ca="1">SUM(0.25*(F371-B371),B371)</f>
        <v>11</v>
      </c>
      <c r="D371" s="71">
        <f ca="1">SUM(0.5*(F371-B371)+B371)</f>
        <v>11</v>
      </c>
      <c r="E371" s="71">
        <f ca="1">SUM(0.75*(F371-B371),B371)</f>
        <v>11</v>
      </c>
      <c r="F371" s="108">
        <v>11</v>
      </c>
      <c r="G371" s="71">
        <f ca="1">SUM(0.25*(J371-F371),F371)</f>
        <v>11</v>
      </c>
      <c r="H371" s="71">
        <f ca="1">SUM(0.5*(J371-F371),F371)</f>
        <v>11</v>
      </c>
      <c r="I371" s="71">
        <f ca="1">SUM(0.75*(J371-F371),F371)</f>
        <v>11</v>
      </c>
      <c r="J371" s="108">
        <f ca="1">SUM(F371,-B371,F371)</f>
        <v>11</v>
      </c>
      <c r="K371" s="71">
        <f ca="1">SUM(0.333*(M371-J371),J371)</f>
        <v>11.2997</v>
      </c>
      <c r="L371" s="71">
        <f ca="1">SUM(0.666*(M371-J371),J371)</f>
        <v>11.599400000000001</v>
      </c>
      <c r="M371" s="108">
        <f ca="1">SUM(J371,-F371,J371,0.2*ABS(J371-F371),0.15*(17-F371))</f>
        <v>11.9</v>
      </c>
      <c r="N371" s="109">
        <f ca="1">SUM(0.2*(R371-M371),M371)</f>
        <v>12.92</v>
      </c>
      <c r="O371" s="71">
        <f ca="1">SUM(0.4*(R371-M371),M371)</f>
        <v>13.940000000000001</v>
      </c>
      <c r="P371" s="71">
        <f ca="1">SUM(0.6*(R371-M371),M371)</f>
        <v>14.96</v>
      </c>
      <c r="Q371" s="71">
        <f ca="1">SUM(0.8*(R371-M371),M371)</f>
        <v>15.98</v>
      </c>
      <c r="R371" s="108">
        <v>17</v>
      </c>
      <c r="S371" s="122"/>
      <c r="T371" s="111">
        <f ca="1">SUM((CH20+CH19+CH18+CH17+CH16+CH15+CH14+CH13+CH12+CG11+CG10+CF9)*-0.132,(CE8+CD8+CC7+CB7+CA6+BZ6+BY5+BX5+BW4+BV4)*-0.132/2,17)</f>
        <v>17.404461538461536</v>
      </c>
      <c r="U371" s="111">
        <f ca="1">Lefty!T371</f>
        <v>19.763538461538463</v>
      </c>
    </row>
    <row r="372" spans="2:21">
      <c r="B372" s="108">
        <v>12</v>
      </c>
      <c r="C372" s="71">
        <f ca="1">SUM(0.25*(F372-B372),B372)</f>
        <v>11.75</v>
      </c>
      <c r="D372" s="71">
        <f ca="1">SUM(0.5*(F372-B372)+B372)</f>
        <v>11.5</v>
      </c>
      <c r="E372" s="71">
        <f ca="1">SUM(0.75*(F372-B372),B372)</f>
        <v>11.25</v>
      </c>
      <c r="F372" s="108">
        <v>11</v>
      </c>
      <c r="G372" s="71">
        <f ca="1">SUM(0.25*(J372-F372),F372)</f>
        <v>10.75</v>
      </c>
      <c r="H372" s="71">
        <f ca="1">SUM(0.5*(J372-F372),F372)</f>
        <v>10.5</v>
      </c>
      <c r="I372" s="71">
        <f ca="1">SUM(0.75*(J372-F372),F372)</f>
        <v>10.25</v>
      </c>
      <c r="J372" s="108">
        <f ca="1">SUM(F372,-B372,F372)</f>
        <v>10</v>
      </c>
      <c r="K372" s="71">
        <f ca="1">SUM(0.333*(M372-J372),J372)</f>
        <v>9.8002</v>
      </c>
      <c r="L372" s="71">
        <f ca="1">SUM(0.666*(M372-J372),J372)</f>
        <v>9.6004</v>
      </c>
      <c r="M372" s="108">
        <f ca="1">SUM(J372,-F372,J372,0.4*ABS(J372-F372))</f>
        <v>9.4</v>
      </c>
      <c r="N372" s="109">
        <f ca="1">SUM(0.2*(R372-M372),M372)</f>
        <v>10.92</v>
      </c>
      <c r="O372" s="71">
        <f ca="1">SUM(0.4*(R372-M372),M372)</f>
        <v>12.440000000000001</v>
      </c>
      <c r="P372" s="71">
        <f ca="1">SUM(0.6*(R372-M372),M372)</f>
        <v>13.96</v>
      </c>
      <c r="Q372" s="71">
        <f ca="1">SUM(0.8*(R372-M372),M372)</f>
        <v>15.48</v>
      </c>
      <c r="R372" s="108">
        <v>17</v>
      </c>
      <c r="S372" s="122"/>
      <c r="T372" s="111">
        <f ca="1">SUM((CF20+CG19+CG18+CH17+CH16+CI15+CI14+CJ13+CJ12+CK11+CK10+CK9)*-0.132,(CJ8+CI8+CH8+CG7+CF7+CE7+CD6+CC6+CB6+CA5+BZ5+BY5+BX4+BW4+BV4)*-0.132/3,17)</f>
        <v>17.844461538461537</v>
      </c>
      <c r="U372" s="111">
        <f ca="1">Lefty!T372</f>
        <v>20.071538461538459</v>
      </c>
    </row>
    <row r="373" spans="2:21">
      <c r="B373" s="108">
        <v>13</v>
      </c>
      <c r="C373" s="71">
        <f ca="1">SUM(0.25*(F373-B373),B373)</f>
        <v>12.5</v>
      </c>
      <c r="D373" s="71">
        <f ca="1">SUM(0.5*(F373-B373)+B373)</f>
        <v>12</v>
      </c>
      <c r="E373" s="71">
        <f ca="1">SUM(0.75*(F373-B373),B373)</f>
        <v>11.5</v>
      </c>
      <c r="F373" s="108">
        <v>11</v>
      </c>
      <c r="G373" s="71">
        <f ca="1">SUM(0.25*(J373-F373),F373)</f>
        <v>10.5</v>
      </c>
      <c r="H373" s="71">
        <f ca="1">SUM(0.5*(J373-F373),F373)</f>
        <v>10</v>
      </c>
      <c r="I373" s="71">
        <f ca="1">SUM(0.75*(J373-F373),F373)</f>
        <v>9.5</v>
      </c>
      <c r="J373" s="108">
        <f ca="1">SUM(F373,-B373,F373)</f>
        <v>9</v>
      </c>
      <c r="K373" s="71">
        <f ca="1">SUM(0.333*(M373-J373),J373)</f>
        <v>8.6004</v>
      </c>
      <c r="L373" s="71">
        <f ca="1">SUM(0.666*(M373-J373),J373)</f>
        <v>8.2008</v>
      </c>
      <c r="M373" s="108">
        <f ca="1">SUM(J373,-F373,J373,0.4*ABS(J373-F373))</f>
        <v>7.8</v>
      </c>
      <c r="N373" s="109">
        <f ca="1">SUM(0.2*(R373-M373),M373)</f>
        <v>9.64</v>
      </c>
      <c r="O373" s="71">
        <f ca="1">SUM(0.4*(R373-M373),M373)</f>
        <v>11.48</v>
      </c>
      <c r="P373" s="71">
        <f ca="1">SUM(0.6*(R373-M373),M373)</f>
        <v>13.32</v>
      </c>
      <c r="Q373" s="71">
        <f ca="1">SUM(0.8*(R373-M373),M373)</f>
        <v>15.16</v>
      </c>
      <c r="R373" s="108">
        <v>17</v>
      </c>
      <c r="S373" s="122"/>
      <c r="T373" s="111">
        <f ca="1">SUM((CD20+CE19+CF18+CG17+CH16+CI15+CJ14+CK13+CL12+CM11+CN10+CN9)*-0.132,(CM8+CL8+CK8+CJ8+CI7+CH7+CG7+CF7+CE6+CD6+CC6+CB6)*-0.132/4,(CA5+BZ5+BY5+BX4+BW4+BV4)*-0.132/3,17)</f>
        <v>18.47146153846154</v>
      </c>
      <c r="U373" s="111">
        <f ca="1">Lefty!T373</f>
        <v>19.510538461538459</v>
      </c>
    </row>
    <row r="374" spans="2:21">
      <c r="B374" s="108">
        <v>14</v>
      </c>
      <c r="C374" s="71">
        <f ca="1">SUM(0.25*(F374-B374),B374)</f>
        <v>13.25</v>
      </c>
      <c r="D374" s="71">
        <f ca="1">SUM(0.5*(F374-B374)+B374)</f>
        <v>12.5</v>
      </c>
      <c r="E374" s="71">
        <f ca="1">SUM(0.75*(F374-B374),B374)</f>
        <v>11.75</v>
      </c>
      <c r="F374" s="108">
        <v>11</v>
      </c>
      <c r="G374" s="71">
        <f ca="1">SUM(0.25*(J374-F374),F374)</f>
        <v>10.25</v>
      </c>
      <c r="H374" s="71">
        <f ca="1">SUM(0.5*(J374-F374),F374)</f>
        <v>9.5</v>
      </c>
      <c r="I374" s="71">
        <f ca="1">SUM(0.75*(J374-F374),F374)</f>
        <v>8.75</v>
      </c>
      <c r="J374" s="108">
        <f ca="1">SUM(F374,-B374,F374)</f>
        <v>8</v>
      </c>
      <c r="K374" s="71">
        <f ca="1">SUM(0.333*(M374-J374),J374)</f>
        <v>7.4006</v>
      </c>
      <c r="L374" s="71">
        <f ca="1">SUM(0.666*(M374-J374),J374)</f>
        <v>6.8012</v>
      </c>
      <c r="M374" s="108">
        <f ca="1">SUM(J374,-F374,J374,0.4*ABS(J374-F374))</f>
        <v>6.2</v>
      </c>
      <c r="N374" s="109">
        <f ca="1">SUM(0.2*(R374-M374),M374)</f>
        <v>8.36</v>
      </c>
      <c r="O374" s="71">
        <f ca="1">SUM(0.4*(R374-M374),M374)</f>
        <v>10.52</v>
      </c>
      <c r="P374" s="71">
        <f ca="1">SUM(0.6*(R374-M374),M374)</f>
        <v>12.68</v>
      </c>
      <c r="Q374" s="71">
        <f ca="1">SUM(0.8*(R374-M374),M374)</f>
        <v>14.84</v>
      </c>
      <c r="R374" s="108">
        <v>17</v>
      </c>
      <c r="S374" s="122"/>
      <c r="T374" s="111">
        <f ca="1">SUM((CB20+CE18+CH16+CK14+CN12+CQ10+CR9)*-0.132,(CC19+CD19+CF17+CG17+CI15+CJ15+CL13+CM13+CO11+CP11)*-0.132/2,(CQ8+CP8+CO8+CN8+CM8+CL7+CK7+CJ7+CI7+CH7)*-0.132/5,(CG6+CF6+CE6+CD6+CC5+CB5+CA5+BZ5+BY4+BX4+BW4+BV4)*-0.132/4,17)</f>
        <v>17.94566153846154</v>
      </c>
      <c r="U374" s="111">
        <f ca="1">Lefty!T374</f>
        <v>18.951738461538461</v>
      </c>
    </row>
    <row r="375" spans="2:21">
      <c r="B375" s="108">
        <v>15</v>
      </c>
      <c r="C375" s="71">
        <f ca="1">SUM(0.25*(F375-B375),B375)</f>
        <v>14</v>
      </c>
      <c r="D375" s="71">
        <f ca="1">SUM(0.5*(F375-B375)+B375)</f>
        <v>13</v>
      </c>
      <c r="E375" s="71">
        <f ca="1">SUM(0.75*(F375-B375),B375)</f>
        <v>12</v>
      </c>
      <c r="F375" s="108">
        <v>11</v>
      </c>
      <c r="G375" s="71">
        <f ca="1">SUM(0.25*(J375-F375),F375)</f>
        <v>10</v>
      </c>
      <c r="H375" s="71">
        <f ca="1">SUM(0.5*(J375-F375),F375)</f>
        <v>9</v>
      </c>
      <c r="I375" s="71">
        <f ca="1">SUM(0.75*(J375-F375),F375)</f>
        <v>8</v>
      </c>
      <c r="J375" s="108">
        <f ca="1">SUM(F375,-B375,F375)</f>
        <v>7</v>
      </c>
      <c r="K375" s="71">
        <f ca="1">SUM(0.333*(M375-J375),J375)</f>
        <v>6.2008</v>
      </c>
      <c r="L375" s="71">
        <f ca="1">SUM(0.666*(M375-J375),J375)</f>
        <v>5.4016</v>
      </c>
      <c r="M375" s="108">
        <f ca="1">SUM(J375,-F375,J375,0.4*ABS(J375-F375))</f>
        <v>4.6</v>
      </c>
      <c r="N375" s="109">
        <f ca="1">SUM(0.2*(R375-M375),M375)</f>
        <v>7.08</v>
      </c>
      <c r="O375" s="71">
        <f ca="1">SUM(0.4*(R375-M375),M375)</f>
        <v>9.56</v>
      </c>
      <c r="P375" s="71">
        <f ca="1">SUM(0.6*(R375-M375),M375)</f>
        <v>12.04</v>
      </c>
      <c r="Q375" s="71">
        <f ca="1">SUM(0.8*(R375-M375),M375)</f>
        <v>14.520000000000001</v>
      </c>
      <c r="R375" s="108">
        <v>17</v>
      </c>
      <c r="S375" s="122"/>
      <c r="T375" s="111">
        <f ca="1">SUM((CA19+CB19+CC18+CD18+CE17+CF17+CG16+CH16+CI15+CJ15+CK14+CL14+CM13+CN13+CO12+CP12+CQ11+CR11+CS10+CT10)*-0.132/2,(BZ20+CU9)*-0.132,(CT8+CS8+CR8+CQ8+CP8+CO7+CN7+CM7+CL7+CK7+CJ6+CI6+CH6+CG6+CF6+CE5+CD5+CC5+CB5+CA5+BZ4+BY4+BX4+BW4+BV4)*-0.132/5,17)</f>
        <v>17.589261538461539</v>
      </c>
      <c r="U375" s="111">
        <f ca="1">Lefty!T375</f>
        <v>19.129938461538462</v>
      </c>
    </row>
    <row r="376" spans="2:21">
      <c r="B376" s="108">
        <v>16</v>
      </c>
      <c r="C376" s="71">
        <f ca="1">SUM(0.25*(F376-B376),B376)</f>
        <v>14.75</v>
      </c>
      <c r="D376" s="71">
        <f ca="1">SUM(0.5*(F376-B376)+B376)</f>
        <v>13.5</v>
      </c>
      <c r="E376" s="71">
        <f ca="1">SUM(0.75*(F376-B376),B376)</f>
        <v>12.25</v>
      </c>
      <c r="F376" s="108">
        <v>11</v>
      </c>
      <c r="G376" s="71">
        <f ca="1">SUM(0.25*(J376-F376),F376)</f>
        <v>9.75</v>
      </c>
      <c r="H376" s="71">
        <f ca="1">SUM(0.5*(J376-F376),F376)</f>
        <v>8.5</v>
      </c>
      <c r="I376" s="71">
        <f ca="1">SUM(0.75*(J376-F376),F376)</f>
        <v>7.25</v>
      </c>
      <c r="J376" s="108">
        <f ca="1">SUM(F376,-B376,F376)</f>
        <v>6</v>
      </c>
      <c r="K376" s="71">
        <f ca="1">SUM(0.333*(M376-J376),J376)</f>
        <v>5.0009999999999994</v>
      </c>
      <c r="L376" s="71">
        <f ca="1">SUM(0.666*(M376-J376),J376)</f>
        <v>4.002</v>
      </c>
      <c r="M376" s="108">
        <f ca="1">SUM(J376,-F376,J376,0.4*ABS(J376-F376))</f>
        <v>3</v>
      </c>
      <c r="N376" s="109">
        <f ca="1">SUM(0.2*(R376-M376),M376)</f>
        <v>5.8000000000000007</v>
      </c>
      <c r="O376" s="71">
        <f ca="1">SUM(0.4*(R376-M376),M376)</f>
        <v>8.6000000000000014</v>
      </c>
      <c r="P376" s="71">
        <f ca="1">SUM(0.6*(R376-M376),M376)</f>
        <v>11.4</v>
      </c>
      <c r="Q376" s="71">
        <f ca="1">SUM(0.8*(R376-M376),M376)</f>
        <v>14.200000000000001</v>
      </c>
      <c r="R376" s="108">
        <v>17</v>
      </c>
      <c r="S376" s="122"/>
      <c r="T376" s="111">
        <f ca="1">SUM((BX20+BY20+BZ19+CA19+CE17+CF17+CG16+CH16+CL14+CM14+CQ12+CR12+CS11+CT11+CU10+CV10+CW9+CX9)*-0.132/2,(CB18+CC18+CD18+CI15+CJ15+CK15+CN13+CO13+CP13)*-0.132/3,(CW8+CV8+CU8+CT8+CS8+CR8+CQ7+CP7+CO7+CN7+CM7+CL7+CK6+CJ6+CI6+CH6+CG6+CF6)*-0.132/6,(CE5+CD5+CC5+CB5+CA5+BZ4+BY4+BX4+BW4+BV4)*-0.132/5,17)</f>
        <v>17.87086153846154</v>
      </c>
      <c r="U376" s="111">
        <f ca="1">Lefty!T376</f>
        <v>18.865938461538462</v>
      </c>
    </row>
    <row r="377" spans="2:21">
      <c r="B377" s="108">
        <v>17</v>
      </c>
      <c r="C377" s="71">
        <f ca="1">SUM(0.25*(F377-B377),B377)</f>
        <v>15.5</v>
      </c>
      <c r="D377" s="71">
        <f ca="1">SUM(0.5*(F377-B377)+B377)</f>
        <v>14</v>
      </c>
      <c r="E377" s="71">
        <f ca="1">SUM(0.75*(F377-B377),B377)</f>
        <v>12.5</v>
      </c>
      <c r="F377" s="108">
        <v>11</v>
      </c>
      <c r="G377" s="71">
        <f ca="1">SUM(0.25*(J377-F377),F377)</f>
        <v>9.5</v>
      </c>
      <c r="H377" s="71">
        <f ca="1">SUM(0.5*(J377-F377),F377)</f>
        <v>8</v>
      </c>
      <c r="I377" s="71">
        <f ca="1">SUM(0.75*(J377-F377),F377)</f>
        <v>6.5</v>
      </c>
      <c r="J377" s="108">
        <f ca="1">SUM(F377,-B377,F377)</f>
        <v>5</v>
      </c>
      <c r="K377" s="71">
        <f ca="1">SUM(0.333*(M377-J377),J377)</f>
        <v>3.8012</v>
      </c>
      <c r="L377" s="71">
        <f ca="1">SUM(0.666*(M377-J377),J377)</f>
        <v>2.6024000000000003</v>
      </c>
      <c r="M377" s="108">
        <f ca="1">SUM(J377,-F377,J377,0.4*ABS(J377-F377))</f>
        <v>1.4000000000000004</v>
      </c>
      <c r="N377" s="109">
        <f ca="1">SUM(0.2*(R377-M377),M377)</f>
        <v>4.5200000000000005</v>
      </c>
      <c r="O377" s="71">
        <f ca="1">SUM(0.4*(R377-M377),M377)</f>
        <v>7.6400000000000006</v>
      </c>
      <c r="P377" s="71">
        <f ca="1">SUM(0.6*(R377-M377),M377)</f>
        <v>10.76</v>
      </c>
      <c r="Q377" s="71">
        <f ca="1">SUM(0.8*(R377-M377),M377)</f>
        <v>13.88</v>
      </c>
      <c r="R377" s="108">
        <v>17</v>
      </c>
      <c r="S377" s="122"/>
      <c r="T377" s="111">
        <f ca="1">SUM((BV20+BW20+CA18+CB18)*-0.132/2,(BX19+BY19+BZ19+CC17+CD17+CE17+CF16+CG16+CH16+CI15+CJ15+CK15+CL14+CM14+CN14+CO13+CP13+CQ13+CR12+CS12+CT12+CU11+CV11+CW11)*-0.132/3,(CX10+CY10+CZ9+DA9)*-0.132/2,(CZ8+CY8+CX8+CW8+CV8+CU8+CT8)*-0.132/7,(CS7+CR7+CQ7+CP7+CO7+CN7+CM6+CL6+CK6+CJ6+CI6+CH6+CG5+CF5+CE5+CD5+CC5+CB5+CA4+BZ4+BY4+BX4+BW4+BV4)*-0.132/6,17)</f>
        <v>17.809890109890109</v>
      </c>
      <c r="U377" s="111">
        <f ca="1">Lefty!T377</f>
        <v>18.861538461538458</v>
      </c>
    </row>
    <row r="378" spans="2:19">
      <c r="B378" s="108"/>
      <c r="C378" s="71"/>
      <c r="D378" s="71"/>
      <c r="E378" s="71"/>
      <c r="F378" s="108"/>
      <c r="G378" s="71"/>
      <c r="H378" s="71"/>
      <c r="I378" s="71"/>
      <c r="J378" s="108"/>
      <c r="K378" s="71"/>
      <c r="L378" s="71"/>
      <c r="M378" s="108"/>
      <c r="N378" s="109"/>
      <c r="O378" s="71"/>
      <c r="P378" s="71"/>
      <c r="Q378" s="71"/>
      <c r="R378" s="108"/>
      <c r="S378" s="122"/>
    </row>
    <row r="379" spans="2:21">
      <c r="B379" s="108">
        <v>11</v>
      </c>
      <c r="C379" s="71">
        <f ca="1">SUM(0.25*(F379-B379),B379)</f>
        <v>11.25</v>
      </c>
      <c r="D379" s="71">
        <f ca="1">SUM(0.5*(F379-B379)+B379)</f>
        <v>11.5</v>
      </c>
      <c r="E379" s="71">
        <f ca="1">SUM(0.75*(F379-B379),B379)</f>
        <v>11.75</v>
      </c>
      <c r="F379" s="108">
        <v>12</v>
      </c>
      <c r="G379" s="71">
        <f ca="1">SUM(0.25*(J379-F379),F379)</f>
        <v>12.25</v>
      </c>
      <c r="H379" s="71">
        <f ca="1">SUM(0.5*(J379-F379),F379)</f>
        <v>12.5</v>
      </c>
      <c r="I379" s="71">
        <f ca="1">SUM(0.75*(J379-F379),F379)</f>
        <v>12.75</v>
      </c>
      <c r="J379" s="108">
        <f ca="1">SUM(F379,-B379,F379)</f>
        <v>13</v>
      </c>
      <c r="K379" s="71">
        <f ca="1">SUM(0.333*(M379-J379),J379)</f>
        <v>13.4662</v>
      </c>
      <c r="L379" s="71">
        <f ca="1">SUM(0.666*(M379-J379),J379)</f>
        <v>13.932400000000001</v>
      </c>
      <c r="M379" s="108">
        <f ca="1">SUM(J379,-F379,J379,0.4*ABS(J379-F379))</f>
        <v>14.4</v>
      </c>
      <c r="N379" s="109">
        <f ca="1">SUM(0.2*(R379-M379),M379)</f>
        <v>14.92</v>
      </c>
      <c r="O379" s="71">
        <f ca="1">SUM(0.4*(R379-M379),M379)</f>
        <v>15.44</v>
      </c>
      <c r="P379" s="71">
        <f ca="1">SUM(0.6*(R379-M379),M379)</f>
        <v>15.96</v>
      </c>
      <c r="Q379" s="71">
        <f ca="1">SUM(0.8*(R379-M379),M379)</f>
        <v>16.48</v>
      </c>
      <c r="R379" s="108">
        <v>17</v>
      </c>
      <c r="S379" s="122"/>
      <c r="T379" s="111">
        <f ca="1">SUM((CH20+CG19+CG18+CF17+CF16+CE15+CE14+CD13+CD12+CC11+CB10+CA9+BZ8+BY7+BX6+BW5+BV4)*-0.132,17)</f>
        <v>17.800461538461537</v>
      </c>
      <c r="U379" s="111">
        <f ca="1">Lefty!T379</f>
        <v>18.83953846153846</v>
      </c>
    </row>
    <row r="380" spans="2:21">
      <c r="B380" s="108">
        <v>12</v>
      </c>
      <c r="C380" s="71">
        <f ca="1">SUM(0.25*(F380-B380),B380)</f>
        <v>12</v>
      </c>
      <c r="D380" s="71">
        <f ca="1">SUM(0.5*(F380-B380)+B380)</f>
        <v>12</v>
      </c>
      <c r="E380" s="71">
        <f ca="1">SUM(0.75*(F380-B380),B380)</f>
        <v>12</v>
      </c>
      <c r="F380" s="108">
        <v>12</v>
      </c>
      <c r="G380" s="71">
        <f ca="1">SUM(0.25*(J380-F380),F380)</f>
        <v>12</v>
      </c>
      <c r="H380" s="71">
        <f ca="1">SUM(0.5*(J380-F380),F380)</f>
        <v>12</v>
      </c>
      <c r="I380" s="71">
        <f ca="1">SUM(0.75*(J380-F380),F380)</f>
        <v>12</v>
      </c>
      <c r="J380" s="108">
        <f ca="1">SUM(F380,-B380,F380)</f>
        <v>12</v>
      </c>
      <c r="K380" s="71">
        <f ca="1">SUM(0.333*(M380-J380),J380)</f>
        <v>12.24975</v>
      </c>
      <c r="L380" s="71">
        <f ca="1">SUM(0.666*(M380-J380),J380)</f>
        <v>12.4995</v>
      </c>
      <c r="M380" s="108">
        <f ca="1">SUM(J380,-F380,J380,0.2*ABS(J380-F380),0.15*(17-F380))</f>
        <v>12.75</v>
      </c>
      <c r="N380" s="109">
        <f ca="1">SUM(0.2*(R380-M380),M380)</f>
        <v>13.6</v>
      </c>
      <c r="O380" s="71">
        <f ca="1">SUM(0.4*(R380-M380),M380)</f>
        <v>14.45</v>
      </c>
      <c r="P380" s="71">
        <f ca="1">SUM(0.6*(R380-M380),M380)</f>
        <v>15.3</v>
      </c>
      <c r="Q380" s="71">
        <f ca="1">SUM(0.8*(R380-M380),M380)</f>
        <v>16.15</v>
      </c>
      <c r="R380" s="108">
        <v>17</v>
      </c>
      <c r="S380" s="122"/>
      <c r="T380" s="111">
        <f ca="1">SUM((CF20+CF19+CF18+CF17+CF16+CF15+CF14+CF13+CF12+CF11+CE10+CD9)*-0.132,(CC8+CB8+CA7+BZ7+BY6+BX6)*-0.132/2,(BW5+BV4)*-0.132,17)</f>
        <v>17.536461538461538</v>
      </c>
      <c r="U380" s="111">
        <f ca="1">Lefty!T380</f>
        <v>19.631538461538462</v>
      </c>
    </row>
    <row r="381" spans="2:21">
      <c r="B381" s="108">
        <v>13</v>
      </c>
      <c r="C381" s="71">
        <f ca="1">SUM(0.25*(F381-B381),B381)</f>
        <v>12.75</v>
      </c>
      <c r="D381" s="71">
        <f ca="1">SUM(0.5*(F381-B381)+B381)</f>
        <v>12.5</v>
      </c>
      <c r="E381" s="71">
        <f ca="1">SUM(0.75*(F381-B381),B381)</f>
        <v>12.25</v>
      </c>
      <c r="F381" s="108">
        <v>12</v>
      </c>
      <c r="G381" s="71">
        <f ca="1">SUM(0.25*(J381-F381),F381)</f>
        <v>11.75</v>
      </c>
      <c r="H381" s="71">
        <f ca="1">SUM(0.5*(J381-F381),F381)</f>
        <v>11.5</v>
      </c>
      <c r="I381" s="71">
        <f ca="1">SUM(0.75*(J381-F381),F381)</f>
        <v>11.25</v>
      </c>
      <c r="J381" s="108">
        <f ca="1">SUM(F381,-B381,F381)</f>
        <v>11</v>
      </c>
      <c r="K381" s="71">
        <f ca="1">SUM(0.333*(M381-J381),J381)</f>
        <v>10.8002</v>
      </c>
      <c r="L381" s="71">
        <f ca="1">SUM(0.666*(M381-J381),J381)</f>
        <v>10.6004</v>
      </c>
      <c r="M381" s="108">
        <f ca="1">SUM(J381,-F381,J381,0.4*ABS(J381-F381))</f>
        <v>10.4</v>
      </c>
      <c r="N381" s="109">
        <f ca="1">SUM(0.2*(R381-M381),M381)</f>
        <v>11.72</v>
      </c>
      <c r="O381" s="71">
        <f ca="1">SUM(0.4*(R381-M381),M381)</f>
        <v>13.040000000000001</v>
      </c>
      <c r="P381" s="71">
        <f ca="1">SUM(0.6*(R381-M381),M381)</f>
        <v>14.36</v>
      </c>
      <c r="Q381" s="71">
        <f ca="1">SUM(0.8*(R381-M381),M381)</f>
        <v>15.68</v>
      </c>
      <c r="R381" s="108">
        <v>17</v>
      </c>
      <c r="S381" s="122"/>
      <c r="T381" s="111">
        <f ca="1">SUM((CD20+CE19+CE18+CF17+CF16+CG15+CG14+CH13+CH12+CI11+CI10+CI9)*-0.132,(CH8+CG8+CF8+CE7+CD7+CC7+CB6+CA6+BZ6)*-0.132/3,(BY5+BX5+BW4+BV4)*-0.132/2,17)</f>
        <v>17.646461538461537</v>
      </c>
      <c r="U381" s="111">
        <f ca="1">Lefty!T381</f>
        <v>19.279538461538461</v>
      </c>
    </row>
    <row r="382" spans="2:21">
      <c r="B382" s="108">
        <v>14</v>
      </c>
      <c r="C382" s="71">
        <f ca="1">SUM(0.25*(F382-B382),B382)</f>
        <v>13.5</v>
      </c>
      <c r="D382" s="71">
        <f ca="1">SUM(0.5*(F382-B382)+B382)</f>
        <v>13</v>
      </c>
      <c r="E382" s="71">
        <f ca="1">SUM(0.75*(F382-B382),B382)</f>
        <v>12.5</v>
      </c>
      <c r="F382" s="108">
        <v>12</v>
      </c>
      <c r="G382" s="71">
        <f ca="1">SUM(0.25*(J382-F382),F382)</f>
        <v>11.5</v>
      </c>
      <c r="H382" s="71">
        <f ca="1">SUM(0.5*(J382-F382),F382)</f>
        <v>11</v>
      </c>
      <c r="I382" s="71">
        <f ca="1">SUM(0.75*(J382-F382),F382)</f>
        <v>10.5</v>
      </c>
      <c r="J382" s="108">
        <f ca="1">SUM(F382,-B382,F382)</f>
        <v>10</v>
      </c>
      <c r="K382" s="71">
        <f ca="1">SUM(0.333*(M382-J382),J382)</f>
        <v>9.6004</v>
      </c>
      <c r="L382" s="71">
        <f ca="1">SUM(0.666*(M382-J382),J382)</f>
        <v>9.200800000000001</v>
      </c>
      <c r="M382" s="108">
        <f ca="1">SUM(J382,-F382,J382,0.4*ABS(J382-F382))</f>
        <v>8.8</v>
      </c>
      <c r="N382" s="109">
        <f ca="1">SUM(0.2*(R382-M382),M382)</f>
        <v>10.440000000000001</v>
      </c>
      <c r="O382" s="71">
        <f ca="1">SUM(0.4*(R382-M382),M382)</f>
        <v>12.08</v>
      </c>
      <c r="P382" s="71">
        <f ca="1">SUM(0.6*(R382-M382),M382)</f>
        <v>13.719999999999999</v>
      </c>
      <c r="Q382" s="71">
        <f ca="1">SUM(0.8*(R382-M382),M382)</f>
        <v>15.36</v>
      </c>
      <c r="R382" s="108">
        <v>17</v>
      </c>
      <c r="S382" s="122"/>
      <c r="T382" s="111">
        <f ca="1">SUM((CB20+CC19+CD18+CE17+CF16+CG15+CH14+CI13+CJ12+CK11+CL10+CL9)*-0.132,(CK8+CJ8+CI8+CH8)*-0.132/4,(CG7+CF7+CE7+CD6+CC6+CB6+CA5+BZ5+BY5+BX4+BW4+BV4)*-0.132/3,17)</f>
        <v>17.855461538461537</v>
      </c>
      <c r="U382" s="111">
        <f ca="1">Lefty!T382</f>
        <v>19.312538461538463</v>
      </c>
    </row>
    <row r="383" spans="2:21">
      <c r="B383" s="108">
        <v>15</v>
      </c>
      <c r="C383" s="71">
        <f ca="1">SUM(0.25*(F383-B383),B383)</f>
        <v>14.25</v>
      </c>
      <c r="D383" s="71">
        <f ca="1">SUM(0.5*(F383-B383)+B383)</f>
        <v>13.5</v>
      </c>
      <c r="E383" s="71">
        <f ca="1">SUM(0.75*(F383-B383),B383)</f>
        <v>12.75</v>
      </c>
      <c r="F383" s="108">
        <v>12</v>
      </c>
      <c r="G383" s="71">
        <f ca="1">SUM(0.25*(J383-F383),F383)</f>
        <v>11.25</v>
      </c>
      <c r="H383" s="71">
        <f ca="1">SUM(0.5*(J383-F383),F383)</f>
        <v>10.5</v>
      </c>
      <c r="I383" s="71">
        <f ca="1">SUM(0.75*(J383-F383),F383)</f>
        <v>9.75</v>
      </c>
      <c r="J383" s="108">
        <f ca="1">SUM(F383,-B383,F383)</f>
        <v>9</v>
      </c>
      <c r="K383" s="71">
        <f ca="1">SUM(0.333*(M383-J383),J383)</f>
        <v>8.4006</v>
      </c>
      <c r="L383" s="71">
        <f ca="1">SUM(0.666*(M383-J383),J383)</f>
        <v>7.8012</v>
      </c>
      <c r="M383" s="108">
        <f ca="1">SUM(J383,-F383,J383,0.4*ABS(J383-F383))</f>
        <v>7.2</v>
      </c>
      <c r="N383" s="109">
        <f ca="1">SUM(0.2*(R383-M383),M383)</f>
        <v>9.16</v>
      </c>
      <c r="O383" s="71">
        <f ca="1">SUM(0.4*(R383-M383),M383)</f>
        <v>11.120000000000001</v>
      </c>
      <c r="P383" s="71">
        <f ca="1">SUM(0.6*(R383-M383),M383)</f>
        <v>13.08</v>
      </c>
      <c r="Q383" s="71">
        <f ca="1">SUM(0.8*(R383-M383),M383)</f>
        <v>15.040000000000001</v>
      </c>
      <c r="R383" s="108">
        <v>17</v>
      </c>
      <c r="S383" s="122"/>
      <c r="T383" s="111">
        <f ca="1">SUM((BZ20+CC18+CF16+CI14+CL12+CO10+CP9)*-0.132,(CA19+CB19+CD17+CE17+CG15+CH15+CJ13+CK13+CM11+CN11)*-0.132/2,(CO8+CN8+CM8+CL8+CK7+CJ7+CI7+CH7+CG6+CF6+CE6+CD6+CC5+CB5+CA5+BZ5+BY4+BX4+BW4+BV4)*-0.132/4,17)</f>
        <v>17.569461538461539</v>
      </c>
      <c r="U383" s="111">
        <f ca="1">Lefty!T383</f>
        <v>19.664538461538463</v>
      </c>
    </row>
    <row r="384" spans="2:21">
      <c r="B384" s="108">
        <v>16</v>
      </c>
      <c r="C384" s="71">
        <f ca="1">SUM(0.25*(F384-B384),B384)</f>
        <v>15</v>
      </c>
      <c r="D384" s="71">
        <f ca="1">SUM(0.5*(F384-B384)+B384)</f>
        <v>14</v>
      </c>
      <c r="E384" s="71">
        <f ca="1">SUM(0.75*(F384-B384),B384)</f>
        <v>13</v>
      </c>
      <c r="F384" s="108">
        <v>12</v>
      </c>
      <c r="G384" s="71">
        <f ca="1">SUM(0.25*(J384-F384),F384)</f>
        <v>11</v>
      </c>
      <c r="H384" s="71">
        <f ca="1">SUM(0.5*(J384-F384),F384)</f>
        <v>10</v>
      </c>
      <c r="I384" s="71">
        <f ca="1">SUM(0.75*(J384-F384),F384)</f>
        <v>9</v>
      </c>
      <c r="J384" s="108">
        <f ca="1">SUM(F384,-B384,F384)</f>
        <v>8</v>
      </c>
      <c r="K384" s="71">
        <f ca="1">SUM(0.333*(M384-J384),J384)</f>
        <v>7.2008</v>
      </c>
      <c r="L384" s="71">
        <f ca="1">SUM(0.666*(M384-J384),J384)</f>
        <v>6.4016</v>
      </c>
      <c r="M384" s="108">
        <f ca="1">SUM(J384,-F384,J384,0.4*ABS(J384-F384))</f>
        <v>5.6</v>
      </c>
      <c r="N384" s="109">
        <f ca="1">SUM(0.2*(R384-M384),M384)</f>
        <v>7.88</v>
      </c>
      <c r="O384" s="71">
        <f ca="1">SUM(0.4*(R384-M384),M384)</f>
        <v>10.16</v>
      </c>
      <c r="P384" s="71">
        <f ca="1">SUM(0.6*(R384-M384),M384)</f>
        <v>12.44</v>
      </c>
      <c r="Q384" s="71">
        <f ca="1">SUM(0.8*(R384-M384),M384)</f>
        <v>14.72</v>
      </c>
      <c r="R384" s="108">
        <v>17</v>
      </c>
      <c r="S384" s="122"/>
      <c r="T384" s="111">
        <f ca="1">SUM((BY19+BZ19+CA18+CB18+CC17+CD17+CE16+CF16+CG15+CH15+CI14+CJ14+CK13+CL13+CM12+CN12+CO11+CP11+CQ10+CR10)*-0.132/2,(BX20+CS9)*-0.132,(CR8+CQ8+CP8+CO8+CN8+CM7+CL7+CK7+CJ7+CI7+CH6+CG6+CF6+CE6+CD6)*-0.132/5,(CC5+CB5+CA5+BZ5+BY4+BX4+BW4+BV4)*-0.132/4,17)</f>
        <v>17.734461538461538</v>
      </c>
      <c r="U384" s="111">
        <f ca="1">Lefty!T384</f>
        <v>19.215738461538461</v>
      </c>
    </row>
    <row r="385" spans="2:21">
      <c r="B385" s="108">
        <v>17</v>
      </c>
      <c r="C385" s="71">
        <f ca="1">SUM(0.25*(F385-B385),B385)</f>
        <v>15.75</v>
      </c>
      <c r="D385" s="71">
        <f ca="1">SUM(0.5*(F385-B385)+B385)</f>
        <v>14.5</v>
      </c>
      <c r="E385" s="71">
        <f ca="1">SUM(0.75*(F385-B385),B385)</f>
        <v>13.25</v>
      </c>
      <c r="F385" s="108">
        <v>12</v>
      </c>
      <c r="G385" s="71">
        <f ca="1">SUM(0.25*(J385-F385),F385)</f>
        <v>10.75</v>
      </c>
      <c r="H385" s="71">
        <f ca="1">SUM(0.5*(J385-F385),F385)</f>
        <v>9.5</v>
      </c>
      <c r="I385" s="71">
        <f ca="1">SUM(0.75*(J385-F385),F385)</f>
        <v>8.25</v>
      </c>
      <c r="J385" s="108">
        <f ca="1">SUM(F385,-B385,F385)</f>
        <v>7</v>
      </c>
      <c r="K385" s="71">
        <f ca="1">SUM(0.333*(M385-J385),J385)</f>
        <v>6.0009999999999994</v>
      </c>
      <c r="L385" s="71">
        <f ca="1">SUM(0.666*(M385-J385),J385)</f>
        <v>5.002</v>
      </c>
      <c r="M385" s="108">
        <f ca="1">SUM(J385,-F385,J385,0.4*ABS(J385-F385))</f>
        <v>4</v>
      </c>
      <c r="N385" s="109">
        <f ca="1">SUM(0.2*(R385-M385),M385)</f>
        <v>6.6</v>
      </c>
      <c r="O385" s="71">
        <f ca="1">SUM(0.4*(R385-M385),M385)</f>
        <v>9.2</v>
      </c>
      <c r="P385" s="71">
        <f ca="1">SUM(0.6*(R385-M385),M385)</f>
        <v>11.8</v>
      </c>
      <c r="Q385" s="71">
        <f ca="1">SUM(0.8*(R385-M385),M385)</f>
        <v>14.4</v>
      </c>
      <c r="R385" s="108">
        <v>17</v>
      </c>
      <c r="S385" s="122"/>
      <c r="T385" s="111">
        <f ca="1">SUM((BV20+BW20+BX19+BY19+CC17+CD17+CE16+CF16+CJ14+CK14+CO12+CP12+CQ11+CR11+CS10+CT10+CU9+CV9)*-0.132/2,(BZ18+CA18+CB18+CG15+CH15+CI15+CL13+CM13+CN13)*-0.132/3,(CU8+CT8+CS8+CR8+CQ8+CP8)*-0.132/6,(CO7+CN7+CM7+CL7+CK7+CJ6+CI6+CH6+CG6+CF6+CE5+CD5+CC5+CB5+CA5+BZ4+BY4+BX4+BW4+BV4)*-0.132/5,17)</f>
        <v>17.488061538461537</v>
      </c>
      <c r="U385" s="111">
        <f ca="1">Lefty!T385</f>
        <v>19.143138461538463</v>
      </c>
    </row>
    <row r="386" spans="2:21">
      <c r="B386" s="108">
        <v>18</v>
      </c>
      <c r="C386" s="71">
        <f ca="1">SUM(0.25*(F386-B386),B386)</f>
        <v>16.5</v>
      </c>
      <c r="D386" s="71">
        <f ca="1">SUM(0.5*(F386-B386)+B386)</f>
        <v>15</v>
      </c>
      <c r="E386" s="71">
        <f ca="1">SUM(0.75*(F386-B386),B386)</f>
        <v>13.5</v>
      </c>
      <c r="F386" s="108">
        <v>12</v>
      </c>
      <c r="G386" s="71">
        <f ca="1">SUM(0.25*(J386-F386),F386)</f>
        <v>10.5</v>
      </c>
      <c r="H386" s="71">
        <f ca="1">SUM(0.5*(J386-F386),F386)</f>
        <v>9</v>
      </c>
      <c r="I386" s="71">
        <f ca="1">SUM(0.75*(J386-F386),F386)</f>
        <v>7.5</v>
      </c>
      <c r="J386" s="108">
        <f ca="1">SUM(F386,-B386,F386)</f>
        <v>6</v>
      </c>
      <c r="K386" s="71">
        <f ca="1">SUM(0.333*(M386-J386),J386)</f>
        <v>4.8012</v>
      </c>
      <c r="L386" s="71">
        <f ca="1">SUM(0.666*(M386-J386),J386)</f>
        <v>3.6024000000000003</v>
      </c>
      <c r="M386" s="108">
        <f ca="1">SUM(J386,-F386,J386,0.4*ABS(J386-F386))</f>
        <v>2.4000000000000004</v>
      </c>
      <c r="N386" s="109">
        <f ca="1">SUM(0.2*(R386-M386),M386)</f>
        <v>5.32</v>
      </c>
      <c r="O386" s="71">
        <f ca="1">SUM(0.4*(R386-M386),M386)</f>
        <v>8.24</v>
      </c>
      <c r="P386" s="71">
        <f ca="1">SUM(0.6*(R386-M386),M386)</f>
        <v>11.16</v>
      </c>
      <c r="Q386" s="71">
        <f ca="1">SUM(0.8*(R386-M386),M386)</f>
        <v>14.08</v>
      </c>
      <c r="R386" s="108">
        <v>17</v>
      </c>
      <c r="S386" s="122"/>
      <c r="T386" s="111">
        <f ca="1">SUM((BT20+BU20+BY18+BZ18)*-0.132/2,(BV19+BW19+BX19+CA17+CB17+CC17+CD16+CE16+CF16+CG15+CH15+CI15+CJ14+CK14+CL14+CM13+CN13+CO13+CP12+CQ12+CR12+CS11+CT11+CU11)*-0.132/3,(CV10+CW10+CX9+CY9)*-0.132/2,(CX8+CW8+CV8+CU8+CT8+CS8+CR7+CQ7+CP7+CO7+CN7+CM7+CL6+CK6+CJ6+CI6+CH6+CG6+CF5+CE5+CD5+CC5+CB5+CA5)*-0.132/6,(BZ4+BY4+BX4+BW4+BV4)*-0.132/5,17)</f>
        <v>17.558461538461536</v>
      </c>
      <c r="U386" s="111">
        <f ca="1">Lefty!T386</f>
        <v>18.76473846153846</v>
      </c>
    </row>
    <row r="387" spans="2:19">
      <c r="B387" s="108"/>
      <c r="C387" s="71"/>
      <c r="D387" s="71"/>
      <c r="E387" s="71"/>
      <c r="F387" s="108"/>
      <c r="G387" s="71"/>
      <c r="H387" s="71"/>
      <c r="I387" s="71"/>
      <c r="J387" s="108"/>
      <c r="K387" s="71"/>
      <c r="L387" s="71"/>
      <c r="M387" s="108"/>
      <c r="N387" s="109"/>
      <c r="O387" s="71"/>
      <c r="P387" s="71"/>
      <c r="Q387" s="71"/>
      <c r="R387" s="108"/>
      <c r="S387" s="122"/>
    </row>
    <row r="388" spans="2:21">
      <c r="B388" s="108">
        <v>12</v>
      </c>
      <c r="C388" s="71">
        <f ca="1">SUM(0.25*(F388-B388),B388)</f>
        <v>12.25</v>
      </c>
      <c r="D388" s="71">
        <f ca="1">SUM(0.5*(F388-B388)+B388)</f>
        <v>12.5</v>
      </c>
      <c r="E388" s="71">
        <f ca="1">SUM(0.75*(F388-B388),B388)</f>
        <v>12.75</v>
      </c>
      <c r="F388" s="108">
        <v>13</v>
      </c>
      <c r="G388" s="71">
        <f ca="1">SUM(0.25*(J388-F388),F388)</f>
        <v>13.25</v>
      </c>
      <c r="H388" s="71">
        <f ca="1">SUM(0.5*(J388-F388),F388)</f>
        <v>13.5</v>
      </c>
      <c r="I388" s="71">
        <f ca="1">SUM(0.75*(J388-F388),F388)</f>
        <v>13.75</v>
      </c>
      <c r="J388" s="108">
        <f ca="1">SUM(F388,-B388,F388)</f>
        <v>14</v>
      </c>
      <c r="K388" s="71">
        <f ca="1">SUM(0.333*(M388-J388),J388)</f>
        <v>14.4662</v>
      </c>
      <c r="L388" s="71">
        <f ca="1">SUM(0.666*(M388-J388),J388)</f>
        <v>14.932400000000001</v>
      </c>
      <c r="M388" s="108">
        <f ca="1">SUM(J388,-F388,J388,0.4*ABS(J388-F388))</f>
        <v>15.4</v>
      </c>
      <c r="N388" s="109">
        <f ca="1">SUM(0.2*(R388-M388),M388)</f>
        <v>15.72</v>
      </c>
      <c r="O388" s="71">
        <f ca="1">SUM(0.4*(R388-M388),M388)</f>
        <v>16.04</v>
      </c>
      <c r="P388" s="71">
        <f ca="1">SUM(0.6*(R388-M388),M388)</f>
        <v>16.36</v>
      </c>
      <c r="Q388" s="71">
        <f ca="1">SUM(0.8*(R388-M388),M388)</f>
        <v>16.68</v>
      </c>
      <c r="R388" s="108">
        <v>17</v>
      </c>
      <c r="S388" s="122"/>
      <c r="T388" s="111">
        <f ca="1">SUM((CF20+CE19+CE18+CD17+CD16+CC15+CC14+CB13+CB12+CA11+BZ10+BY9+BX8+BW7+BW6+BV5+BV4)*-0.132,17)</f>
        <v>16.876461538461538</v>
      </c>
      <c r="U388" s="111">
        <f ca="1">Lefty!T388</f>
        <v>19.103538461538459</v>
      </c>
    </row>
    <row r="389" spans="2:21">
      <c r="B389" s="108">
        <v>13</v>
      </c>
      <c r="C389" s="71">
        <f ca="1">SUM(0.25*(F389-B389),B389)</f>
        <v>13</v>
      </c>
      <c r="D389" s="71">
        <f ca="1">SUM(0.5*(F389-B389)+B389)</f>
        <v>13</v>
      </c>
      <c r="E389" s="71">
        <f ca="1">SUM(0.75*(F389-B389),B389)</f>
        <v>13</v>
      </c>
      <c r="F389" s="108">
        <v>13</v>
      </c>
      <c r="G389" s="71">
        <f ca="1">SUM(0.25*(J389-F389),F389)</f>
        <v>13</v>
      </c>
      <c r="H389" s="71">
        <f ca="1">SUM(0.5*(J389-F389),F389)</f>
        <v>13</v>
      </c>
      <c r="I389" s="71">
        <f ca="1">SUM(0.75*(J389-F389),F389)</f>
        <v>13</v>
      </c>
      <c r="J389" s="108">
        <f ca="1">SUM(F389,-B389,F389)</f>
        <v>13</v>
      </c>
      <c r="K389" s="71">
        <f ca="1">SUM(0.333*(M389-J389),J389)</f>
        <v>13.1998</v>
      </c>
      <c r="L389" s="71">
        <f ca="1">SUM(0.666*(M389-J389),J389)</f>
        <v>13.3996</v>
      </c>
      <c r="M389" s="108">
        <f ca="1">SUM(J389,-F389,J389,0.2*ABS(J389-F389),0.15*(17-F389))</f>
        <v>13.6</v>
      </c>
      <c r="N389" s="109">
        <f ca="1">SUM(0.2*(R389-M389),M389)</f>
        <v>14.28</v>
      </c>
      <c r="O389" s="71">
        <f ca="1">SUM(0.4*(R389-M389),M389)</f>
        <v>14.96</v>
      </c>
      <c r="P389" s="71">
        <f ca="1">SUM(0.6*(R389-M389),M389)</f>
        <v>15.64</v>
      </c>
      <c r="Q389" s="71">
        <f ca="1">SUM(0.8*(R389-M389),M389)</f>
        <v>16.32</v>
      </c>
      <c r="R389" s="108">
        <v>17</v>
      </c>
      <c r="S389" s="122"/>
      <c r="T389" s="111">
        <f ca="1">SUM((CD20+CD19+CD18+CD17+CD16+CD15+CD14+CD13+CD12+CD11+CD10+CC9+BX6+BW5+BV4)*-0.132,(CB8+CA8+BZ7+BY7)*-0.132/2,17)</f>
        <v>17.272461538461538</v>
      </c>
      <c r="U389" s="111">
        <f ca="1">Lefty!T389</f>
        <v>19.433538461538461</v>
      </c>
    </row>
    <row r="390" spans="2:21">
      <c r="B390" s="108">
        <v>14</v>
      </c>
      <c r="C390" s="71">
        <f ca="1">SUM(0.25*(F390-B390),B390)</f>
        <v>13.75</v>
      </c>
      <c r="D390" s="71">
        <f ca="1">SUM(0.5*(F390-B390)+B390)</f>
        <v>13.5</v>
      </c>
      <c r="E390" s="71">
        <f ca="1">SUM(0.75*(F390-B390),B390)</f>
        <v>13.25</v>
      </c>
      <c r="F390" s="108">
        <v>13</v>
      </c>
      <c r="G390" s="71">
        <f ca="1">SUM(0.25*(J390-F390),F390)</f>
        <v>12.75</v>
      </c>
      <c r="H390" s="71">
        <f ca="1">SUM(0.5*(J390-F390),F390)</f>
        <v>12.5</v>
      </c>
      <c r="I390" s="71">
        <f ca="1">SUM(0.75*(J390-F390),F390)</f>
        <v>12.25</v>
      </c>
      <c r="J390" s="108">
        <f ca="1">SUM(F390,-B390,F390)</f>
        <v>12</v>
      </c>
      <c r="K390" s="71">
        <f ca="1">SUM(0.333*(M390-J390),J390)</f>
        <v>11.8002</v>
      </c>
      <c r="L390" s="71">
        <f ca="1">SUM(0.666*(M390-J390),J390)</f>
        <v>11.6004</v>
      </c>
      <c r="M390" s="108">
        <f ca="1">SUM(J390,-F390,J390,0.4*ABS(J390-F390))</f>
        <v>11.4</v>
      </c>
      <c r="N390" s="109">
        <f ca="1">SUM(0.2*(R390-M390),M390)</f>
        <v>12.52</v>
      </c>
      <c r="O390" s="71">
        <f ca="1">SUM(0.4*(R390-M390),M390)</f>
        <v>13.64</v>
      </c>
      <c r="P390" s="71">
        <f ca="1">SUM(0.6*(R390-M390),M390)</f>
        <v>14.76</v>
      </c>
      <c r="Q390" s="71">
        <f ca="1">SUM(0.8*(R390-M390),M390)</f>
        <v>15.879999999999999</v>
      </c>
      <c r="R390" s="108">
        <v>17</v>
      </c>
      <c r="S390" s="122"/>
      <c r="T390" s="111">
        <f ca="1">SUM((CB20+CC19+CC18+CD17+CD16+CE15+CE14+CF13+CF12+CG11+CG10+CG9)*-0.132,(CF8+CE8+CD8)*-0.132/3,(CC7+CB7+CA6+BZ6+BY5+BX5+BW4+BV4)*-0.132/2,17)</f>
        <v>17.800461538461537</v>
      </c>
      <c r="U390" s="111">
        <f ca="1">Lefty!T390</f>
        <v>19.015538461538462</v>
      </c>
    </row>
    <row r="391" spans="2:21">
      <c r="B391" s="108">
        <v>15</v>
      </c>
      <c r="C391" s="71">
        <f ca="1">SUM(0.25*(F391-B391),B391)</f>
        <v>14.5</v>
      </c>
      <c r="D391" s="71">
        <f ca="1">SUM(0.5*(F391-B391)+B391)</f>
        <v>14</v>
      </c>
      <c r="E391" s="71">
        <f ca="1">SUM(0.75*(F391-B391),B391)</f>
        <v>13.5</v>
      </c>
      <c r="F391" s="108">
        <v>13</v>
      </c>
      <c r="G391" s="71">
        <f ca="1">SUM(0.25*(J391-F391),F391)</f>
        <v>12.5</v>
      </c>
      <c r="H391" s="71">
        <f ca="1">SUM(0.5*(J391-F391),F391)</f>
        <v>12</v>
      </c>
      <c r="I391" s="71">
        <f ca="1">SUM(0.75*(J391-F391),F391)</f>
        <v>11.5</v>
      </c>
      <c r="J391" s="108">
        <f ca="1">SUM(F391,-B391,F391)</f>
        <v>11</v>
      </c>
      <c r="K391" s="71">
        <f ca="1">SUM(0.333*(M391-J391),J391)</f>
        <v>10.6004</v>
      </c>
      <c r="L391" s="71">
        <f ca="1">SUM(0.666*(M391-J391),J391)</f>
        <v>10.200800000000001</v>
      </c>
      <c r="M391" s="108">
        <f ca="1">SUM(J391,-F391,J391,0.4*ABS(J391-F391))</f>
        <v>9.8</v>
      </c>
      <c r="N391" s="109">
        <f ca="1">SUM(0.2*(R391-M391),M391)</f>
        <v>11.24</v>
      </c>
      <c r="O391" s="71">
        <f ca="1">SUM(0.4*(R391-M391),M391)</f>
        <v>12.68</v>
      </c>
      <c r="P391" s="71">
        <f ca="1">SUM(0.6*(R391-M391),M391)</f>
        <v>14.120000000000001</v>
      </c>
      <c r="Q391" s="71">
        <f ca="1">SUM(0.8*(R391-M391),M391)</f>
        <v>15.56</v>
      </c>
      <c r="R391" s="108">
        <v>17</v>
      </c>
      <c r="S391" s="122"/>
      <c r="T391" s="111">
        <f ca="1">SUM((BZ20+CA19+CB18+CC17+CD16+CE15+CF14+CG13+CH12+CI11+CJ10+CJ9)*-0.132,(CI8+CH8+CG8+CF7+CE7+CD7+CC6+CB6+CA6+BZ5+BY5+BX5)*-0.132/3,(BW4+BV4)*-0.132/2,17)</f>
        <v>17.668461538461539</v>
      </c>
      <c r="U391" s="111">
        <f ca="1">Lefty!T391</f>
        <v>19.521538461538462</v>
      </c>
    </row>
    <row r="392" spans="2:21">
      <c r="B392" s="108">
        <v>16</v>
      </c>
      <c r="C392" s="71">
        <f ca="1">SUM(0.25*(F392-B392),B392)</f>
        <v>15.25</v>
      </c>
      <c r="D392" s="71">
        <f ca="1">SUM(0.5*(F392-B392)+B392)</f>
        <v>14.5</v>
      </c>
      <c r="E392" s="71">
        <f ca="1">SUM(0.75*(F392-B392),B392)</f>
        <v>13.75</v>
      </c>
      <c r="F392" s="108">
        <v>13</v>
      </c>
      <c r="G392" s="71">
        <f ca="1">SUM(0.25*(J392-F392),F392)</f>
        <v>12.25</v>
      </c>
      <c r="H392" s="71">
        <f ca="1">SUM(0.5*(J392-F392),F392)</f>
        <v>11.5</v>
      </c>
      <c r="I392" s="71">
        <f ca="1">SUM(0.75*(J392-F392),F392)</f>
        <v>10.75</v>
      </c>
      <c r="J392" s="108">
        <f ca="1">SUM(F392,-B392,F392)</f>
        <v>10</v>
      </c>
      <c r="K392" s="71">
        <f ca="1">SUM(0.333*(M392-J392),J392)</f>
        <v>9.400599999999999</v>
      </c>
      <c r="L392" s="71">
        <f ca="1">SUM(0.666*(M392-J392),J392)</f>
        <v>8.8012</v>
      </c>
      <c r="M392" s="108">
        <f ca="1">SUM(J392,-F392,J392,0.4*ABS(J392-F392))</f>
        <v>8.2</v>
      </c>
      <c r="N392" s="109">
        <f ca="1">SUM(0.2*(R392-M392),M392)</f>
        <v>9.9599999999999991</v>
      </c>
      <c r="O392" s="71">
        <f ca="1">SUM(0.4*(R392-M392),M392)</f>
        <v>11.719999999999999</v>
      </c>
      <c r="P392" s="71">
        <f ca="1">SUM(0.6*(R392-M392),M392)</f>
        <v>13.48</v>
      </c>
      <c r="Q392" s="71">
        <f ca="1">SUM(0.8*(R392-M392),M392)</f>
        <v>15.24</v>
      </c>
      <c r="R392" s="108">
        <v>17</v>
      </c>
      <c r="S392" s="122"/>
      <c r="T392" s="111">
        <f ca="1">SUM((BX20+CA18+CD16+CG14+CJ12+CM10+CN9)*-0.132,(BY19+BZ19+CB17+CC17+CE15+CF15+CH13+CI13+CK11+CL11)*-0.132/2,(CM8+CL8+CK8+CJ8+CI7+CH7+CG7+CF7+CE6+CD6+CC6+CB6)*-0.132/4,(CA5+BZ5+BY5+BX4+BW4+BV4)*-0.132/3,17)</f>
        <v>17.679461538461538</v>
      </c>
      <c r="U392" s="111">
        <f ca="1">Lefty!T392</f>
        <v>19.24653846153846</v>
      </c>
    </row>
    <row r="393" spans="2:21">
      <c r="B393" s="108">
        <v>17</v>
      </c>
      <c r="C393" s="71">
        <f ca="1">SUM(0.25*(F393-B393),B393)</f>
        <v>16</v>
      </c>
      <c r="D393" s="71">
        <f ca="1">SUM(0.5*(F393-B393)+B393)</f>
        <v>15</v>
      </c>
      <c r="E393" s="71">
        <f ca="1">SUM(0.75*(F393-B393),B393)</f>
        <v>14</v>
      </c>
      <c r="F393" s="108">
        <v>13</v>
      </c>
      <c r="G393" s="71">
        <f ca="1">SUM(0.25*(J393-F393),F393)</f>
        <v>12</v>
      </c>
      <c r="H393" s="71">
        <f ca="1">SUM(0.5*(J393-F393),F393)</f>
        <v>11</v>
      </c>
      <c r="I393" s="71">
        <f ca="1">SUM(0.75*(J393-F393),F393)</f>
        <v>10</v>
      </c>
      <c r="J393" s="108">
        <f ca="1">SUM(F393,-B393,F393)</f>
        <v>9</v>
      </c>
      <c r="K393" s="71">
        <f ca="1">SUM(0.333*(M393-J393),J393)</f>
        <v>8.2008</v>
      </c>
      <c r="L393" s="71">
        <f ca="1">SUM(0.666*(M393-J393),J393)</f>
        <v>7.4016</v>
      </c>
      <c r="M393" s="108">
        <f ca="1">SUM(J393,-F393,J393,0.4*ABS(J393-F393))</f>
        <v>6.6</v>
      </c>
      <c r="N393" s="109">
        <f ca="1">SUM(0.2*(R393-M393),M393)</f>
        <v>8.68</v>
      </c>
      <c r="O393" s="71">
        <f ca="1">SUM(0.4*(R393-M393),M393)</f>
        <v>10.76</v>
      </c>
      <c r="P393" s="71">
        <f ca="1">SUM(0.6*(R393-M393),M393)</f>
        <v>12.84</v>
      </c>
      <c r="Q393" s="71">
        <f ca="1">SUM(0.8*(R393-M393),M393)</f>
        <v>14.92</v>
      </c>
      <c r="R393" s="108">
        <v>17</v>
      </c>
      <c r="S393" s="122"/>
      <c r="T393" s="111">
        <f ca="1">SUM((BW19+BX19+BY18+BZ18+CA17+CB17+CC16+CD16+CE15+CF15+CG14+CH14+CI13+CJ13+CK12+CL12+CM11+CN11+CO10+CP10)*-0.132/2,(BV20+CQ9)*-0.132,(CP8+CO8+CN8+CM8+CL8)*-0.132/5,(CK7+CJ7+CI7+CH7+CG6+CF6+CE6+CD6+CC5+CB5+CA5+BZ5+BY4+BX4+BW4+BV4)*-0.132/4,17)</f>
        <v>17.543061538461536</v>
      </c>
      <c r="U393" s="111">
        <f ca="1">Lefty!T393</f>
        <v>19.149738461538462</v>
      </c>
    </row>
    <row r="394" spans="2:21">
      <c r="B394" s="108">
        <v>18</v>
      </c>
      <c r="C394" s="71">
        <f ca="1">SUM(0.25*(F394-B394),B394)</f>
        <v>16.75</v>
      </c>
      <c r="D394" s="71">
        <f ca="1">SUM(0.5*(F394-B394)+B394)</f>
        <v>15.5</v>
      </c>
      <c r="E394" s="71">
        <f ca="1">SUM(0.75*(F394-B394),B394)</f>
        <v>14.25</v>
      </c>
      <c r="F394" s="108">
        <v>13</v>
      </c>
      <c r="G394" s="71">
        <f ca="1">SUM(0.25*(J394-F394),F394)</f>
        <v>11.75</v>
      </c>
      <c r="H394" s="71">
        <f ca="1">SUM(0.5*(J394-F394),F394)</f>
        <v>10.5</v>
      </c>
      <c r="I394" s="71">
        <f ca="1">SUM(0.75*(J394-F394),F394)</f>
        <v>9.25</v>
      </c>
      <c r="J394" s="108">
        <f ca="1">SUM(F394,-B394,F394)</f>
        <v>8</v>
      </c>
      <c r="K394" s="71">
        <f ca="1">SUM(0.333*(M394-J394),J394)</f>
        <v>7.0009999999999994</v>
      </c>
      <c r="L394" s="71">
        <f ca="1">SUM(0.666*(M394-J394),J394)</f>
        <v>6.002</v>
      </c>
      <c r="M394" s="108">
        <f ca="1">SUM(J394,-F394,J394,0.4*ABS(J394-F394))</f>
        <v>5</v>
      </c>
      <c r="N394" s="109">
        <f ca="1">SUM(0.2*(R394-M394),M394)</f>
        <v>7.4</v>
      </c>
      <c r="O394" s="71">
        <f ca="1">SUM(0.4*(R394-M394),M394)</f>
        <v>9.8</v>
      </c>
      <c r="P394" s="71">
        <f ca="1">SUM(0.6*(R394-M394),M394)</f>
        <v>12.2</v>
      </c>
      <c r="Q394" s="71">
        <f ca="1">SUM(0.8*(R394-M394),M394)</f>
        <v>14.600000000000001</v>
      </c>
      <c r="R394" s="108">
        <v>17</v>
      </c>
      <c r="S394" s="122"/>
      <c r="T394" s="111">
        <f ca="1">SUM((BT20+BU20+BV19+BW19+CA17+CB17+CC16+CD16+CH14+CI14+CM12+CN12+CO11+CP11+CQ10+CR10+CS9+CT9)*-0.132/2,(BX18+BY18+BZ18+CE15+CF15+CG15+CJ13+CK13+CL13)*-0.132/3,(CS8+CR8+CQ8+CP8+CO8+CN7+CM7+CL7+CK7+CJ7+CI6+CH6+CG6+CF6+CE6+CD5+CC5+CB5+CA5+BZ5)*-0.132/5,(BY4+BX4+BW4+BV4)*-0.132/4,17)</f>
        <v>17.263661538461538</v>
      </c>
      <c r="U394" s="111">
        <f ca="1">Lefty!T394</f>
        <v>18.68553846153846</v>
      </c>
    </row>
    <row r="395" spans="2:21">
      <c r="B395" s="108">
        <v>19</v>
      </c>
      <c r="C395" s="71">
        <f ca="1">SUM(0.25*(F395-B395),B395)</f>
        <v>17.5</v>
      </c>
      <c r="D395" s="71">
        <f ca="1">SUM(0.5*(F395-B395)+B395)</f>
        <v>16</v>
      </c>
      <c r="E395" s="71">
        <f ca="1">SUM(0.75*(F395-B395),B395)</f>
        <v>14.5</v>
      </c>
      <c r="F395" s="108">
        <v>13</v>
      </c>
      <c r="G395" s="71">
        <f ca="1">SUM(0.25*(J395-F395),F395)</f>
        <v>11.5</v>
      </c>
      <c r="H395" s="71">
        <f ca="1">SUM(0.5*(J395-F395),F395)</f>
        <v>10</v>
      </c>
      <c r="I395" s="71">
        <f ca="1">SUM(0.75*(J395-F395),F395)</f>
        <v>8.5</v>
      </c>
      <c r="J395" s="108">
        <f ca="1">SUM(F395,-B395,F395)</f>
        <v>7</v>
      </c>
      <c r="K395" s="71">
        <f ca="1">SUM(0.333*(M395-J395),J395)</f>
        <v>5.8012</v>
      </c>
      <c r="L395" s="71">
        <f ca="1">SUM(0.666*(M395-J395),J395)</f>
        <v>4.6024</v>
      </c>
      <c r="M395" s="108">
        <f ca="1">SUM(J395,-F395,J395,0.4*ABS(J395-F395))</f>
        <v>3.4000000000000004</v>
      </c>
      <c r="N395" s="109">
        <f ca="1">SUM(0.2*(R395-M395),M395)</f>
        <v>6.120000000000001</v>
      </c>
      <c r="O395" s="71">
        <f ca="1">SUM(0.4*(R395-M395),M395)</f>
        <v>8.84</v>
      </c>
      <c r="P395" s="71">
        <f ca="1">SUM(0.6*(R395-M395),M395)</f>
        <v>11.56</v>
      </c>
      <c r="Q395" s="71">
        <f ca="1">SUM(0.8*(R395-M395),M395)</f>
        <v>14.280000000000001</v>
      </c>
      <c r="R395" s="108">
        <v>17</v>
      </c>
      <c r="S395" s="122"/>
      <c r="T395" s="111">
        <f ca="1">SUM((BR20+BS20+BW18+BX18)*-0.132/2,(BT19+BU19+BV19+BY17+BZ17+CA17+CB16+CC16+CD16+CE15+CF15+CG15+CH14+CI14+CJ14+CK13+CL13+CM13+CN12+CO12+CP12+CQ11+CR11+CS11)*-0.132/3,(CT10+CU10+CV9+CW9)*-0.132/2,(CV8+CU8+CT8+CS8+CR8+CQ8+CP7+CO7+CN7+CM7+CL7+CK7)*-0.132/6,(CJ6+CI6+CH6+CG6+CF6+CE5+CD5+CC5+CB5+CA5+BZ4+BY4+BX4+BW4+BV4)*-0.132/5,17)</f>
        <v>17.228461538461538</v>
      </c>
      <c r="U395" s="111">
        <f ca="1">Lefty!T395</f>
        <v>18.711938461538459</v>
      </c>
    </row>
    <row r="396" spans="2:21">
      <c r="B396" s="108">
        <v>20</v>
      </c>
      <c r="C396" s="71">
        <f ca="1">SUM(0.25*(F396-B396),B396)</f>
        <v>18.25</v>
      </c>
      <c r="D396" s="71">
        <f ca="1">SUM(0.5*(F396-B396)+B396)</f>
        <v>16.5</v>
      </c>
      <c r="E396" s="71">
        <f ca="1">SUM(0.75*(F396-B396),B396)</f>
        <v>14.75</v>
      </c>
      <c r="F396" s="108">
        <v>13</v>
      </c>
      <c r="G396" s="71">
        <f ca="1">SUM(0.25*(J396-F396),F396)</f>
        <v>11.25</v>
      </c>
      <c r="H396" s="71">
        <f ca="1">SUM(0.5*(J396-F396),F396)</f>
        <v>9.5</v>
      </c>
      <c r="I396" s="71">
        <f ca="1">SUM(0.75*(J396-F396),F396)</f>
        <v>7.75</v>
      </c>
      <c r="J396" s="108">
        <f ca="1">SUM(F396,-B396,F396)</f>
        <v>6</v>
      </c>
      <c r="K396" s="71">
        <f ca="1">SUM(0.333*(M396-J396),J396)</f>
        <v>4.6014</v>
      </c>
      <c r="L396" s="71">
        <f ca="1">SUM(0.666*(M396-J396),J396)</f>
        <v>3.2028000000000003</v>
      </c>
      <c r="M396" s="108">
        <f ca="1">SUM(J396,-F396,J396,0.4*ABS(J396-F396))</f>
        <v>1.8000000000000003</v>
      </c>
      <c r="N396" s="109">
        <f ca="1">SUM(0.2*(R396-M396),M396)</f>
        <v>4.84</v>
      </c>
      <c r="O396" s="71">
        <f ca="1">SUM(0.4*(R396-M396),M396)</f>
        <v>7.8800000000000008</v>
      </c>
      <c r="P396" s="71">
        <f ca="1">SUM(0.6*(R396-M396),M396)</f>
        <v>10.92</v>
      </c>
      <c r="Q396" s="71">
        <f ca="1">SUM(0.8*(R396-M396),M396)</f>
        <v>13.96</v>
      </c>
      <c r="R396" s="108">
        <v>17</v>
      </c>
      <c r="S396" s="122"/>
      <c r="T396" s="111">
        <f ca="1">SUM((BP20+BQ20+BR20+BS19+BT19+BU19+BV18+BW18+BX18+BY17+BZ17+CA17+CB16+CC16+CD16+CI14+CJ14+CK14+CP12+CQ12+CR12+CS11+CT11+CU11+CV10+CW10+CX10)*-0.132/3,(CE15+CF15+CG15+CH15+CL13+CM13+CN13+CO13)*-0.132/4,(CY9+CZ9)*-0.132/2,(CY8+CX8+CW8+CV8+CU8+CT8+CS7+CR7+CQ7+CP7+CO7+CN7+CM6+CL6+CK6+CJ6+CI6+CH6+CG5+CF5+CE5+CD5+CC5+CB5+CA4+BZ4+BY4+BX4+BW4+BV4)*-0.132/6,17)</f>
        <v>17.426461538461538</v>
      </c>
      <c r="U396" s="111">
        <f ca="1">Lefty!T396</f>
        <v>18.509538461538462</v>
      </c>
    </row>
    <row r="397" spans="2:19">
      <c r="B397" s="108"/>
      <c r="C397" s="71"/>
      <c r="D397" s="71"/>
      <c r="E397" s="71"/>
      <c r="F397" s="108"/>
      <c r="G397" s="71"/>
      <c r="H397" s="71"/>
      <c r="I397" s="71"/>
      <c r="J397" s="108"/>
      <c r="K397" s="71"/>
      <c r="L397" s="71"/>
      <c r="M397" s="108"/>
      <c r="N397" s="109"/>
      <c r="O397" s="71"/>
      <c r="P397" s="71"/>
      <c r="Q397" s="71"/>
      <c r="R397" s="108"/>
      <c r="S397" s="122"/>
    </row>
    <row r="398" spans="2:21">
      <c r="B398" s="108">
        <v>13</v>
      </c>
      <c r="C398" s="71">
        <f ca="1">SUM(0.25*(F398-B398),B398)</f>
        <v>13.25</v>
      </c>
      <c r="D398" s="71">
        <f ca="1">SUM(0.5*(F398-B398)+B398)</f>
        <v>13.5</v>
      </c>
      <c r="E398" s="71">
        <f ca="1">SUM(0.75*(F398-B398),B398)</f>
        <v>13.75</v>
      </c>
      <c r="F398" s="108">
        <v>14</v>
      </c>
      <c r="G398" s="71">
        <f ca="1">SUM(0.25*(J398-F398),F398)</f>
        <v>14.25</v>
      </c>
      <c r="H398" s="71">
        <f ca="1">SUM(0.5*(J398-F398),F398)</f>
        <v>14.5</v>
      </c>
      <c r="I398" s="71">
        <f ca="1">SUM(0.75*(J398-F398),F398)</f>
        <v>14.75</v>
      </c>
      <c r="J398" s="108">
        <f ca="1">SUM(F398,-B398,F398)</f>
        <v>15</v>
      </c>
      <c r="K398" s="71">
        <f ca="1">SUM(0.333*(M398-J398),J398)</f>
        <v>15.24975</v>
      </c>
      <c r="L398" s="71">
        <f ca="1">SUM(0.666*(M398-J398),J398)</f>
        <v>15.4995</v>
      </c>
      <c r="M398" s="108">
        <f ca="1">SUM(J398,J398-G398)</f>
        <v>15.75</v>
      </c>
      <c r="N398" s="109">
        <f ca="1">SUM(0.2*(R398-M398),M398)</f>
        <v>16</v>
      </c>
      <c r="O398" s="71">
        <f ca="1">SUM(0.4*(R398-M398),M398)</f>
        <v>16.25</v>
      </c>
      <c r="P398" s="71">
        <f ca="1">SUM(0.6*(R398-M398),M398)</f>
        <v>16.5</v>
      </c>
      <c r="Q398" s="71">
        <f ca="1">SUM(0.8*(R398-M398),M398)</f>
        <v>16.75</v>
      </c>
      <c r="R398" s="108">
        <v>17</v>
      </c>
      <c r="S398" s="122"/>
      <c r="T398" s="111">
        <f ca="1">SUM((CD20+CC19+CC18+CB17+CB16+CA15+CA14+BZ13+BZ12+BY11+BY10+BX9+BX8+BW7+BW6+BV5+BV4)*-0.132,17)</f>
        <v>16.74446153846154</v>
      </c>
      <c r="U398" s="111">
        <f ca="1">Lefty!T398</f>
        <v>18.17953846153846</v>
      </c>
    </row>
    <row r="399" spans="2:21">
      <c r="B399" s="108">
        <v>14</v>
      </c>
      <c r="C399" s="71">
        <f ca="1">SUM(0.25*(F399-B399),B399)</f>
        <v>14</v>
      </c>
      <c r="D399" s="71">
        <f ca="1">SUM(0.5*(F399-B399)+B399)</f>
        <v>14</v>
      </c>
      <c r="E399" s="71">
        <f ca="1">SUM(0.75*(F399-B399),B399)</f>
        <v>14</v>
      </c>
      <c r="F399" s="108">
        <v>14</v>
      </c>
      <c r="G399" s="71">
        <f ca="1">SUM(0.25*(J399-F399),F399)</f>
        <v>14</v>
      </c>
      <c r="H399" s="71">
        <f ca="1">SUM(0.5*(J399-F399),F399)</f>
        <v>14</v>
      </c>
      <c r="I399" s="71">
        <f ca="1">SUM(0.75*(J399-F399),F399)</f>
        <v>14</v>
      </c>
      <c r="J399" s="108">
        <f ca="1">SUM(F399,-B399,F399)</f>
        <v>14</v>
      </c>
      <c r="K399" s="71">
        <f ca="1">SUM(0.333*(M399-J399),J399)</f>
        <v>14.149849999999999</v>
      </c>
      <c r="L399" s="71">
        <f ca="1">SUM(0.666*(M399-J399),J399)</f>
        <v>14.2997</v>
      </c>
      <c r="M399" s="108">
        <f ca="1">SUM(J399,-F399,J399,0.2*ABS(J399-F399),0.15*(17-F399))</f>
        <v>14.45</v>
      </c>
      <c r="N399" s="109">
        <f ca="1">SUM(0.2*(R399-M399),M399)</f>
        <v>14.959999999999999</v>
      </c>
      <c r="O399" s="71">
        <f ca="1">SUM(0.4*(R399-M399),M399)</f>
        <v>15.469999999999999</v>
      </c>
      <c r="P399" s="71">
        <f ca="1">SUM(0.6*(R399-M399),M399)</f>
        <v>15.98</v>
      </c>
      <c r="Q399" s="71">
        <f ca="1">SUM(0.8*(R399-M399),M399)</f>
        <v>16.49</v>
      </c>
      <c r="R399" s="108">
        <v>17</v>
      </c>
      <c r="S399" s="122"/>
      <c r="T399" s="111">
        <f ca="1">SUM((CB20+CB19+CB18+CB17+CB16+CB15+CB14+CB13+CB12+CB11+CB10+CA9+BZ8+BY7+BX6+BW5+BV4)*-0.132,17)</f>
        <v>17.272461538461538</v>
      </c>
      <c r="U399" s="111">
        <f ca="1">Lefty!T399</f>
        <v>19.763538461538463</v>
      </c>
    </row>
    <row r="400" spans="2:21">
      <c r="B400" s="108">
        <v>15</v>
      </c>
      <c r="C400" s="71">
        <f ca="1">SUM(0.25*(F400-B400),B400)</f>
        <v>14.75</v>
      </c>
      <c r="D400" s="71">
        <f ca="1">SUM(0.5*(F400-B400)+B400)</f>
        <v>14.5</v>
      </c>
      <c r="E400" s="71">
        <f ca="1">SUM(0.75*(F400-B400),B400)</f>
        <v>14.25</v>
      </c>
      <c r="F400" s="108">
        <v>14</v>
      </c>
      <c r="G400" s="71">
        <f ca="1">SUM(0.25*(J400-F400),F400)</f>
        <v>13.75</v>
      </c>
      <c r="H400" s="71">
        <f ca="1">SUM(0.5*(J400-F400),F400)</f>
        <v>13.5</v>
      </c>
      <c r="I400" s="71">
        <f ca="1">SUM(0.75*(J400-F400),F400)</f>
        <v>13.25</v>
      </c>
      <c r="J400" s="108">
        <f ca="1">SUM(F400,-B400,F400)</f>
        <v>13</v>
      </c>
      <c r="K400" s="71">
        <f ca="1">SUM(0.333*(M400-J400),J400)</f>
        <v>12.8002</v>
      </c>
      <c r="L400" s="71">
        <f ca="1">SUM(0.666*(M400-J400),J400)</f>
        <v>12.6004</v>
      </c>
      <c r="M400" s="108">
        <f ca="1">SUM(J400,-F400,J400,0.4*ABS(J400-F400))</f>
        <v>12.4</v>
      </c>
      <c r="N400" s="109">
        <f ca="1">SUM(0.2*(R400-M400),M400)</f>
        <v>13.32</v>
      </c>
      <c r="O400" s="71">
        <f ca="1">SUM(0.4*(R400-M400),M400)</f>
        <v>14.24</v>
      </c>
      <c r="P400" s="71">
        <f ca="1">SUM(0.6*(R400-M400),M400)</f>
        <v>15.16</v>
      </c>
      <c r="Q400" s="71">
        <f ca="1">SUM(0.8*(R400-M400),M400)</f>
        <v>16.08</v>
      </c>
      <c r="R400" s="108">
        <v>17</v>
      </c>
      <c r="S400" s="122"/>
      <c r="T400" s="111">
        <f ca="1">SUM((BZ20+CA19+CA18+CB17+CB16+CC15+CC14+CD13+CD12+CE11+CE10+CE9+BV4)*-0.132,(CD8+CC8+CB7+CA7+BZ6+BY6+BX5+BW5)*-0.132/2,17)</f>
        <v>16.678461538461537</v>
      </c>
      <c r="U400" s="111">
        <f ca="1">Lefty!T400</f>
        <v>19.235538461538461</v>
      </c>
    </row>
    <row r="401" spans="2:21">
      <c r="B401" s="108">
        <v>16</v>
      </c>
      <c r="C401" s="71">
        <f ca="1">SUM(0.25*(F401-B401),B401)</f>
        <v>15.5</v>
      </c>
      <c r="D401" s="71">
        <f ca="1">SUM(0.5*(F401-B401)+B401)</f>
        <v>15</v>
      </c>
      <c r="E401" s="71">
        <f ca="1">SUM(0.75*(F401-B401),B401)</f>
        <v>14.5</v>
      </c>
      <c r="F401" s="108">
        <v>14</v>
      </c>
      <c r="G401" s="71">
        <f ca="1">SUM(0.25*(J401-F401),F401)</f>
        <v>13.5</v>
      </c>
      <c r="H401" s="71">
        <f ca="1">SUM(0.5*(J401-F401),F401)</f>
        <v>13</v>
      </c>
      <c r="I401" s="71">
        <f ca="1">SUM(0.75*(J401-F401),F401)</f>
        <v>12.5</v>
      </c>
      <c r="J401" s="108">
        <f ca="1">SUM(F401,-B401,F401)</f>
        <v>12</v>
      </c>
      <c r="K401" s="71">
        <f ca="1">SUM(0.333*(M401-J401),J401)</f>
        <v>11.6004</v>
      </c>
      <c r="L401" s="71">
        <f ca="1">SUM(0.666*(M401-J401),J401)</f>
        <v>11.200800000000001</v>
      </c>
      <c r="M401" s="108">
        <f ca="1">SUM(J401,-F401,J401,0.4*ABS(J401-F401))</f>
        <v>10.8</v>
      </c>
      <c r="N401" s="109">
        <f ca="1">SUM(0.2*(R401-M401),M401)</f>
        <v>12.040000000000001</v>
      </c>
      <c r="O401" s="71">
        <f ca="1">SUM(0.4*(R401-M401),M401)</f>
        <v>13.280000000000001</v>
      </c>
      <c r="P401" s="71">
        <f ca="1">SUM(0.6*(R401-M401),M401)</f>
        <v>14.52</v>
      </c>
      <c r="Q401" s="71">
        <f ca="1">SUM(0.8*(R401-M401),M401)</f>
        <v>15.760000000000002</v>
      </c>
      <c r="R401" s="108">
        <v>17</v>
      </c>
      <c r="S401" s="122"/>
      <c r="T401" s="111">
        <f ca="1">SUM((BX20+BY19+BZ18+CA17+CB16+CC15+CD14+CE13+CF12+CG11+CH10+CH9)*-0.132,(CG8+CF8+CE8+CD7+CC7+CB7)*-0.132/3,(CA6+BZ6+BY5+BX5+BW4+BV4)*-0.132/2,17)</f>
        <v>17.272461538461538</v>
      </c>
      <c r="U401" s="111">
        <f ca="1">Lefty!T401</f>
        <v>19.411538461538459</v>
      </c>
    </row>
    <row r="402" spans="2:21">
      <c r="B402" s="108">
        <v>17</v>
      </c>
      <c r="C402" s="71">
        <f ca="1">SUM(0.25*(F402-B402),B402)</f>
        <v>16.25</v>
      </c>
      <c r="D402" s="71">
        <f ca="1">SUM(0.5*(F402-B402)+B402)</f>
        <v>15.5</v>
      </c>
      <c r="E402" s="71">
        <f ca="1">SUM(0.75*(F402-B402),B402)</f>
        <v>14.75</v>
      </c>
      <c r="F402" s="108">
        <v>14</v>
      </c>
      <c r="G402" s="71">
        <f ca="1">SUM(0.25*(J402-F402),F402)</f>
        <v>13.25</v>
      </c>
      <c r="H402" s="71">
        <f ca="1">SUM(0.5*(J402-F402),F402)</f>
        <v>12.5</v>
      </c>
      <c r="I402" s="71">
        <f ca="1">SUM(0.75*(J402-F402),F402)</f>
        <v>11.75</v>
      </c>
      <c r="J402" s="108">
        <f ca="1">SUM(F402,-B402,F402)</f>
        <v>11</v>
      </c>
      <c r="K402" s="71">
        <f ca="1">SUM(0.333*(M402-J402),J402)</f>
        <v>10.400599999999999</v>
      </c>
      <c r="L402" s="71">
        <f ca="1">SUM(0.666*(M402-J402),J402)</f>
        <v>9.8012</v>
      </c>
      <c r="M402" s="108">
        <f ca="1">SUM(J402,-F402,J402,0.4*ABS(J402-F402))</f>
        <v>9.2</v>
      </c>
      <c r="N402" s="109">
        <f ca="1">SUM(0.2*(R402-M402),M402)</f>
        <v>10.76</v>
      </c>
      <c r="O402" s="71">
        <f ca="1">SUM(0.4*(R402-M402),M402)</f>
        <v>12.32</v>
      </c>
      <c r="P402" s="71">
        <f ca="1">SUM(0.6*(R402-M402),M402)</f>
        <v>13.879999999999999</v>
      </c>
      <c r="Q402" s="71">
        <f ca="1">SUM(0.8*(R402-M402),M402)</f>
        <v>15.440000000000001</v>
      </c>
      <c r="R402" s="108">
        <v>17</v>
      </c>
      <c r="S402" s="122"/>
      <c r="T402" s="111">
        <f ca="1">SUM((BV20+BY18+CB16+CE14+CH12+CK10+CL9)*-0.132,(BW19+BX19+BZ17+CA17+CC15+CD15+CF13+CG13+CI11+CJ11)*-0.132/2,(CK8+CJ8+CI8+CH8)*-0.132/4,(CG7+CF7+CE7+CD6+CC6+CB6+CA5+BZ5+BY5+BX4+BW4+BV4)*-0.132/3,17)</f>
        <v>17.789461538461538</v>
      </c>
      <c r="U402" s="111">
        <f ca="1">Lefty!T402</f>
        <v>19.180538461538461</v>
      </c>
    </row>
    <row r="403" spans="2:21">
      <c r="B403" s="108">
        <v>18</v>
      </c>
      <c r="C403" s="71">
        <f ca="1">SUM(0.25*(F403-B403),B403)</f>
        <v>17</v>
      </c>
      <c r="D403" s="71">
        <f ca="1">SUM(0.5*(F403-B403)+B403)</f>
        <v>16</v>
      </c>
      <c r="E403" s="71">
        <f ca="1">SUM(0.75*(F403-B403),B403)</f>
        <v>15</v>
      </c>
      <c r="F403" s="108">
        <v>14</v>
      </c>
      <c r="G403" s="71">
        <f ca="1">SUM(0.25*(J403-F403),F403)</f>
        <v>13</v>
      </c>
      <c r="H403" s="71">
        <f ca="1">SUM(0.5*(J403-F403),F403)</f>
        <v>12</v>
      </c>
      <c r="I403" s="71">
        <f ca="1">SUM(0.75*(J403-F403),F403)</f>
        <v>11</v>
      </c>
      <c r="J403" s="108">
        <f ca="1">SUM(F403,-B403,F403)</f>
        <v>10</v>
      </c>
      <c r="K403" s="71">
        <f ca="1">SUM(0.333*(M403-J403),J403)</f>
        <v>9.2008</v>
      </c>
      <c r="L403" s="71">
        <f ca="1">SUM(0.666*(M403-J403),J403)</f>
        <v>8.4016</v>
      </c>
      <c r="M403" s="108">
        <f ca="1">SUM(J403,-F403,J403,0.4*ABS(J403-F403))</f>
        <v>7.6</v>
      </c>
      <c r="N403" s="109">
        <f ca="1">SUM(0.2*(R403-M403),M403)</f>
        <v>9.48</v>
      </c>
      <c r="O403" s="71">
        <f ca="1">SUM(0.4*(R403-M403),M403)</f>
        <v>11.36</v>
      </c>
      <c r="P403" s="71">
        <f ca="1">SUM(0.6*(R403-M403),M403)</f>
        <v>13.239999999999998</v>
      </c>
      <c r="Q403" s="71">
        <f ca="1">SUM(0.8*(R403-M403),M403)</f>
        <v>15.120000000000001</v>
      </c>
      <c r="R403" s="108">
        <v>17</v>
      </c>
      <c r="S403" s="122"/>
      <c r="T403" s="111">
        <f ca="1">SUM((BU19+BV19+BW18+BX18+BY17+BZ17+CA16+CB16+CC15+CD15+CE14+CF14+CG13+CH13+CI12+CJ12+CK11+CL11+CM10+CN10)*-0.132/2,(BT20+CO9)*-0.132,(CN8+CM8+CL8+CK8+CJ7+CI7+CH7+CG7+CF6+CE6+CD6+CC6+CB5+CA5+BZ5+BY5)*-0.132/4,(BX4+BW4+BV4)*-0.132/3,17)</f>
        <v>17.437461538461537</v>
      </c>
      <c r="U403" s="111">
        <f ca="1">Lefty!T403</f>
        <v>18.498538461538459</v>
      </c>
    </row>
    <row r="404" spans="2:21">
      <c r="B404" s="108">
        <v>19</v>
      </c>
      <c r="C404" s="71">
        <f ca="1">SUM(0.25*(F404-B404),B404)</f>
        <v>17.75</v>
      </c>
      <c r="D404" s="71">
        <f ca="1">SUM(0.5*(F404-B404)+B404)</f>
        <v>16.5</v>
      </c>
      <c r="E404" s="71">
        <f ca="1">SUM(0.75*(F404-B404),B404)</f>
        <v>15.25</v>
      </c>
      <c r="F404" s="108">
        <v>14</v>
      </c>
      <c r="G404" s="71">
        <f ca="1">SUM(0.25*(J404-F404),F404)</f>
        <v>12.75</v>
      </c>
      <c r="H404" s="71">
        <f ca="1">SUM(0.5*(J404-F404),F404)</f>
        <v>11.5</v>
      </c>
      <c r="I404" s="71">
        <f ca="1">SUM(0.75*(J404-F404),F404)</f>
        <v>10.25</v>
      </c>
      <c r="J404" s="108">
        <f ca="1">SUM(F404,-B404,F404)</f>
        <v>9</v>
      </c>
      <c r="K404" s="71">
        <f ca="1">SUM(0.333*(M404-J404),J404)</f>
        <v>8.001</v>
      </c>
      <c r="L404" s="71">
        <f ca="1">SUM(0.666*(M404-J404),J404)</f>
        <v>7.002</v>
      </c>
      <c r="M404" s="108">
        <f ca="1">SUM(J404,-F404,J404,0.4*ABS(J404-F404))</f>
        <v>6</v>
      </c>
      <c r="N404" s="109">
        <f ca="1">SUM(0.2*(R404-M404),M404)</f>
        <v>8.2</v>
      </c>
      <c r="O404" s="71">
        <f ca="1">SUM(0.4*(R404-M404),M404)</f>
        <v>10.4</v>
      </c>
      <c r="P404" s="71">
        <f ca="1">SUM(0.6*(R404-M404),M404)</f>
        <v>12.6</v>
      </c>
      <c r="Q404" s="71">
        <f ca="1">SUM(0.8*(R404-M404),M404)</f>
        <v>14.8</v>
      </c>
      <c r="R404" s="108">
        <v>17</v>
      </c>
      <c r="S404" s="122"/>
      <c r="T404" s="111">
        <f ca="1">SUM((BR20+BS20+BT19+BU19+BY17+BZ17+CA16+CB16+CF14+CG14+CK12+CL12+CM11+CN11+CO10+CP10+CQ9+CR9)*-0.132/2,(BV19+BW19+BX19+CC15+CD15+CE15+CH13+CI13+CJ13)*-0.132/3,(CQ8+CP8+CO8+CN8+CM8+CL7+CK7+CJ7+CI7+CH7)*-0.132/5,(CG6+CF6+CE6+CD6+CC5+CB5+CA5+BZ5+BY4+BX4+BW4+BV4)*-0.132/4,17)</f>
        <v>17.268738461538462</v>
      </c>
      <c r="U404" s="111">
        <f ca="1">Lefty!T404</f>
        <v>18.770661538461539</v>
      </c>
    </row>
    <row r="405" spans="2:21">
      <c r="B405" s="108">
        <v>20</v>
      </c>
      <c r="C405" s="71">
        <f ca="1">SUM(0.25*(F405-B405),B405)</f>
        <v>18.5</v>
      </c>
      <c r="D405" s="71">
        <f ca="1">SUM(0.5*(F405-B405)+B405)</f>
        <v>17</v>
      </c>
      <c r="E405" s="71">
        <f ca="1">SUM(0.75*(F405-B405),B405)</f>
        <v>15.5</v>
      </c>
      <c r="F405" s="108">
        <v>14</v>
      </c>
      <c r="G405" s="71">
        <f ca="1">SUM(0.25*(J405-F405),F405)</f>
        <v>12.5</v>
      </c>
      <c r="H405" s="71">
        <f ca="1">SUM(0.5*(J405-F405),F405)</f>
        <v>11</v>
      </c>
      <c r="I405" s="71">
        <f ca="1">SUM(0.75*(J405-F405),F405)</f>
        <v>9.5</v>
      </c>
      <c r="J405" s="108">
        <f ca="1">SUM(F405,-B405,F405)</f>
        <v>8</v>
      </c>
      <c r="K405" s="71">
        <f ca="1">SUM(0.333*(M405-J405),J405)</f>
        <v>6.8012</v>
      </c>
      <c r="L405" s="71">
        <f ca="1">SUM(0.666*(M405-J405),J405)</f>
        <v>5.6024</v>
      </c>
      <c r="M405" s="108">
        <f ca="1">SUM(J405,-F405,J405,0.4*ABS(J405-F405))</f>
        <v>4.4</v>
      </c>
      <c r="N405" s="109">
        <f ca="1">SUM(0.2*(R405-M405),M405)</f>
        <v>6.92</v>
      </c>
      <c r="O405" s="71">
        <f ca="1">SUM(0.4*(R405-M405),M405)</f>
        <v>9.4400000000000013</v>
      </c>
      <c r="P405" s="71">
        <f ca="1">SUM(0.6*(R405-M405),M405)</f>
        <v>11.96</v>
      </c>
      <c r="Q405" s="71">
        <f ca="1">SUM(0.8*(R405-M405),M405)</f>
        <v>14.48</v>
      </c>
      <c r="R405" s="108">
        <v>17</v>
      </c>
      <c r="S405" s="122"/>
      <c r="T405" s="111">
        <f ca="1">SUM((BP20+BQ20+BU18+BV18)*-0.132/2,(BR19+BS19+BT19+BW17+BX17+BY17+BZ16+CA16+CB16+CC15+CD15+CE15+CF14+CG14+CH14+CI13+CJ13+CK13+CL12+CM12+CN12+CO11+CP11+CQ11)*-0.132/3,(CR10+CS10+CT9+CU9)*-0.132/2,(CT8+CS8+CR8+CQ8+CP8+CO7+CN7+CM7+CL7+CK7+CJ6+CI6+CH6+CG6+CF6+CE5+CD5+CC5+CB5+CA5+BZ4+BY4+BX4+BW4+BV4)*-0.132/5,17)</f>
        <v>17.127261538461539</v>
      </c>
      <c r="U405" s="111">
        <f ca="1">Lefty!T405</f>
        <v>18.29393846153846</v>
      </c>
    </row>
    <row r="406" spans="2:21">
      <c r="B406" s="108">
        <v>21</v>
      </c>
      <c r="C406" s="71">
        <f ca="1">SUM(0.25*(F406-B406),B406)</f>
        <v>19.25</v>
      </c>
      <c r="D406" s="71">
        <f ca="1">SUM(0.5*(F406-B406)+B406)</f>
        <v>17.5</v>
      </c>
      <c r="E406" s="71">
        <f ca="1">SUM(0.75*(F406-B406),B406)</f>
        <v>15.75</v>
      </c>
      <c r="F406" s="108">
        <v>14</v>
      </c>
      <c r="G406" s="71">
        <f ca="1">SUM(0.25*(J406-F406),F406)</f>
        <v>12.25</v>
      </c>
      <c r="H406" s="71">
        <f ca="1">SUM(0.5*(J406-F406),F406)</f>
        <v>10.5</v>
      </c>
      <c r="I406" s="71">
        <f ca="1">SUM(0.75*(J406-F406),F406)</f>
        <v>8.75</v>
      </c>
      <c r="J406" s="108">
        <f ca="1">SUM(F406,-B406,F406)</f>
        <v>7</v>
      </c>
      <c r="K406" s="71">
        <f ca="1">SUM(0.333*(M406-J406),J406)</f>
        <v>5.6014</v>
      </c>
      <c r="L406" s="71">
        <f ca="1">SUM(0.666*(M406-J406),J406)</f>
        <v>4.2028</v>
      </c>
      <c r="M406" s="108">
        <f ca="1">SUM(J406,-F406,J406,0.4*ABS(J406-F406))</f>
        <v>2.8000000000000003</v>
      </c>
      <c r="N406" s="109">
        <f ca="1">SUM(0.2*(R406-M406),M406)</f>
        <v>5.6400000000000006</v>
      </c>
      <c r="O406" s="71">
        <f ca="1">SUM(0.4*(R406-M406),M406)</f>
        <v>8.48</v>
      </c>
      <c r="P406" s="71">
        <f ca="1">SUM(0.6*(R406-M406),M406)</f>
        <v>11.32</v>
      </c>
      <c r="Q406" s="71">
        <f ca="1">SUM(0.8*(R406-M406),M406)</f>
        <v>14.16</v>
      </c>
      <c r="R406" s="108">
        <v>17</v>
      </c>
      <c r="S406" s="122"/>
      <c r="T406" s="111">
        <f ca="1">SUM((BN20+BO20+BP20+BQ19+BR19+BS19+BT18+BU18+BV18+BW17+BX17+BY17+BZ16+CA16+CB16+CG14+CH14+CI14+CN12+CO12+CP12+CQ11+CR11+CS11+CT10+CU10+CV10)*-0.132/3,(CC15+CD15+CE15+CF15+CJ13+CK13+CL13+CM13)*-0.132/4,(CW9+CX9)*-0.132/2,(CW8+CV8+CU8+CT8+CS8+CR8+CQ7+CP7+CO7+CN7+CM7+CL7+CK6+CJ6+CI6+CH6+CG6+CF6)*-0.132/6,(CE5+CD5+CC5+CB5+CA5+BZ4+BY4+BX4+BW4+BV4)*-0.132/5,17)</f>
        <v>17.012861538461539</v>
      </c>
      <c r="U406" s="111">
        <f ca="1">Lefty!T406</f>
        <v>18.39293846153846</v>
      </c>
    </row>
    <row r="407" spans="2:21">
      <c r="B407" s="108">
        <v>22</v>
      </c>
      <c r="C407" s="71">
        <f ca="1">SUM(0.25*(F407-B407),B407)</f>
        <v>20</v>
      </c>
      <c r="D407" s="71">
        <f ca="1">SUM(0.5*(F407-B407)+B407)</f>
        <v>18</v>
      </c>
      <c r="E407" s="71">
        <f ca="1">SUM(0.75*(F407-B407),B407)</f>
        <v>16</v>
      </c>
      <c r="F407" s="108">
        <v>14</v>
      </c>
      <c r="G407" s="71">
        <f ca="1">SUM(0.25*(J407-F407),F407)</f>
        <v>12</v>
      </c>
      <c r="H407" s="71">
        <f ca="1">SUM(0.5*(J407-F407),F407)</f>
        <v>10</v>
      </c>
      <c r="I407" s="71">
        <f ca="1">SUM(0.75*(J407-F407),F407)</f>
        <v>8</v>
      </c>
      <c r="J407" s="108">
        <f ca="1">SUM(F407,-B407,F407)</f>
        <v>6</v>
      </c>
      <c r="K407" s="71">
        <f ca="1">SUM(0.333*(M407-J407),J407)</f>
        <v>4.4016</v>
      </c>
      <c r="L407" s="71">
        <f ca="1">SUM(0.666*(M407-J407),J407)</f>
        <v>2.8032</v>
      </c>
      <c r="M407" s="108">
        <f ca="1">SUM(J407,-F407,J407,0.4*ABS(J407-F407))</f>
        <v>1.2000000000000002</v>
      </c>
      <c r="N407" s="109">
        <f ca="1">SUM(0.2*(R407-M407),M407)</f>
        <v>4.36</v>
      </c>
      <c r="O407" s="71">
        <f ca="1">SUM(0.4*(R407-M407),M407)</f>
        <v>7.5200000000000005</v>
      </c>
      <c r="P407" s="71">
        <f ca="1">SUM(0.6*(R407-M407),M407)</f>
        <v>10.68</v>
      </c>
      <c r="Q407" s="71">
        <f ca="1">SUM(0.8*(R407-M407),M407)</f>
        <v>13.84</v>
      </c>
      <c r="R407" s="108">
        <v>17</v>
      </c>
      <c r="S407" s="122"/>
      <c r="T407" s="111">
        <f ca="1">SUM((BL20+BM20+BN20+BS18+BT18+BU18+BZ16+CA16+CB16)*-0.132/3,(BO19+BP19+BQ19+BR19+BV17+BW17+BX17+BY17+CC15+CD15+CE15+CF15+CG14+CH14+CI14+CJ14+CK13+CL13+CM13+CN13+CO12+CP12+CQ12+CR12+CS11+CT11+CU11+CV11)*-0.132/4,(CW10+CX10+CY10+CZ9+DA9+DB9)*-0.132/3,(DA8+CZ8+CY8+CX8+CW8+CV8+CU8+CT7+CS7+CR7+CQ7+CP7+CO7+CN7)*-0.132/7,(CM6+CL6+CK6+CJ6+CI6+CH6+CG5+CF5+CE5+CD5+CC5+CB5+CA4+BZ4+BY4+BX4+BW4+BV4)*-0.132/6,17)</f>
        <v>17.15146153846154</v>
      </c>
      <c r="U407" s="111">
        <f ca="1">Lefty!T407</f>
        <v>18.116681318681319</v>
      </c>
    </row>
    <row r="408" spans="2:19">
      <c r="B408" s="108"/>
      <c r="C408" s="71"/>
      <c r="D408" s="71"/>
      <c r="E408" s="71"/>
      <c r="F408" s="108"/>
      <c r="G408" s="71"/>
      <c r="H408" s="71"/>
      <c r="I408" s="71"/>
      <c r="J408" s="108"/>
      <c r="K408" s="71"/>
      <c r="L408" s="71"/>
      <c r="M408" s="108"/>
      <c r="N408" s="109"/>
      <c r="O408" s="71"/>
      <c r="P408" s="71"/>
      <c r="Q408" s="71"/>
      <c r="R408" s="108"/>
      <c r="S408" s="122"/>
    </row>
    <row r="409" spans="2:21">
      <c r="B409" s="108">
        <v>15</v>
      </c>
      <c r="C409" s="71">
        <f ca="1">SUM(0.25*(F409-B409),B409)</f>
        <v>15</v>
      </c>
      <c r="D409" s="71">
        <f ca="1">SUM(0.5*(F409-B409)+B409)</f>
        <v>15</v>
      </c>
      <c r="E409" s="71">
        <f ca="1">SUM(0.75*(F409-B409),B409)</f>
        <v>15</v>
      </c>
      <c r="F409" s="108">
        <v>15</v>
      </c>
      <c r="G409" s="71">
        <f ca="1">SUM(0.25*(J409-F409),F409)</f>
        <v>15</v>
      </c>
      <c r="H409" s="71">
        <f ca="1">SUM(0.5*(J409-F409),F409)</f>
        <v>15</v>
      </c>
      <c r="I409" s="71">
        <f ca="1">SUM(0.75*(J409-F409),F409)</f>
        <v>15</v>
      </c>
      <c r="J409" s="108">
        <f ca="1">SUM(F409,-B409,F409)</f>
        <v>15</v>
      </c>
      <c r="K409" s="71">
        <f ca="1">SUM(0.333*(M409-J409),J409)</f>
        <v>15.0999</v>
      </c>
      <c r="L409" s="71">
        <f ca="1">SUM(0.666*(M409-J409),J409)</f>
        <v>15.1998</v>
      </c>
      <c r="M409" s="108">
        <f ca="1">SUM(J409,-F409,J409,0.2*ABS(J409-F409),0.15*(17-F409))</f>
        <v>15.3</v>
      </c>
      <c r="N409" s="109">
        <f ca="1">SUM(0.2*(R409-M409),M409)</f>
        <v>15.64</v>
      </c>
      <c r="O409" s="71">
        <f ca="1">SUM(0.4*(R409-M409),M409)</f>
        <v>15.98</v>
      </c>
      <c r="P409" s="71">
        <f ca="1">SUM(0.6*(R409-M409),M409)</f>
        <v>16.32</v>
      </c>
      <c r="Q409" s="71">
        <f ca="1">SUM(0.8*(R409-M409),M409)</f>
        <v>16.66</v>
      </c>
      <c r="R409" s="108">
        <v>17</v>
      </c>
      <c r="S409" s="122"/>
      <c r="T409" s="111">
        <f ca="1">SUM((BZ20+BZ19+BZ18+BZ17+BZ16+BZ15+BZ14+BZ13+BZ12+BZ11+BZ10+BY9+BX8+BW7+BW6+BV5+BV4)*-0.132,17)</f>
        <v>16.612461538461538</v>
      </c>
      <c r="U409" s="111">
        <f ca="1">Lefty!T409</f>
        <v>18.443538461538463</v>
      </c>
    </row>
    <row r="410" spans="2:21">
      <c r="B410" s="108">
        <v>16</v>
      </c>
      <c r="C410" s="71">
        <f ca="1">SUM(0.25*(F410-B410),B410)</f>
        <v>15.75</v>
      </c>
      <c r="D410" s="71">
        <f ca="1">SUM(0.5*(F410-B410)+B410)</f>
        <v>15.5</v>
      </c>
      <c r="E410" s="71">
        <f ca="1">SUM(0.75*(F410-B410),B410)</f>
        <v>15.25</v>
      </c>
      <c r="F410" s="108">
        <v>15</v>
      </c>
      <c r="G410" s="71">
        <f ca="1">SUM(0.25*(J410-F410),F410)</f>
        <v>14.75</v>
      </c>
      <c r="H410" s="71">
        <f ca="1">SUM(0.5*(J410-F410),F410)</f>
        <v>14.5</v>
      </c>
      <c r="I410" s="71">
        <f ca="1">SUM(0.75*(J410-F410),F410)</f>
        <v>14.25</v>
      </c>
      <c r="J410" s="108">
        <f ca="1">SUM(F410,-B410,F410)</f>
        <v>14</v>
      </c>
      <c r="K410" s="71">
        <f ca="1">SUM(0.333*(M410-J410),J410)</f>
        <v>13.8002</v>
      </c>
      <c r="L410" s="71">
        <f ca="1">SUM(0.666*(M410-J410),J410)</f>
        <v>13.6004</v>
      </c>
      <c r="M410" s="108">
        <f ca="1">SUM(J410,-F410,J410,0.4*ABS(J410-F410))</f>
        <v>13.4</v>
      </c>
      <c r="N410" s="109">
        <f ca="1">SUM(0.2*(R410-M410),M410)</f>
        <v>14.120000000000001</v>
      </c>
      <c r="O410" s="71">
        <f ca="1">SUM(0.4*(R410-M410),M410)</f>
        <v>14.84</v>
      </c>
      <c r="P410" s="71">
        <f ca="1">SUM(0.6*(R410-M410),M410)</f>
        <v>15.56</v>
      </c>
      <c r="Q410" s="71">
        <f ca="1">SUM(0.8*(R410-M410),M410)</f>
        <v>16.28</v>
      </c>
      <c r="R410" s="108">
        <v>17</v>
      </c>
      <c r="S410" s="122"/>
      <c r="T410" s="111">
        <f ca="1">SUM((BX20+BY19+BY18+BZ17+BZ16+CA15+CA14+CB13+CB12+CC11+CC10+CC9+BX6+BW5+BV4)*-0.132,(CB8+CA8+BZ7+BY7)*-0.132/2,17)</f>
        <v>16.876461538461538</v>
      </c>
      <c r="U410" s="111">
        <f ca="1">Lefty!T410</f>
        <v>19.169538461538462</v>
      </c>
    </row>
    <row r="411" spans="2:21">
      <c r="B411" s="108">
        <v>17</v>
      </c>
      <c r="C411" s="71">
        <f ca="1">SUM(0.25*(F411-B411),B411)</f>
        <v>16.5</v>
      </c>
      <c r="D411" s="71">
        <f ca="1">SUM(0.5*(F411-B411)+B411)</f>
        <v>16</v>
      </c>
      <c r="E411" s="71">
        <f ca="1">SUM(0.75*(F411-B411),B411)</f>
        <v>15.5</v>
      </c>
      <c r="F411" s="108">
        <v>15</v>
      </c>
      <c r="G411" s="71">
        <f ca="1">SUM(0.25*(J411-F411),F411)</f>
        <v>14.5</v>
      </c>
      <c r="H411" s="71">
        <f ca="1">SUM(0.5*(J411-F411),F411)</f>
        <v>14</v>
      </c>
      <c r="I411" s="71">
        <f ca="1">SUM(0.75*(J411-F411),F411)</f>
        <v>13.5</v>
      </c>
      <c r="J411" s="108">
        <f ca="1">SUM(F411,-B411,F411)</f>
        <v>13</v>
      </c>
      <c r="K411" s="71">
        <f ca="1">SUM(0.333*(M411-J411),J411)</f>
        <v>12.6004</v>
      </c>
      <c r="L411" s="71">
        <f ca="1">SUM(0.666*(M411-J411),J411)</f>
        <v>12.200800000000001</v>
      </c>
      <c r="M411" s="108">
        <f ca="1">SUM(J411,-F411,J411,0.4*ABS(J411-F411))</f>
        <v>11.8</v>
      </c>
      <c r="N411" s="109">
        <f ca="1">SUM(0.2*(R411-M411),M411)</f>
        <v>12.84</v>
      </c>
      <c r="O411" s="71">
        <f ca="1">SUM(0.4*(R411-M411),M411)</f>
        <v>13.88</v>
      </c>
      <c r="P411" s="71">
        <f ca="1">SUM(0.6*(R411-M411),M411)</f>
        <v>14.92</v>
      </c>
      <c r="Q411" s="71">
        <f ca="1">SUM(0.8*(R411-M411),M411)</f>
        <v>15.96</v>
      </c>
      <c r="R411" s="108">
        <v>17</v>
      </c>
      <c r="S411" s="122"/>
      <c r="T411" s="111">
        <f ca="1">SUM((BV20+BW19+BX18+BY17+BZ16+CA15+CB14+CC13+CD12+CE11+CF10+CF9)*-0.132,(CE8+CD8+CC7+CB7+CA6+BZ6+BY5+BX5+BW4+BV4)*-0.132/2,17)</f>
        <v>16.612461538461538</v>
      </c>
      <c r="U411" s="111">
        <f ca="1">Lefty!T411</f>
        <v>19.235538461538461</v>
      </c>
    </row>
    <row r="412" spans="2:21">
      <c r="B412" s="108">
        <v>18</v>
      </c>
      <c r="C412" s="71">
        <f ca="1">SUM(0.25*(F412-B412),B412)</f>
        <v>17.25</v>
      </c>
      <c r="D412" s="71">
        <f ca="1">SUM(0.5*(F412-B412)+B412)</f>
        <v>16.5</v>
      </c>
      <c r="E412" s="71">
        <f ca="1">SUM(0.75*(F412-B412),B412)</f>
        <v>15.75</v>
      </c>
      <c r="F412" s="108">
        <v>15</v>
      </c>
      <c r="G412" s="71">
        <f ca="1">SUM(0.25*(J412-F412),F412)</f>
        <v>14.25</v>
      </c>
      <c r="H412" s="71">
        <f ca="1">SUM(0.5*(J412-F412),F412)</f>
        <v>13.5</v>
      </c>
      <c r="I412" s="71">
        <f ca="1">SUM(0.75*(J412-F412),F412)</f>
        <v>12.75</v>
      </c>
      <c r="J412" s="108">
        <f ca="1">SUM(F412,-B412,F412)</f>
        <v>12</v>
      </c>
      <c r="K412" s="71">
        <f ca="1">SUM(0.333*(M412-J412),J412)</f>
        <v>11.400599999999999</v>
      </c>
      <c r="L412" s="71">
        <f ca="1">SUM(0.666*(M412-J412),J412)</f>
        <v>10.8012</v>
      </c>
      <c r="M412" s="108">
        <f ca="1">SUM(J412,-F412,J412,0.4*ABS(J412-F412))</f>
        <v>10.2</v>
      </c>
      <c r="N412" s="109">
        <f ca="1">SUM(0.2*(R412-M412),M412)</f>
        <v>11.559999999999999</v>
      </c>
      <c r="O412" s="71">
        <f ca="1">SUM(0.4*(R412-M412),M412)</f>
        <v>12.92</v>
      </c>
      <c r="P412" s="71">
        <f ca="1">SUM(0.6*(R412-M412),M412)</f>
        <v>14.28</v>
      </c>
      <c r="Q412" s="71">
        <f ca="1">SUM(0.8*(R412-M412),M412)</f>
        <v>15.64</v>
      </c>
      <c r="R412" s="108">
        <v>17</v>
      </c>
      <c r="S412" s="122"/>
      <c r="T412" s="111">
        <f ca="1">SUM((BT20+BW18+BZ16+CC14+CF12+CI10+CJ9)*-0.132,(BU19+BV19+BX17+BY17+CA15+CB15+CD13+CE13+CG11+CH11)*-0.132/2,(CI8+CH8+CG8+CF7+CE7+CD7+CC6+CB6+CA6+BZ5+BY5+BX5)*-0.132/3,(BW4+BV4)*-0.132/2,17)</f>
        <v>16.810461538461539</v>
      </c>
      <c r="U412" s="111">
        <f ca="1">Lefty!T412</f>
        <v>18.79553846153846</v>
      </c>
    </row>
    <row r="413" spans="2:21">
      <c r="B413" s="108">
        <v>19</v>
      </c>
      <c r="C413" s="71">
        <f ca="1">SUM(0.25*(F413-B413),B413)</f>
        <v>18</v>
      </c>
      <c r="D413" s="71">
        <f ca="1">SUM(0.5*(F413-B413)+B413)</f>
        <v>17</v>
      </c>
      <c r="E413" s="71">
        <f ca="1">SUM(0.75*(F413-B413),B413)</f>
        <v>16</v>
      </c>
      <c r="F413" s="108">
        <v>15</v>
      </c>
      <c r="G413" s="71">
        <f ca="1">SUM(0.25*(J413-F413),F413)</f>
        <v>14</v>
      </c>
      <c r="H413" s="71">
        <f ca="1">SUM(0.5*(J413-F413),F413)</f>
        <v>13</v>
      </c>
      <c r="I413" s="71">
        <f ca="1">SUM(0.75*(J413-F413),F413)</f>
        <v>12</v>
      </c>
      <c r="J413" s="108">
        <f ca="1">SUM(F413,-B413,F413)</f>
        <v>11</v>
      </c>
      <c r="K413" s="71">
        <f ca="1">SUM(0.333*(M413-J413),J413)</f>
        <v>10.2008</v>
      </c>
      <c r="L413" s="71">
        <f ca="1">SUM(0.666*(M413-J413),J413)</f>
        <v>9.4016</v>
      </c>
      <c r="M413" s="108">
        <f ca="1">SUM(J413,-F413,J413,0.4*ABS(J413-F413))</f>
        <v>8.6</v>
      </c>
      <c r="N413" s="109">
        <f ca="1">SUM(0.2*(R413-M413),M413)</f>
        <v>10.28</v>
      </c>
      <c r="O413" s="71">
        <f ca="1">SUM(0.4*(R413-M413),M413)</f>
        <v>11.96</v>
      </c>
      <c r="P413" s="71">
        <f ca="1">SUM(0.6*(R413-M413),M413)</f>
        <v>13.64</v>
      </c>
      <c r="Q413" s="71">
        <f ca="1">SUM(0.8*(R413-M413),M413)</f>
        <v>15.32</v>
      </c>
      <c r="R413" s="108">
        <v>17</v>
      </c>
      <c r="S413" s="122"/>
      <c r="T413" s="111">
        <f ca="1">SUM((BS19+BT19+BU18+BV18+BW17+BX17+BY16+BZ16+CA15+CB15+CC14+CD14+CE13+CF13+CG12+CH12+CI11+CJ11+CK10+CL10)*-0.132/2,(BR20+CM9)*-0.132,(CL8+CK8+CJ8+CI8+CH7+CG7+CF7+CE7)*-0.132/4,(CD6+CC6+CB6+CA5+BZ5+BY5+BX4+BW4+BV4)*-0.132/3,17)</f>
        <v>17.217461538461539</v>
      </c>
      <c r="U413" s="111">
        <f ca="1">Lefty!T413</f>
        <v>18.817538461538462</v>
      </c>
    </row>
    <row r="414" spans="2:21">
      <c r="B414" s="108">
        <v>20</v>
      </c>
      <c r="C414" s="71">
        <f ca="1">SUM(0.25*(F414-B414),B414)</f>
        <v>18.75</v>
      </c>
      <c r="D414" s="71">
        <f ca="1">SUM(0.5*(F414-B414)+B414)</f>
        <v>17.5</v>
      </c>
      <c r="E414" s="71">
        <f ca="1">SUM(0.75*(F414-B414),B414)</f>
        <v>16.25</v>
      </c>
      <c r="F414" s="108">
        <v>15</v>
      </c>
      <c r="G414" s="71">
        <f ca="1">SUM(0.25*(J414-F414),F414)</f>
        <v>13.75</v>
      </c>
      <c r="H414" s="71">
        <f ca="1">SUM(0.5*(J414-F414),F414)</f>
        <v>12.5</v>
      </c>
      <c r="I414" s="71">
        <f ca="1">SUM(0.75*(J414-F414),F414)</f>
        <v>11.25</v>
      </c>
      <c r="J414" s="108">
        <f ca="1">SUM(F414,-B414,F414)</f>
        <v>10</v>
      </c>
      <c r="K414" s="71">
        <f ca="1">SUM(0.333*(M414-J414),J414)</f>
        <v>9.001</v>
      </c>
      <c r="L414" s="71">
        <f ca="1">SUM(0.666*(M414-J414),J414)</f>
        <v>8.0019999999999989</v>
      </c>
      <c r="M414" s="108">
        <f ca="1">SUM(J414,-F414,J414,0.4*ABS(J414-F414))</f>
        <v>7</v>
      </c>
      <c r="N414" s="109">
        <f ca="1">SUM(0.2*(R414-M414),M414)</f>
        <v>9</v>
      </c>
      <c r="O414" s="71">
        <f ca="1">SUM(0.4*(R414-M414),M414)</f>
        <v>11</v>
      </c>
      <c r="P414" s="71">
        <f ca="1">SUM(0.6*(R414-M414),M414)</f>
        <v>13</v>
      </c>
      <c r="Q414" s="71">
        <f ca="1">SUM(0.8*(R414-M414),M414)</f>
        <v>15</v>
      </c>
      <c r="R414" s="108">
        <v>17</v>
      </c>
      <c r="S414" s="122"/>
      <c r="T414" s="111">
        <f ca="1">SUM((BP20+BQ20+BR19+BS19+BW17+BX17+BY16+BZ16+CD14+CE14+CI12+CJ12+CK11+CL11+CM10+CN10+CO9+CP9)*-0.132/2,(BT18+BU18+BV18+CA15+CB15+CC15+CF13+CG13+CH13)*-0.132/3,(CO8+CN8+CM8+CL8+CK7+CJ7+CI7+CH7+CG6+CF6+CE6+CD6+CC5+CB5+CA5+BZ5+BY4+BX4+BW4+BV4)*-0.132/4,17)</f>
        <v>16.84346153846154</v>
      </c>
      <c r="U414" s="111">
        <f ca="1">Lefty!T414</f>
        <v>18.498538461538462</v>
      </c>
    </row>
    <row r="415" spans="2:21">
      <c r="B415" s="108">
        <v>21</v>
      </c>
      <c r="C415" s="71">
        <f ca="1">SUM(0.25*(F415-B415),B415)</f>
        <v>19.5</v>
      </c>
      <c r="D415" s="71">
        <f ca="1">SUM(0.5*(F415-B415)+B415)</f>
        <v>18</v>
      </c>
      <c r="E415" s="71">
        <f ca="1">SUM(0.75*(F415-B415),B415)</f>
        <v>16.5</v>
      </c>
      <c r="F415" s="108">
        <v>15</v>
      </c>
      <c r="G415" s="71">
        <f ca="1">SUM(0.25*(J415-F415),F415)</f>
        <v>13.5</v>
      </c>
      <c r="H415" s="71">
        <f ca="1">SUM(0.5*(J415-F415),F415)</f>
        <v>12</v>
      </c>
      <c r="I415" s="71">
        <f ca="1">SUM(0.75*(J415-F415),F415)</f>
        <v>10.5</v>
      </c>
      <c r="J415" s="108">
        <f ca="1">SUM(F415,-B415,F415)</f>
        <v>9</v>
      </c>
      <c r="K415" s="71">
        <f ca="1">SUM(0.333*(M415-J415),J415)</f>
        <v>7.8012</v>
      </c>
      <c r="L415" s="71">
        <f ca="1">SUM(0.666*(M415-J415),J415)</f>
        <v>6.6024</v>
      </c>
      <c r="M415" s="108">
        <f ca="1">SUM(J415,-F415,J415,0.4*ABS(J415-F415))</f>
        <v>5.4</v>
      </c>
      <c r="N415" s="109">
        <f ca="1">SUM(0.2*(R415-M415),M415)</f>
        <v>7.7200000000000006</v>
      </c>
      <c r="O415" s="71">
        <f ca="1">SUM(0.4*(R415-M415),M415)</f>
        <v>10.04</v>
      </c>
      <c r="P415" s="71">
        <f ca="1">SUM(0.6*(R415-M415),M415)</f>
        <v>12.36</v>
      </c>
      <c r="Q415" s="71">
        <f ca="1">SUM(0.8*(R415-M415),M415)</f>
        <v>14.68</v>
      </c>
      <c r="R415" s="108">
        <v>17</v>
      </c>
      <c r="S415" s="122"/>
      <c r="T415" s="111">
        <f ca="1">SUM((BN20+BO20+BS18+BT18)*-0.132/2,(BP19+BQ19+BR19+BU17+BV17+BW17+BX16+BY16+BZ16+CA15+CB15+CC15+CD14+CE14+CF14+CG13+CH13+CI13+CJ12+CK12+CL12+CM11+CN11+CO11)*-0.132/3,(CP10+CQ10+CR9+CS9)*-0.132/2,(CR8+CQ8+CP8+CO8+CN8+CM7+CL7+CK7+CJ7+CI7+CH6+CG6+CF6+CE6+CD6)*-0.132/5,(CC5+CB5+CA5+BZ5+BY4+BX4+BW4+BV4)*-0.132/4,17)</f>
        <v>16.854461538461539</v>
      </c>
      <c r="U415" s="111">
        <f ca="1">Lefty!T415</f>
        <v>18.225738461538462</v>
      </c>
    </row>
    <row r="416" spans="2:21">
      <c r="B416" s="108">
        <v>22</v>
      </c>
      <c r="C416" s="71">
        <f ca="1">SUM(0.25*(F416-B416),B416)</f>
        <v>20.25</v>
      </c>
      <c r="D416" s="71">
        <f ca="1">SUM(0.5*(F416-B416)+B416)</f>
        <v>18.5</v>
      </c>
      <c r="E416" s="71">
        <f ca="1">SUM(0.75*(F416-B416),B416)</f>
        <v>16.75</v>
      </c>
      <c r="F416" s="108">
        <v>15</v>
      </c>
      <c r="G416" s="71">
        <f ca="1">SUM(0.25*(J416-F416),F416)</f>
        <v>13.25</v>
      </c>
      <c r="H416" s="71">
        <f ca="1">SUM(0.5*(J416-F416),F416)</f>
        <v>11.5</v>
      </c>
      <c r="I416" s="71">
        <f ca="1">SUM(0.75*(J416-F416),F416)</f>
        <v>9.75</v>
      </c>
      <c r="J416" s="108">
        <f ca="1">SUM(F416,-B416,F416)</f>
        <v>8</v>
      </c>
      <c r="K416" s="71">
        <f ca="1">SUM(0.333*(M416-J416),J416)</f>
        <v>6.6014</v>
      </c>
      <c r="L416" s="71">
        <f ca="1">SUM(0.666*(M416-J416),J416)</f>
        <v>5.2028</v>
      </c>
      <c r="M416" s="108">
        <f ca="1">SUM(J416,-F416,J416,0.4*ABS(J416-F416))</f>
        <v>3.8000000000000003</v>
      </c>
      <c r="N416" s="109">
        <f ca="1">SUM(0.2*(R416-M416),M416)</f>
        <v>6.44</v>
      </c>
      <c r="O416" s="71">
        <f ca="1">SUM(0.4*(R416-M416),M416)</f>
        <v>9.08</v>
      </c>
      <c r="P416" s="71">
        <f ca="1">SUM(0.6*(R416-M416),M416)</f>
        <v>11.719999999999999</v>
      </c>
      <c r="Q416" s="71">
        <f ca="1">SUM(0.8*(R416-M416),M416)</f>
        <v>14.360000000000001</v>
      </c>
      <c r="R416" s="108">
        <v>17</v>
      </c>
      <c r="S416" s="122"/>
      <c r="T416" s="111">
        <f ca="1">SUM((BL20+BM20+BN20+BO19+BP19+BQ19+BR18+BS18+BT18+BU17+BV17+BW17+BX16+BY16+BZ16++CE14+CF14+CG14+CL12+CM12+CN12+CO11+CP11+CQ11+CR10+CS10+CT10)*-0.132/3,(CA15+CB15+CC15+CD15+CH13+CI13+CJ13+CK13)*-0.132/4,(CU9+CV9)*-0.132/2,(CU8+CT8+CS8+CR8+CQ8+CP8)*-0.132/6,(CO7+CN7+CM7+CL7+CK7+CJ6+CI6+CH6+CG6+CF6+CE5+CD5+CC5+CB5+CA5+BZ4+BY4+BX4+BW4+BV4)*-0.132/5,17)</f>
        <v>17.026061538461537</v>
      </c>
      <c r="U416" s="111">
        <f ca="1">Lefty!T416</f>
        <v>18.06513846153846</v>
      </c>
    </row>
    <row r="417" spans="2:21">
      <c r="B417" s="108">
        <v>23</v>
      </c>
      <c r="C417" s="71">
        <f ca="1">SUM(0.25*(F417-B417),B417)</f>
        <v>21</v>
      </c>
      <c r="D417" s="71">
        <f ca="1">SUM(0.5*(F417-B417)+B417)</f>
        <v>19</v>
      </c>
      <c r="E417" s="71">
        <f ca="1">SUM(0.75*(F417-B417),B417)</f>
        <v>17</v>
      </c>
      <c r="F417" s="108">
        <v>15</v>
      </c>
      <c r="G417" s="71">
        <f ca="1">SUM(0.25*(J417-F417),F417)</f>
        <v>13</v>
      </c>
      <c r="H417" s="71">
        <f ca="1">SUM(0.5*(J417-F417),F417)</f>
        <v>11</v>
      </c>
      <c r="I417" s="71">
        <f ca="1">SUM(0.75*(J417-F417),F417)</f>
        <v>9</v>
      </c>
      <c r="J417" s="108">
        <f ca="1">SUM(F417,-B417,F417)</f>
        <v>7</v>
      </c>
      <c r="K417" s="71">
        <f ca="1">SUM(0.333*(M417-J417),J417)</f>
        <v>5.4016</v>
      </c>
      <c r="L417" s="71">
        <f ca="1">SUM(0.666*(M417-J417),J417)</f>
        <v>3.8032</v>
      </c>
      <c r="M417" s="108">
        <f ca="1">SUM(J417,-F417,J417,0.4*ABS(J417-F417))</f>
        <v>2.2</v>
      </c>
      <c r="N417" s="109">
        <f ca="1">SUM(0.2*(R417-M417),M417)</f>
        <v>5.16</v>
      </c>
      <c r="O417" s="71">
        <f ca="1">SUM(0.4*(R417-M417),M417)</f>
        <v>8.120000000000001</v>
      </c>
      <c r="P417" s="71">
        <f ca="1">SUM(0.6*(R417-M417),M417)</f>
        <v>11.080000000000002</v>
      </c>
      <c r="Q417" s="71">
        <f ca="1">SUM(0.8*(R417-M417),M417)</f>
        <v>14.040000000000003</v>
      </c>
      <c r="R417" s="108">
        <v>17</v>
      </c>
      <c r="S417" s="122"/>
      <c r="T417" s="111">
        <f ca="1">SUM((BJ20+BK20+BL20+BQ18+BR18+BS18+BX16+BY16+BZ16)*-0.132/3,(BM19+BN19+BO19+BP19+BT17+BU17+BV17+BW17+CA15+CB15+CC15+CD15+CE14+CF14+CG14+CH14+CI13+CJ13+CK13+CL13+CM12+CN12+CO12+CP12+CQ11+CR11+CS11+CT11)*-0.132/4,(CU10+CV10+CW10+CX9+CY9+CZ9)*-0.132/3,(CY8+CX8+CW8+CV8+CU8+CT8+CS7+CR7+CQ7+CP7+CO7+CN7+CM6+CL6+CK6+CJ6+CI6+CH6+CG5+CF5+CE5+CD5+CC5+CB5+CA4+BZ4+BY4+BX4+BW4+BV4)*-0.132/6,17)</f>
        <v>16.799461538461539</v>
      </c>
      <c r="U417" s="111">
        <f ca="1">Lefty!T417</f>
        <v>18.058538461538461</v>
      </c>
    </row>
    <row r="418" spans="2:19">
      <c r="B418" s="108"/>
      <c r="C418" s="71"/>
      <c r="D418" s="71"/>
      <c r="E418" s="71"/>
      <c r="F418" s="108"/>
      <c r="G418" s="71"/>
      <c r="H418" s="71"/>
      <c r="I418" s="71"/>
      <c r="J418" s="108"/>
      <c r="K418" s="71"/>
      <c r="L418" s="71"/>
      <c r="M418" s="108"/>
      <c r="N418" s="109"/>
      <c r="O418" s="71"/>
      <c r="P418" s="71"/>
      <c r="Q418" s="71"/>
      <c r="R418" s="108"/>
      <c r="S418" s="122"/>
    </row>
    <row r="419" spans="2:21">
      <c r="B419" s="108">
        <v>16</v>
      </c>
      <c r="C419" s="71">
        <f ca="1">SUM(0.25*(F419-B419),B419)</f>
        <v>16</v>
      </c>
      <c r="D419" s="71">
        <f ca="1">SUM(0.5*(F419-B419)+B419)</f>
        <v>16</v>
      </c>
      <c r="E419" s="71">
        <f ca="1">SUM(0.75*(F419-B419),B419)</f>
        <v>16</v>
      </c>
      <c r="F419" s="108">
        <v>16</v>
      </c>
      <c r="G419" s="71">
        <f ca="1">SUM(0.25*(J419-F419),F419)</f>
        <v>16</v>
      </c>
      <c r="H419" s="71">
        <f ca="1">SUM(0.5*(J419-F419),F419)</f>
        <v>16</v>
      </c>
      <c r="I419" s="71">
        <f ca="1">SUM(0.75*(J419-F419),F419)</f>
        <v>16</v>
      </c>
      <c r="J419" s="108">
        <f ca="1">SUM(F419,-B419,F419)</f>
        <v>16</v>
      </c>
      <c r="K419" s="71">
        <f ca="1">SUM(0.333*(M419-J419),J419)</f>
        <v>16.04995</v>
      </c>
      <c r="L419" s="71">
        <f ca="1">SUM(0.666*(M419-J419),J419)</f>
        <v>16.099899999999998</v>
      </c>
      <c r="M419" s="108">
        <f ca="1">SUM(J419,-F419,J419,0.2*ABS(J419-F419),0.15*(17-F419))</f>
        <v>16.15</v>
      </c>
      <c r="N419" s="109">
        <f ca="1">SUM(0.2*(R419-M419),M419)</f>
        <v>16.32</v>
      </c>
      <c r="O419" s="71">
        <f ca="1">SUM(0.4*(R419-M419),M419)</f>
        <v>16.49</v>
      </c>
      <c r="P419" s="71">
        <f ca="1">SUM(0.6*(R419-M419),M419)</f>
        <v>16.66</v>
      </c>
      <c r="Q419" s="71">
        <f ca="1">SUM(0.8*(R419-M419),M419)</f>
        <v>16.83</v>
      </c>
      <c r="R419" s="108">
        <v>17</v>
      </c>
      <c r="S419" s="122"/>
      <c r="T419" s="111">
        <f ca="1">SUM((BX20+BX19+BX18+BX17+BX16+BX15+BX14+BX13+BX12+BX11+BX10+BX9+BW8+BW7+BV6+BV5+BV4)*-0.132,17)</f>
        <v>17.008461538461539</v>
      </c>
      <c r="U419" s="111">
        <f ca="1">Lefty!T419</f>
        <v>19.103538461538459</v>
      </c>
    </row>
    <row r="420" spans="2:21">
      <c r="B420" s="108">
        <v>17</v>
      </c>
      <c r="C420" s="71">
        <f ca="1">SUM(0.25*(F420-B420),B420)</f>
        <v>16.75</v>
      </c>
      <c r="D420" s="71">
        <f ca="1">SUM(0.5*(F420-B420)+B420)</f>
        <v>16.5</v>
      </c>
      <c r="E420" s="71">
        <f ca="1">SUM(0.75*(F420-B420),B420)</f>
        <v>16.25</v>
      </c>
      <c r="F420" s="108">
        <v>16</v>
      </c>
      <c r="G420" s="71">
        <f ca="1">SUM(0.25*(J420-F420),F420)</f>
        <v>15.75</v>
      </c>
      <c r="H420" s="71">
        <f ca="1">SUM(0.5*(J420-F420),F420)</f>
        <v>15.5</v>
      </c>
      <c r="I420" s="71">
        <f ca="1">SUM(0.75*(J420-F420),F420)</f>
        <v>15.25</v>
      </c>
      <c r="J420" s="108">
        <f ca="1">SUM(F420,-B420,F420)</f>
        <v>15</v>
      </c>
      <c r="K420" s="71">
        <f ca="1">SUM(0.333*(M420-J420),J420)</f>
        <v>14.8002</v>
      </c>
      <c r="L420" s="71">
        <f ca="1">SUM(0.666*(M420-J420),J420)</f>
        <v>14.6004</v>
      </c>
      <c r="M420" s="108">
        <f ca="1">SUM(J420,-F420,J420,0.4*ABS(J420-F420))</f>
        <v>14.4</v>
      </c>
      <c r="N420" s="109">
        <f ca="1">SUM(0.2*(R420-M420),M420)</f>
        <v>14.92</v>
      </c>
      <c r="O420" s="71">
        <f ca="1">SUM(0.4*(R420-M420),M420)</f>
        <v>15.44</v>
      </c>
      <c r="P420" s="71">
        <f ca="1">SUM(0.6*(R420-M420),M420)</f>
        <v>15.96</v>
      </c>
      <c r="Q420" s="71">
        <f ca="1">SUM(0.8*(R420-M420),M420)</f>
        <v>16.48</v>
      </c>
      <c r="R420" s="108">
        <v>17</v>
      </c>
      <c r="S420" s="122"/>
      <c r="T420" s="111">
        <f ca="1">SUM((BV20+BW19+BW18+BX17+BX16+BY15+BY14+BZ13+BZ12+CA11+CA10+CA9+BZ8+BY7+BX6+BW5+BV4)*-0.132,17)</f>
        <v>17.536461538461538</v>
      </c>
      <c r="U420" s="111">
        <f ca="1">Lefty!T420</f>
        <v>18.047538461538462</v>
      </c>
    </row>
    <row r="421" spans="2:21">
      <c r="B421" s="108">
        <v>18</v>
      </c>
      <c r="C421" s="71">
        <f ca="1">SUM(0.25*(F421-B421),B421)</f>
        <v>17.5</v>
      </c>
      <c r="D421" s="71">
        <f ca="1">SUM(0.5*(F421-B421)+B421)</f>
        <v>17</v>
      </c>
      <c r="E421" s="71">
        <f ca="1">SUM(0.75*(F421-B421),B421)</f>
        <v>16.5</v>
      </c>
      <c r="F421" s="108">
        <v>16</v>
      </c>
      <c r="G421" s="71">
        <f ca="1">SUM(0.25*(J421-F421),F421)</f>
        <v>15.5</v>
      </c>
      <c r="H421" s="71">
        <f ca="1">SUM(0.5*(J421-F421),F421)</f>
        <v>15</v>
      </c>
      <c r="I421" s="71">
        <f ca="1">SUM(0.75*(J421-F421),F421)</f>
        <v>14.5</v>
      </c>
      <c r="J421" s="108">
        <f ca="1">SUM(F421,-B421,F421)</f>
        <v>14</v>
      </c>
      <c r="K421" s="71">
        <f ca="1">SUM(0.333*(M421-J421),J421)</f>
        <v>13.6004</v>
      </c>
      <c r="L421" s="71">
        <f ca="1">SUM(0.666*(M421-J421),J421)</f>
        <v>13.200800000000001</v>
      </c>
      <c r="M421" s="108">
        <f ca="1">SUM(J421,-F421,J421,0.4*ABS(J421-F421))</f>
        <v>12.8</v>
      </c>
      <c r="N421" s="109">
        <f ca="1">SUM(0.2*(R421-M421),M421)</f>
        <v>13.64</v>
      </c>
      <c r="O421" s="71">
        <f ca="1">SUM(0.4*(R421-M421),M421)</f>
        <v>14.48</v>
      </c>
      <c r="P421" s="71">
        <f ca="1">SUM(0.6*(R421-M421),M421)</f>
        <v>15.32</v>
      </c>
      <c r="Q421" s="71">
        <f ca="1">SUM(0.8*(R421-M421),M421)</f>
        <v>16.16</v>
      </c>
      <c r="R421" s="108">
        <v>17</v>
      </c>
      <c r="S421" s="122"/>
      <c r="T421" s="111">
        <f ca="1">SUM((BT20+BU19+BV18+BW17+BX16+BY15+BZ14+CA13+CB12+CC11+CD10+CD9)*-0.132,(CC8+CB8+CA7+BZ7+BY6+BX6)*-0.132/2,(BW5+BV4)*-0.132,17)</f>
        <v>17.008461538461539</v>
      </c>
      <c r="U421" s="111">
        <f ca="1">Lefty!T421</f>
        <v>18.443538461538459</v>
      </c>
    </row>
    <row r="422" spans="2:21">
      <c r="B422" s="108">
        <v>19</v>
      </c>
      <c r="C422" s="71">
        <f ca="1">SUM(0.25*(F422-B422),B422)</f>
        <v>18.25</v>
      </c>
      <c r="D422" s="71">
        <f ca="1">SUM(0.5*(F422-B422)+B422)</f>
        <v>17.5</v>
      </c>
      <c r="E422" s="71">
        <f ca="1">SUM(0.75*(F422-B422),B422)</f>
        <v>16.75</v>
      </c>
      <c r="F422" s="108">
        <v>16</v>
      </c>
      <c r="G422" s="71">
        <f ca="1">SUM(0.25*(J422-F422),F422)</f>
        <v>15.25</v>
      </c>
      <c r="H422" s="71">
        <f ca="1">SUM(0.5*(J422-F422),F422)</f>
        <v>14.5</v>
      </c>
      <c r="I422" s="71">
        <f ca="1">SUM(0.75*(J422-F422),F422)</f>
        <v>13.75</v>
      </c>
      <c r="J422" s="108">
        <f ca="1">SUM(F422,-B422,F422)</f>
        <v>13</v>
      </c>
      <c r="K422" s="71">
        <f ca="1">SUM(0.333*(M422-J422),J422)</f>
        <v>12.400599999999999</v>
      </c>
      <c r="L422" s="71">
        <f ca="1">SUM(0.666*(M422-J422),J422)</f>
        <v>11.8012</v>
      </c>
      <c r="M422" s="108">
        <f ca="1">SUM(J422,-F422,J422,0.4*ABS(J422-F422))</f>
        <v>11.2</v>
      </c>
      <c r="N422" s="109">
        <f ca="1">SUM(0.2*(R422-M422),M422)</f>
        <v>12.36</v>
      </c>
      <c r="O422" s="71">
        <f ca="1">SUM(0.4*(R422-M422),M422)</f>
        <v>13.52</v>
      </c>
      <c r="P422" s="71">
        <f ca="1">SUM(0.6*(R422-M422),M422)</f>
        <v>14.68</v>
      </c>
      <c r="Q422" s="71">
        <f ca="1">SUM(0.8*(R422-M422),M422)</f>
        <v>15.84</v>
      </c>
      <c r="R422" s="108">
        <v>17</v>
      </c>
      <c r="S422" s="122"/>
      <c r="T422" s="111">
        <f ca="1">SUM((BR20+BU18+BX16+CA14+CD12+CG10+CH9)*-0.132,(BS19+BT19+BV17+BW17+BY15+BZ15+CB13+CC13+CE11+CF11)*-0.132/2,(CG8+CF8+CE8+CD7+CC7+CB7)*-0.132/3,(CA6+BZ6+BY5+BX5+BW4+BV4)*-0.132/2,17)</f>
        <v>16.74446153846154</v>
      </c>
      <c r="U422" s="111">
        <f ca="1">Lefty!T422</f>
        <v>18.421538461538461</v>
      </c>
    </row>
    <row r="423" spans="2:21">
      <c r="B423" s="108">
        <v>20</v>
      </c>
      <c r="C423" s="71">
        <f ca="1">SUM(0.25*(F423-B423),B423)</f>
        <v>19</v>
      </c>
      <c r="D423" s="71">
        <f ca="1">SUM(0.5*(F423-B423)+B423)</f>
        <v>18</v>
      </c>
      <c r="E423" s="71">
        <f ca="1">SUM(0.75*(F423-B423),B423)</f>
        <v>17</v>
      </c>
      <c r="F423" s="108">
        <v>16</v>
      </c>
      <c r="G423" s="71">
        <f ca="1">SUM(0.25*(J423-F423),F423)</f>
        <v>15</v>
      </c>
      <c r="H423" s="71">
        <f ca="1">SUM(0.5*(J423-F423),F423)</f>
        <v>14</v>
      </c>
      <c r="I423" s="71">
        <f ca="1">SUM(0.75*(J423-F423),F423)</f>
        <v>13</v>
      </c>
      <c r="J423" s="108">
        <f ca="1">SUM(F423,-B423,F423)</f>
        <v>12</v>
      </c>
      <c r="K423" s="71">
        <f ca="1">SUM(0.333*(M423-J423),J423)</f>
        <v>11.2008</v>
      </c>
      <c r="L423" s="71">
        <f ca="1">SUM(0.666*(M423-J423),J423)</f>
        <v>10.4016</v>
      </c>
      <c r="M423" s="108">
        <f ca="1">SUM(J423,-F423,J423,0.4*ABS(J423-F423))</f>
        <v>9.6</v>
      </c>
      <c r="N423" s="109">
        <f ca="1">SUM(0.2*(R423-M423),M423)</f>
        <v>11.08</v>
      </c>
      <c r="O423" s="71">
        <f ca="1">SUM(0.4*(R423-M423),M423)</f>
        <v>12.56</v>
      </c>
      <c r="P423" s="71">
        <f ca="1">SUM(0.6*(R423-M423),M423)</f>
        <v>14.04</v>
      </c>
      <c r="Q423" s="71">
        <f ca="1">SUM(0.8*(R423-M423),M423)</f>
        <v>15.52</v>
      </c>
      <c r="R423" s="108">
        <v>17</v>
      </c>
      <c r="S423" s="122"/>
      <c r="T423" s="111">
        <f ca="1">SUM((BQ19+BR19+BS18+BT18+BU17+BV17+BW16+BX16+BY15+BZ15+CA14+CB14+CC13+CD13+CE12+CF12+CG11+CH11+CI10+CJ10)*-0.132/2,(BP20+CK9)*-0.132,(CJ8+CI8+CH8+CG7+CF7+CE7+CD6+CC6+CB6+CA5+BZ5+BY5+BX4+BW4+BV4)*-0.132/3,17)</f>
        <v>16.854461538461539</v>
      </c>
      <c r="U423" s="111">
        <f ca="1">Lefty!T423</f>
        <v>18.421538461538461</v>
      </c>
    </row>
    <row r="424" spans="2:21">
      <c r="B424" s="108">
        <v>21</v>
      </c>
      <c r="C424" s="71">
        <f ca="1">SUM(0.25*(F424-B424),B424)</f>
        <v>19.75</v>
      </c>
      <c r="D424" s="71">
        <f ca="1">SUM(0.5*(F424-B424)+B424)</f>
        <v>18.5</v>
      </c>
      <c r="E424" s="71">
        <f ca="1">SUM(0.75*(F424-B424),B424)</f>
        <v>17.25</v>
      </c>
      <c r="F424" s="108">
        <v>16</v>
      </c>
      <c r="G424" s="71">
        <f ca="1">SUM(0.25*(J424-F424),F424)</f>
        <v>14.75</v>
      </c>
      <c r="H424" s="71">
        <f ca="1">SUM(0.5*(J424-F424),F424)</f>
        <v>13.5</v>
      </c>
      <c r="I424" s="71">
        <f ca="1">SUM(0.75*(J424-F424),F424)</f>
        <v>12.25</v>
      </c>
      <c r="J424" s="108">
        <f ca="1">SUM(F424,-B424,F424)</f>
        <v>11</v>
      </c>
      <c r="K424" s="71">
        <f ca="1">SUM(0.333*(M424-J424),J424)</f>
        <v>10.001</v>
      </c>
      <c r="L424" s="71">
        <f ca="1">SUM(0.666*(M424-J424),J424)</f>
        <v>9.0019999999999989</v>
      </c>
      <c r="M424" s="108">
        <f ca="1">SUM(J424,-F424,J424,0.4*ABS(J424-F424))</f>
        <v>8</v>
      </c>
      <c r="N424" s="109">
        <f ca="1">SUM(0.2*(R424-M424),M424)</f>
        <v>9.8</v>
      </c>
      <c r="O424" s="71">
        <f ca="1">SUM(0.4*(R424-M424),M424)</f>
        <v>11.6</v>
      </c>
      <c r="P424" s="71">
        <f ca="1">SUM(0.6*(R424-M424),M424)</f>
        <v>13.399999999999999</v>
      </c>
      <c r="Q424" s="71">
        <f ca="1">SUM(0.8*(R424-M424),M424)</f>
        <v>15.2</v>
      </c>
      <c r="R424" s="108">
        <v>17</v>
      </c>
      <c r="S424" s="122"/>
      <c r="T424" s="111">
        <f ca="1">SUM((BN20+BO20+BP19+BQ19+BU17+BV17+BW16+BX16+CB14+CC14+CG12+CH12+CI11+CJ11+CK10+CL10+CM9+CN9)*-0.132/2,(BR18+BS18+BT18+BY15+BZ15+CA15+CD13+CE13+CF13)*-0.132/3,(CM8+CL8+CK8+CJ8+CI7+CH7+CG7+CF7+CE6+CD6+CC6+CB6)*-0.132/4,(CA5+BZ5+BY5+BX4+BW4+BV4)*-0.132/3,17)</f>
        <v>17.107461538461539</v>
      </c>
      <c r="U424" s="111">
        <f ca="1">Lefty!T424</f>
        <v>18.190538461538463</v>
      </c>
    </row>
    <row r="425" spans="2:21">
      <c r="B425" s="108">
        <v>22</v>
      </c>
      <c r="C425" s="71">
        <f ca="1">SUM(0.25*(F425-B425),B425)</f>
        <v>20.5</v>
      </c>
      <c r="D425" s="71">
        <f ca="1">SUM(0.5*(F425-B425)+B425)</f>
        <v>19</v>
      </c>
      <c r="E425" s="71">
        <f ca="1">SUM(0.75*(F425-B425),B425)</f>
        <v>17.5</v>
      </c>
      <c r="F425" s="108">
        <v>16</v>
      </c>
      <c r="G425" s="71">
        <f ca="1">SUM(0.25*(J425-F425),F425)</f>
        <v>14.5</v>
      </c>
      <c r="H425" s="71">
        <f ca="1">SUM(0.5*(J425-F425),F425)</f>
        <v>13</v>
      </c>
      <c r="I425" s="71">
        <f ca="1">SUM(0.75*(J425-F425),F425)</f>
        <v>11.5</v>
      </c>
      <c r="J425" s="108">
        <f ca="1">SUM(F425,-B425,F425)</f>
        <v>10</v>
      </c>
      <c r="K425" s="71">
        <f ca="1">SUM(0.333*(M425-J425),J425)</f>
        <v>8.8012</v>
      </c>
      <c r="L425" s="71">
        <f ca="1">SUM(0.666*(M425-J425),J425)</f>
        <v>7.6024</v>
      </c>
      <c r="M425" s="108">
        <f ca="1">SUM(J425,-F425,J425,0.4*ABS(J425-F425))</f>
        <v>6.4</v>
      </c>
      <c r="N425" s="109">
        <f ca="1">SUM(0.2*(R425-M425),M425)</f>
        <v>8.52</v>
      </c>
      <c r="O425" s="71">
        <f ca="1">SUM(0.4*(R425-M425),M425)</f>
        <v>10.64</v>
      </c>
      <c r="P425" s="71">
        <f ca="1">SUM(0.6*(R425-M425),M425)</f>
        <v>12.76</v>
      </c>
      <c r="Q425" s="71">
        <f ca="1">SUM(0.8*(R425-M425),M425)</f>
        <v>14.88</v>
      </c>
      <c r="R425" s="108">
        <v>17</v>
      </c>
      <c r="S425" s="122"/>
      <c r="T425" s="111">
        <f ca="1">SUM((BL20+BM20+BQ18+BR18)*-0.132/2,(BN19+BO19+BP19+BS17+BT17+BU17+BV16+BW16+BX16+BY15+BZ15+CA15+CB14+CC14+CD14+CE13+CF13+CG13+CH12+CI12+CJ12+CK11+CL11+CM11)*-0.132/3,(CN10+CO10+CP9+CQ9)*-0.132/2,(CP8+CO8+CN8+CM8+CL8)*-0.132/5,(CK7+CJ7+CI7+CH7+CG6+CF6+CE6+CD6+CC5+CB5+CA5+BZ5+BY4+BX4+BW4+BV4)*-0.132/4,17)</f>
        <v>16.707061538461538</v>
      </c>
      <c r="U425" s="111">
        <f ca="1">Lefty!T425</f>
        <v>18.04973846153846</v>
      </c>
    </row>
    <row r="426" spans="2:21">
      <c r="B426" s="108">
        <v>23</v>
      </c>
      <c r="C426" s="71">
        <f ca="1">SUM(0.25*(F426-B426),B426)</f>
        <v>21.25</v>
      </c>
      <c r="D426" s="71">
        <f ca="1">SUM(0.5*(F426-B426)+B426)</f>
        <v>19.5</v>
      </c>
      <c r="E426" s="71">
        <f ca="1">SUM(0.75*(F426-B426),B426)</f>
        <v>17.75</v>
      </c>
      <c r="F426" s="108">
        <v>16</v>
      </c>
      <c r="G426" s="71">
        <f ca="1">SUM(0.25*(J426-F426),F426)</f>
        <v>14.25</v>
      </c>
      <c r="H426" s="71">
        <f ca="1">SUM(0.5*(J426-F426),F426)</f>
        <v>12.5</v>
      </c>
      <c r="I426" s="71">
        <f ca="1">SUM(0.75*(J426-F426),F426)</f>
        <v>10.75</v>
      </c>
      <c r="J426" s="108">
        <f ca="1">SUM(F426,-B426,F426)</f>
        <v>9</v>
      </c>
      <c r="K426" s="71">
        <f ca="1">SUM(0.333*(M426-J426),J426)</f>
        <v>7.6014</v>
      </c>
      <c r="L426" s="71">
        <f ca="1">SUM(0.666*(M426-J426),J426)</f>
        <v>6.2028</v>
      </c>
      <c r="M426" s="108">
        <f ca="1">SUM(J426,-F426,J426,0.4*ABS(J426-F426))</f>
        <v>4.8000000000000007</v>
      </c>
      <c r="N426" s="109">
        <f ca="1">SUM(0.2*(R426-M426),M426)</f>
        <v>7.24</v>
      </c>
      <c r="O426" s="71">
        <f ca="1">SUM(0.4*(R426-M426),M426)</f>
        <v>9.68</v>
      </c>
      <c r="P426" s="71">
        <f ca="1">SUM(0.6*(R426-M426),M426)</f>
        <v>12.120000000000001</v>
      </c>
      <c r="Q426" s="71">
        <f ca="1">SUM(0.8*(R426-M426),M426)</f>
        <v>14.56</v>
      </c>
      <c r="R426" s="108">
        <v>17</v>
      </c>
      <c r="S426" s="122"/>
      <c r="T426" s="111">
        <f ca="1">SUM((BJ20+BK20+BL20+BM19+BN19+BO19+BP18+BQ18+BR18+BS17+BT17+BU17+BV16+BW16+BX16+CC14+CD14+CE14+CJ12+CK12+CL12+CM11+CN11+CO11+CP10+CQ10+CR10)*-0.132/3,(BY15+BZ15+CA15+CB15+CF13+CG13+CH13+CI13)*-0.132/4,(CS9+CT9)*-0.132/2,(CS8+CR8+CQ8+CP8+CO8+CN7+CM7+CL7+CK7+CJ7+CI6+CH6+CG6+CF6+CE6+CD5+CC5+CB5+CA5+BZ5)*-0.132/5,(BY4+BX4+BW4+BV4)*-0.132/4,17)</f>
        <v>16.427661538461539</v>
      </c>
      <c r="U426" s="111">
        <f ca="1">Lefty!T426</f>
        <v>17.794538461538462</v>
      </c>
    </row>
    <row r="427" spans="2:21">
      <c r="B427" s="108">
        <v>24</v>
      </c>
      <c r="C427" s="71">
        <f ca="1">SUM(0.25*(F427-B427),B427)</f>
        <v>22</v>
      </c>
      <c r="D427" s="71">
        <f ca="1">SUM(0.5*(F427-B427)+B427)</f>
        <v>20</v>
      </c>
      <c r="E427" s="71">
        <f ca="1">SUM(0.75*(F427-B427),B427)</f>
        <v>18</v>
      </c>
      <c r="F427" s="108">
        <v>16</v>
      </c>
      <c r="G427" s="71">
        <f ca="1">SUM(0.25*(J427-F427),F427)</f>
        <v>14</v>
      </c>
      <c r="H427" s="71">
        <f ca="1">SUM(0.5*(J427-F427),F427)</f>
        <v>12</v>
      </c>
      <c r="I427" s="71">
        <f ca="1">SUM(0.75*(J427-F427),F427)</f>
        <v>10</v>
      </c>
      <c r="J427" s="108">
        <f ca="1">SUM(F427,-B427,F427)</f>
        <v>8</v>
      </c>
      <c r="K427" s="71">
        <f ca="1">SUM(0.333*(M427-J427),J427)</f>
        <v>6.4016</v>
      </c>
      <c r="L427" s="71">
        <f ca="1">SUM(0.666*(M427-J427),J427)</f>
        <v>4.8032</v>
      </c>
      <c r="M427" s="108">
        <f ca="1">SUM(J427,-F427,J427,0.4*ABS(J427-F427))</f>
        <v>3.2</v>
      </c>
      <c r="N427" s="109">
        <f ca="1">SUM(0.2*(R427-M427),M427)</f>
        <v>5.9600000000000009</v>
      </c>
      <c r="O427" s="71">
        <f ca="1">SUM(0.4*(R427-M427),M427)</f>
        <v>8.72</v>
      </c>
      <c r="P427" s="71">
        <f ca="1">SUM(0.6*(R427-M427),M427)</f>
        <v>11.48</v>
      </c>
      <c r="Q427" s="71">
        <f ca="1">SUM(0.8*(R427-M427),M427)</f>
        <v>14.240000000000002</v>
      </c>
      <c r="R427" s="108">
        <v>17</v>
      </c>
      <c r="S427" s="122"/>
      <c r="T427" s="111">
        <f ca="1">SUM((BH20+BI20+BJ20+BO18+BP18+BQ18+BV16+BW16+BX16)*-0.132/3,(BK19+BL19+BM19+BN19+BR17+BS17+BT17+BU17+BY15+BZ15+CA15+CB15+CC14+CD14+CE14+CF14+CG13+CH13+CI13+CJ13+CK12+CL12+CM12+CN12+CO11+CP11+CQ11+CR11)*-0.132/4,(CS10+CT10+CU10+CV9+CW9+CX9)*-0.132/3,(CW8+CV8+CU8+CT8+CS8+CR8+CQ7+CP7+CO7+CN7+CM7+CL7+CK6+CJ6+CI6+CH6+CG6+CF6)*-0.132/6,(CE5+CD5+CC5+CB5+CA5+BZ4+BY4+BX4+BW4+BV4)*-0.132/5,17)</f>
        <v>16.418861538461538</v>
      </c>
      <c r="U427" s="111">
        <f ca="1">Lefty!T427</f>
        <v>17.67793846153846</v>
      </c>
    </row>
    <row r="428" spans="2:21">
      <c r="B428" s="108">
        <v>25</v>
      </c>
      <c r="C428" s="71">
        <f ca="1">SUM(0.25*(F428-B428),B428)</f>
        <v>22.75</v>
      </c>
      <c r="D428" s="71">
        <f ca="1">SUM(0.5*(F428-B428)+B428)</f>
        <v>20.5</v>
      </c>
      <c r="E428" s="71">
        <f ca="1">SUM(0.75*(F428-B428),B428)</f>
        <v>18.25</v>
      </c>
      <c r="F428" s="108">
        <v>16</v>
      </c>
      <c r="G428" s="71">
        <f ca="1">SUM(0.25*(J428-F428),F428)</f>
        <v>13.75</v>
      </c>
      <c r="H428" s="71">
        <f ca="1">SUM(0.5*(J428-F428),F428)</f>
        <v>11.5</v>
      </c>
      <c r="I428" s="71">
        <f ca="1">SUM(0.75*(J428-F428),F428)</f>
        <v>9.25</v>
      </c>
      <c r="J428" s="108">
        <f ca="1">SUM(F428,-B428,F428)</f>
        <v>7</v>
      </c>
      <c r="K428" s="71">
        <f ca="1">SUM(0.333*(M428-J428),J428)</f>
        <v>5.2017999999999995</v>
      </c>
      <c r="L428" s="71">
        <f ca="1">SUM(0.666*(M428-J428),J428)</f>
        <v>3.4035999999999995</v>
      </c>
      <c r="M428" s="108">
        <f ca="1">SUM(J428,-F428,J428,0.4*ABS(J428-F428))</f>
        <v>1.6</v>
      </c>
      <c r="N428" s="109">
        <f ca="1">SUM(0.2*(R428-M428),M428)</f>
        <v>4.68</v>
      </c>
      <c r="O428" s="71">
        <f ca="1">SUM(0.4*(R428-M428),M428)</f>
        <v>7.76</v>
      </c>
      <c r="P428" s="71">
        <f ca="1">SUM(0.6*(R428-M428),M428)</f>
        <v>10.84</v>
      </c>
      <c r="Q428" s="71">
        <f ca="1">SUM(0.8*(R428-M428),M428)</f>
        <v>13.92</v>
      </c>
      <c r="R428" s="108">
        <v>17</v>
      </c>
      <c r="S428" s="122"/>
      <c r="T428" s="111">
        <f ca="1">SUM((BF20+BG20+BH20)*-0.132/3,(BI19+BJ19+BK19+BL19+BM18+BN18+BO18+BP18+BQ17+BR17+BS17+BT17+BU16+BV16+BW16+BX16+CD14+CE14+CF14+CG14+CM12+CN12+CO12+CP12+CQ11+CR11+CS11+CT11+CU10+CV10+CW10+CX10)*-0.132/4,(CH13+CI13+CJ13+CK13+CL13+BY15+BZ15+CA15+CB15+CC15)*-0.132/5,(CY9+CZ9+DA9)*-0.132/3,(CZ8+CY8+CX8+CW8+CV8+CU8+CT8)*-0.132/7,(CS7+CR7+CQ7+CP7+CO7+CN7+CM6+CL6+CK6+CJ6+CI6+CH6+CG5+CF5+CE5+CD5+CC5+CB5+CA4+BZ4+BY4+BX4+BW4+BV4)*-0.132/6,17)</f>
        <v>16.470090109890108</v>
      </c>
      <c r="U428" s="111">
        <f ca="1">Lefty!T428</f>
        <v>17.552538461538461</v>
      </c>
    </row>
    <row r="429" spans="2:19">
      <c r="B429" s="108"/>
      <c r="C429" s="71"/>
      <c r="D429" s="71"/>
      <c r="E429" s="71"/>
      <c r="F429" s="108"/>
      <c r="G429" s="71"/>
      <c r="H429" s="71"/>
      <c r="I429" s="71"/>
      <c r="J429" s="108"/>
      <c r="K429" s="71"/>
      <c r="L429" s="71"/>
      <c r="M429" s="108"/>
      <c r="N429" s="109"/>
      <c r="O429" s="71"/>
      <c r="P429" s="71"/>
      <c r="Q429" s="71"/>
      <c r="R429" s="108"/>
      <c r="S429" s="122"/>
    </row>
    <row r="430" spans="2:21">
      <c r="B430" s="108">
        <v>17</v>
      </c>
      <c r="C430" s="71">
        <f ca="1">SUM(0.25*(F430-B430),B430)</f>
        <v>17</v>
      </c>
      <c r="D430" s="71">
        <f ca="1">SUM(0.5*(F430-B430)+B430)</f>
        <v>17</v>
      </c>
      <c r="E430" s="71">
        <f ca="1">SUM(0.75*(F430-B430),B430)</f>
        <v>17</v>
      </c>
      <c r="F430" s="108">
        <v>17</v>
      </c>
      <c r="G430" s="71">
        <f ca="1">SUM(0.25*(J430-F430),F430)</f>
        <v>17</v>
      </c>
      <c r="H430" s="71">
        <f ca="1">SUM(0.5*(J430-F430),F430)</f>
        <v>17</v>
      </c>
      <c r="I430" s="71">
        <f ca="1">SUM(0.75*(J430-F430),F430)</f>
        <v>17</v>
      </c>
      <c r="J430" s="108">
        <f ca="1">SUM(F430,-B430,F430)</f>
        <v>17</v>
      </c>
      <c r="K430" s="71">
        <f ca="1">SUM(0.333*(M430-J430),J430)</f>
        <v>17</v>
      </c>
      <c r="L430" s="71">
        <f ca="1">SUM(0.666*(M430-J430),J430)</f>
        <v>17</v>
      </c>
      <c r="M430" s="108">
        <f ca="1">SUM(J430,J430-G430)</f>
        <v>17</v>
      </c>
      <c r="N430" s="109">
        <f ca="1">SUM(0.2*(R430-M430),M430)</f>
        <v>17</v>
      </c>
      <c r="O430" s="71">
        <f ca="1">SUM(0.4*(R430-M430),M430)</f>
        <v>17</v>
      </c>
      <c r="P430" s="71">
        <f ca="1">SUM(0.6*(R430-M430),M430)</f>
        <v>17</v>
      </c>
      <c r="Q430" s="71">
        <f ca="1">SUM(0.8*(R430-M430),M430)</f>
        <v>17</v>
      </c>
      <c r="R430" s="108">
        <v>17</v>
      </c>
      <c r="S430" s="122"/>
      <c r="T430" s="111">
        <f ca="1">SUM((BV20+BV19+++BV18+BV17+BV16+BV15+BV14+BV13+BV12+BV11+BV10+BV9+BV8+BV7+BV6+BV5+BV4)*-0.132,17)</f>
        <v>16.74446153846154</v>
      </c>
      <c r="U430" s="111">
        <f ca="1">Lefty!T430</f>
        <v>17.651538461538461</v>
      </c>
    </row>
    <row r="431" spans="2:21">
      <c r="B431" s="108">
        <v>18</v>
      </c>
      <c r="C431" s="71">
        <f ca="1">SUM(0.25*(F431-B431),B431)</f>
        <v>17.75</v>
      </c>
      <c r="D431" s="71">
        <f ca="1">SUM(0.5*(F431-B431)+B431)</f>
        <v>17.5</v>
      </c>
      <c r="E431" s="71">
        <f ca="1">SUM(0.75*(F431-B431),B431)</f>
        <v>17.25</v>
      </c>
      <c r="F431" s="108">
        <v>17</v>
      </c>
      <c r="G431" s="71">
        <f ca="1">SUM(0.25*(J431-F431),F431)</f>
        <v>16.75</v>
      </c>
      <c r="H431" s="71">
        <f ca="1">SUM(0.5*(J431-F431),F431)</f>
        <v>16.5</v>
      </c>
      <c r="I431" s="71">
        <f ca="1">SUM(0.75*(J431-F431),F431)</f>
        <v>16.25</v>
      </c>
      <c r="J431" s="108">
        <f ca="1">SUM(F431,-B431,F431)</f>
        <v>16</v>
      </c>
      <c r="K431" s="71">
        <f ca="1">SUM(0.333*(M431-J431),J431)</f>
        <v>15.8002</v>
      </c>
      <c r="L431" s="71">
        <f ca="1">SUM(0.666*(M431-J431),J431)</f>
        <v>15.6004</v>
      </c>
      <c r="M431" s="108">
        <f ca="1">SUM(J431,-F431,J431,0.4*ABS(J431-F431))</f>
        <v>15.4</v>
      </c>
      <c r="N431" s="109">
        <f ca="1">SUM(0.2*(R431-M431),M431)</f>
        <v>15.72</v>
      </c>
      <c r="O431" s="71">
        <f ca="1">SUM(0.4*(R431-M431),M431)</f>
        <v>16.04</v>
      </c>
      <c r="P431" s="71">
        <f ca="1">SUM(0.6*(R431-M431),M431)</f>
        <v>16.36</v>
      </c>
      <c r="Q431" s="71">
        <f ca="1">SUM(0.8*(R431-M431),M431)</f>
        <v>16.68</v>
      </c>
      <c r="R431" s="108">
        <v>17</v>
      </c>
      <c r="S431" s="122"/>
      <c r="T431" s="111">
        <f ca="1">SUM((BT20+BU19+BU18+BV17+BV16+BW15+BW14+BX13+BX12+BY11+BY10+BY9+BX8+BW7+BW6+BV5+BV4)*-0.132,17)</f>
        <v>16.74446153846154</v>
      </c>
      <c r="U431" s="111">
        <f ca="1">Lefty!T431</f>
        <v>17.783538461538463</v>
      </c>
    </row>
    <row r="432" spans="2:21">
      <c r="B432" s="108">
        <v>19</v>
      </c>
      <c r="C432" s="71">
        <f ca="1">SUM(0.25*(F432-B432),B432)</f>
        <v>18.5</v>
      </c>
      <c r="D432" s="71">
        <f ca="1">SUM(0.5*(F432-B432)+B432)</f>
        <v>18</v>
      </c>
      <c r="E432" s="71">
        <f ca="1">SUM(0.75*(F432-B432),B432)</f>
        <v>17.5</v>
      </c>
      <c r="F432" s="108">
        <v>17</v>
      </c>
      <c r="G432" s="71">
        <f ca="1">SUM(0.25*(J432-F432),F432)</f>
        <v>16.5</v>
      </c>
      <c r="H432" s="71">
        <f ca="1">SUM(0.5*(J432-F432),F432)</f>
        <v>16</v>
      </c>
      <c r="I432" s="71">
        <f ca="1">SUM(0.75*(J432-F432),F432)</f>
        <v>15.5</v>
      </c>
      <c r="J432" s="108">
        <f ca="1">SUM(F432,-B432,F432)</f>
        <v>15</v>
      </c>
      <c r="K432" s="71">
        <f ca="1">SUM(0.333*(M432-J432),J432)</f>
        <v>14.6004</v>
      </c>
      <c r="L432" s="71">
        <f ca="1">SUM(0.666*(M432-J432),J432)</f>
        <v>14.200800000000001</v>
      </c>
      <c r="M432" s="108">
        <f ca="1">SUM(J432,-F432,J432,0.4*ABS(J432-F432))</f>
        <v>13.8</v>
      </c>
      <c r="N432" s="109">
        <f ca="1">SUM(0.2*(R432-M432),M432)</f>
        <v>14.440000000000001</v>
      </c>
      <c r="O432" s="71">
        <f ca="1">SUM(0.4*(R432-M432),M432)</f>
        <v>15.08</v>
      </c>
      <c r="P432" s="71">
        <f ca="1">SUM(0.6*(R432-M432),M432)</f>
        <v>15.72</v>
      </c>
      <c r="Q432" s="71">
        <f ca="1">SUM(0.8*(R432-M432),M432)</f>
        <v>16.36</v>
      </c>
      <c r="R432" s="108">
        <v>17</v>
      </c>
      <c r="S432" s="122"/>
      <c r="T432" s="111">
        <f ca="1">SUM((BR20+BS19+BT18+BU17+BV16+BW15+BX14+BY13+BZ12+CA11+CB10+CB9+BY7+BX6+BW5+BV4)*-0.132,(CA8+BZ8)*-0.132/2,17)</f>
        <v>16.480461538461537</v>
      </c>
      <c r="U432" s="111">
        <f ca="1">Lefty!T432</f>
        <v>18.311538461538461</v>
      </c>
    </row>
    <row r="433" spans="2:21">
      <c r="B433" s="108">
        <v>20</v>
      </c>
      <c r="C433" s="71">
        <f ca="1">SUM(0.25*(F433-B433),B433)</f>
        <v>19.25</v>
      </c>
      <c r="D433" s="71">
        <f ca="1">SUM(0.5*(F433-B433)+B433)</f>
        <v>18.5</v>
      </c>
      <c r="E433" s="71">
        <f ca="1">SUM(0.75*(F433-B433),B433)</f>
        <v>17.75</v>
      </c>
      <c r="F433" s="108">
        <v>17</v>
      </c>
      <c r="G433" s="71">
        <f ca="1">SUM(0.25*(J433-F433),F433)</f>
        <v>16.25</v>
      </c>
      <c r="H433" s="71">
        <f ca="1">SUM(0.5*(J433-F433),F433)</f>
        <v>15.5</v>
      </c>
      <c r="I433" s="71">
        <f ca="1">SUM(0.75*(J433-F433),F433)</f>
        <v>14.75</v>
      </c>
      <c r="J433" s="108">
        <f ca="1">SUM(F433,-B433,F433)</f>
        <v>14</v>
      </c>
      <c r="K433" s="71">
        <f ca="1">SUM(0.333*(M433-J433),J433)</f>
        <v>13.400599999999999</v>
      </c>
      <c r="L433" s="71">
        <f ca="1">SUM(0.666*(M433-J433),J433)</f>
        <v>12.8012</v>
      </c>
      <c r="M433" s="108">
        <f ca="1">SUM(J433,-F433,J433,0.4*ABS(J433-F433))</f>
        <v>12.2</v>
      </c>
      <c r="N433" s="109">
        <f ca="1">SUM(0.2*(R433-M433),M433)</f>
        <v>13.16</v>
      </c>
      <c r="O433" s="71">
        <f ca="1">SUM(0.4*(R433-M433),M433)</f>
        <v>14.12</v>
      </c>
      <c r="P433" s="71">
        <f ca="1">SUM(0.6*(R433-M433),M433)</f>
        <v>15.08</v>
      </c>
      <c r="Q433" s="71">
        <f ca="1">SUM(0.8*(R433-M433),M433)</f>
        <v>16.04</v>
      </c>
      <c r="R433" s="108">
        <v>17</v>
      </c>
      <c r="S433" s="122"/>
      <c r="T433" s="111">
        <f ca="1">SUM((BP20+BS18+BV16+BY14+CB12+CE10+CF9)*-0.132,(BQ19+BR19+BT17+BU17+BW15+BX15+BZ13+CA13+CC11+CD11+CE8+CD8+CC7+CB7+CA6+BZ6+BY5+BX5+BW4+BV4)*-0.132/2,17)</f>
        <v>16.216461538461537</v>
      </c>
      <c r="U433" s="111">
        <f ca="1">Lefty!T433</f>
        <v>17.915538461538461</v>
      </c>
    </row>
    <row r="434" spans="2:21">
      <c r="B434" s="108">
        <v>21</v>
      </c>
      <c r="C434" s="71">
        <f ca="1">SUM(0.25*(F434-B434),B434)</f>
        <v>20</v>
      </c>
      <c r="D434" s="71">
        <f ca="1">SUM(0.5*(F434-B434)+B434)</f>
        <v>19</v>
      </c>
      <c r="E434" s="71">
        <f ca="1">SUM(0.75*(F434-B434),B434)</f>
        <v>18</v>
      </c>
      <c r="F434" s="108">
        <v>17</v>
      </c>
      <c r="G434" s="71">
        <f ca="1">SUM(0.25*(J434-F434),F434)</f>
        <v>16</v>
      </c>
      <c r="H434" s="71">
        <f ca="1">SUM(0.5*(J434-F434),F434)</f>
        <v>15</v>
      </c>
      <c r="I434" s="71">
        <f ca="1">SUM(0.75*(J434-F434),F434)</f>
        <v>14</v>
      </c>
      <c r="J434" s="108">
        <f ca="1">SUM(F434,-B434,F434)</f>
        <v>13</v>
      </c>
      <c r="K434" s="71">
        <f ca="1">SUM(0.333*(M434-J434),J434)</f>
        <v>12.2008</v>
      </c>
      <c r="L434" s="71">
        <f ca="1">SUM(0.666*(M434-J434),J434)</f>
        <v>11.4016</v>
      </c>
      <c r="M434" s="108">
        <f ca="1">SUM(J434,-F434,J434,0.4*ABS(J434-F434))</f>
        <v>10.6</v>
      </c>
      <c r="N434" s="109">
        <f ca="1">SUM(0.2*(R434-M434),M434)</f>
        <v>11.879999999999999</v>
      </c>
      <c r="O434" s="71">
        <f ca="1">SUM(0.4*(R434-M434),M434)</f>
        <v>13.16</v>
      </c>
      <c r="P434" s="71">
        <f ca="1">SUM(0.6*(R434-M434),M434)</f>
        <v>14.44</v>
      </c>
      <c r="Q434" s="71">
        <f ca="1">SUM(0.8*(R434-M434),M434)</f>
        <v>15.72</v>
      </c>
      <c r="R434" s="108">
        <v>17</v>
      </c>
      <c r="S434" s="122"/>
      <c r="T434" s="111">
        <f ca="1">SUM((BO19+BP19+BQ18+BR18+BS17+BT17+BU16+BV16+BW15+BX15+BY14+BZ14+CA13+CB13+CC12+CD12+CE11+CF11+CG10+CH10)*-0.132/2,(BN20+CI9)*-0.132,(CH8+CG8+CF8+CE7+CD7+CC7+CB6+CA6+BZ6)*-0.132/3,(BY5+BX5+BW4+BV4)*-0.132/2,17)</f>
        <v>16.656461538461539</v>
      </c>
      <c r="U434" s="111">
        <f ca="1">Lefty!T434</f>
        <v>17.959538461538461</v>
      </c>
    </row>
    <row r="435" spans="2:21">
      <c r="B435" s="108">
        <v>22</v>
      </c>
      <c r="C435" s="71">
        <f ca="1">SUM(0.25*(F435-B435),B435)</f>
        <v>20.75</v>
      </c>
      <c r="D435" s="71">
        <f ca="1">SUM(0.5*(F435-B435)+B435)</f>
        <v>19.5</v>
      </c>
      <c r="E435" s="71">
        <f ca="1">SUM(0.75*(F435-B435),B435)</f>
        <v>18.25</v>
      </c>
      <c r="F435" s="108">
        <v>17</v>
      </c>
      <c r="G435" s="71">
        <f ca="1">SUM(0.25*(J435-F435),F435)</f>
        <v>15.75</v>
      </c>
      <c r="H435" s="71">
        <f ca="1">SUM(0.5*(J435-F435),F435)</f>
        <v>14.5</v>
      </c>
      <c r="I435" s="71">
        <f ca="1">SUM(0.75*(J435-F435),F435)</f>
        <v>13.25</v>
      </c>
      <c r="J435" s="108">
        <f ca="1">SUM(F435,-B435,F435)</f>
        <v>12</v>
      </c>
      <c r="K435" s="71">
        <f ca="1">SUM(0.333*(M435-J435),J435)</f>
        <v>11.001</v>
      </c>
      <c r="L435" s="71">
        <f ca="1">SUM(0.666*(M435-J435),J435)</f>
        <v>10.001999999999999</v>
      </c>
      <c r="M435" s="108">
        <f ca="1">SUM(J435,-F435,J435,0.4*ABS(J435-F435))</f>
        <v>9</v>
      </c>
      <c r="N435" s="109">
        <f ca="1">SUM(0.2*(R435-M435),M435)</f>
        <v>10.6</v>
      </c>
      <c r="O435" s="71">
        <f ca="1">SUM(0.4*(R435-M435),M435)</f>
        <v>12.2</v>
      </c>
      <c r="P435" s="71">
        <f ca="1">SUM(0.6*(R435-M435),M435)</f>
        <v>13.8</v>
      </c>
      <c r="Q435" s="71">
        <f ca="1">SUM(0.8*(R435-M435),M435)</f>
        <v>15.4</v>
      </c>
      <c r="R435" s="108">
        <v>17</v>
      </c>
      <c r="S435" s="122"/>
      <c r="T435" s="111">
        <f ca="1">SUM((BL20+BM20+BN19+BO19+BS17+BT17+BU16+BV16+BZ14+CA14+CE12+CF12+CG11+CH11+CI10+CJ10+CK9+CL9)*-0.132/2,(BP18+BQ18+BR18+BW15+BX15+BY15+CB13+CC13+CD13)*-0.132/3,(CK8+CJ8+CI8+CH8)*-0.132/4,(CG7+CF7+CE7+CD6+CC6+CB6+CA5+BZ5+BY5+BX4+BW4+BV4)*-0.132/3,17)</f>
        <v>16.359461538461538</v>
      </c>
      <c r="U435" s="111">
        <f ca="1">Lefty!T435</f>
        <v>18.256538461538462</v>
      </c>
    </row>
    <row r="436" spans="2:21">
      <c r="B436" s="108">
        <v>23</v>
      </c>
      <c r="C436" s="71">
        <f ca="1">SUM(0.25*(F436-B436),B436)</f>
        <v>21.5</v>
      </c>
      <c r="D436" s="71">
        <f ca="1">SUM(0.5*(F436-B436)+B436)</f>
        <v>20</v>
      </c>
      <c r="E436" s="71">
        <f ca="1">SUM(0.75*(F436-B436),B436)</f>
        <v>18.5</v>
      </c>
      <c r="F436" s="108">
        <v>17</v>
      </c>
      <c r="G436" s="71">
        <f ca="1">SUM(0.25*(J436-F436),F436)</f>
        <v>15.5</v>
      </c>
      <c r="H436" s="71">
        <f ca="1">SUM(0.5*(J436-F436),F436)</f>
        <v>14</v>
      </c>
      <c r="I436" s="71">
        <f ca="1">SUM(0.75*(J436-F436),F436)</f>
        <v>12.5</v>
      </c>
      <c r="J436" s="108">
        <f ca="1">SUM(F436,-B436,F436)</f>
        <v>11</v>
      </c>
      <c r="K436" s="71">
        <f ca="1">SUM(0.333*(M436-J436),J436)</f>
        <v>9.8012</v>
      </c>
      <c r="L436" s="71">
        <f ca="1">SUM(0.666*(M436-J436),J436)</f>
        <v>8.6024</v>
      </c>
      <c r="M436" s="108">
        <f ca="1">SUM(J436,-F436,J436,0.4*ABS(J436-F436))</f>
        <v>7.4</v>
      </c>
      <c r="N436" s="109">
        <f ca="1">SUM(0.2*(R436-M436),M436)</f>
        <v>9.32</v>
      </c>
      <c r="O436" s="71">
        <f ca="1">SUM(0.4*(R436-M436),M436)</f>
        <v>11.24</v>
      </c>
      <c r="P436" s="71">
        <f ca="1">SUM(0.6*(R436-M436),M436)</f>
        <v>13.16</v>
      </c>
      <c r="Q436" s="71">
        <f ca="1">SUM(0.8*(R436-M436),M436)</f>
        <v>15.08</v>
      </c>
      <c r="R436" s="108">
        <v>17</v>
      </c>
      <c r="S436" s="122"/>
      <c r="T436" s="111">
        <f ca="1">SUM((BJ20+BK20+BO18+BP18)*-0.132/2,(BL19+BM19+BN19+BQ17+BR17+BS17+BT16+BU16+BV16+BW15+BX15+BY15+BZ14+CA14+CB14+CC13+CD13+CE13+CF12+CG12+CH12+CI11+CJ11+CK11)*-0.132/3,(CL10+CM10+CN9+CO9)*-0.132/2,(CN8+CM8+CL8+CK8+CJ7+CI7+CH7+CG7+CF6+CE6+CD6+CC6+CB5+CA5+BZ5+BY5)*-0.132/4,(BX4+BW4+BV4)*-0.132/3,17)</f>
        <v>16.271461538461537</v>
      </c>
      <c r="U436" s="111">
        <f ca="1">Lefty!T436</f>
        <v>17.618538461538463</v>
      </c>
    </row>
    <row r="437" spans="2:21">
      <c r="B437" s="108">
        <v>24</v>
      </c>
      <c r="C437" s="71">
        <f ca="1">SUM(0.25*(F437-B437),B437)</f>
        <v>22.25</v>
      </c>
      <c r="D437" s="71">
        <f ca="1">SUM(0.5*(F437-B437)+B437)</f>
        <v>20.5</v>
      </c>
      <c r="E437" s="71">
        <f ca="1">SUM(0.75*(F437-B437),B437)</f>
        <v>18.75</v>
      </c>
      <c r="F437" s="108">
        <v>17</v>
      </c>
      <c r="G437" s="71">
        <f ca="1">SUM(0.25*(J437-F437),F437)</f>
        <v>15.25</v>
      </c>
      <c r="H437" s="71">
        <f ca="1">SUM(0.5*(J437-F437),F437)</f>
        <v>13.5</v>
      </c>
      <c r="I437" s="71">
        <f ca="1">SUM(0.75*(J437-F437),F437)</f>
        <v>11.75</v>
      </c>
      <c r="J437" s="108">
        <f ca="1">SUM(F437,-B437,F437)</f>
        <v>10</v>
      </c>
      <c r="K437" s="71">
        <f ca="1">SUM(0.333*(M437-J437),J437)</f>
        <v>8.6014</v>
      </c>
      <c r="L437" s="71">
        <f ca="1">SUM(0.666*(M437-J437),J437)</f>
        <v>7.2028</v>
      </c>
      <c r="M437" s="108">
        <f ca="1">SUM(J437,-F437,J437,0.4*ABS(J437-F437))</f>
        <v>5.8000000000000007</v>
      </c>
      <c r="N437" s="109">
        <f ca="1">SUM(0.2*(R437-M437),M437)</f>
        <v>8.0400000000000009</v>
      </c>
      <c r="O437" s="71">
        <f ca="1">SUM(0.4*(R437-M437),M437)</f>
        <v>10.280000000000001</v>
      </c>
      <c r="P437" s="71">
        <f ca="1">SUM(0.6*(R437-M437),M437)</f>
        <v>12.52</v>
      </c>
      <c r="Q437" s="71">
        <f ca="1">SUM(0.8*(R437-M437),M437)</f>
        <v>14.76</v>
      </c>
      <c r="R437" s="108">
        <v>17</v>
      </c>
      <c r="S437" s="122"/>
      <c r="T437" s="111">
        <f ca="1">SUM((BH20+BI20+BJ20+BK19+BL19+BM19+BN18+BO18+BP18+BQ17+BR17+BS17+BT16+BU16+BV16+CA14+CB14+CC14+CH12+CI12+CJ12+CK11+CL11+CM11+CN10+CO10+CP10)*-0.132/3,(BW15+BX15+BY15+BZ15+CD13+CE13+CF13+CG13)*-0.132/4,(CQ9+CR9)*-0.132/2,(CQ8+CP8+CO8+CN8+CM8+CL7+CK7+CJ7+CI7+CH7)*-0.132/5,(CG6+CF6+CE6+CD6+CC5+CB5+CA5+BZ5+BY4+BX4+BW4+BV4)*-0.132/4,17)</f>
        <v>16.097661538461537</v>
      </c>
      <c r="U437" s="111">
        <f ca="1">Lefty!T437</f>
        <v>17.554738461538463</v>
      </c>
    </row>
    <row r="438" spans="2:21">
      <c r="B438" s="108">
        <v>25</v>
      </c>
      <c r="C438" s="71">
        <f ca="1">SUM(0.25*(F438-B438),B438)</f>
        <v>23</v>
      </c>
      <c r="D438" s="71">
        <f ca="1">SUM(0.5*(F438-B438)+B438)</f>
        <v>21</v>
      </c>
      <c r="E438" s="71">
        <f ca="1">SUM(0.75*(F438-B438),B438)</f>
        <v>19</v>
      </c>
      <c r="F438" s="108">
        <v>17</v>
      </c>
      <c r="G438" s="71">
        <f ca="1">SUM(0.25*(J438-F438),F438)</f>
        <v>15</v>
      </c>
      <c r="H438" s="71">
        <f ca="1">SUM(0.5*(J438-F438),F438)</f>
        <v>13</v>
      </c>
      <c r="I438" s="71">
        <f ca="1">SUM(0.75*(J438-F438),F438)</f>
        <v>11</v>
      </c>
      <c r="J438" s="108">
        <f ca="1">SUM(F438,-B438,F438)</f>
        <v>9</v>
      </c>
      <c r="K438" s="71">
        <f ca="1">SUM(0.333*(M438-J438),J438)</f>
        <v>7.4016</v>
      </c>
      <c r="L438" s="71">
        <f ca="1">SUM(0.666*(M438-J438),J438)</f>
        <v>5.8032</v>
      </c>
      <c r="M438" s="108">
        <f ca="1">SUM(J438,-F438,J438,0.4*ABS(J438-F438))</f>
        <v>4.2</v>
      </c>
      <c r="N438" s="109">
        <f ca="1">SUM(0.2*(R438-M438),M438)</f>
        <v>6.7600000000000007</v>
      </c>
      <c r="O438" s="71">
        <f ca="1">SUM(0.4*(R438-M438),M438)</f>
        <v>9.32</v>
      </c>
      <c r="P438" s="71">
        <f ca="1">SUM(0.6*(R438-M438),M438)</f>
        <v>11.879999999999999</v>
      </c>
      <c r="Q438" s="71">
        <f ca="1">SUM(0.8*(R438-M438),M438)</f>
        <v>14.440000000000001</v>
      </c>
      <c r="R438" s="108">
        <v>17</v>
      </c>
      <c r="S438" s="122"/>
      <c r="T438" s="111">
        <f ca="1">SUM((BF20+BG20+BH20+BM18+BN18+BO18+BT16+BU16+BV16)*-0.132/3,(BI19+BJ19+BK19+BL19+BP17+BQ17+BR17+BS17+BW15+BX15+BY15+BZ15+CA14+CB14+CC14+CD14+CE13+CF13+CG13+CH13+CI12+CJ12+CK12+CL12+CM11+CN11+CO11+CP11)*-0.132/4,(CQ10+CR10+CS10+CT9+CU9+CV9)*-0.132/3,(CU8+CT8+CS8+CR8+CQ8+CP8)*-0.132/6,(CO7+CN7+CM7+CL7+CK7+CJ6+CI6+CH6+CG6+CF6+CE5+CD5+CC5+CB5+CA5+BZ4+BY4+BX4+BW4+BV4)*-0.132/5,17)</f>
        <v>16.025061538461536</v>
      </c>
      <c r="U438" s="111">
        <f ca="1">Lefty!T438</f>
        <v>17.19613846153846</v>
      </c>
    </row>
    <row r="439" spans="2:21">
      <c r="B439" s="108">
        <v>26</v>
      </c>
      <c r="C439" s="71">
        <f ca="1">SUM(0.25*(F439-B439),B439)</f>
        <v>23.75</v>
      </c>
      <c r="D439" s="71">
        <f ca="1">SUM(0.5*(F439-B439)+B439)</f>
        <v>21.5</v>
      </c>
      <c r="E439" s="71">
        <f ca="1">SUM(0.75*(F439-B439),B439)</f>
        <v>19.25</v>
      </c>
      <c r="F439" s="108">
        <v>17</v>
      </c>
      <c r="G439" s="71">
        <f ca="1">SUM(0.25*(J439-F439),F439)</f>
        <v>14.75</v>
      </c>
      <c r="H439" s="71">
        <f ca="1">SUM(0.5*(J439-F439),F439)</f>
        <v>12.5</v>
      </c>
      <c r="I439" s="71">
        <f ca="1">SUM(0.75*(J439-F439),F439)</f>
        <v>10.25</v>
      </c>
      <c r="J439" s="108">
        <f ca="1">SUM(F439,-B439,F439)</f>
        <v>8</v>
      </c>
      <c r="K439" s="71">
        <f ca="1">SUM(0.333*(M439-J439),J439)</f>
        <v>6.2017999999999995</v>
      </c>
      <c r="L439" s="71">
        <f ca="1">SUM(0.666*(M439-J439),J439)</f>
        <v>4.4035999999999991</v>
      </c>
      <c r="M439" s="108">
        <f ca="1">SUM(J439,-F439,J439,0.4*ABS(J439-F439))</f>
        <v>2.6</v>
      </c>
      <c r="N439" s="109">
        <f ca="1">SUM(0.2*(R439-M439),M439)</f>
        <v>5.48</v>
      </c>
      <c r="O439" s="71">
        <f ca="1">SUM(0.4*(R439-M439),M439)</f>
        <v>8.3600000000000012</v>
      </c>
      <c r="P439" s="71">
        <f ca="1">SUM(0.6*(R439-M439),M439)</f>
        <v>11.24</v>
      </c>
      <c r="Q439" s="71">
        <f ca="1">SUM(0.8*(R439-M439),M439)</f>
        <v>14.120000000000001</v>
      </c>
      <c r="R439" s="108">
        <v>17</v>
      </c>
      <c r="S439" s="122"/>
      <c r="T439" s="111">
        <f ca="1">SUM((BD20+BE20+BF20)*-0.132/3,(BG19+BH19+BI19+BJ19+BK18+BL18+BM18+BN18+BO17+BP17+BQ17+BR17+BS16+BT16+BU16+BV16+CB14+CC14+CD14+CE14+CK12+CL12+CM12+CN12+CO11+CP11+CQ11+CR11+CS10+CT10+CU10+CV10)*-0.132/4,(BW15+BX15+BY15+BZ15+CA15+CF13+CG13+CH13+CI13+CJ13)*-0.132/5,(CW9+CX9+CY9)*-0.132/3,(CX8+CW8+CV8+CU8+CT8+CS8+CR7+CQ7+CP7+CO7+CN7+CM7+CL6+CK6+CJ6+CI6+CH6+CG6+CF5+CE5+CD5+CC5+CB5+CA5)*-0.132/6,(BZ4+BY4+BX4+BW4+BV4)*-0.132/5,17)</f>
        <v>16.071261538461538</v>
      </c>
      <c r="U439" s="111">
        <f ca="1">Lefty!T439</f>
        <v>17.266538461538463</v>
      </c>
    </row>
    <row r="440" spans="2:19">
      <c r="B440" s="108"/>
      <c r="C440" s="71"/>
      <c r="D440" s="71"/>
      <c r="E440" s="71"/>
      <c r="F440" s="108"/>
      <c r="G440" s="71"/>
      <c r="H440" s="71"/>
      <c r="I440" s="71"/>
      <c r="J440" s="108"/>
      <c r="K440" s="71"/>
      <c r="L440" s="71"/>
      <c r="M440" s="108"/>
      <c r="N440" s="109"/>
      <c r="O440" s="71"/>
      <c r="P440" s="71"/>
      <c r="Q440" s="71"/>
      <c r="R440" s="108"/>
      <c r="S440" s="122"/>
    </row>
    <row r="441" spans="2:21">
      <c r="B441" s="108">
        <v>19</v>
      </c>
      <c r="C441" s="71">
        <f ca="1">SUM(0.25*(F441-B441),B441)</f>
        <v>18.75</v>
      </c>
      <c r="D441" s="71">
        <f ca="1">SUM(0.5*(F441-B441)+B441)</f>
        <v>18.5</v>
      </c>
      <c r="E441" s="71">
        <f ca="1">SUM(0.75*(F441-B441),B441)</f>
        <v>18.25</v>
      </c>
      <c r="F441" s="108">
        <v>18</v>
      </c>
      <c r="G441" s="71">
        <f ca="1">SUM(0.25*(J441-F441),F441)</f>
        <v>17.75</v>
      </c>
      <c r="H441" s="71">
        <f ca="1">SUM(0.5*(J441-F441),F441)</f>
        <v>17.5</v>
      </c>
      <c r="I441" s="71">
        <f ca="1">SUM(0.75*(J441-F441),F441)</f>
        <v>17.25</v>
      </c>
      <c r="J441" s="108">
        <f ca="1">SUM(F441,-B441,F441)</f>
        <v>17</v>
      </c>
      <c r="K441" s="71">
        <f ca="1">SUM(0.333*(M441-J441),J441)</f>
        <v>16.8002</v>
      </c>
      <c r="L441" s="71">
        <f ca="1">SUM(0.666*(M441-J441),J441)</f>
        <v>16.6004</v>
      </c>
      <c r="M441" s="108">
        <f ca="1">SUM(J441,-F441,J441,0.4*ABS(J441-F441))</f>
        <v>16.4</v>
      </c>
      <c r="N441" s="109">
        <f ca="1">SUM(0.2*(R441-M441),M441)</f>
        <v>16.52</v>
      </c>
      <c r="O441" s="71">
        <f ca="1">SUM(0.4*(R441-M441),M441)</f>
        <v>16.64</v>
      </c>
      <c r="P441" s="71">
        <f ca="1">SUM(0.6*(R441-M441),M441)</f>
        <v>16.759999999999998</v>
      </c>
      <c r="Q441" s="71">
        <f ca="1">SUM(0.8*(R441-M441),M441)</f>
        <v>16.88</v>
      </c>
      <c r="R441" s="108">
        <v>17</v>
      </c>
      <c r="S441" s="122"/>
      <c r="T441" s="111">
        <f ca="1">SUM((BR20+BS19+BS18+BT17+BT16+BU15+BU14+BV13+BV12+BW11+BW10+BW9+BW8+BW7+BV6+BV5+BV4)*-0.132,17)</f>
        <v>16.348461538461539</v>
      </c>
      <c r="U441" s="111">
        <f ca="1">Lefty!T441</f>
        <v>17.651538461538461</v>
      </c>
    </row>
    <row r="442" spans="2:21">
      <c r="B442" s="108">
        <v>20</v>
      </c>
      <c r="C442" s="71">
        <f ca="1">SUM(0.25*(F442-B442),B442)</f>
        <v>19.5</v>
      </c>
      <c r="D442" s="71">
        <f ca="1">SUM(0.5*(F442-B442)+B442)</f>
        <v>19</v>
      </c>
      <c r="E442" s="71">
        <f ca="1">SUM(0.75*(F442-B442),B442)</f>
        <v>18.5</v>
      </c>
      <c r="F442" s="108">
        <v>18</v>
      </c>
      <c r="G442" s="71">
        <f ca="1">SUM(0.25*(J442-F442),F442)</f>
        <v>17.5</v>
      </c>
      <c r="H442" s="71">
        <f ca="1">SUM(0.5*(J442-F442),F442)</f>
        <v>17</v>
      </c>
      <c r="I442" s="71">
        <f ca="1">SUM(0.75*(J442-F442),F442)</f>
        <v>16.5</v>
      </c>
      <c r="J442" s="108">
        <f ca="1">SUM(F442,-B442,F442)</f>
        <v>16</v>
      </c>
      <c r="K442" s="71">
        <f ca="1">SUM(0.333*(M442-J442),J442)</f>
        <v>15.6004</v>
      </c>
      <c r="L442" s="71">
        <f ca="1">SUM(0.666*(M442-J442),J442)</f>
        <v>15.200800000000001</v>
      </c>
      <c r="M442" s="108">
        <f ca="1">SUM(J442,-F442,J442,0.4*ABS(J442-F442))</f>
        <v>14.8</v>
      </c>
      <c r="N442" s="109">
        <f ca="1">SUM(0.2*(R442-M442),M442)</f>
        <v>15.24</v>
      </c>
      <c r="O442" s="71">
        <f ca="1">SUM(0.4*(R442-M442),M442)</f>
        <v>15.68</v>
      </c>
      <c r="P442" s="71">
        <f ca="1">SUM(0.6*(R442-M442),M442)</f>
        <v>16.12</v>
      </c>
      <c r="Q442" s="71">
        <f ca="1">SUM(0.8*(R442-M442),M442)</f>
        <v>16.56</v>
      </c>
      <c r="R442" s="108">
        <v>17</v>
      </c>
      <c r="S442" s="122"/>
      <c r="T442" s="111">
        <f ca="1">SUM((BP20+BQ19+BR18+BS17+BT16+BU15+BV14+BW13+BX12+BY11+BZ10+BZ9+BY8+BX7+BW6+BV5+BV4)*-0.132,17)</f>
        <v>16.480461538461537</v>
      </c>
      <c r="U442" s="111">
        <f ca="1">Lefty!T442</f>
        <v>18.047538461538462</v>
      </c>
    </row>
    <row r="443" spans="2:21">
      <c r="B443" s="108">
        <v>21</v>
      </c>
      <c r="C443" s="71">
        <f ca="1">SUM(0.25*(F443-B443),B443)</f>
        <v>20.25</v>
      </c>
      <c r="D443" s="71">
        <f ca="1">SUM(0.5*(F443-B443)+B443)</f>
        <v>19.5</v>
      </c>
      <c r="E443" s="71">
        <f ca="1">SUM(0.75*(F443-B443),B443)</f>
        <v>18.75</v>
      </c>
      <c r="F443" s="108">
        <v>18</v>
      </c>
      <c r="G443" s="71">
        <f ca="1">SUM(0.25*(J443-F443),F443)</f>
        <v>17.25</v>
      </c>
      <c r="H443" s="71">
        <f ca="1">SUM(0.5*(J443-F443),F443)</f>
        <v>16.5</v>
      </c>
      <c r="I443" s="71">
        <f ca="1">SUM(0.75*(J443-F443),F443)</f>
        <v>15.75</v>
      </c>
      <c r="J443" s="108">
        <f ca="1">SUM(F443,-B443,F443)</f>
        <v>15</v>
      </c>
      <c r="K443" s="71">
        <f ca="1">SUM(0.333*(M443-J443),J443)</f>
        <v>14.400599999999999</v>
      </c>
      <c r="L443" s="71">
        <f ca="1">SUM(0.666*(M443-J443),J443)</f>
        <v>13.8012</v>
      </c>
      <c r="M443" s="108">
        <f ca="1">SUM(J443,-F443,J443,0.4*ABS(J443-F443))</f>
        <v>13.2</v>
      </c>
      <c r="N443" s="109">
        <f ca="1">SUM(0.2*(R443-M443),M443)</f>
        <v>13.959999999999999</v>
      </c>
      <c r="O443" s="71">
        <f ca="1">SUM(0.4*(R443-M443),M443)</f>
        <v>14.719999999999999</v>
      </c>
      <c r="P443" s="71">
        <f ca="1">SUM(0.6*(R443-M443),M443)</f>
        <v>15.48</v>
      </c>
      <c r="Q443" s="71">
        <f ca="1">SUM(0.8*(R443-M443),M443)</f>
        <v>16.240000000000002</v>
      </c>
      <c r="R443" s="108">
        <v>17</v>
      </c>
      <c r="S443" s="122"/>
      <c r="T443" s="111">
        <f ca="1">SUM((BN20+BQ18+BT16+BW14+BZ12+CC10+CD9)*-0.132,(BO19+BP19+BR17+BS17+BU15+BV15+BX13+BY13+CA11+CB11+CC8+CB8+CA7+BZ7+BY6+BX6)*-0.132/2,(BW5+BV4)*-0.132,17)</f>
        <v>16.678461538461537</v>
      </c>
      <c r="U443" s="111">
        <f ca="1">Lefty!T443</f>
        <v>17.849538461538462</v>
      </c>
    </row>
    <row r="444" spans="2:21">
      <c r="B444" s="108">
        <v>22</v>
      </c>
      <c r="C444" s="71">
        <f ca="1">SUM(0.25*(F444-B444),B444)</f>
        <v>21</v>
      </c>
      <c r="D444" s="71">
        <f ca="1">SUM(0.5*(F444-B444)+B444)</f>
        <v>20</v>
      </c>
      <c r="E444" s="71">
        <f ca="1">SUM(0.75*(F444-B444),B444)</f>
        <v>19</v>
      </c>
      <c r="F444" s="108">
        <v>18</v>
      </c>
      <c r="G444" s="71">
        <f ca="1">SUM(0.25*(J444-F444),F444)</f>
        <v>17</v>
      </c>
      <c r="H444" s="71">
        <f ca="1">SUM(0.5*(J444-F444),F444)</f>
        <v>16</v>
      </c>
      <c r="I444" s="71">
        <f ca="1">SUM(0.75*(J444-F444),F444)</f>
        <v>15</v>
      </c>
      <c r="J444" s="108">
        <f ca="1">SUM(F444,-B444,F444)</f>
        <v>14</v>
      </c>
      <c r="K444" s="71">
        <f ca="1">SUM(0.333*(M444-J444),J444)</f>
        <v>13.2008</v>
      </c>
      <c r="L444" s="71">
        <f ca="1">SUM(0.666*(M444-J444),J444)</f>
        <v>12.4016</v>
      </c>
      <c r="M444" s="108">
        <f ca="1">SUM(J444,-F444,J444,0.4*ABS(J444-F444))</f>
        <v>11.6</v>
      </c>
      <c r="N444" s="109">
        <f ca="1">SUM(0.2*(R444-M444),M444)</f>
        <v>12.68</v>
      </c>
      <c r="O444" s="71">
        <f ca="1">SUM(0.4*(R444-M444),M444)</f>
        <v>13.76</v>
      </c>
      <c r="P444" s="71">
        <f ca="1">SUM(0.6*(R444-M444),M444)</f>
        <v>14.84</v>
      </c>
      <c r="Q444" s="71">
        <f ca="1">SUM(0.8*(R444-M444),M444)</f>
        <v>15.92</v>
      </c>
      <c r="R444" s="108">
        <v>17</v>
      </c>
      <c r="S444" s="122"/>
      <c r="T444" s="111">
        <f ca="1">SUM((BM19+BN19+BO18+BP18+BQ17+BR17+BS16+BT16+BU15+BV15+BW14+BX14+BY13+BZ13+CA12+CB12+CC11+CD11+CE10+CF10)*-0.132/2,(BL20+CG9)*-0.132,(CF8+CE8+CD8)*-0.132/3,(CC7+CB7+CA6+BZ6+BY5+BX5+BW4+BV4)*-0.132/2,17)</f>
        <v>16.084461538461539</v>
      </c>
      <c r="U444" s="111">
        <f ca="1">Lefty!T444</f>
        <v>17.695538461538462</v>
      </c>
    </row>
    <row r="445" spans="2:21">
      <c r="B445" s="108">
        <v>23</v>
      </c>
      <c r="C445" s="71">
        <f ca="1">SUM(0.25*(F445-B445),B445)</f>
        <v>21.75</v>
      </c>
      <c r="D445" s="71">
        <f ca="1">SUM(0.5*(F445-B445)+B445)</f>
        <v>20.5</v>
      </c>
      <c r="E445" s="71">
        <f ca="1">SUM(0.75*(F445-B445),B445)</f>
        <v>19.25</v>
      </c>
      <c r="F445" s="108">
        <v>18</v>
      </c>
      <c r="G445" s="71">
        <f ca="1">SUM(0.25*(J445-F445),F445)</f>
        <v>16.75</v>
      </c>
      <c r="H445" s="71">
        <f ca="1">SUM(0.5*(J445-F445),F445)</f>
        <v>15.5</v>
      </c>
      <c r="I445" s="71">
        <f ca="1">SUM(0.75*(J445-F445),F445)</f>
        <v>14.25</v>
      </c>
      <c r="J445" s="108">
        <f ca="1">SUM(F445,-B445,F445)</f>
        <v>13</v>
      </c>
      <c r="K445" s="71">
        <f ca="1">SUM(0.333*(M445-J445),J445)</f>
        <v>12.001</v>
      </c>
      <c r="L445" s="71">
        <f ca="1">SUM(0.666*(M445-J445),J445)</f>
        <v>11.001999999999999</v>
      </c>
      <c r="M445" s="108">
        <f ca="1">SUM(J445,-F445,J445,0.4*ABS(J445-F445))</f>
        <v>10</v>
      </c>
      <c r="N445" s="109">
        <f ca="1">SUM(0.2*(R445-M445),M445)</f>
        <v>11.4</v>
      </c>
      <c r="O445" s="71">
        <f ca="1">SUM(0.4*(R445-M445),M445)</f>
        <v>12.8</v>
      </c>
      <c r="P445" s="71">
        <f ca="1">SUM(0.6*(R445-M445),M445)</f>
        <v>14.2</v>
      </c>
      <c r="Q445" s="71">
        <f ca="1">SUM(0.8*(R445-M445),M445)</f>
        <v>15.600000000000001</v>
      </c>
      <c r="R445" s="108">
        <v>17</v>
      </c>
      <c r="S445" s="122"/>
      <c r="T445" s="111">
        <f ca="1">SUM((BJ20+BK20+BL19+BM19+BQ17+BR17+BS16+BT16+BX14+BY14+CC12+CD12+CE11+CF11+CG10+CH10+CI9+CJ9)*-0.132/2,(BN18+BO18+BP18+BU15+BV15+BW15+BZ13+CA13+CB13)*-0.132/3,(CI8+CH8+CG8+CF7+CE7+CD7+CC6+CB6+CA6+BZ5+BY5+BX5)*-0.132/3,(BW4+BV4)*-0.132/2,17)</f>
        <v>16.106461538461538</v>
      </c>
      <c r="U445" s="111">
        <f ca="1">Lefty!T445</f>
        <v>17.761538461538461</v>
      </c>
    </row>
    <row r="446" spans="2:21">
      <c r="B446" s="108">
        <v>24</v>
      </c>
      <c r="C446" s="71">
        <f ca="1">SUM(0.25*(F446-B446),B446)</f>
        <v>22.5</v>
      </c>
      <c r="D446" s="71">
        <f ca="1">SUM(0.5*(F446-B446)+B446)</f>
        <v>21</v>
      </c>
      <c r="E446" s="71">
        <f ca="1">SUM(0.75*(F446-B446),B446)</f>
        <v>19.5</v>
      </c>
      <c r="F446" s="108">
        <v>18</v>
      </c>
      <c r="G446" s="71">
        <f ca="1">SUM(0.25*(J446-F446),F446)</f>
        <v>16.5</v>
      </c>
      <c r="H446" s="71">
        <f ca="1">SUM(0.5*(J446-F446),F446)</f>
        <v>15</v>
      </c>
      <c r="I446" s="71">
        <f ca="1">SUM(0.75*(J446-F446),F446)</f>
        <v>13.5</v>
      </c>
      <c r="J446" s="108">
        <f ca="1">SUM(F446,-B446,F446)</f>
        <v>12</v>
      </c>
      <c r="K446" s="71">
        <f ca="1">SUM(0.333*(M446-J446),J446)</f>
        <v>10.8012</v>
      </c>
      <c r="L446" s="71">
        <f ca="1">SUM(0.666*(M446-J446),J446)</f>
        <v>9.6024</v>
      </c>
      <c r="M446" s="108">
        <f ca="1">SUM(J446,-F446,J446,0.4*ABS(J446-F446))</f>
        <v>8.4</v>
      </c>
      <c r="N446" s="109">
        <f ca="1">SUM(0.2*(R446-M446),M446)</f>
        <v>10.120000000000001</v>
      </c>
      <c r="O446" s="71">
        <f ca="1">SUM(0.4*(R446-M446),M446)</f>
        <v>11.84</v>
      </c>
      <c r="P446" s="71">
        <f ca="1">SUM(0.6*(R446-M446),M446)</f>
        <v>13.559999999999999</v>
      </c>
      <c r="Q446" s="71">
        <f ca="1">SUM(0.8*(R446-M446),M446)</f>
        <v>15.280000000000001</v>
      </c>
      <c r="R446" s="108">
        <v>17</v>
      </c>
      <c r="S446" s="122"/>
      <c r="T446" s="111">
        <f ca="1">SUM((BH20+BI20+BM18+BN18)*-0.132/2,(BJ19+BK19+BL19+BO17+BP17+BQ17+BR16+BS16+BT16+BU15+BV15+BW15+BX14+BY14+BZ14+CA13+CB13+CC13+CD12+CE12+CF12+CG11+CH11+CI11)*-0.132/3,(CJ10+CK10+CL9+CM9)*-0.132/2,(CL8+CK8+CJ8+CI8+CH7+CG7+CF7+CE7)*-0.132/4,(CD6+CC6+CB6+CA5+BZ5+BY5+BX4+BW4+BV4)*-0.132/3,17)</f>
        <v>15.985461538461538</v>
      </c>
      <c r="U446" s="111">
        <f ca="1">Lefty!T446</f>
        <v>17.607538461538461</v>
      </c>
    </row>
    <row r="447" spans="2:21">
      <c r="B447" s="108">
        <v>25</v>
      </c>
      <c r="C447" s="71">
        <f ca="1">SUM(0.25*(F447-B447),B447)</f>
        <v>23.25</v>
      </c>
      <c r="D447" s="71">
        <f ca="1">SUM(0.5*(F447-B447)+B447)</f>
        <v>21.5</v>
      </c>
      <c r="E447" s="71">
        <f ca="1">SUM(0.75*(F447-B447),B447)</f>
        <v>19.75</v>
      </c>
      <c r="F447" s="108">
        <v>18</v>
      </c>
      <c r="G447" s="71">
        <f ca="1">SUM(0.25*(J447-F447),F447)</f>
        <v>16.25</v>
      </c>
      <c r="H447" s="71">
        <f ca="1">SUM(0.5*(J447-F447),F447)</f>
        <v>14.5</v>
      </c>
      <c r="I447" s="71">
        <f ca="1">SUM(0.75*(J447-F447),F447)</f>
        <v>12.75</v>
      </c>
      <c r="J447" s="108">
        <f ca="1">SUM(F447,-B447,F447)</f>
        <v>11</v>
      </c>
      <c r="K447" s="71">
        <f ca="1">SUM(0.333*(M447-J447),J447)</f>
        <v>9.6014</v>
      </c>
      <c r="L447" s="71">
        <f ca="1">SUM(0.666*(M447-J447),J447)</f>
        <v>8.2028</v>
      </c>
      <c r="M447" s="108">
        <f ca="1">SUM(J447,-F447,J447,0.4*ABS(J447-F447))</f>
        <v>6.8000000000000007</v>
      </c>
      <c r="N447" s="109">
        <f ca="1">SUM(0.2*(R447-M447),M447)</f>
        <v>8.84</v>
      </c>
      <c r="O447" s="71">
        <f ca="1">SUM(0.4*(R447-M447),M447)</f>
        <v>10.88</v>
      </c>
      <c r="P447" s="71">
        <f ca="1">SUM(0.6*(R447-M447),M447)</f>
        <v>12.92</v>
      </c>
      <c r="Q447" s="71">
        <f ca="1">SUM(0.8*(R447-M447),M447)</f>
        <v>14.96</v>
      </c>
      <c r="R447" s="108">
        <v>17</v>
      </c>
      <c r="S447" s="122"/>
      <c r="T447" s="111">
        <f ca="1">SUM((BF20+BG20+BH20+BI19+BJ19+BK19+BL18+BM18+BN18+BO17+BP17+BQ17+BR16+BS16+BT16+BY14+BZ14+CA14+CF12+CG12+CH12+CI11+CJ11+CK11+CL10+CM10+CN10)*-0.132/3,(BU15+BV15+BW15+BX15+CB13+CC13+CD13+CE13)*-0.132/4,(CO9+CP9)*-0.132/2,(CO8+CN8+CM8+CL8+CK7+CJ7+CI7+CH7+CG6+CF6+CE6+CD6+CC5+CB5+CA5+BZ5+BY4+BX4+BW4+BV4)*-0.132/4,17)</f>
        <v>16.073461538461537</v>
      </c>
      <c r="U447" s="111">
        <f ca="1">Lefty!T447</f>
        <v>17.288538461538462</v>
      </c>
    </row>
    <row r="448" spans="2:21">
      <c r="B448" s="108">
        <v>26</v>
      </c>
      <c r="C448" s="71">
        <f ca="1">SUM(0.25*(F448-B448),B448)</f>
        <v>24</v>
      </c>
      <c r="D448" s="71">
        <f ca="1">SUM(0.5*(F448-B448)+B448)</f>
        <v>22</v>
      </c>
      <c r="E448" s="71">
        <f ca="1">SUM(0.75*(F448-B448),B448)</f>
        <v>20</v>
      </c>
      <c r="F448" s="108">
        <v>18</v>
      </c>
      <c r="G448" s="71">
        <f ca="1">SUM(0.25*(J448-F448),F448)</f>
        <v>16</v>
      </c>
      <c r="H448" s="71">
        <f ca="1">SUM(0.5*(J448-F448),F448)</f>
        <v>14</v>
      </c>
      <c r="I448" s="71">
        <f ca="1">SUM(0.75*(J448-F448),F448)</f>
        <v>12</v>
      </c>
      <c r="J448" s="108">
        <f ca="1">SUM(F448,-B448,F448)</f>
        <v>10</v>
      </c>
      <c r="K448" s="71">
        <f ca="1">SUM(0.333*(M448-J448),J448)</f>
        <v>8.4016</v>
      </c>
      <c r="L448" s="71">
        <f ca="1">SUM(0.666*(M448-J448),J448)</f>
        <v>6.8032</v>
      </c>
      <c r="M448" s="108">
        <f ca="1">SUM(J448,-F448,J448,0.4*ABS(J448-F448))</f>
        <v>5.2</v>
      </c>
      <c r="N448" s="109">
        <f ca="1">SUM(0.2*(R448-M448),M448)</f>
        <v>7.5600000000000005</v>
      </c>
      <c r="O448" s="71">
        <f ca="1">SUM(0.4*(R448-M448),M448)</f>
        <v>9.9200000000000017</v>
      </c>
      <c r="P448" s="71">
        <f ca="1">SUM(0.6*(R448-M448),M448)</f>
        <v>12.280000000000001</v>
      </c>
      <c r="Q448" s="71">
        <f ca="1">SUM(0.8*(R448-M448),M448)</f>
        <v>14.64</v>
      </c>
      <c r="R448" s="108">
        <v>17</v>
      </c>
      <c r="S448" s="122"/>
      <c r="T448" s="111">
        <f ca="1">SUM((BD20+BE20+BF20+BK18+BL18+BM18+BR16+BS16+BT16)*-0.132/3,(BG19+BH19+BI19+BJ19+BN17+BO17+BP17+BQ17+BU15+BV15+BW15+BX15+BY14+BZ14+CA14+CB14+CC13+CD13+CE13+CF13+CG12+CH12+CI12+CJ12+CK11+CL11+CM11+CN11)*-0.132/4,(CO10+CP10+CQ10+CR9+CS9+CT9)*-0.132/3,(CS8+CR8+CQ8+CP8+CO8+CN7+CM7+CL7+CK7+CJ7+CI6+CH6+CG6+CF6+CE6+CD5+CC5+CB5+CA5+BZ5)*-0.132/5,(BY4+BX4+BW4+BV4)*-0.132/4,17)</f>
        <v>15.767661538461537</v>
      </c>
      <c r="U448" s="111">
        <f ca="1">Lefty!T448</f>
        <v>17.068538461538463</v>
      </c>
    </row>
    <row r="449" spans="2:21">
      <c r="B449" s="108">
        <v>27</v>
      </c>
      <c r="C449" s="71">
        <f ca="1">SUM(0.25*(F449-B449),B449)</f>
        <v>24.75</v>
      </c>
      <c r="D449" s="71">
        <f ca="1">SUM(0.5*(F449-B449)+B449)</f>
        <v>22.5</v>
      </c>
      <c r="E449" s="71">
        <f ca="1">SUM(0.75*(F449-B449),B449)</f>
        <v>20.25</v>
      </c>
      <c r="F449" s="108">
        <v>18</v>
      </c>
      <c r="G449" s="71">
        <f ca="1">SUM(0.25*(J449-F449),F449)</f>
        <v>15.75</v>
      </c>
      <c r="H449" s="71">
        <f ca="1">SUM(0.5*(J449-F449),F449)</f>
        <v>13.5</v>
      </c>
      <c r="I449" s="71">
        <f ca="1">SUM(0.75*(J449-F449),F449)</f>
        <v>11.25</v>
      </c>
      <c r="J449" s="108">
        <f ca="1">SUM(F449,-B449,F449)</f>
        <v>9</v>
      </c>
      <c r="K449" s="71">
        <f ca="1">SUM(0.333*(M449-J449),J449)</f>
        <v>7.2017999999999995</v>
      </c>
      <c r="L449" s="71">
        <f ca="1">SUM(0.666*(M449-J449),J449)</f>
        <v>5.4035999999999991</v>
      </c>
      <c r="M449" s="108">
        <f ca="1">SUM(J449,-F449,J449,0.4*ABS(J449-F449))</f>
        <v>3.6</v>
      </c>
      <c r="N449" s="109">
        <f ca="1">SUM(0.2*(R449-M449),M449)</f>
        <v>6.28</v>
      </c>
      <c r="O449" s="71">
        <f ca="1">SUM(0.4*(R449-M449),M449)</f>
        <v>8.96</v>
      </c>
      <c r="P449" s="71">
        <f ca="1">SUM(0.6*(R449-M449),M449)</f>
        <v>11.639999999999999</v>
      </c>
      <c r="Q449" s="71">
        <f ca="1">SUM(0.8*(R449-M449),M449)</f>
        <v>14.32</v>
      </c>
      <c r="R449" s="108">
        <v>17</v>
      </c>
      <c r="S449" s="122"/>
      <c r="T449" s="111">
        <f ca="1">SUM((BB20+BC20+BD20)*-0.132/3,(BE19+BF19+BG19+BH19+BI18+BJ18+BK18+BL18+BM17+BN17+BO17+BP17+BQ16+BR16+BS16+BT16+BZ14+CA14+CB14+CC14+CI12+CJ12+CK12+CL12+CM11+CN11+CO11+CP11+CQ10+CR10+CS10+CT10)*-0.132/4,(BU15+BV15+BW15+BX15+BY15+CD13+CE13+CF13+CG13+CH13)*-0.132/5,(CU9+CV9+CW9)*-0.132/3,(CV8+CU8+CT8+CS8+CR8+CQ8+CP7+CO7+CN7+CM7+CL7+CK7)*-0.132/6,(CJ6+CI6+CH6+CG6+CF6+CE5+CD5+CC5+CB5+CA5+BZ4+BY4+BX4+BW4+BV4)*-0.132/5,17)</f>
        <v>15.644461538461536</v>
      </c>
      <c r="U449" s="111">
        <f ca="1">Lefty!T449</f>
        <v>16.877138461538461</v>
      </c>
    </row>
    <row r="450" spans="2:21">
      <c r="B450" s="108">
        <v>28</v>
      </c>
      <c r="C450" s="71">
        <f ca="1">SUM(0.25*(F450-B450),B450)</f>
        <v>25.5</v>
      </c>
      <c r="D450" s="71">
        <f ca="1">SUM(0.5*(F450-B450)+B450)</f>
        <v>23</v>
      </c>
      <c r="E450" s="71">
        <f ca="1">SUM(0.75*(F450-B450),B450)</f>
        <v>20.5</v>
      </c>
      <c r="F450" s="108">
        <v>18</v>
      </c>
      <c r="G450" s="71">
        <f ca="1">SUM(0.25*(J450-F450),F450)</f>
        <v>15.5</v>
      </c>
      <c r="H450" s="71">
        <f ca="1">SUM(0.5*(J450-F450),F450)</f>
        <v>13</v>
      </c>
      <c r="I450" s="71">
        <f ca="1">SUM(0.75*(J450-F450),F450)</f>
        <v>10.5</v>
      </c>
      <c r="J450" s="108">
        <f ca="1">SUM(F450,-B450,F450)</f>
        <v>8</v>
      </c>
      <c r="K450" s="71">
        <f ca="1">SUM(0.333*(M450-J450),J450)</f>
        <v>6.002</v>
      </c>
      <c r="L450" s="71">
        <f ca="1">SUM(0.666*(M450-J450),J450)</f>
        <v>4.004</v>
      </c>
      <c r="M450" s="108">
        <f ca="1">SUM(J450,-F450,J450,0.4*ABS(J450-F450))</f>
        <v>2</v>
      </c>
      <c r="N450" s="109">
        <f ca="1">SUM(0.2*(R450-M450),M450)</f>
        <v>5</v>
      </c>
      <c r="O450" s="71">
        <f ca="1">SUM(0.4*(R450-M450),M450)</f>
        <v>8</v>
      </c>
      <c r="P450" s="71">
        <f ca="1">SUM(0.6*(R450-M450),M450)</f>
        <v>11</v>
      </c>
      <c r="Q450" s="71">
        <f ca="1">SUM(0.8*(R450-M450),M450)</f>
        <v>14</v>
      </c>
      <c r="R450" s="108">
        <v>17</v>
      </c>
      <c r="S450" s="122"/>
      <c r="T450" s="111">
        <f ca="1">SUM((AZ20+BA20+BB20+BC20+BD19+BE19+BF19+BG19+BM17+BN17+BO17+BP17+BQ16+BR16+BS16+BT16)*-0.132/4,(BH18+BI18+BJ18+BK18+BL18+BU15+BV15+BW15+BX15+BY15+BZ14+CA14+CB14+CC14+CD14+CE13+CF13+CG13+CH13+CI13+CJ12+CK12+CL12+CM12+CN12)*-0.132/5,(CO11+CP11+CQ11+CR11+CS10+CT10+CU10+CV10+CW9+CX9+CY9+CZ9)*-0.132/4,(CY8+CX8+CW8+CV8+CU8+CT8+CS7+CR7+CQ7+CP7+CO7+CN7+CM6+CL6+CK6+CJ6+CI6+CH6+CG5+CF5+CE5+CD5+CC5+CB5+CA4+BZ4+BY4+BX4+BW4+BV4)*-0.132/6,17)</f>
        <v>15.701661538461538</v>
      </c>
      <c r="U450" s="111">
        <f ca="1">Lefty!T450</f>
        <v>16.978338461538463</v>
      </c>
    </row>
    <row r="451" spans="2:19">
      <c r="B451" s="108"/>
      <c r="C451" s="71"/>
      <c r="D451" s="71"/>
      <c r="E451" s="71"/>
      <c r="F451" s="108"/>
      <c r="G451" s="71"/>
      <c r="H451" s="71"/>
      <c r="I451" s="71"/>
      <c r="J451" s="108"/>
      <c r="K451" s="71"/>
      <c r="L451" s="71"/>
      <c r="M451" s="108"/>
      <c r="N451" s="109"/>
      <c r="O451" s="71"/>
      <c r="P451" s="71"/>
      <c r="Q451" s="71"/>
      <c r="R451" s="108"/>
      <c r="S451" s="122"/>
    </row>
    <row r="452" spans="2:21">
      <c r="B452" s="108">
        <v>20</v>
      </c>
      <c r="C452" s="71">
        <f ca="1">SUM(0.25*(F452-B452),B452)</f>
        <v>19.75</v>
      </c>
      <c r="D452" s="71">
        <f ca="1">SUM(0.5*(F452-B452)+B452)</f>
        <v>19.5</v>
      </c>
      <c r="E452" s="71">
        <f ca="1">SUM(0.75*(F452-B452),B452)</f>
        <v>19.25</v>
      </c>
      <c r="F452" s="108">
        <v>19</v>
      </c>
      <c r="G452" s="71">
        <f ca="1">SUM(0.25*(J452-F452),F452)</f>
        <v>18.75</v>
      </c>
      <c r="H452" s="71">
        <f ca="1">SUM(0.5*(J452-F452),F452)</f>
        <v>18.5</v>
      </c>
      <c r="I452" s="71">
        <f ca="1">SUM(0.75*(J452-F452),F452)</f>
        <v>18.25</v>
      </c>
      <c r="J452" s="108">
        <f ca="1">SUM(F452,-B452,F452)</f>
        <v>18</v>
      </c>
      <c r="K452" s="71">
        <f ca="1">SUM(0.333*(M452-J452),J452)</f>
        <v>17.8002</v>
      </c>
      <c r="L452" s="71">
        <f ca="1">SUM(0.666*(M452-J452),J452)</f>
        <v>17.6004</v>
      </c>
      <c r="M452" s="108">
        <f ca="1">SUM(J452,-F452,J452,0.4*ABS(J452-F452))</f>
        <v>17.4</v>
      </c>
      <c r="N452" s="109">
        <f ca="1">SUM(0.2*(R452-M452),M452)</f>
        <v>17.32</v>
      </c>
      <c r="O452" s="71">
        <f ca="1">SUM(0.4*(R452-M452),M452)</f>
        <v>17.24</v>
      </c>
      <c r="P452" s="71">
        <f ca="1">SUM(0.6*(R452-M452),M452)</f>
        <v>17.16</v>
      </c>
      <c r="Q452" s="71">
        <f ca="1">SUM(0.8*(R452-M452),M452)</f>
        <v>17.08</v>
      </c>
      <c r="R452" s="108">
        <v>17</v>
      </c>
      <c r="S452" s="122"/>
      <c r="T452" s="111">
        <f ca="1">SUM((BP20+BQ19+BQ18+BR17+BR16+BS15+BS14+BT13+BT12+BU11+BU10+BU9+BV8+BV7+BV6+BV5+BV4)*-0.132,17)</f>
        <v>16.480461538461537</v>
      </c>
      <c r="U452" s="111">
        <f ca="1">Lefty!T452</f>
        <v>17.25553846153846</v>
      </c>
    </row>
    <row r="453" spans="2:21">
      <c r="B453" s="108">
        <v>21</v>
      </c>
      <c r="C453" s="71">
        <f ca="1">SUM(0.25*(F453-B453),B453)</f>
        <v>20.5</v>
      </c>
      <c r="D453" s="71">
        <f ca="1">SUM(0.5*(F453-B453)+B453)</f>
        <v>20</v>
      </c>
      <c r="E453" s="71">
        <f ca="1">SUM(0.75*(F453-B453),B453)</f>
        <v>19.5</v>
      </c>
      <c r="F453" s="108">
        <v>19</v>
      </c>
      <c r="G453" s="71">
        <f ca="1">SUM(0.25*(J453-F453),F453)</f>
        <v>18.5</v>
      </c>
      <c r="H453" s="71">
        <f ca="1">SUM(0.5*(J453-F453),F453)</f>
        <v>18</v>
      </c>
      <c r="I453" s="71">
        <f ca="1">SUM(0.75*(J453-F453),F453)</f>
        <v>17.5</v>
      </c>
      <c r="J453" s="108">
        <f ca="1">SUM(F453,-B453,F453)</f>
        <v>17</v>
      </c>
      <c r="K453" s="71">
        <f ca="1">SUM(0.333*(M453-J453),J453)</f>
        <v>16.6004</v>
      </c>
      <c r="L453" s="71">
        <f ca="1">SUM(0.666*(M453-J453),J453)</f>
        <v>16.2008</v>
      </c>
      <c r="M453" s="108">
        <f ca="1">SUM(J453,-F453,J453,0.4*ABS(J453-F453))</f>
        <v>15.8</v>
      </c>
      <c r="N453" s="109">
        <f ca="1">SUM(0.2*(R453-M453),M453)</f>
        <v>16.04</v>
      </c>
      <c r="O453" s="71">
        <f ca="1">SUM(0.4*(R453-M453),M453)</f>
        <v>16.28</v>
      </c>
      <c r="P453" s="71">
        <f ca="1">SUM(0.6*(R453-M453),M453)</f>
        <v>16.52</v>
      </c>
      <c r="Q453" s="71">
        <f ca="1">SUM(0.8*(R453-M453),M453)</f>
        <v>16.76</v>
      </c>
      <c r="R453" s="108">
        <v>17</v>
      </c>
      <c r="S453" s="122"/>
      <c r="T453" s="111">
        <f ca="1">SUM((BN20+BO19+BP18+BQ17+BR16+BS15+BT14+BU13+BV12+BW11+BX10+BX9+BW8+BW7+BV6+BV5+BV4)*-0.132,17)</f>
        <v>16.480461538461537</v>
      </c>
      <c r="U453" s="111">
        <f ca="1">Lefty!T453</f>
        <v>16.991538461538461</v>
      </c>
    </row>
    <row r="454" spans="2:21">
      <c r="B454" s="108">
        <v>22</v>
      </c>
      <c r="C454" s="71">
        <f ca="1">SUM(0.25*(F454-B454),B454)</f>
        <v>21.25</v>
      </c>
      <c r="D454" s="71">
        <f ca="1">SUM(0.5*(F454-B454)+B454)</f>
        <v>20.5</v>
      </c>
      <c r="E454" s="71">
        <f ca="1">SUM(0.75*(F454-B454),B454)</f>
        <v>19.75</v>
      </c>
      <c r="F454" s="108">
        <v>19</v>
      </c>
      <c r="G454" s="71">
        <f ca="1">SUM(0.25*(J454-F454),F454)</f>
        <v>18.25</v>
      </c>
      <c r="H454" s="71">
        <f ca="1">SUM(0.5*(J454-F454),F454)</f>
        <v>17.5</v>
      </c>
      <c r="I454" s="71">
        <f ca="1">SUM(0.75*(J454-F454),F454)</f>
        <v>16.75</v>
      </c>
      <c r="J454" s="108">
        <f ca="1">SUM(F454,-B454,F454)</f>
        <v>16</v>
      </c>
      <c r="K454" s="71">
        <f ca="1">SUM(0.333*(M454-J454),J454)</f>
        <v>15.400599999999999</v>
      </c>
      <c r="L454" s="71">
        <f ca="1">SUM(0.666*(M454-J454),J454)</f>
        <v>14.8012</v>
      </c>
      <c r="M454" s="108">
        <f ca="1">SUM(J454,-F454,J454,0.4*ABS(J454-F454))</f>
        <v>14.2</v>
      </c>
      <c r="N454" s="109">
        <f ca="1">SUM(0.2*(R454-M454),M454)</f>
        <v>14.76</v>
      </c>
      <c r="O454" s="71">
        <f ca="1">SUM(0.4*(R454-M454),M454)</f>
        <v>15.32</v>
      </c>
      <c r="P454" s="71">
        <f ca="1">SUM(0.6*(R454-M454),M454)</f>
        <v>15.879999999999999</v>
      </c>
      <c r="Q454" s="71">
        <f ca="1">SUM(0.8*(R454-M454),M454)</f>
        <v>16.44</v>
      </c>
      <c r="R454" s="108">
        <v>17</v>
      </c>
      <c r="S454" s="122"/>
      <c r="T454" s="111">
        <f ca="1">SUM((BL20+BO18+BR16+BU14+BX12+CA10+CB9+BY7+BX6+BW5+BV4)*-0.132,(BM19+BN19+BP17+BQ17+BS15+BT15+BV13+BW13+BY11+BZ11+CA8+BZ8)*-0.132/2,17)</f>
        <v>16.28246153846154</v>
      </c>
      <c r="U454" s="111">
        <f ca="1">Lefty!T454</f>
        <v>17.519538461538463</v>
      </c>
    </row>
    <row r="455" spans="2:21">
      <c r="B455" s="108">
        <v>23</v>
      </c>
      <c r="C455" s="71">
        <f ca="1">SUM(0.25*(F455-B455),B455)</f>
        <v>22</v>
      </c>
      <c r="D455" s="71">
        <f ca="1">SUM(0.5*(F455-B455)+B455)</f>
        <v>21</v>
      </c>
      <c r="E455" s="71">
        <f ca="1">SUM(0.75*(F455-B455),B455)</f>
        <v>20</v>
      </c>
      <c r="F455" s="108">
        <v>19</v>
      </c>
      <c r="G455" s="71">
        <f ca="1">SUM(0.25*(J455-F455),F455)</f>
        <v>18</v>
      </c>
      <c r="H455" s="71">
        <f ca="1">SUM(0.5*(J455-F455),F455)</f>
        <v>17</v>
      </c>
      <c r="I455" s="71">
        <f ca="1">SUM(0.75*(J455-F455),F455)</f>
        <v>16</v>
      </c>
      <c r="J455" s="108">
        <f ca="1">SUM(F455,-B455,F455)</f>
        <v>15</v>
      </c>
      <c r="K455" s="71">
        <f ca="1">SUM(0.333*(M455-J455),J455)</f>
        <v>14.2008</v>
      </c>
      <c r="L455" s="71">
        <f ca="1">SUM(0.666*(M455-J455),J455)</f>
        <v>13.4016</v>
      </c>
      <c r="M455" s="108">
        <f ca="1">SUM(J455,-F455,J455,0.4*ABS(J455-F455))</f>
        <v>12.6</v>
      </c>
      <c r="N455" s="109">
        <f ca="1">SUM(0.2*(R455-M455),M455)</f>
        <v>13.48</v>
      </c>
      <c r="O455" s="71">
        <f ca="1">SUM(0.4*(R455-M455),M455)</f>
        <v>14.36</v>
      </c>
      <c r="P455" s="71">
        <f ca="1">SUM(0.6*(R455-M455),M455)</f>
        <v>15.24</v>
      </c>
      <c r="Q455" s="71">
        <f ca="1">SUM(0.8*(R455-M455),M455)</f>
        <v>16.12</v>
      </c>
      <c r="R455" s="108">
        <v>17</v>
      </c>
      <c r="S455" s="122"/>
      <c r="T455" s="111">
        <f ca="1">SUM((BK19+BL19+BM18+BN18+BO17+BP17+BQ16+BR16+BS15+BT15+BU14+BV14+BW13+BX13+BY12+BZ12+CA11+CB11+CC10+CD10)*-0.132/2,(BJ20+CE9)*-0.132,(CD8+CC8+CB7+CA7+BZ6+BY6+BX5+BW5)*-0.132/2,BV4*-0.132,17)</f>
        <v>16.282461538461536</v>
      </c>
      <c r="U455" s="111">
        <f ca="1">Lefty!T455</f>
        <v>17.189538461538461</v>
      </c>
    </row>
    <row r="456" spans="2:21">
      <c r="B456" s="108">
        <v>24</v>
      </c>
      <c r="C456" s="71">
        <f ca="1">SUM(0.25*(F456-B456),B456)</f>
        <v>22.75</v>
      </c>
      <c r="D456" s="71">
        <f ca="1">SUM(0.5*(F456-B456)+B456)</f>
        <v>21.5</v>
      </c>
      <c r="E456" s="71">
        <f ca="1">SUM(0.75*(F456-B456),B456)</f>
        <v>20.25</v>
      </c>
      <c r="F456" s="108">
        <v>19</v>
      </c>
      <c r="G456" s="71">
        <f ca="1">SUM(0.25*(J456-F456),F456)</f>
        <v>17.75</v>
      </c>
      <c r="H456" s="71">
        <f ca="1">SUM(0.5*(J456-F456),F456)</f>
        <v>16.5</v>
      </c>
      <c r="I456" s="71">
        <f ca="1">SUM(0.75*(J456-F456),F456)</f>
        <v>15.25</v>
      </c>
      <c r="J456" s="108">
        <f ca="1">SUM(F456,-B456,F456)</f>
        <v>14</v>
      </c>
      <c r="K456" s="71">
        <f ca="1">SUM(0.333*(M456-J456),J456)</f>
        <v>13.001</v>
      </c>
      <c r="L456" s="71">
        <f ca="1">SUM(0.666*(M456-J456),J456)</f>
        <v>12.001999999999999</v>
      </c>
      <c r="M456" s="108">
        <f ca="1">SUM(J456,-F456,J456,0.4*ABS(J456-F456))</f>
        <v>11</v>
      </c>
      <c r="N456" s="109">
        <f ca="1">SUM(0.2*(R456-M456),M456)</f>
        <v>12.2</v>
      </c>
      <c r="O456" s="71">
        <f ca="1">SUM(0.4*(R456-M456),M456)</f>
        <v>13.4</v>
      </c>
      <c r="P456" s="71">
        <f ca="1">SUM(0.6*(R456-M456),M456)</f>
        <v>14.6</v>
      </c>
      <c r="Q456" s="71">
        <f ca="1">SUM(0.8*(R456-M456),M456)</f>
        <v>15.8</v>
      </c>
      <c r="R456" s="108">
        <v>17</v>
      </c>
      <c r="S456" s="122"/>
      <c r="T456" s="111">
        <f ca="1">SUM((BH20+BI20+BJ19+BK19+BO17+BP17+BQ16+BR16+BV14+BW14+CA12+CB12+CC11+CD11+CE10+CF10+CG9+CH9)*-0.132/2,(BL18+BM18+BN18+BS15+BT15+BU15+BX13+BY13+BZ13)*-0.132/3,(CG8+CF8+CE8+CD7+CC7+CB7)*-0.132/3,(CA6+BZ6+BY5+BX5+BW4+BV4)*-0.132/2,17)</f>
        <v>16.062461538461537</v>
      </c>
      <c r="U456" s="111">
        <f ca="1">Lefty!T456</f>
        <v>17.233538461538462</v>
      </c>
    </row>
    <row r="457" spans="2:21">
      <c r="B457" s="108">
        <v>25</v>
      </c>
      <c r="C457" s="71">
        <f ca="1">SUM(0.25*(F457-B457),B457)</f>
        <v>23.5</v>
      </c>
      <c r="D457" s="71">
        <f ca="1">SUM(0.5*(F457-B457)+B457)</f>
        <v>22</v>
      </c>
      <c r="E457" s="71">
        <f ca="1">SUM(0.75*(F457-B457),B457)</f>
        <v>20.5</v>
      </c>
      <c r="F457" s="108">
        <v>19</v>
      </c>
      <c r="G457" s="71">
        <f ca="1">SUM(0.25*(J457-F457),F457)</f>
        <v>17.5</v>
      </c>
      <c r="H457" s="71">
        <f ca="1">SUM(0.5*(J457-F457),F457)</f>
        <v>16</v>
      </c>
      <c r="I457" s="71">
        <f ca="1">SUM(0.75*(J457-F457),F457)</f>
        <v>14.5</v>
      </c>
      <c r="J457" s="108">
        <f ca="1">SUM(F457,-B457,F457)</f>
        <v>13</v>
      </c>
      <c r="K457" s="71">
        <f ca="1">SUM(0.333*(M457-J457),J457)</f>
        <v>11.8012</v>
      </c>
      <c r="L457" s="71">
        <f ca="1">SUM(0.666*(M457-J457),J457)</f>
        <v>10.6024</v>
      </c>
      <c r="M457" s="108">
        <f ca="1">SUM(J457,-F457,J457,0.4*ABS(J457-F457))</f>
        <v>9.4</v>
      </c>
      <c r="N457" s="109">
        <f ca="1">SUM(0.2*(R457-M457),M457)</f>
        <v>10.92</v>
      </c>
      <c r="O457" s="71">
        <f ca="1">SUM(0.4*(R457-M457),M457)</f>
        <v>12.440000000000001</v>
      </c>
      <c r="P457" s="71">
        <f ca="1">SUM(0.6*(R457-M457),M457)</f>
        <v>13.96</v>
      </c>
      <c r="Q457" s="71">
        <f ca="1">SUM(0.8*(R457-M457),M457)</f>
        <v>15.48</v>
      </c>
      <c r="R457" s="108">
        <v>17</v>
      </c>
      <c r="S457" s="122"/>
      <c r="T457" s="111">
        <f ca="1">SUM((BF20+BG20+BK18+BL18)*-0.132/2,(BH19+BI19+BJ19+BM17+BN17+BO17+BP16+BQ16+BR16+BS15+BT15+BU15+BV14+BW14+BX14+BY13+BZ13+CA13+CB12+CC12+CD12+CE11+CF11+CG11)*-0.132/3,(CH10+CI10+CJ9+CK9)*-0.132/2,(CJ8+CI8+CH8+CG7+CF7+CE7+CD6+CC6+CB6+CA5+BZ5+BY5+BX4+BW4+BV4)*-0.132/3,17)</f>
        <v>16.018461538461537</v>
      </c>
      <c r="U457" s="111">
        <f ca="1">Lefty!T457</f>
        <v>17.497538461538461</v>
      </c>
    </row>
    <row r="458" spans="2:21">
      <c r="B458" s="108">
        <v>26</v>
      </c>
      <c r="C458" s="71">
        <f ca="1">SUM(0.25*(F458-B458),B458)</f>
        <v>24.25</v>
      </c>
      <c r="D458" s="71">
        <f ca="1">SUM(0.5*(F458-B458)+B458)</f>
        <v>22.5</v>
      </c>
      <c r="E458" s="71">
        <f ca="1">SUM(0.75*(F458-B458),B458)</f>
        <v>20.75</v>
      </c>
      <c r="F458" s="108">
        <v>19</v>
      </c>
      <c r="G458" s="71">
        <f ca="1">SUM(0.25*(J458-F458),F458)</f>
        <v>17.25</v>
      </c>
      <c r="H458" s="71">
        <f ca="1">SUM(0.5*(J458-F458),F458)</f>
        <v>15.5</v>
      </c>
      <c r="I458" s="71">
        <f ca="1">SUM(0.75*(J458-F458),F458)</f>
        <v>13.75</v>
      </c>
      <c r="J458" s="108">
        <f ca="1">SUM(F458,-B458,F458)</f>
        <v>12</v>
      </c>
      <c r="K458" s="71">
        <f ca="1">SUM(0.333*(M458-J458),J458)</f>
        <v>10.6014</v>
      </c>
      <c r="L458" s="71">
        <f ca="1">SUM(0.666*(M458-J458),J458)</f>
        <v>9.2028</v>
      </c>
      <c r="M458" s="108">
        <f ca="1">SUM(J458,-F458,J458,0.4*ABS(J458-F458))</f>
        <v>7.8000000000000007</v>
      </c>
      <c r="N458" s="109">
        <f ca="1">SUM(0.2*(R458-M458),M458)</f>
        <v>9.64</v>
      </c>
      <c r="O458" s="71">
        <f ca="1">SUM(0.4*(R458-M458),M458)</f>
        <v>11.48</v>
      </c>
      <c r="P458" s="71">
        <f ca="1">SUM(0.6*(R458-M458),M458)</f>
        <v>13.32</v>
      </c>
      <c r="Q458" s="71">
        <f ca="1">SUM(0.8*(R458-M458),M458)</f>
        <v>15.16</v>
      </c>
      <c r="R458" s="108">
        <v>17</v>
      </c>
      <c r="S458" s="122"/>
      <c r="T458" s="111">
        <f ca="1">SUM((BD20+BE20+BF20+BG19+BH19+BI19+BJ18+BK18+BL18+BM17+BN17+BO17+BP16+BQ16+BR16+BW14+BX14+BY14+CD12+CE12+CF12+CG11+CH11+CI11+CJ10+CK10+CL10)*-0.132/3,(BS15+BT15+BU15+BV15+BZ13+CA13+CB13+CC13)*-0.132/4,(CM9+CN9)*-0.132/2,(CM8+CL8+CK8+CJ8+CI7+CH7+CG7+CF7+CE6+CD6+CC6+CB6)*-0.132/4,(CA5+BZ5+BY5+BX4+BW4+BV4)*-0.132/3,17)</f>
        <v>15.666461538461537</v>
      </c>
      <c r="U458" s="111">
        <f ca="1">Lefty!T458</f>
        <v>17.233538461538462</v>
      </c>
    </row>
    <row r="459" spans="2:21">
      <c r="B459" s="108">
        <v>27</v>
      </c>
      <c r="C459" s="71">
        <f ca="1">SUM(0.25*(F459-B459),B459)</f>
        <v>25</v>
      </c>
      <c r="D459" s="71">
        <f ca="1">SUM(0.5*(F459-B459)+B459)</f>
        <v>23</v>
      </c>
      <c r="E459" s="71">
        <f ca="1">SUM(0.75*(F459-B459),B459)</f>
        <v>21</v>
      </c>
      <c r="F459" s="108">
        <v>19</v>
      </c>
      <c r="G459" s="71">
        <f ca="1">SUM(0.25*(J459-F459),F459)</f>
        <v>17</v>
      </c>
      <c r="H459" s="71">
        <f ca="1">SUM(0.5*(J459-F459),F459)</f>
        <v>15</v>
      </c>
      <c r="I459" s="71">
        <f ca="1">SUM(0.75*(J459-F459),F459)</f>
        <v>13</v>
      </c>
      <c r="J459" s="108">
        <f ca="1">SUM(F459,-B459,F459)</f>
        <v>11</v>
      </c>
      <c r="K459" s="71">
        <f ca="1">SUM(0.333*(M459-J459),J459)</f>
        <v>9.4016</v>
      </c>
      <c r="L459" s="71">
        <f ca="1">SUM(0.666*(M459-J459),J459)</f>
        <v>7.8032</v>
      </c>
      <c r="M459" s="108">
        <f ca="1">SUM(J459,-F459,J459,0.4*ABS(J459-F459))</f>
        <v>6.2</v>
      </c>
      <c r="N459" s="109">
        <f ca="1">SUM(0.2*(R459-M459),M459)</f>
        <v>8.36</v>
      </c>
      <c r="O459" s="71">
        <f ca="1">SUM(0.4*(R459-M459),M459)</f>
        <v>10.52</v>
      </c>
      <c r="P459" s="71">
        <f ca="1">SUM(0.6*(R459-M459),M459)</f>
        <v>12.68</v>
      </c>
      <c r="Q459" s="71">
        <f ca="1">SUM(0.8*(R459-M459),M459)</f>
        <v>14.84</v>
      </c>
      <c r="R459" s="108">
        <v>17</v>
      </c>
      <c r="S459" s="122"/>
      <c r="T459" s="111">
        <f ca="1">SUM((BB20+BC20+BD20+BI18+BJ18+BK18+BP16+BQ16+BR16)*-0.132/3,(BE19+BF19+BG19+BH19+BL17+BM17+BN17+BO17+BS15+BT15+BU15+BV15+BW14+BX14+BY14+BZ14+CA13+CB13+CC13+CD13+CE12+CF12+CG12+CH12+CI11+CJ11+CK11+CL11)*-0.132/4,(CM10+CN10+CO10+CP9+CQ9+CR9)*-0.132/3,(CQ8+CP8+CO8+CN8+CM8+CL7+CK7+CJ7+CI7+CH7)*-0.132/5,(CG6+CF6+CE6+CD6+CC5+CB5+CA5+BZ5+BY4+BX4+BW4+BV4)*-0.132/4,17)</f>
        <v>15.602661538461538</v>
      </c>
      <c r="U459" s="111">
        <f ca="1">Lefty!T459</f>
        <v>17.125738461538461</v>
      </c>
    </row>
    <row r="460" spans="2:21">
      <c r="B460" s="108">
        <v>28</v>
      </c>
      <c r="C460" s="71">
        <f ca="1">SUM(0.25*(F460-B460),B460)</f>
        <v>25.75</v>
      </c>
      <c r="D460" s="71">
        <f ca="1">SUM(0.5*(F460-B460)+B460)</f>
        <v>23.5</v>
      </c>
      <c r="E460" s="71">
        <f ca="1">SUM(0.75*(F460-B460),B460)</f>
        <v>21.25</v>
      </c>
      <c r="F460" s="108">
        <v>19</v>
      </c>
      <c r="G460" s="71">
        <f ca="1">SUM(0.25*(J460-F460),F460)</f>
        <v>16.75</v>
      </c>
      <c r="H460" s="71">
        <f ca="1">SUM(0.5*(J460-F460),F460)</f>
        <v>14.5</v>
      </c>
      <c r="I460" s="71">
        <f ca="1">SUM(0.75*(J460-F460),F460)</f>
        <v>12.25</v>
      </c>
      <c r="J460" s="108">
        <f ca="1">SUM(F460,-B460,F460)</f>
        <v>10</v>
      </c>
      <c r="K460" s="71">
        <f ca="1">SUM(0.333*(M460-J460),J460)</f>
        <v>8.2018</v>
      </c>
      <c r="L460" s="71">
        <f ca="1">SUM(0.666*(M460-J460),J460)</f>
        <v>6.4035999999999991</v>
      </c>
      <c r="M460" s="108">
        <f ca="1">SUM(J460,-F460,J460,0.4*ABS(J460-F460))</f>
        <v>4.6</v>
      </c>
      <c r="N460" s="109">
        <f ca="1">SUM(0.2*(R460-M460),M460)</f>
        <v>7.08</v>
      </c>
      <c r="O460" s="71">
        <f ca="1">SUM(0.4*(R460-M460),M460)</f>
        <v>9.56</v>
      </c>
      <c r="P460" s="71">
        <f ca="1">SUM(0.6*(R460-M460),M460)</f>
        <v>12.04</v>
      </c>
      <c r="Q460" s="71">
        <f ca="1">SUM(0.8*(R460-M460),M460)</f>
        <v>14.520000000000001</v>
      </c>
      <c r="R460" s="108">
        <v>17</v>
      </c>
      <c r="S460" s="122"/>
      <c r="T460" s="111">
        <f ca="1">SUM((AZ20+BA20+BB20)*-0.132/3,(BC19+BD19+BE19+BF19+BG18+BH18+BI18+BJ18+BK17+BL17+BM17+BN17+BO16+BP16+BQ16+BR16+BX14+BY14+BZ14+CA14+CG12+CH12+CI12+CJ12+CK11+CL11+CM11+CN11+CO10+CP10+CQ10+CR10)*-0.132/4,(BS15+BT15+BU15+BV15+BW15+CB13+CC13+CD13+CE13+CF13)*-0.132/5,(CS9+CT9+CU9)*-0.132/3,(CT8+CS8+CR8+CQ8+CP8+CO7+CN7+CM7+CL7+CK7+CJ6+CI6+CH6+CG6+CF6+CE5+CD5+CC5+CB5+CA5+BZ4+BY4+BX4+BW4+BV4)*-0.132/5,17)</f>
        <v>15.457461538461537</v>
      </c>
      <c r="U460" s="111">
        <f ca="1">Lefty!T460</f>
        <v>16.806738461538462</v>
      </c>
    </row>
    <row r="461" spans="2:21">
      <c r="B461" s="108">
        <v>29</v>
      </c>
      <c r="C461" s="71">
        <f ca="1">SUM(0.25*(F461-B461),B461)</f>
        <v>26.5</v>
      </c>
      <c r="D461" s="71">
        <f ca="1">SUM(0.5*(F461-B461)+B461)</f>
        <v>24</v>
      </c>
      <c r="E461" s="71">
        <f ca="1">SUM(0.75*(F461-B461),B461)</f>
        <v>21.5</v>
      </c>
      <c r="F461" s="108">
        <v>19</v>
      </c>
      <c r="G461" s="71">
        <f ca="1">SUM(0.25*(J461-F461),F461)</f>
        <v>16.5</v>
      </c>
      <c r="H461" s="71">
        <f ca="1">SUM(0.5*(J461-F461),F461)</f>
        <v>14</v>
      </c>
      <c r="I461" s="71">
        <f ca="1">SUM(0.75*(J461-F461),F461)</f>
        <v>11.5</v>
      </c>
      <c r="J461" s="108">
        <f ca="1">SUM(F461,-B461,F461)</f>
        <v>9</v>
      </c>
      <c r="K461" s="71">
        <f ca="1">SUM(0.333*(M461-J461),J461)</f>
        <v>7.002</v>
      </c>
      <c r="L461" s="71">
        <f ca="1">SUM(0.666*(M461-J461),J461)</f>
        <v>5.004</v>
      </c>
      <c r="M461" s="108">
        <f ca="1">SUM(J461,-F461,J461,0.4*ABS(J461-F461))</f>
        <v>3</v>
      </c>
      <c r="N461" s="109">
        <f ca="1">SUM(0.2*(R461-M461),M461)</f>
        <v>5.8000000000000007</v>
      </c>
      <c r="O461" s="71">
        <f ca="1">SUM(0.4*(R461-M461),M461)</f>
        <v>8.6000000000000014</v>
      </c>
      <c r="P461" s="71">
        <f ca="1">SUM(0.6*(R461-M461),M461)</f>
        <v>11.4</v>
      </c>
      <c r="Q461" s="71">
        <f ca="1">SUM(0.8*(R461-M461),M461)</f>
        <v>14.200000000000001</v>
      </c>
      <c r="R461" s="108">
        <v>17</v>
      </c>
      <c r="S461" s="122"/>
      <c r="T461" s="111">
        <f ca="1">SUM((AX20+AY20+AZ20+BA20+BB19+BC19+BD19+BE19+BK17+BL17+BM17+BN17+BO16+BP16+BQ16+BR16)*-0.132/4,(BF18+BG18+BH18+BI18+BJ18+BS15+BT15+BU15+BV15+BW15+BX14+BY14+BZ14+CA14+CB14+CC13+CD13+CE13+CF13+CG13+CH12+CI12+CJ12+CK12+CL12)*-0.132/5,(CM11+CN11+CO11+CP11+CQ10+CR10+CS10+CT10+CU9+CV9+CW9+CX9)*-0.132/4,(CW8+CV8+CU8+CT8+CS8+CR8+CQ7+CP7+CO7+CN7+CM7+CL7+CK6+CJ6+CI6+CH6+CG6+CF6)*-0.132/6,(CE5+CD5+CC5+CB5+CA5+BZ4+BY4+BX4+BW4+BV4)*-0.132/5,17)</f>
        <v>15.497061538461537</v>
      </c>
      <c r="U461" s="111">
        <f ca="1">Lefty!T461</f>
        <v>16.837538461538461</v>
      </c>
    </row>
    <row r="462" spans="2:21">
      <c r="B462" s="108">
        <v>30</v>
      </c>
      <c r="C462" s="71">
        <f ca="1">SUM(0.25*(F462-B462),B462)</f>
        <v>27.25</v>
      </c>
      <c r="D462" s="71">
        <f ca="1">SUM(0.5*(F462-B462)+B462)</f>
        <v>24.5</v>
      </c>
      <c r="E462" s="71">
        <f ca="1">SUM(0.75*(F462-B462),B462)</f>
        <v>21.75</v>
      </c>
      <c r="F462" s="108">
        <v>19</v>
      </c>
      <c r="G462" s="71">
        <f ca="1">SUM(0.25*(J462-F462),F462)</f>
        <v>16.25</v>
      </c>
      <c r="H462" s="71">
        <f ca="1">SUM(0.5*(J462-F462),F462)</f>
        <v>13.5</v>
      </c>
      <c r="I462" s="71">
        <f ca="1">SUM(0.75*(J462-F462),F462)</f>
        <v>10.75</v>
      </c>
      <c r="J462" s="108">
        <f ca="1">SUM(F462,-B462,F462)</f>
        <v>8</v>
      </c>
      <c r="K462" s="71">
        <f ca="1">SUM(0.333*(M462-J462),J462)</f>
        <v>5.8022</v>
      </c>
      <c r="L462" s="71">
        <f ca="1">SUM(0.666*(M462-J462),J462)</f>
        <v>3.6044</v>
      </c>
      <c r="M462" s="108">
        <f ca="1">SUM(J462,-F462,J462,0.4*ABS(J462-F462))</f>
        <v>1.4000000000000004</v>
      </c>
      <c r="N462" s="109">
        <f ca="1">SUM(0.2*(R462-M462),M462)</f>
        <v>4.5200000000000005</v>
      </c>
      <c r="O462" s="71">
        <f ca="1">SUM(0.4*(R462-M462),M462)</f>
        <v>7.6400000000000006</v>
      </c>
      <c r="P462" s="71">
        <f ca="1">SUM(0.6*(R462-M462),M462)</f>
        <v>10.76</v>
      </c>
      <c r="Q462" s="71">
        <f ca="1">SUM(0.8*(R462-M462),M462)</f>
        <v>13.88</v>
      </c>
      <c r="R462" s="108">
        <v>17</v>
      </c>
      <c r="S462" s="122"/>
      <c r="T462" s="111">
        <f ca="1">SUM((AV20+AW20+AX20+AY20+BE18+BF18+BG18+BH18)*-0.132/4,(AZ19+BA19+BB19+BC19+BD19+BI17+BJ17+BK17+BL17+BM17+BN16+BO16+BP16+BQ16+BR16+BY14+BZ14+CA14+CB14+CC14+CJ12+CK12+CL12+CM12+CN12+CO11+CP11+CQ11+CR11+CS11)*-0.132/5,(BS15+BT15+BU15+BV15+BW15+BX15+CD13+CE13+CF13+CG13+CH13+CI13)*-0.132/6,(CT10+CU10+CV10+CW10+CX9+CY9+CZ9+DA9)*-0.132/4,(CZ8+CY8+CX8+CW8+CV8+CU8+CT8)*-0.132/7,(CS7+CR7+CQ7+CP7+CO7+CN7+CM6+CL6+CK6+CJ6+CI6+CH6+CG5+CF5+CE5+CD5+CC5+CB5+CA4+BZ4+BY4+BX4+BW4+BV4)*-0.132/6,17)</f>
        <v>15.431690109890109</v>
      </c>
      <c r="U462" s="111">
        <f ca="1">Lefty!T462</f>
        <v>17.000338461538462</v>
      </c>
    </row>
    <row r="463" spans="2:19">
      <c r="B463" s="108"/>
      <c r="C463" s="71"/>
      <c r="D463" s="71"/>
      <c r="E463" s="71"/>
      <c r="F463" s="108"/>
      <c r="G463" s="71"/>
      <c r="H463" s="71"/>
      <c r="I463" s="71"/>
      <c r="J463" s="108"/>
      <c r="K463" s="71"/>
      <c r="L463" s="71"/>
      <c r="M463" s="108"/>
      <c r="N463" s="109"/>
      <c r="O463" s="71"/>
      <c r="P463" s="71"/>
      <c r="Q463" s="71"/>
      <c r="R463" s="108"/>
      <c r="S463" s="122"/>
    </row>
    <row r="464" spans="2:21">
      <c r="B464" s="108">
        <v>21</v>
      </c>
      <c r="C464" s="71">
        <f ca="1">SUM(0.25*(F464-B464),B464)</f>
        <v>20.75</v>
      </c>
      <c r="D464" s="71">
        <f ca="1">SUM(0.5*(F464-B464)+B464)</f>
        <v>20.5</v>
      </c>
      <c r="E464" s="71">
        <f ca="1">SUM(0.75*(F464-B464),B464)</f>
        <v>20.25</v>
      </c>
      <c r="F464" s="108">
        <v>20</v>
      </c>
      <c r="G464" s="71">
        <f ca="1">SUM(0.25*(J464-F464),F464)</f>
        <v>19.75</v>
      </c>
      <c r="H464" s="71">
        <f ca="1">SUM(0.5*(J464-F464),F464)</f>
        <v>19.5</v>
      </c>
      <c r="I464" s="71">
        <f ca="1">SUM(0.75*(J464-F464),F464)</f>
        <v>19.25</v>
      </c>
      <c r="J464" s="108">
        <f ca="1">SUM(F464,-B464,F464)</f>
        <v>19</v>
      </c>
      <c r="K464" s="71">
        <f ca="1">SUM(0.333*(M464-J464),J464)</f>
        <v>18.75025</v>
      </c>
      <c r="L464" s="71">
        <f ca="1">SUM(0.666*(M464-J464),J464)</f>
        <v>18.5005</v>
      </c>
      <c r="M464" s="108">
        <f ca="1">SUM(J464,J464-G464)</f>
        <v>18.25</v>
      </c>
      <c r="N464" s="109">
        <f ca="1">SUM(0.2*(R464-M464),M464)</f>
        <v>18</v>
      </c>
      <c r="O464" s="71">
        <f ca="1">SUM(0.4*(R464-M464),M464)</f>
        <v>17.75</v>
      </c>
      <c r="P464" s="71">
        <f ca="1">SUM(0.6*(R464-M464),M464)</f>
        <v>17.5</v>
      </c>
      <c r="Q464" s="71">
        <f ca="1">SUM(0.8*(R464-M464),M464)</f>
        <v>17.25</v>
      </c>
      <c r="R464" s="108">
        <v>17</v>
      </c>
      <c r="S464" s="122"/>
      <c r="T464" s="111">
        <f ca="1">SUM((BN20+BO19+BO18+BP17+BP16+BQ15+BQ14+BR13+BR12+BS11+BS10+BT9+BT8+BU7+BU6+BV5+BV4)*-0.132,17)</f>
        <v>16.084461538461539</v>
      </c>
      <c r="U464" s="111">
        <f ca="1">Lefty!T464</f>
        <v>17.25553846153846</v>
      </c>
    </row>
    <row r="465" spans="2:21">
      <c r="B465" s="108">
        <v>22</v>
      </c>
      <c r="C465" s="71">
        <f ca="1">SUM(0.25*(F465-B465),B465)</f>
        <v>21.5</v>
      </c>
      <c r="D465" s="71">
        <f ca="1">SUM(0.5*(F465-B465)+B465)</f>
        <v>21</v>
      </c>
      <c r="E465" s="71">
        <f ca="1">SUM(0.75*(F465-B465),B465)</f>
        <v>20.5</v>
      </c>
      <c r="F465" s="108">
        <v>20</v>
      </c>
      <c r="G465" s="71">
        <f ca="1">SUM(0.25*(J465-F465),F465)</f>
        <v>19.5</v>
      </c>
      <c r="H465" s="71">
        <f ca="1">SUM(0.5*(J465-F465),F465)</f>
        <v>19</v>
      </c>
      <c r="I465" s="71">
        <f ca="1">SUM(0.75*(J465-F465),F465)</f>
        <v>18.5</v>
      </c>
      <c r="J465" s="108">
        <f ca="1">SUM(F465,-B465,F465)</f>
        <v>18</v>
      </c>
      <c r="K465" s="71">
        <f ca="1">SUM(0.333*(M465-J465),J465)</f>
        <v>17.6004</v>
      </c>
      <c r="L465" s="71">
        <f ca="1">SUM(0.666*(M465-J465),J465)</f>
        <v>17.2008</v>
      </c>
      <c r="M465" s="108">
        <f ca="1">SUM(J465,-F465,J465,0.4*ABS(J465-F465))</f>
        <v>16.8</v>
      </c>
      <c r="N465" s="109">
        <f ca="1">SUM(0.2*(R465-M465),M465)</f>
        <v>16.84</v>
      </c>
      <c r="O465" s="71">
        <f ca="1">SUM(0.4*(R465-M465),M465)</f>
        <v>16.88</v>
      </c>
      <c r="P465" s="71">
        <f ca="1">SUM(0.6*(R465-M465),M465)</f>
        <v>16.92</v>
      </c>
      <c r="Q465" s="71">
        <f ca="1">SUM(0.8*(R465-M465),M465)</f>
        <v>16.96</v>
      </c>
      <c r="R465" s="108">
        <v>17</v>
      </c>
      <c r="S465" s="122"/>
      <c r="T465" s="111">
        <f ca="1">SUM((BL20+BM19+BN18+BO17+BP16+BQ15+BR14+BS13+BT12+BU11+BV10+BV9+BV8+BV7+BV6+BV5+BV4)*-0.132,17)</f>
        <v>15.820461538461538</v>
      </c>
      <c r="U465" s="111">
        <f ca="1">Lefty!T465</f>
        <v>17.25553846153846</v>
      </c>
    </row>
    <row r="466" spans="2:21">
      <c r="B466" s="108">
        <v>23</v>
      </c>
      <c r="C466" s="71">
        <f ca="1">SUM(0.25*(F466-B466),B466)</f>
        <v>22.25</v>
      </c>
      <c r="D466" s="71">
        <f ca="1">SUM(0.5*(F466-B466)+B466)</f>
        <v>21.5</v>
      </c>
      <c r="E466" s="71">
        <f ca="1">SUM(0.75*(F466-B466),B466)</f>
        <v>20.75</v>
      </c>
      <c r="F466" s="108">
        <v>20</v>
      </c>
      <c r="G466" s="71">
        <f ca="1">SUM(0.25*(J466-F466),F466)</f>
        <v>19.25</v>
      </c>
      <c r="H466" s="71">
        <f ca="1">SUM(0.5*(J466-F466),F466)</f>
        <v>18.5</v>
      </c>
      <c r="I466" s="71">
        <f ca="1">SUM(0.75*(J466-F466),F466)</f>
        <v>17.75</v>
      </c>
      <c r="J466" s="108">
        <f ca="1">SUM(F466,-B466,F466)</f>
        <v>17</v>
      </c>
      <c r="K466" s="71">
        <f ca="1">SUM(0.333*(M466-J466),J466)</f>
        <v>16.4006</v>
      </c>
      <c r="L466" s="71">
        <f ca="1">SUM(0.666*(M466-J466),J466)</f>
        <v>15.8012</v>
      </c>
      <c r="M466" s="108">
        <f ca="1">SUM(J466,-F466,J466,0.4*ABS(J466-F466))</f>
        <v>15.2</v>
      </c>
      <c r="N466" s="109">
        <f ca="1">SUM(0.2*(R466-M466),M466)</f>
        <v>15.559999999999999</v>
      </c>
      <c r="O466" s="71">
        <f ca="1">SUM(0.4*(R466-M466),M466)</f>
        <v>15.92</v>
      </c>
      <c r="P466" s="71">
        <f ca="1">SUM(0.6*(R466-M466),M466)</f>
        <v>16.28</v>
      </c>
      <c r="Q466" s="71">
        <f ca="1">SUM(0.8*(R466-M466),M466)</f>
        <v>16.64</v>
      </c>
      <c r="R466" s="108">
        <v>17</v>
      </c>
      <c r="S466" s="122"/>
      <c r="T466" s="111">
        <f ca="1">SUM((BJ20+BM18+BP16+BS14+BV12+BY10+BZ9+BY8+BX7+BW6+BV5+BV4)*-0.132,(BK19+BL19+BN17+BO17+BQ15+BR15+BT13+BU13+BW11+BX11)*-0.132/2,17)</f>
        <v>15.622461538461538</v>
      </c>
      <c r="U466" s="111">
        <f ca="1">Lefty!T466</f>
        <v>17.321538461538463</v>
      </c>
    </row>
    <row r="467" spans="2:21">
      <c r="B467" s="108">
        <v>24</v>
      </c>
      <c r="C467" s="71">
        <f ca="1">SUM(0.25*(F467-B467),B467)</f>
        <v>23</v>
      </c>
      <c r="D467" s="71">
        <f ca="1">SUM(0.5*(F467-B467)+B467)</f>
        <v>22</v>
      </c>
      <c r="E467" s="71">
        <f ca="1">SUM(0.75*(F467-B467),B467)</f>
        <v>21</v>
      </c>
      <c r="F467" s="108">
        <v>20</v>
      </c>
      <c r="G467" s="71">
        <f ca="1">SUM(0.25*(J467-F467),F467)</f>
        <v>19</v>
      </c>
      <c r="H467" s="71">
        <f ca="1">SUM(0.5*(J467-F467),F467)</f>
        <v>18</v>
      </c>
      <c r="I467" s="71">
        <f ca="1">SUM(0.75*(J467-F467),F467)</f>
        <v>17</v>
      </c>
      <c r="J467" s="108">
        <f ca="1">SUM(F467,-B467,F467)</f>
        <v>16</v>
      </c>
      <c r="K467" s="71">
        <f ca="1">SUM(0.333*(M467-J467),J467)</f>
        <v>15.2008</v>
      </c>
      <c r="L467" s="71">
        <f ca="1">SUM(0.666*(M467-J467),J467)</f>
        <v>14.4016</v>
      </c>
      <c r="M467" s="108">
        <f ca="1">SUM(J467,-F467,J467,0.4*ABS(J467-F467))</f>
        <v>13.6</v>
      </c>
      <c r="N467" s="109">
        <f ca="1">SUM(0.2*(R467-M467),M467)</f>
        <v>14.28</v>
      </c>
      <c r="O467" s="71">
        <f ca="1">SUM(0.4*(R467-M467),M467)</f>
        <v>14.96</v>
      </c>
      <c r="P467" s="71">
        <f ca="1">SUM(0.6*(R467-M467),M467)</f>
        <v>15.64</v>
      </c>
      <c r="Q467" s="71">
        <f ca="1">SUM(0.8*(R467-M467),M467)</f>
        <v>16.32</v>
      </c>
      <c r="R467" s="108">
        <v>17</v>
      </c>
      <c r="S467" s="122"/>
      <c r="T467" s="111">
        <f ca="1">SUM((BI19+BJ19+BK18+BL18+BM17+BN17+BO16+BP16+BQ15+BR15+BS14+BT14+BU13+BV13+BW12+BX12+BY11+BZ11+CA10+CB10+CB8+CA8+BZ7+BY7)*-0.132/2,(BH20+CC9+BX6+BW5+BV4)*-0.132,17)</f>
        <v>15.886461538461537</v>
      </c>
      <c r="U467" s="111">
        <f ca="1">Lefty!T467</f>
        <v>17.189538461538461</v>
      </c>
    </row>
    <row r="468" spans="2:21">
      <c r="B468" s="108">
        <v>25</v>
      </c>
      <c r="C468" s="71">
        <f ca="1">SUM(0.25*(F468-B468),B468)</f>
        <v>23.75</v>
      </c>
      <c r="D468" s="71">
        <f ca="1">SUM(0.5*(F468-B468)+B468)</f>
        <v>22.5</v>
      </c>
      <c r="E468" s="71">
        <f ca="1">SUM(0.75*(F468-B468),B468)</f>
        <v>21.25</v>
      </c>
      <c r="F468" s="108">
        <v>20</v>
      </c>
      <c r="G468" s="71">
        <f ca="1">SUM(0.25*(J468-F468),F468)</f>
        <v>18.75</v>
      </c>
      <c r="H468" s="71">
        <f ca="1">SUM(0.5*(J468-F468),F468)</f>
        <v>17.5</v>
      </c>
      <c r="I468" s="71">
        <f ca="1">SUM(0.75*(J468-F468),F468)</f>
        <v>16.25</v>
      </c>
      <c r="J468" s="108">
        <f ca="1">SUM(F468,-B468,F468)</f>
        <v>15</v>
      </c>
      <c r="K468" s="71">
        <f ca="1">SUM(0.333*(M468-J468),J468)</f>
        <v>14.001</v>
      </c>
      <c r="L468" s="71">
        <f ca="1">SUM(0.666*(M468-J468),J468)</f>
        <v>13.001999999999999</v>
      </c>
      <c r="M468" s="108">
        <f ca="1">SUM(J468,-F468,J468,0.4*ABS(J468-F468))</f>
        <v>12</v>
      </c>
      <c r="N468" s="109">
        <f ca="1">SUM(0.2*(R468-M468),M468)</f>
        <v>13</v>
      </c>
      <c r="O468" s="71">
        <f ca="1">SUM(0.4*(R468-M468),M468)</f>
        <v>14</v>
      </c>
      <c r="P468" s="71">
        <f ca="1">SUM(0.6*(R468-M468),M468)</f>
        <v>15</v>
      </c>
      <c r="Q468" s="71">
        <f ca="1">SUM(0.8*(R468-M468),M468)</f>
        <v>16</v>
      </c>
      <c r="R468" s="108">
        <v>17</v>
      </c>
      <c r="S468" s="122"/>
      <c r="T468" s="111">
        <f ca="1">SUM((BF20+BG20+BH19+BI19+BM17+BN17+BO16+BP16+BT14+BU14+BY12+BZ12+CA11+CB11+CC10+CD10+CE9+CF9)*-0.132/2,(BJ18+BK18+BL18+BQ15+BR15+BS15+BV13+BW13+BX13)*-0.132/3,(CE8+CD8+CC7+CB7+CA6+BZ6+BY5+BX5+BW4+BV4)*-0.132/2,17)</f>
        <v>15.842461538461539</v>
      </c>
      <c r="U468" s="111">
        <f ca="1">Lefty!T468</f>
        <v>17.189538461538461</v>
      </c>
    </row>
    <row r="469" spans="2:21">
      <c r="B469" s="108">
        <v>26</v>
      </c>
      <c r="C469" s="71">
        <f ca="1">SUM(0.25*(F469-B469),B469)</f>
        <v>24.5</v>
      </c>
      <c r="D469" s="71">
        <f ca="1">SUM(0.5*(F469-B469)+B469)</f>
        <v>23</v>
      </c>
      <c r="E469" s="71">
        <f ca="1">SUM(0.75*(F469-B469),B469)</f>
        <v>21.5</v>
      </c>
      <c r="F469" s="108">
        <v>20</v>
      </c>
      <c r="G469" s="71">
        <f ca="1">SUM(0.25*(J469-F469),F469)</f>
        <v>18.5</v>
      </c>
      <c r="H469" s="71">
        <f ca="1">SUM(0.5*(J469-F469),F469)</f>
        <v>17</v>
      </c>
      <c r="I469" s="71">
        <f ca="1">SUM(0.75*(J469-F469),F469)</f>
        <v>15.5</v>
      </c>
      <c r="J469" s="108">
        <f ca="1">SUM(F469,-B469,F469)</f>
        <v>14</v>
      </c>
      <c r="K469" s="71">
        <f ca="1">SUM(0.333*(M469-J469),J469)</f>
        <v>12.8012</v>
      </c>
      <c r="L469" s="71">
        <f ca="1">SUM(0.666*(M469-J469),J469)</f>
        <v>11.6024</v>
      </c>
      <c r="M469" s="108">
        <f ca="1">SUM(J469,-F469,J469,0.4*ABS(J469-F469))</f>
        <v>10.4</v>
      </c>
      <c r="N469" s="109">
        <f ca="1">SUM(0.2*(R469-M469),M469)</f>
        <v>11.72</v>
      </c>
      <c r="O469" s="71">
        <f ca="1">SUM(0.4*(R469-M469),M469)</f>
        <v>13.040000000000001</v>
      </c>
      <c r="P469" s="71">
        <f ca="1">SUM(0.6*(R469-M469),M469)</f>
        <v>14.36</v>
      </c>
      <c r="Q469" s="71">
        <f ca="1">SUM(0.8*(R469-M469),M469)</f>
        <v>15.68</v>
      </c>
      <c r="R469" s="108">
        <v>17</v>
      </c>
      <c r="S469" s="122"/>
      <c r="T469" s="111">
        <f ca="1">SUM((BD20+BE20+BI18+BJ18)*-0.132/2,(BF19+BG19+BH19+BK17+BL17+BM17+BN16+BO16+BP16+BQ15+BR15+BS15+BT14+BU14+BV14+BW13+BX13+BY13+BZ12+CA12+CB12+CC11+CD11+CE11)*-0.132/3,(CF10+CG10+CH9+CI9)*-0.132/2,(CH8+CG8+CF8+CE7+CD7+CC7+CB6+CA6+BZ6)*-0.132/3,(BY5+BX5+BW4+BV4)*-0.132/2,17)</f>
        <v>15.666461538461538</v>
      </c>
      <c r="U469" s="111">
        <f ca="1">Lefty!T469</f>
        <v>17.05753846153846</v>
      </c>
    </row>
    <row r="470" spans="2:21">
      <c r="B470" s="108">
        <v>27</v>
      </c>
      <c r="C470" s="71">
        <f ca="1">SUM(0.25*(F470-B470),B470)</f>
        <v>25.25</v>
      </c>
      <c r="D470" s="71">
        <f ca="1">SUM(0.5*(F470-B470)+B470)</f>
        <v>23.5</v>
      </c>
      <c r="E470" s="71">
        <f ca="1">SUM(0.75*(F470-B470),B470)</f>
        <v>21.75</v>
      </c>
      <c r="F470" s="108">
        <v>20</v>
      </c>
      <c r="G470" s="71">
        <f ca="1">SUM(0.25*(J470-F470),F470)</f>
        <v>18.25</v>
      </c>
      <c r="H470" s="71">
        <f ca="1">SUM(0.5*(J470-F470),F470)</f>
        <v>16.5</v>
      </c>
      <c r="I470" s="71">
        <f ca="1">SUM(0.75*(J470-F470),F470)</f>
        <v>14.75</v>
      </c>
      <c r="J470" s="108">
        <f ca="1">SUM(F470,-B470,F470)</f>
        <v>13</v>
      </c>
      <c r="K470" s="71">
        <f ca="1">SUM(0.333*(M470-J470),J470)</f>
        <v>11.6014</v>
      </c>
      <c r="L470" s="71">
        <f ca="1">SUM(0.666*(M470-J470),J470)</f>
        <v>10.2028</v>
      </c>
      <c r="M470" s="108">
        <f ca="1">SUM(J470,-F470,J470,0.4*ABS(J470-F470))</f>
        <v>8.8</v>
      </c>
      <c r="N470" s="109">
        <f ca="1">SUM(0.2*(R470-M470),M470)</f>
        <v>10.440000000000001</v>
      </c>
      <c r="O470" s="71">
        <f ca="1">SUM(0.4*(R470-M470),M470)</f>
        <v>12.08</v>
      </c>
      <c r="P470" s="71">
        <f ca="1">SUM(0.6*(R470-M470),M470)</f>
        <v>13.719999999999999</v>
      </c>
      <c r="Q470" s="71">
        <f ca="1">SUM(0.8*(R470-M470),M470)</f>
        <v>15.36</v>
      </c>
      <c r="R470" s="108">
        <v>17</v>
      </c>
      <c r="S470" s="122"/>
      <c r="T470" s="111">
        <f ca="1">SUM((BB20+BC20+BD20+BE19+BF19+BG19+BH18+BI18+BJ18+BK17+BL17+BM17+BN16+BO16+BP16+BU14+BV14+BW14+CB12+CC12+CD12+CE11+CF11+CG11+CH10+CI10+CJ10)*-0.132/3,(BQ15+BR15+BS15+BT15+BX13+BY13+BZ13+CA13)*-0.132/4,(CK9+CL9)*-0.132/2,(CK8+CJ8+CI8+CH8)*-0.132/4,(CG7+CF7+CE7+CD6+CC6+CB6+CA5+BZ5+BY5+BX4+BW4+BV4)*-0.132/3,17)</f>
        <v>15.545461538461538</v>
      </c>
      <c r="U470" s="111">
        <f ca="1">Lefty!T470</f>
        <v>17.266538461538463</v>
      </c>
    </row>
    <row r="471" spans="2:21">
      <c r="B471" s="108">
        <v>28</v>
      </c>
      <c r="C471" s="71">
        <f ca="1">SUM(0.25*(F471-B471),B471)</f>
        <v>26</v>
      </c>
      <c r="D471" s="71">
        <f ca="1">SUM(0.5*(F471-B471)+B471)</f>
        <v>24</v>
      </c>
      <c r="E471" s="71">
        <f ca="1">SUM(0.75*(F471-B471),B471)</f>
        <v>22</v>
      </c>
      <c r="F471" s="108">
        <v>20</v>
      </c>
      <c r="G471" s="71">
        <f ca="1">SUM(0.25*(J471-F471),F471)</f>
        <v>18</v>
      </c>
      <c r="H471" s="71">
        <f ca="1">SUM(0.5*(J471-F471),F471)</f>
        <v>16</v>
      </c>
      <c r="I471" s="71">
        <f ca="1">SUM(0.75*(J471-F471),F471)</f>
        <v>14</v>
      </c>
      <c r="J471" s="108">
        <f ca="1">SUM(F471,-B471,F471)</f>
        <v>12</v>
      </c>
      <c r="K471" s="71">
        <f ca="1">SUM(0.333*(M471-J471),J471)</f>
        <v>10.4016</v>
      </c>
      <c r="L471" s="71">
        <f ca="1">SUM(0.666*(M471-J471),J471)</f>
        <v>8.8032</v>
      </c>
      <c r="M471" s="108">
        <f ca="1">SUM(J471,-F471,J471,0.4*ABS(J471-F471))</f>
        <v>7.2</v>
      </c>
      <c r="N471" s="109">
        <f ca="1">SUM(0.2*(R471-M471),M471)</f>
        <v>9.16</v>
      </c>
      <c r="O471" s="71">
        <f ca="1">SUM(0.4*(R471-M471),M471)</f>
        <v>11.120000000000001</v>
      </c>
      <c r="P471" s="71">
        <f ca="1">SUM(0.6*(R471-M471),M471)</f>
        <v>13.08</v>
      </c>
      <c r="Q471" s="71">
        <f ca="1">SUM(0.8*(R471-M471),M471)</f>
        <v>15.040000000000001</v>
      </c>
      <c r="R471" s="108">
        <v>17</v>
      </c>
      <c r="S471" s="122"/>
      <c r="T471" s="111">
        <f ca="1">SUM((AZ20+BA20+BB20+BG18+BH18+BI18+BN16+BO16+BP16)*-0.132/3,(BC19+BD19+BE19+BF19+BJ17+BK17+BL17+BM17+BQ15+BR15+BS15+BT15+BU14+BV14+BW14+BX14+BY13+BZ13+CA13+CB13+CC12+CD12+CE12+CF12+CG11+CH11+CI11+CJ11)*-0.132/4,(CK10+CL10+CM10+CN9+CO9+CP9)*-0.132/3,(CO8+CN8+CM8+CL8+CK7+CJ7+CI7+CH7+CG6+CF6+CE6+CD6+CC5+CB5+CA5+BZ5+BY4+BX4+BW4+BV4)*-0.132/4,17)</f>
        <v>15.314461538461538</v>
      </c>
      <c r="U471" s="111">
        <f ca="1">Lefty!T471</f>
        <v>16.980538461538462</v>
      </c>
    </row>
    <row r="472" spans="2:21">
      <c r="B472" s="108">
        <v>29</v>
      </c>
      <c r="C472" s="71">
        <f ca="1">SUM(0.25*(F472-B472),B472)</f>
        <v>26.75</v>
      </c>
      <c r="D472" s="71">
        <f ca="1">SUM(0.5*(F472-B472)+B472)</f>
        <v>24.5</v>
      </c>
      <c r="E472" s="71">
        <f ca="1">SUM(0.75*(F472-B472),B472)</f>
        <v>22.25</v>
      </c>
      <c r="F472" s="108">
        <v>20</v>
      </c>
      <c r="G472" s="71">
        <f ca="1">SUM(0.25*(J472-F472),F472)</f>
        <v>17.75</v>
      </c>
      <c r="H472" s="71">
        <f ca="1">SUM(0.5*(J472-F472),F472)</f>
        <v>15.5</v>
      </c>
      <c r="I472" s="71">
        <f ca="1">SUM(0.75*(J472-F472),F472)</f>
        <v>13.25</v>
      </c>
      <c r="J472" s="108">
        <f ca="1">SUM(F472,-B472,F472)</f>
        <v>11</v>
      </c>
      <c r="K472" s="71">
        <f ca="1">SUM(0.333*(M472-J472),J472)</f>
        <v>9.2018</v>
      </c>
      <c r="L472" s="71">
        <f ca="1">SUM(0.666*(M472-J472),J472)</f>
        <v>7.4035999999999991</v>
      </c>
      <c r="M472" s="108">
        <f ca="1">SUM(J472,-F472,J472,0.4*ABS(J472-F472))</f>
        <v>5.6</v>
      </c>
      <c r="N472" s="109">
        <f ca="1">SUM(0.2*(R472-M472),M472)</f>
        <v>7.88</v>
      </c>
      <c r="O472" s="71">
        <f ca="1">SUM(0.4*(R472-M472),M472)</f>
        <v>10.16</v>
      </c>
      <c r="P472" s="71">
        <f ca="1">SUM(0.6*(R472-M472),M472)</f>
        <v>12.44</v>
      </c>
      <c r="Q472" s="71">
        <f ca="1">SUM(0.8*(R472-M472),M472)</f>
        <v>14.72</v>
      </c>
      <c r="R472" s="108">
        <v>17</v>
      </c>
      <c r="S472" s="122"/>
      <c r="T472" s="111">
        <f ca="1">SUM((AX20+AY20+AZ20)*-0.132/3,(BA19+BB19+BC19+BD19+BE18+BF18+BG18+BH18+BI17+BJ17+BK17+BL17+BM16+BN16+BO16+BP16+BV14+BW14+BX14+BY14+CE12+CF12+CG12+CH12+CI11+CJ11+CK11+CL11+CM10+CN10+CO10+CP10)*-0.132/4,(BQ15+BR15+BS15+BT15+BU15+BZ13+CA13+CB13+CC13+CD13)*-0.132/5,(CQ9+CR9+CS9)*-0.132/3,(CR8+CQ8+CP8+CO8+CN8+CM7+CL7+CK7+CJ7+CI7+CH6+CG6+CF6+CE6+CD6)*-0.132/5,(CC5+CB5+CA5+BZ5+BY4+BX4+BW4+BV4)*-0.132/4,17)</f>
        <v>15.248461538461539</v>
      </c>
      <c r="U472" s="111">
        <f ca="1">Lefty!T472</f>
        <v>17.015738461538461</v>
      </c>
    </row>
    <row r="473" spans="2:21">
      <c r="B473" s="108">
        <v>30</v>
      </c>
      <c r="C473" s="71">
        <f ca="1">SUM(0.25*(F473-B473),B473)</f>
        <v>27.5</v>
      </c>
      <c r="D473" s="71">
        <f ca="1">SUM(0.5*(F473-B473)+B473)</f>
        <v>25</v>
      </c>
      <c r="E473" s="71">
        <f ca="1">SUM(0.75*(F473-B473),B473)</f>
        <v>22.5</v>
      </c>
      <c r="F473" s="108">
        <v>20</v>
      </c>
      <c r="G473" s="71">
        <f ca="1">SUM(0.25*(J473-F473),F473)</f>
        <v>17.5</v>
      </c>
      <c r="H473" s="71">
        <f ca="1">SUM(0.5*(J473-F473),F473)</f>
        <v>15</v>
      </c>
      <c r="I473" s="71">
        <f ca="1">SUM(0.75*(J473-F473),F473)</f>
        <v>12.5</v>
      </c>
      <c r="J473" s="108">
        <f ca="1">SUM(F473,-B473,F473)</f>
        <v>10</v>
      </c>
      <c r="K473" s="71">
        <f ca="1">SUM(0.333*(M473-J473),J473)</f>
        <v>8.0019999999999989</v>
      </c>
      <c r="L473" s="71">
        <f ca="1">SUM(0.666*(M473-J473),J473)</f>
        <v>6.004</v>
      </c>
      <c r="M473" s="108">
        <f ca="1">SUM(J473,-F473,J473,0.4*ABS(J473-F473))</f>
        <v>4</v>
      </c>
      <c r="N473" s="109">
        <f ca="1">SUM(0.2*(R473-M473),M473)</f>
        <v>6.6</v>
      </c>
      <c r="O473" s="71">
        <f ca="1">SUM(0.4*(R473-M473),M473)</f>
        <v>9.2</v>
      </c>
      <c r="P473" s="71">
        <f ca="1">SUM(0.6*(R473-M473),M473)</f>
        <v>11.8</v>
      </c>
      <c r="Q473" s="71">
        <f ca="1">SUM(0.8*(R473-M473),M473)</f>
        <v>14.4</v>
      </c>
      <c r="R473" s="108">
        <v>17</v>
      </c>
      <c r="S473" s="122"/>
      <c r="T473" s="111">
        <f ca="1">SUM((AV20+AW20+AX20+AY20+AZ19+BA19+BB19+BC19+BI17+BJ17+BK17+BL17+BM16+BN16+BO16+BP16)*-0.132/4,(BD18+BE18+BF18+BG18+BH18+BQ15+BR15+BS15+BT15+BU15+BV14+BW14+BX14+BY14+BZ14+CA13+CB13+CC13+CD13+CE13+CF12+CG12+CH12+CI12+CJ12)*-0.132/5,(CK11+CL11+CM11+CN11+CO10+CP10+CQ10+CR10+CS9+CT9+CU9+CV9)*-0.132/4,(CU8+CT8+CS8+CR8+CQ8+CP8)*-0.132/6,(CO7+CN7+CM7+CL7+CK7+CJ6+CI6+CH6+CG6+CF6+CE5+CD5+CC5+CB5+CA5+BZ4+BY4+BX4+BW4+BV4)*-0.132/5,17)</f>
        <v>15.255061538461538</v>
      </c>
      <c r="U473" s="111">
        <f ca="1">Lefty!T473</f>
        <v>16.817738461538461</v>
      </c>
    </row>
    <row r="474" spans="2:21">
      <c r="B474" s="108">
        <v>31</v>
      </c>
      <c r="C474" s="71">
        <f ca="1">SUM(0.25*(F474-B474),B474)</f>
        <v>28.25</v>
      </c>
      <c r="D474" s="71">
        <f ca="1">SUM(0.5*(F474-B474)+B474)</f>
        <v>25.5</v>
      </c>
      <c r="E474" s="71">
        <f ca="1">SUM(0.75*(F474-B474),B474)</f>
        <v>22.75</v>
      </c>
      <c r="F474" s="108">
        <v>20</v>
      </c>
      <c r="G474" s="71">
        <f ca="1">SUM(0.25*(J474-F474),F474)</f>
        <v>17.25</v>
      </c>
      <c r="H474" s="71">
        <f ca="1">SUM(0.5*(J474-F474),F474)</f>
        <v>14.5</v>
      </c>
      <c r="I474" s="71">
        <f ca="1">SUM(0.75*(J474-F474),F474)</f>
        <v>11.75</v>
      </c>
      <c r="J474" s="108">
        <f ca="1">SUM(F474,-B474,F474)</f>
        <v>9</v>
      </c>
      <c r="K474" s="71">
        <f ca="1">SUM(0.333*(M474-J474),J474)</f>
        <v>6.8022</v>
      </c>
      <c r="L474" s="71">
        <f ca="1">SUM(0.666*(M474-J474),J474)</f>
        <v>4.6044</v>
      </c>
      <c r="M474" s="108">
        <f ca="1">SUM(J474,-F474,J474,0.4*ABS(J474-F474))</f>
        <v>2.4000000000000004</v>
      </c>
      <c r="N474" s="109">
        <f ca="1">SUM(0.2*(R474-M474),M474)</f>
        <v>5.32</v>
      </c>
      <c r="O474" s="71">
        <f ca="1">SUM(0.4*(R474-M474),M474)</f>
        <v>8.24</v>
      </c>
      <c r="P474" s="71">
        <f ca="1">SUM(0.6*(R474-M474),M474)</f>
        <v>11.16</v>
      </c>
      <c r="Q474" s="71">
        <f ca="1">SUM(0.8*(R474-M474),M474)</f>
        <v>14.08</v>
      </c>
      <c r="R474" s="108">
        <v>17</v>
      </c>
      <c r="S474" s="122"/>
      <c r="T474" s="111">
        <f ca="1">SUM((AT20+AU20+AV20+AW20+BC18+BD18+BE18+BF18)*-0.132/4,(AX19+AY19+AZ19+BA19+BB19+BG17+BH17+BI17+BJ17+BK17+BL16+BM16+BN16+BO16+BP16+BW14+BX14+BY14+BZ14+CA14+CH12+CI12+CJ12+CK12+CL12+CM11+CN11+CO11+CP11+CQ11)*-0.132/5,(BQ15+BR15+BS15+BT15+BU15+BV15+CB13+CC13+CD13+CE13+CF13+CG13)*-0.132/6,(CR10+CS10+CT10+CU10+CV9+CW9+CX9+CY9)*-0.132/4,(CX8+CW8+CV8+CU8+CT8+CS8+CR7+CQ7+CP7+CO7+CN7+CM7+CL6+CK6+CJ6+CI6+CH6+CG6+CF5+CE5+CD5+CC5+CB5+CA5)*-0.132/6,(BZ4+BY4+BX4+BW4+BV4)*-0.132/5,17)</f>
        <v>15.226461538461539</v>
      </c>
      <c r="U474" s="111">
        <f ca="1">Lefty!T474</f>
        <v>16.885938461538462</v>
      </c>
    </row>
    <row r="475" spans="2:19">
      <c r="B475" s="108"/>
      <c r="C475" s="71"/>
      <c r="D475" s="71"/>
      <c r="E475" s="71"/>
      <c r="F475" s="108"/>
      <c r="G475" s="71"/>
      <c r="H475" s="71"/>
      <c r="I475" s="71"/>
      <c r="J475" s="108"/>
      <c r="K475" s="71"/>
      <c r="L475" s="71"/>
      <c r="M475" s="108"/>
      <c r="N475" s="109"/>
      <c r="O475" s="71"/>
      <c r="P475" s="71"/>
      <c r="Q475" s="71"/>
      <c r="R475" s="108"/>
      <c r="S475" s="122"/>
    </row>
    <row r="476" spans="2:21">
      <c r="B476" s="108">
        <v>23</v>
      </c>
      <c r="C476" s="71">
        <f ca="1">SUM(0.25*(F476-B476),B476)</f>
        <v>22.5</v>
      </c>
      <c r="D476" s="71">
        <f ca="1">SUM(0.5*(F476-B476)+B476)</f>
        <v>22</v>
      </c>
      <c r="E476" s="71">
        <f ca="1">SUM(0.75*(F476-B476),B476)</f>
        <v>21.5</v>
      </c>
      <c r="F476" s="108">
        <v>21</v>
      </c>
      <c r="G476" s="71">
        <f ca="1">SUM(0.25*(J476-F476),F476)</f>
        <v>20.5</v>
      </c>
      <c r="H476" s="71">
        <f ca="1">SUM(0.5*(J476-F476),F476)</f>
        <v>20</v>
      </c>
      <c r="I476" s="71">
        <f ca="1">SUM(0.75*(J476-F476),F476)</f>
        <v>19.5</v>
      </c>
      <c r="J476" s="108">
        <f ca="1">SUM(F476,-B476,F476)</f>
        <v>19</v>
      </c>
      <c r="K476" s="71">
        <f ca="1">SUM(0.333*(M476-J476),J476)</f>
        <v>18.6004</v>
      </c>
      <c r="L476" s="71">
        <f ca="1">SUM(0.666*(M476-J476),J476)</f>
        <v>18.2008</v>
      </c>
      <c r="M476" s="108">
        <f ca="1">SUM(J476,-F476,J476,0.4*ABS(J476-F476))</f>
        <v>17.8</v>
      </c>
      <c r="N476" s="109">
        <f ca="1">SUM(0.2*(R476-M476),M476)</f>
        <v>17.64</v>
      </c>
      <c r="O476" s="71">
        <f ca="1">SUM(0.4*(R476-M476),M476)</f>
        <v>17.48</v>
      </c>
      <c r="P476" s="71">
        <f ca="1">SUM(0.6*(R476-M476),M476)</f>
        <v>17.32</v>
      </c>
      <c r="Q476" s="71">
        <f ca="1">SUM(0.8*(R476-M476),M476)</f>
        <v>17.16</v>
      </c>
      <c r="R476" s="108">
        <v>17</v>
      </c>
      <c r="S476" s="122"/>
      <c r="T476" s="111">
        <f ca="1">SUM((BJ20+BK19+BL18+BM17+BN16+BO15+BP14+BQ13+BR12+BS11+BT10+BT9+BU8+BU7+BV6+BV5+BV4)*-0.132,17)</f>
        <v>15.424461538461538</v>
      </c>
      <c r="U476" s="111">
        <f ca="1">Lefty!T476</f>
        <v>16.859538461538463</v>
      </c>
    </row>
    <row r="477" spans="2:21">
      <c r="B477" s="108">
        <v>24</v>
      </c>
      <c r="C477" s="71">
        <f ca="1">SUM(0.25*(F477-B477),B477)</f>
        <v>23.25</v>
      </c>
      <c r="D477" s="71">
        <f ca="1">SUM(0.5*(F477-B477)+B477)</f>
        <v>22.5</v>
      </c>
      <c r="E477" s="71">
        <f ca="1">SUM(0.75*(F477-B477),B477)</f>
        <v>21.75</v>
      </c>
      <c r="F477" s="108">
        <v>21</v>
      </c>
      <c r="G477" s="71">
        <f ca="1">SUM(0.25*(J477-F477),F477)</f>
        <v>20.25</v>
      </c>
      <c r="H477" s="71">
        <f ca="1">SUM(0.5*(J477-F477),F477)</f>
        <v>19.5</v>
      </c>
      <c r="I477" s="71">
        <f ca="1">SUM(0.75*(J477-F477),F477)</f>
        <v>18.75</v>
      </c>
      <c r="J477" s="108">
        <f ca="1">SUM(F477,-B477,F477)</f>
        <v>18</v>
      </c>
      <c r="K477" s="71">
        <f ca="1">SUM(0.333*(M477-J477),J477)</f>
        <v>17.4006</v>
      </c>
      <c r="L477" s="71">
        <f ca="1">SUM(0.666*(M477-J477),J477)</f>
        <v>16.801199999999998</v>
      </c>
      <c r="M477" s="108">
        <f ca="1">SUM(J477,-F477,J477,0.4*ABS(J477-F477))</f>
        <v>16.2</v>
      </c>
      <c r="N477" s="109">
        <f ca="1">SUM(0.2*(R477-M477),M477)</f>
        <v>16.36</v>
      </c>
      <c r="O477" s="71">
        <f ca="1">SUM(0.4*(R477-M477),M477)</f>
        <v>16.52</v>
      </c>
      <c r="P477" s="71">
        <f ca="1">SUM(0.6*(R477-M477),M477)</f>
        <v>16.68</v>
      </c>
      <c r="Q477" s="71">
        <f ca="1">SUM(0.8*(R477-M477),M477)</f>
        <v>16.84</v>
      </c>
      <c r="R477" s="108">
        <v>17</v>
      </c>
      <c r="S477" s="122"/>
      <c r="T477" s="111">
        <f ca="1">SUM((BH20+BK18+BN16+BQ14+BT12+BW10+BX9+BW8+BW7+BV6+BV5+BV4)*-0.132,(BI19+BJ19+BL17+BM17+BO15+BP15+BR13+BS13+BU11+BV11)*-0.132/2,17)</f>
        <v>15.688461538461537</v>
      </c>
      <c r="U477" s="111">
        <f ca="1">Lefty!T477</f>
        <v>16.59553846153846</v>
      </c>
    </row>
    <row r="478" spans="2:21">
      <c r="B478" s="108">
        <v>25</v>
      </c>
      <c r="C478" s="71">
        <f ca="1">SUM(0.25*(F478-B478),B478)</f>
        <v>24</v>
      </c>
      <c r="D478" s="71">
        <f ca="1">SUM(0.5*(F478-B478)+B478)</f>
        <v>23</v>
      </c>
      <c r="E478" s="71">
        <f ca="1">SUM(0.75*(F478-B478),B478)</f>
        <v>22</v>
      </c>
      <c r="F478" s="108">
        <v>21</v>
      </c>
      <c r="G478" s="71">
        <f ca="1">SUM(0.25*(J478-F478),F478)</f>
        <v>20</v>
      </c>
      <c r="H478" s="71">
        <f ca="1">SUM(0.5*(J478-F478),F478)</f>
        <v>19</v>
      </c>
      <c r="I478" s="71">
        <f ca="1">SUM(0.75*(J478-F478),F478)</f>
        <v>18</v>
      </c>
      <c r="J478" s="108">
        <f ca="1">SUM(F478,-B478,F478)</f>
        <v>17</v>
      </c>
      <c r="K478" s="71">
        <f ca="1">SUM(0.333*(M478-J478),J478)</f>
        <v>16.2008</v>
      </c>
      <c r="L478" s="71">
        <f ca="1">SUM(0.666*(M478-J478),J478)</f>
        <v>15.4016</v>
      </c>
      <c r="M478" s="108">
        <f ca="1">SUM(J478,-F478,J478,0.4*ABS(J478-F478))</f>
        <v>14.6</v>
      </c>
      <c r="N478" s="109">
        <f ca="1">SUM(0.2*(R478-M478),M478)</f>
        <v>15.08</v>
      </c>
      <c r="O478" s="71">
        <f ca="1">SUM(0.4*(R478-M478),M478)</f>
        <v>15.56</v>
      </c>
      <c r="P478" s="71">
        <f ca="1">SUM(0.6*(R478-M478),M478)</f>
        <v>16.04</v>
      </c>
      <c r="Q478" s="71">
        <f ca="1">SUM(0.8*(R478-M478),M478)</f>
        <v>16.52</v>
      </c>
      <c r="R478" s="108">
        <v>17</v>
      </c>
      <c r="S478" s="122"/>
      <c r="T478" s="111">
        <f ca="1">SUM((BG19+BH19+BI18+BJ18+BK17+BL17+BM16+BN16+BO15+BP15+BQ14+BR14+BS13+BT13+BU12+BV12+BW11+BX11+BY10+BZ10)*-0.132/2,(BF20+CA9+BZ8+BY7+BX6+BW5+BV4)*-0.132,17)</f>
        <v>15.556461538461537</v>
      </c>
      <c r="U478" s="111">
        <f ca="1">Lefty!T478</f>
        <v>16.925538461538462</v>
      </c>
    </row>
    <row r="479" spans="2:21">
      <c r="B479" s="108">
        <v>26</v>
      </c>
      <c r="C479" s="71">
        <f ca="1">SUM(0.25*(F479-B479),B479)</f>
        <v>24.75</v>
      </c>
      <c r="D479" s="71">
        <f ca="1">SUM(0.5*(F479-B479)+B479)</f>
        <v>23.5</v>
      </c>
      <c r="E479" s="71">
        <f ca="1">SUM(0.75*(F479-B479),B479)</f>
        <v>22.25</v>
      </c>
      <c r="F479" s="108">
        <v>21</v>
      </c>
      <c r="G479" s="71">
        <f ca="1">SUM(0.25*(J479-F479),F479)</f>
        <v>19.75</v>
      </c>
      <c r="H479" s="71">
        <f ca="1">SUM(0.5*(J479-F479),F479)</f>
        <v>18.5</v>
      </c>
      <c r="I479" s="71">
        <f ca="1">SUM(0.75*(J479-F479),F479)</f>
        <v>17.25</v>
      </c>
      <c r="J479" s="108">
        <f ca="1">SUM(F479,-B479,F479)</f>
        <v>16</v>
      </c>
      <c r="K479" s="71">
        <f ca="1">SUM(0.333*(M479-J479),J479)</f>
        <v>15.001</v>
      </c>
      <c r="L479" s="71">
        <f ca="1">SUM(0.666*(M479-J479),J479)</f>
        <v>14.001999999999999</v>
      </c>
      <c r="M479" s="108">
        <f ca="1">SUM(J479,-F479,J479,0.4*ABS(J479-F479))</f>
        <v>13</v>
      </c>
      <c r="N479" s="109">
        <f ca="1">SUM(0.2*(R479-M479),M479)</f>
        <v>13.8</v>
      </c>
      <c r="O479" s="71">
        <f ca="1">SUM(0.4*(R479-M479),M479)</f>
        <v>14.6</v>
      </c>
      <c r="P479" s="71">
        <f ca="1">SUM(0.6*(R479-M479),M479)</f>
        <v>15.4</v>
      </c>
      <c r="Q479" s="71">
        <f ca="1">SUM(0.8*(R479-M479),M479)</f>
        <v>16.2</v>
      </c>
      <c r="R479" s="108">
        <v>17</v>
      </c>
      <c r="S479" s="122"/>
      <c r="T479" s="111">
        <f ca="1">SUM((BD20+BE20+BF19+BG19+BK17+BL17+BM16+BN16+BR14+BS14+BW12+BX12+BY11+BZ11+CA10+CB10+CC9+CD9+CC8+CB8+CA7+BZ7+BY6+BX6)*-0.132/2,(BH18+BI18+BJ18+BO15+BP15+BQ15+BT13+BU13+BV13)*-0.132/3,(BW5+BV4)*-0.132,17)</f>
        <v>15.490461538461537</v>
      </c>
      <c r="U479" s="111">
        <f ca="1">Lefty!T479</f>
        <v>17.123538461538462</v>
      </c>
    </row>
    <row r="480" spans="2:21">
      <c r="B480" s="108">
        <v>27</v>
      </c>
      <c r="C480" s="71">
        <f ca="1">SUM(0.25*(F480-B480),B480)</f>
        <v>25.5</v>
      </c>
      <c r="D480" s="71">
        <f ca="1">SUM(0.5*(F480-B480)+B480)</f>
        <v>24</v>
      </c>
      <c r="E480" s="71">
        <f ca="1">SUM(0.75*(F480-B480),B480)</f>
        <v>22.5</v>
      </c>
      <c r="F480" s="108">
        <v>21</v>
      </c>
      <c r="G480" s="71">
        <f ca="1">SUM(0.25*(J480-F480),F480)</f>
        <v>19.5</v>
      </c>
      <c r="H480" s="71">
        <f ca="1">SUM(0.5*(J480-F480),F480)</f>
        <v>18</v>
      </c>
      <c r="I480" s="71">
        <f ca="1">SUM(0.75*(J480-F480),F480)</f>
        <v>16.5</v>
      </c>
      <c r="J480" s="108">
        <f ca="1">SUM(F480,-B480,F480)</f>
        <v>15</v>
      </c>
      <c r="K480" s="71">
        <f ca="1">SUM(0.333*(M480-J480),J480)</f>
        <v>13.8012</v>
      </c>
      <c r="L480" s="71">
        <f ca="1">SUM(0.666*(M480-J480),J480)</f>
        <v>12.6024</v>
      </c>
      <c r="M480" s="108">
        <f ca="1">SUM(J480,-F480,J480,0.4*ABS(J480-F480))</f>
        <v>11.4</v>
      </c>
      <c r="N480" s="109">
        <f ca="1">SUM(0.2*(R480-M480),M480)</f>
        <v>12.52</v>
      </c>
      <c r="O480" s="71">
        <f ca="1">SUM(0.4*(R480-M480),M480)</f>
        <v>13.64</v>
      </c>
      <c r="P480" s="71">
        <f ca="1">SUM(0.6*(R480-M480),M480)</f>
        <v>14.76</v>
      </c>
      <c r="Q480" s="71">
        <f ca="1">SUM(0.8*(R480-M480),M480)</f>
        <v>15.879999999999999</v>
      </c>
      <c r="R480" s="108">
        <v>17</v>
      </c>
      <c r="S480" s="122"/>
      <c r="T480" s="111">
        <f ca="1">SUM((BB20+BC20+BG18+BH18)*-0.132/2,(BD19+BE19+BF19+BI17+BJ17+BK17+BL16+BM16+BN16+BO15+BP15+BQ15+BR14+BS14+BT14+BU13+BV13+BW13+BX12+BY12+BZ12+CA11+CB11+CC11)*-0.132/3,(CD10+CE10+CF9+CG9+CC7+CB7+CA6+BZ6+BY5+BX5+BW4+BV4)*-0.132/2,(CF8+CE8+CD8)*-0.132/3,17)</f>
        <v>15.072461538461537</v>
      </c>
      <c r="U480" s="111">
        <f ca="1">Lefty!T480</f>
        <v>17.10153846153846</v>
      </c>
    </row>
    <row r="481" spans="2:21">
      <c r="B481" s="108">
        <v>28</v>
      </c>
      <c r="C481" s="71">
        <f ca="1">SUM(0.25*(F481-B481),B481)</f>
        <v>26.25</v>
      </c>
      <c r="D481" s="71">
        <f ca="1">SUM(0.5*(F481-B481)+B481)</f>
        <v>24.5</v>
      </c>
      <c r="E481" s="71">
        <f ca="1">SUM(0.75*(F481-B481),B481)</f>
        <v>22.75</v>
      </c>
      <c r="F481" s="108">
        <v>21</v>
      </c>
      <c r="G481" s="71">
        <f ca="1">SUM(0.25*(J481-F481),F481)</f>
        <v>19.25</v>
      </c>
      <c r="H481" s="71">
        <f ca="1">SUM(0.5*(J481-F481),F481)</f>
        <v>17.5</v>
      </c>
      <c r="I481" s="71">
        <f ca="1">SUM(0.75*(J481-F481),F481)</f>
        <v>15.75</v>
      </c>
      <c r="J481" s="108">
        <f ca="1">SUM(F481,-B481,F481)</f>
        <v>14</v>
      </c>
      <c r="K481" s="71">
        <f ca="1">SUM(0.333*(M481-J481),J481)</f>
        <v>12.6014</v>
      </c>
      <c r="L481" s="71">
        <f ca="1">SUM(0.666*(M481-J481),J481)</f>
        <v>11.2028</v>
      </c>
      <c r="M481" s="108">
        <f ca="1">SUM(J481,-F481,J481,0.4*ABS(J481-F481))</f>
        <v>9.8</v>
      </c>
      <c r="N481" s="109">
        <f ca="1">SUM(0.2*(R481-M481),M481)</f>
        <v>11.24</v>
      </c>
      <c r="O481" s="71">
        <f ca="1">SUM(0.4*(R481-M481),M481)</f>
        <v>12.68</v>
      </c>
      <c r="P481" s="71">
        <f ca="1">SUM(0.6*(R481-M481),M481)</f>
        <v>14.120000000000001</v>
      </c>
      <c r="Q481" s="71">
        <f ca="1">SUM(0.8*(R481-M481),M481)</f>
        <v>15.56</v>
      </c>
      <c r="R481" s="108">
        <v>17</v>
      </c>
      <c r="S481" s="122"/>
      <c r="T481" s="111">
        <f ca="1">SUM((AZ20+BA20+BB20+BC19+BD19+BE19+BF18+BG18+BH18+BI17+BJ17+BK17+BL16+BM16+BN16+BS14+BT14+BU14+BZ12+CA12+CB12+CC11+CD11+CE11+CF10+CG10+CH10)*-0.132/3,(BO15+BP15+BQ15+BR15+BV13+BW13+BX13+BY13)*-0.132/4,(CI9+CJ9+BW4+BV4)*-0.132/2,(CI8+CH8+CG8+CF7+CE7+CD7+CC6+CB6+CA6+BZ5+BY5+BX5)*-0.132/3,17)</f>
        <v>15.336461538461538</v>
      </c>
      <c r="U481" s="111">
        <f ca="1">Lefty!T481</f>
        <v>17.266538461538463</v>
      </c>
    </row>
    <row r="482" spans="2:21">
      <c r="B482" s="108">
        <v>29</v>
      </c>
      <c r="C482" s="71">
        <f ca="1">SUM(0.25*(F482-B482),B482)</f>
        <v>27</v>
      </c>
      <c r="D482" s="71">
        <f ca="1">SUM(0.5*(F482-B482)+B482)</f>
        <v>25</v>
      </c>
      <c r="E482" s="71">
        <f ca="1">SUM(0.75*(F482-B482),B482)</f>
        <v>23</v>
      </c>
      <c r="F482" s="108">
        <v>21</v>
      </c>
      <c r="G482" s="71">
        <f ca="1">SUM(0.25*(J482-F482),F482)</f>
        <v>19</v>
      </c>
      <c r="H482" s="71">
        <f ca="1">SUM(0.5*(J482-F482),F482)</f>
        <v>17</v>
      </c>
      <c r="I482" s="71">
        <f ca="1">SUM(0.75*(J482-F482),F482)</f>
        <v>15</v>
      </c>
      <c r="J482" s="108">
        <f ca="1">SUM(F482,-B482,F482)</f>
        <v>13</v>
      </c>
      <c r="K482" s="71">
        <f ca="1">SUM(0.333*(M482-J482),J482)</f>
        <v>11.4016</v>
      </c>
      <c r="L482" s="71">
        <f ca="1">SUM(0.666*(M482-J482),J482)</f>
        <v>9.8032</v>
      </c>
      <c r="M482" s="108">
        <f ca="1">SUM(J482,-F482,J482,0.4*ABS(J482-F482))</f>
        <v>8.2</v>
      </c>
      <c r="N482" s="109">
        <f ca="1">SUM(0.2*(R482-M482),M482)</f>
        <v>9.9599999999999991</v>
      </c>
      <c r="O482" s="71">
        <f ca="1">SUM(0.4*(R482-M482),M482)</f>
        <v>11.719999999999999</v>
      </c>
      <c r="P482" s="71">
        <f ca="1">SUM(0.6*(R482-M482),M482)</f>
        <v>13.48</v>
      </c>
      <c r="Q482" s="71">
        <f ca="1">SUM(0.8*(R482-M482),M482)</f>
        <v>15.24</v>
      </c>
      <c r="R482" s="108">
        <v>17</v>
      </c>
      <c r="S482" s="122"/>
      <c r="T482" s="111">
        <f ca="1">SUM((AX20+AY20+AZ20+BE18+BF18+BG18+BL16+BM16+BN16)*-0.132/3,(BA19+BB19+BC19+BD19+BH17+BI17+BJ17+BK17+BO15+BP15+BQ15+BR15+BS14+BT14+BU14+BV14+BW13+BX13+BY13+BZ13+CA12+CB12+CC12+CD12+CE11+CF11+CG11+CH11)*-0.132/4,(CI10+CJ10+CK10+CL9+CM9+CN9+CA5+BZ5+BY5+BX4+BW4+BV4)*-0.132/3,(CM8+CL8+CK8+CJ8+CI7+CH7+CG7+CF7+CE6+CD6+CC6+CB6)*-0.132/4,17)</f>
        <v>15.402461538461537</v>
      </c>
      <c r="U482" s="111">
        <f ca="1">Lefty!T482</f>
        <v>17.222538461538463</v>
      </c>
    </row>
    <row r="483" spans="2:21">
      <c r="B483" s="108">
        <v>30</v>
      </c>
      <c r="C483" s="71">
        <f ca="1">SUM(0.25*(F483-B483),B483)</f>
        <v>27.75</v>
      </c>
      <c r="D483" s="71">
        <f ca="1">SUM(0.5*(F483-B483)+B483)</f>
        <v>25.5</v>
      </c>
      <c r="E483" s="71">
        <f ca="1">SUM(0.75*(F483-B483),B483)</f>
        <v>23.25</v>
      </c>
      <c r="F483" s="108">
        <v>21</v>
      </c>
      <c r="G483" s="71">
        <f ca="1">SUM(0.25*(J483-F483),F483)</f>
        <v>18.75</v>
      </c>
      <c r="H483" s="71">
        <f ca="1">SUM(0.5*(J483-F483),F483)</f>
        <v>16.5</v>
      </c>
      <c r="I483" s="71">
        <f ca="1">SUM(0.75*(J483-F483),F483)</f>
        <v>14.25</v>
      </c>
      <c r="J483" s="108">
        <f ca="1">SUM(F483,-B483,F483)</f>
        <v>12</v>
      </c>
      <c r="K483" s="71">
        <f ca="1">SUM(0.333*(M483-J483),J483)</f>
        <v>10.2018</v>
      </c>
      <c r="L483" s="71">
        <f ca="1">SUM(0.666*(M483-J483),J483)</f>
        <v>8.4035999999999991</v>
      </c>
      <c r="M483" s="108">
        <f ca="1">SUM(J483,-F483,J483,0.4*ABS(J483-F483))</f>
        <v>6.6</v>
      </c>
      <c r="N483" s="109">
        <f ca="1">SUM(0.2*(R483-M483),M483)</f>
        <v>8.68</v>
      </c>
      <c r="O483" s="71">
        <f ca="1">SUM(0.4*(R483-M483),M483)</f>
        <v>10.76</v>
      </c>
      <c r="P483" s="71">
        <f ca="1">SUM(0.6*(R483-M483),M483)</f>
        <v>12.84</v>
      </c>
      <c r="Q483" s="71">
        <f ca="1">SUM(0.8*(R483-M483),M483)</f>
        <v>14.92</v>
      </c>
      <c r="R483" s="108">
        <v>17</v>
      </c>
      <c r="S483" s="122"/>
      <c r="T483" s="111">
        <f ca="1">SUM((AV20+AW20+AX20)*-0.132/3,(AY19+AZ19+BA19+BB19+BC18+BD18+BE18+BF18+BG17+BH17+BI17+BJ17+BK16+BL16+BM16+BN16+BT14+BU14+BV14+BW14+CC12+CD12+CE12+CF12+CG11+CH11+CI11+CJ11+CK10+CL10+CM10+CN10)*-0.132/4,(BO15+BP15+BQ15+BR15+BS15+BX13+BY13+BZ13+CA13+CB13)*-0.132/5,(CO9+CP9+CQ9)*-0.132/3,(CP8+CO8+CN8+CM8+CL8)*-0.132/5,(CK7+CJ7+CI7+CH7+CG6+CF6+CE6+CD6+CC5+CB5+CA5+BZ5+BY4+BX4+BW4+BV4)*-0.132/4,17)</f>
        <v>15.171461538461539</v>
      </c>
      <c r="U483" s="111">
        <f ca="1">Lefty!T483</f>
        <v>17.090538461538461</v>
      </c>
    </row>
    <row r="484" spans="2:21">
      <c r="B484" s="108">
        <v>31</v>
      </c>
      <c r="C484" s="71">
        <f ca="1">SUM(0.25*(F484-B484),B484)</f>
        <v>28.5</v>
      </c>
      <c r="D484" s="71">
        <f ca="1">SUM(0.5*(F484-B484)+B484)</f>
        <v>26</v>
      </c>
      <c r="E484" s="71">
        <f ca="1">SUM(0.75*(F484-B484),B484)</f>
        <v>23.5</v>
      </c>
      <c r="F484" s="108">
        <v>21</v>
      </c>
      <c r="G484" s="71">
        <f ca="1">SUM(0.25*(J484-F484),F484)</f>
        <v>18.5</v>
      </c>
      <c r="H484" s="71">
        <f ca="1">SUM(0.5*(J484-F484),F484)</f>
        <v>16</v>
      </c>
      <c r="I484" s="71">
        <f ca="1">SUM(0.75*(J484-F484),F484)</f>
        <v>13.5</v>
      </c>
      <c r="J484" s="108">
        <f ca="1">SUM(F484,-B484,F484)</f>
        <v>11</v>
      </c>
      <c r="K484" s="71">
        <f ca="1">SUM(0.333*(M484-J484),J484)</f>
        <v>9.0019999999999989</v>
      </c>
      <c r="L484" s="71">
        <f ca="1">SUM(0.666*(M484-J484),J484)</f>
        <v>7.004</v>
      </c>
      <c r="M484" s="108">
        <f ca="1">SUM(J484,-F484,J484,0.4*ABS(J484-F484))</f>
        <v>5</v>
      </c>
      <c r="N484" s="109">
        <f ca="1">SUM(0.2*(R484-M484),M484)</f>
        <v>7.4</v>
      </c>
      <c r="O484" s="71">
        <f ca="1">SUM(0.4*(R484-M484),M484)</f>
        <v>9.8</v>
      </c>
      <c r="P484" s="71">
        <f ca="1">SUM(0.6*(R484-M484),M484)</f>
        <v>12.2</v>
      </c>
      <c r="Q484" s="71">
        <f ca="1">SUM(0.8*(R484-M484),M484)</f>
        <v>14.600000000000001</v>
      </c>
      <c r="R484" s="108">
        <v>17</v>
      </c>
      <c r="S484" s="122"/>
      <c r="T484" s="111">
        <f ca="1">SUM((AT20+AU20+AV20+AW20+AX19+AY19+AZ19+BA19+BG17+BH17+BI17+BJ17+BK16+BL16+BM16+BN16)*-0.132/4,(BB18+BC18+BD18+BE18+BF18+BO15+BP15+BQ15+BR15+BS15+BT14+BU14+BV14+BW14+BX14+BY13+BZ13+CA13+CB13+CC13+CD12+CE12+CF12+CG12+CH12)*-0.132/5,(CI11+CJ11+CK11+CL11+CM10+CN10+CO10+CP10+CQ9+CR9+CS9+CT9)*-0.132/4,(CS8+CR8+CQ8+CP8+CO8+CN7+CM7+CL7+CK7+CJ7+CI6+CH6+CG6+CF6+CE6+CD5+CC5+CB5+CA5+BZ5)*-0.132/5,(BY4+BX4+BW4+BV4)*-0.132/4,17)</f>
        <v>15.074661538461537</v>
      </c>
      <c r="U484" s="111">
        <f ca="1">Lefty!T484</f>
        <v>16.925538461538462</v>
      </c>
    </row>
    <row r="485" spans="2:21">
      <c r="B485" s="108">
        <v>32</v>
      </c>
      <c r="C485" s="71">
        <f ca="1">SUM(0.25*(F485-B485),B485)</f>
        <v>29.25</v>
      </c>
      <c r="D485" s="71">
        <f ca="1">SUM(0.5*(F485-B485)+B485)</f>
        <v>26.5</v>
      </c>
      <c r="E485" s="71">
        <f ca="1">SUM(0.75*(F485-B485),B485)</f>
        <v>23.75</v>
      </c>
      <c r="F485" s="108">
        <v>21</v>
      </c>
      <c r="G485" s="71">
        <f ca="1">SUM(0.25*(J485-F485),F485)</f>
        <v>18.25</v>
      </c>
      <c r="H485" s="71">
        <f ca="1">SUM(0.5*(J485-F485),F485)</f>
        <v>15.5</v>
      </c>
      <c r="I485" s="71">
        <f ca="1">SUM(0.75*(J485-F485),F485)</f>
        <v>12.75</v>
      </c>
      <c r="J485" s="108">
        <f ca="1">SUM(F485,-B485,F485)</f>
        <v>10</v>
      </c>
      <c r="K485" s="71">
        <f ca="1">SUM(0.333*(M485-J485),J485)</f>
        <v>7.8022</v>
      </c>
      <c r="L485" s="71">
        <f ca="1">SUM(0.666*(M485-J485),J485)</f>
        <v>5.6044</v>
      </c>
      <c r="M485" s="108">
        <f ca="1">SUM(J485,-F485,J485,0.4*ABS(J485-F485))</f>
        <v>3.4000000000000004</v>
      </c>
      <c r="N485" s="109">
        <f ca="1">SUM(0.2*(R485-M485),M485)</f>
        <v>6.120000000000001</v>
      </c>
      <c r="O485" s="71">
        <f ca="1">SUM(0.4*(R485-M485),M485)</f>
        <v>8.84</v>
      </c>
      <c r="P485" s="71">
        <f ca="1">SUM(0.6*(R485-M485),M485)</f>
        <v>11.56</v>
      </c>
      <c r="Q485" s="71">
        <f ca="1">SUM(0.8*(R485-M485),M485)</f>
        <v>14.280000000000001</v>
      </c>
      <c r="R485" s="108">
        <v>17</v>
      </c>
      <c r="S485" s="122"/>
      <c r="T485" s="111">
        <f ca="1">SUM((AR20+AS20+AT20+AU20+BA18+BB18+BC18+BD18)*-0.132/4,(AV19+AW19+AX19+AY19+AZ19+BE17+BF17+BG17+BH17+BI17+BJ16+BK16+BL16+BM16+BN16+BU14+BV14+BW14+BX14+BY14+CF12+CG12+CH12+CI12+CJ12+CK11+CL11+CM11+CN11+CO11)*-0.132/5,(BO15+BP15+BQ15+BR15+BS15+BT15+BZ13+CA13+CB13+CC13+CD13+CE13)*-0.132/6,(CP10+CQ10+CR10+CS10+CT9+CU9+CV9+CW9)*-0.132/4,(CV8+CU8+CT8+CS8+CR8+CQ8+CP7+CO7+CN7+CM7+CL7+CK7)*-0.132/6,(CJ6+CI6+CH6+CG6+CF6+CE5+CD5+CC5+CB5+CA5+BZ4+BY4+BX4+BW4+BV4)*-0.132/5,17)</f>
        <v>15.151661538461537</v>
      </c>
      <c r="U485" s="111">
        <f ca="1">Lefty!T485</f>
        <v>16.692338461538462</v>
      </c>
    </row>
    <row r="486" spans="2:21">
      <c r="B486" s="108">
        <v>33</v>
      </c>
      <c r="C486" s="71">
        <f ca="1">SUM(0.25*(F486-B486),B486)</f>
        <v>30</v>
      </c>
      <c r="D486" s="71">
        <f ca="1">SUM(0.5*(F486-B486)+B486)</f>
        <v>27</v>
      </c>
      <c r="E486" s="71">
        <f ca="1">SUM(0.75*(F486-B486),B486)</f>
        <v>24</v>
      </c>
      <c r="F486" s="108">
        <v>21</v>
      </c>
      <c r="G486" s="71">
        <f ca="1">SUM(0.25*(J486-F486),F486)</f>
        <v>18</v>
      </c>
      <c r="H486" s="71">
        <f ca="1">SUM(0.5*(J486-F486),F486)</f>
        <v>15</v>
      </c>
      <c r="I486" s="71">
        <f ca="1">SUM(0.75*(J486-F486),F486)</f>
        <v>12</v>
      </c>
      <c r="J486" s="108">
        <f ca="1">SUM(F486,-B486,F486)</f>
        <v>9</v>
      </c>
      <c r="K486" s="71">
        <f ca="1">SUM(0.333*(M486-J486),J486)</f>
        <v>6.6024</v>
      </c>
      <c r="L486" s="71">
        <f ca="1">SUM(0.666*(M486-J486),J486)</f>
        <v>4.2048000000000005</v>
      </c>
      <c r="M486" s="108">
        <f ca="1">SUM(J486,-F486,J486,0.4*ABS(J486-F486))</f>
        <v>1.8000000000000007</v>
      </c>
      <c r="N486" s="109">
        <f ca="1">SUM(0.2*(R486-M486),M486)</f>
        <v>4.8400000000000007</v>
      </c>
      <c r="O486" s="71">
        <f ca="1">SUM(0.4*(R486-M486),M486)</f>
        <v>7.8800000000000008</v>
      </c>
      <c r="P486" s="71">
        <f ca="1">SUM(0.6*(R486-M486),M486)</f>
        <v>10.92</v>
      </c>
      <c r="Q486" s="71">
        <f ca="1">SUM(0.8*(R486-M486),M486)</f>
        <v>13.96</v>
      </c>
      <c r="R486" s="108">
        <v>17</v>
      </c>
      <c r="S486" s="122"/>
      <c r="T486" s="111">
        <f ca="1">SUM((AP20+AQ20+AR20+AS20+AT20+AU19+AV19+AW19+AX19+AY19+AZ18+BA18+BB18+BC18+BD18+BE17+BF17+BG17+BH17+BI17+BJ16+BK16+BL16+BM16+BN16)*-0.132/5,(BO15+BP15+BQ15+BR15+BS15+BT15+BU14+BV14+BW14+BX14+BY14+BZ14+CA13+CB13+CC13+CD13+CE13+CF13+CG12+CH12+CI12+CJ12+CK12+CL12)*-0.132/6,(CM11+CN11+CO11+CP11+CQ11)*-0.132/5,(CR10+CS10+CT10+CU10+CV9+CW9+CX9+CY9)*-0.132/4,(CX8+CW8+CV8+CU8+CT8+CS8+CR7+CQ7+CP7+CO7+CN7+CM7+CL6+CK6+CJ6+CI6+CH6+CG6+CF5+CE5+CD5+CC5+CB5+CA5)*-0.132/6,(BZ4+BY4+BX4+BW4+BV4)*-0.132/5,17)</f>
        <v>15.294661538461538</v>
      </c>
      <c r="U486" s="111">
        <f ca="1">Lefty!T486</f>
        <v>16.762738461538461</v>
      </c>
    </row>
    <row r="487" spans="2:19">
      <c r="B487" s="108"/>
      <c r="C487" s="71"/>
      <c r="D487" s="71"/>
      <c r="E487" s="71"/>
      <c r="F487" s="108"/>
      <c r="G487" s="71"/>
      <c r="H487" s="71"/>
      <c r="I487" s="71"/>
      <c r="J487" s="108"/>
      <c r="K487" s="71"/>
      <c r="L487" s="71"/>
      <c r="M487" s="108"/>
      <c r="N487" s="109"/>
      <c r="O487" s="71"/>
      <c r="P487" s="71"/>
      <c r="Q487" s="71"/>
      <c r="R487" s="108"/>
      <c r="S487" s="122"/>
    </row>
    <row r="488" spans="2:21">
      <c r="B488" s="108">
        <v>24</v>
      </c>
      <c r="C488" s="71">
        <f ca="1">SUM(0.25*(F488-B488),B488)</f>
        <v>23.5</v>
      </c>
      <c r="D488" s="71">
        <f ca="1">SUM(0.5*(F488-B488)+B488)</f>
        <v>23</v>
      </c>
      <c r="E488" s="71">
        <f ca="1">SUM(0.75*(F488-B488),B488)</f>
        <v>22.5</v>
      </c>
      <c r="F488" s="108">
        <v>22</v>
      </c>
      <c r="G488" s="71">
        <f ca="1">SUM(0.25*(J488-F488),F488)</f>
        <v>21.5</v>
      </c>
      <c r="H488" s="71">
        <f ca="1">SUM(0.5*(J488-F488),F488)</f>
        <v>21</v>
      </c>
      <c r="I488" s="71">
        <f ca="1">SUM(0.75*(J488-F488),F488)</f>
        <v>20.5</v>
      </c>
      <c r="J488" s="108">
        <f ca="1">SUM(F488,-B488,F488)</f>
        <v>20</v>
      </c>
      <c r="K488" s="71">
        <f ca="1">SUM(0.333*(M488-J488),J488)</f>
        <v>19.6004</v>
      </c>
      <c r="L488" s="71">
        <f ca="1">SUM(0.666*(M488-J488),J488)</f>
        <v>19.2008</v>
      </c>
      <c r="M488" s="108">
        <f ca="1">SUM(J488,-F488,J488,0.4*ABS(J488-F488))</f>
        <v>18.8</v>
      </c>
      <c r="N488" s="109">
        <f ca="1">SUM(0.2*(R488-M488),M488)</f>
        <v>18.44</v>
      </c>
      <c r="O488" s="71">
        <f ca="1">SUM(0.4*(R488-M488),M488)</f>
        <v>18.080000000000002</v>
      </c>
      <c r="P488" s="71">
        <f ca="1">SUM(0.6*(R488-M488),M488)</f>
        <v>17.72</v>
      </c>
      <c r="Q488" s="71">
        <f ca="1">SUM(0.8*(R488-M488),M488)</f>
        <v>17.36</v>
      </c>
      <c r="R488" s="108">
        <v>17</v>
      </c>
      <c r="S488" s="122"/>
      <c r="T488" s="111">
        <f ca="1">SUM((BH20+BI19+BJ18+BK17+BL16+BM15+BN14+BO13+BP12+BQ11+BR10+BS9+BT8+BT7+BU6+BU5+BV4)*-0.132,17)</f>
        <v>15.952461538461538</v>
      </c>
      <c r="U488" s="111">
        <f ca="1">Lefty!T488</f>
        <v>16.859538461538463</v>
      </c>
    </row>
    <row r="489" spans="2:21">
      <c r="B489" s="108">
        <v>25</v>
      </c>
      <c r="C489" s="71">
        <f ca="1">SUM(0.25*(F489-B489),B489)</f>
        <v>24.25</v>
      </c>
      <c r="D489" s="71">
        <f ca="1">SUM(0.5*(F489-B489)+B489)</f>
        <v>23.5</v>
      </c>
      <c r="E489" s="71">
        <f ca="1">SUM(0.75*(F489-B489),B489)</f>
        <v>22.75</v>
      </c>
      <c r="F489" s="108">
        <v>22</v>
      </c>
      <c r="G489" s="71">
        <f ca="1">SUM(0.25*(J489-F489),F489)</f>
        <v>21.25</v>
      </c>
      <c r="H489" s="71">
        <f ca="1">SUM(0.5*(J489-F489),F489)</f>
        <v>20.5</v>
      </c>
      <c r="I489" s="71">
        <f ca="1">SUM(0.75*(J489-F489),F489)</f>
        <v>19.75</v>
      </c>
      <c r="J489" s="108">
        <f ca="1">SUM(F489,-B489,F489)</f>
        <v>19</v>
      </c>
      <c r="K489" s="71">
        <f ca="1">SUM(0.333*(M489-J489),J489)</f>
        <v>18.4006</v>
      </c>
      <c r="L489" s="71">
        <f ca="1">SUM(0.666*(M489-J489),J489)</f>
        <v>17.801199999999998</v>
      </c>
      <c r="M489" s="108">
        <f ca="1">SUM(J489,-F489,J489,0.4*ABS(J489-F489))</f>
        <v>17.2</v>
      </c>
      <c r="N489" s="109">
        <f ca="1">SUM(0.2*(R489-M489),M489)</f>
        <v>17.16</v>
      </c>
      <c r="O489" s="71">
        <f ca="1">SUM(0.4*(R489-M489),M489)</f>
        <v>17.12</v>
      </c>
      <c r="P489" s="71">
        <f ca="1">SUM(0.6*(R489-M489),M489)</f>
        <v>17.08</v>
      </c>
      <c r="Q489" s="71">
        <f ca="1">SUM(0.8*(R489-M489),M489)</f>
        <v>17.04</v>
      </c>
      <c r="R489" s="108">
        <v>17</v>
      </c>
      <c r="S489" s="122"/>
      <c r="T489" s="111">
        <f ca="1">SUM((BF20+BI18+BL16+BO14+BR12+BU10+BV9+BV8+BV7+BV6+BV5+BV4)*-0.132,(BG19+BH19+BJ17+BK17+BM15+BN15+BP13+BQ13+BS11+BT11)*-0.132/2,17)</f>
        <v>15.424461538461538</v>
      </c>
      <c r="U489" s="111">
        <f ca="1">Lefty!T489</f>
        <v>16.991538461538461</v>
      </c>
    </row>
    <row r="490" spans="2:21">
      <c r="B490" s="108">
        <v>26</v>
      </c>
      <c r="C490" s="71">
        <f ca="1">SUM(0.25*(F490-B490),B490)</f>
        <v>25</v>
      </c>
      <c r="D490" s="71">
        <f ca="1">SUM(0.5*(F490-B490)+B490)</f>
        <v>24</v>
      </c>
      <c r="E490" s="71">
        <f ca="1">SUM(0.75*(F490-B490),B490)</f>
        <v>23</v>
      </c>
      <c r="F490" s="108">
        <v>22</v>
      </c>
      <c r="G490" s="71">
        <f ca="1">SUM(0.25*(J490-F490),F490)</f>
        <v>21</v>
      </c>
      <c r="H490" s="71">
        <f ca="1">SUM(0.5*(J490-F490),F490)</f>
        <v>20</v>
      </c>
      <c r="I490" s="71">
        <f ca="1">SUM(0.75*(J490-F490),F490)</f>
        <v>19</v>
      </c>
      <c r="J490" s="108">
        <f ca="1">SUM(F490,-B490,F490)</f>
        <v>18</v>
      </c>
      <c r="K490" s="71">
        <f ca="1">SUM(0.333*(M490-J490),J490)</f>
        <v>17.2008</v>
      </c>
      <c r="L490" s="71">
        <f ca="1">SUM(0.666*(M490-J490),J490)</f>
        <v>16.4016</v>
      </c>
      <c r="M490" s="108">
        <f ca="1">SUM(J490,-F490,J490,0.4*ABS(J490-F490))</f>
        <v>15.6</v>
      </c>
      <c r="N490" s="109">
        <f ca="1">SUM(0.2*(R490-M490),M490)</f>
        <v>15.879999999999999</v>
      </c>
      <c r="O490" s="71">
        <f ca="1">SUM(0.4*(R490-M490),M490)</f>
        <v>16.16</v>
      </c>
      <c r="P490" s="71">
        <f ca="1">SUM(0.6*(R490-M490),M490)</f>
        <v>16.44</v>
      </c>
      <c r="Q490" s="71">
        <f ca="1">SUM(0.8*(R490-M490),M490)</f>
        <v>16.72</v>
      </c>
      <c r="R490" s="108">
        <v>17</v>
      </c>
      <c r="S490" s="122"/>
      <c r="T490" s="111">
        <f ca="1">SUM((BE19+BF19+BG18+BH18+BI17+BJ17+BK16+BL16+BM15+BN15+BO14+BP14+BQ13+BR13+BS12+BT12+BU11+BV11+BW10+BX10)*-0.132/2,(BD20+BY9+BX8+BX7+BW6+BW5+BV4)*-0.132,17)</f>
        <v>15.226461538461537</v>
      </c>
      <c r="U490" s="111">
        <f ca="1">Lefty!T490</f>
        <v>16.793538461538461</v>
      </c>
    </row>
    <row r="491" spans="2:21">
      <c r="B491" s="108">
        <v>27</v>
      </c>
      <c r="C491" s="71">
        <f ca="1">SUM(0.25*(F491-B491),B491)</f>
        <v>25.75</v>
      </c>
      <c r="D491" s="71">
        <f ca="1">SUM(0.5*(F491-B491)+B491)</f>
        <v>24.5</v>
      </c>
      <c r="E491" s="71">
        <f ca="1">SUM(0.75*(F491-B491),B491)</f>
        <v>23.25</v>
      </c>
      <c r="F491" s="108">
        <v>22</v>
      </c>
      <c r="G491" s="71">
        <f ca="1">SUM(0.25*(J491-F491),F491)</f>
        <v>20.75</v>
      </c>
      <c r="H491" s="71">
        <f ca="1">SUM(0.5*(J491-F491),F491)</f>
        <v>19.5</v>
      </c>
      <c r="I491" s="71">
        <f ca="1">SUM(0.75*(J491-F491),F491)</f>
        <v>18.25</v>
      </c>
      <c r="J491" s="108">
        <f ca="1">SUM(F491,-B491,F491)</f>
        <v>17</v>
      </c>
      <c r="K491" s="71">
        <f ca="1">SUM(0.333*(M491-J491),J491)</f>
        <v>16.001</v>
      </c>
      <c r="L491" s="71">
        <f ca="1">SUM(0.666*(M491-J491),J491)</f>
        <v>15.001999999999999</v>
      </c>
      <c r="M491" s="108">
        <f ca="1">SUM(J491,-F491,J491,0.4*ABS(J491-F491))</f>
        <v>14</v>
      </c>
      <c r="N491" s="109">
        <f ca="1">SUM(0.2*(R491-M491),M491)</f>
        <v>14.6</v>
      </c>
      <c r="O491" s="71">
        <f ca="1">SUM(0.4*(R491-M491),M491)</f>
        <v>15.2</v>
      </c>
      <c r="P491" s="71">
        <f ca="1">SUM(0.6*(R491-M491),M491)</f>
        <v>15.8</v>
      </c>
      <c r="Q491" s="71">
        <f ca="1">SUM(0.8*(R491-M491),M491)</f>
        <v>16.4</v>
      </c>
      <c r="R491" s="108">
        <v>17</v>
      </c>
      <c r="S491" s="122"/>
      <c r="T491" s="111">
        <f ca="1">SUM((BB20+BC20+BD19+BE19+BI17+BJ17+BK16+BL16+BP14+BQ14+BU12+BV12+BW11+BX11+BY10+BZ10+CA9+CB9+CA8+BZ8)*-0.132/2,(BF18+BG18+BH18+BM15+BN15+BO15+BR13+BS13+BT13)*-0.132/3,(BY7+BX6+BW5+BV4)*-0.132,17)</f>
        <v>15.072461538461537</v>
      </c>
      <c r="U491" s="111">
        <f ca="1">Lefty!T491</f>
        <v>16.74953846153846</v>
      </c>
    </row>
    <row r="492" spans="2:21">
      <c r="B492" s="108">
        <v>28</v>
      </c>
      <c r="C492" s="71">
        <f ca="1">SUM(0.25*(F492-B492),B492)</f>
        <v>26.5</v>
      </c>
      <c r="D492" s="71">
        <f ca="1">SUM(0.5*(F492-B492)+B492)</f>
        <v>25</v>
      </c>
      <c r="E492" s="71">
        <f ca="1">SUM(0.75*(F492-B492),B492)</f>
        <v>23.5</v>
      </c>
      <c r="F492" s="108">
        <v>22</v>
      </c>
      <c r="G492" s="71">
        <f ca="1">SUM(0.25*(J492-F492),F492)</f>
        <v>20.5</v>
      </c>
      <c r="H492" s="71">
        <f ca="1">SUM(0.5*(J492-F492),F492)</f>
        <v>19</v>
      </c>
      <c r="I492" s="71">
        <f ca="1">SUM(0.75*(J492-F492),F492)</f>
        <v>17.5</v>
      </c>
      <c r="J492" s="108">
        <f ca="1">SUM(F492,-B492,F492)</f>
        <v>16</v>
      </c>
      <c r="K492" s="71">
        <f ca="1">SUM(0.333*(M492-J492),J492)</f>
        <v>14.8012</v>
      </c>
      <c r="L492" s="71">
        <f ca="1">SUM(0.666*(M492-J492),J492)</f>
        <v>13.6024</v>
      </c>
      <c r="M492" s="108">
        <f ca="1">SUM(J492,-F492,J492,0.4*ABS(J492-F492))</f>
        <v>12.4</v>
      </c>
      <c r="N492" s="109">
        <f ca="1">SUM(0.2*(R492-M492),M492)</f>
        <v>13.32</v>
      </c>
      <c r="O492" s="71">
        <f ca="1">SUM(0.4*(R492-M492),M492)</f>
        <v>14.24</v>
      </c>
      <c r="P492" s="71">
        <f ca="1">SUM(0.6*(R492-M492),M492)</f>
        <v>15.16</v>
      </c>
      <c r="Q492" s="71">
        <f ca="1">SUM(0.8*(R492-M492),M492)</f>
        <v>16.08</v>
      </c>
      <c r="R492" s="108">
        <v>17</v>
      </c>
      <c r="S492" s="122"/>
      <c r="T492" s="111">
        <f ca="1">SUM((AZ20+BA20+BE18+BF18)*-0.132/2,(BB19+BC19+BD19+BG17+BH17+BI17+BJ16+BK16+BL16+BM15+BN15+BO15+BP14+BQ14+BR14+BS13+BT13+BU13+BV12+BW12+BX12+BY11+BZ11+CA11)*-0.132/3,(CB10+CC10+CD9+CE9+CD8+CC8+CB7+CA7+BZ6+BY6+BX5+BW5)*-0.132/2,BV4*-0.132,17)</f>
        <v>15.490461538461538</v>
      </c>
      <c r="U492" s="111">
        <f ca="1">Lefty!T492</f>
        <v>17.25553846153846</v>
      </c>
    </row>
    <row r="493" spans="2:21">
      <c r="B493" s="108">
        <v>29</v>
      </c>
      <c r="C493" s="71">
        <f ca="1">SUM(0.25*(F493-B493),B493)</f>
        <v>27.25</v>
      </c>
      <c r="D493" s="71">
        <f ca="1">SUM(0.5*(F493-B493)+B493)</f>
        <v>25.5</v>
      </c>
      <c r="E493" s="71">
        <f ca="1">SUM(0.75*(F493-B493),B493)</f>
        <v>23.75</v>
      </c>
      <c r="F493" s="108">
        <v>22</v>
      </c>
      <c r="G493" s="71">
        <f ca="1">SUM(0.25*(J493-F493),F493)</f>
        <v>20.25</v>
      </c>
      <c r="H493" s="71">
        <f ca="1">SUM(0.5*(J493-F493),F493)</f>
        <v>18.5</v>
      </c>
      <c r="I493" s="71">
        <f ca="1">SUM(0.75*(J493-F493),F493)</f>
        <v>16.75</v>
      </c>
      <c r="J493" s="108">
        <f ca="1">SUM(F493,-B493,F493)</f>
        <v>15</v>
      </c>
      <c r="K493" s="71">
        <f ca="1">SUM(0.333*(M493-J493),J493)</f>
        <v>13.6014</v>
      </c>
      <c r="L493" s="71">
        <f ca="1">SUM(0.666*(M493-J493),J493)</f>
        <v>12.2028</v>
      </c>
      <c r="M493" s="108">
        <f ca="1">SUM(J493,-F493,J493,0.4*ABS(J493-F493))</f>
        <v>10.8</v>
      </c>
      <c r="N493" s="109">
        <f ca="1">SUM(0.2*(R493-M493),M493)</f>
        <v>12.040000000000001</v>
      </c>
      <c r="O493" s="71">
        <f ca="1">SUM(0.4*(R493-M493),M493)</f>
        <v>13.280000000000001</v>
      </c>
      <c r="P493" s="71">
        <f ca="1">SUM(0.6*(R493-M493),M493)</f>
        <v>14.52</v>
      </c>
      <c r="Q493" s="71">
        <f ca="1">SUM(0.8*(R493-M493),M493)</f>
        <v>15.760000000000002</v>
      </c>
      <c r="R493" s="108">
        <v>17</v>
      </c>
      <c r="S493" s="122"/>
      <c r="T493" s="111">
        <f ca="1">SUM((AX20+AY20+AZ20+BA19+BB19+BC19+BD18+BE18+BF18+BG17+BH17+BI17+BJ16+BK16+BL16+BQ14+BR14+BS14+BX12+BY12+BZ12+CA11+CB11+CC11+CD10+CE10+CF10)*-0.132/3,(BM15+BN15+BO15+BP15+BT13+BU13+BV13+BW13)*-0.132/4,(CG9+CH9)*-0.132/2,(CG8+CF8+CE8+CD7+CC7+CB7)*-0.132/3,(CA6+BZ6+BY5+BX5+BW4+BV4)*-0.132/2,17)</f>
        <v>15.259461538461537</v>
      </c>
      <c r="U493" s="111">
        <f ca="1">Lefty!T493</f>
        <v>17.057538461538464</v>
      </c>
    </row>
    <row r="494" spans="2:21">
      <c r="B494" s="108">
        <v>30</v>
      </c>
      <c r="C494" s="71">
        <f ca="1">SUM(0.25*(F494-B494),B494)</f>
        <v>28</v>
      </c>
      <c r="D494" s="71">
        <f ca="1">SUM(0.5*(F494-B494)+B494)</f>
        <v>26</v>
      </c>
      <c r="E494" s="71">
        <f ca="1">SUM(0.75*(F494-B494),B494)</f>
        <v>24</v>
      </c>
      <c r="F494" s="108">
        <v>22</v>
      </c>
      <c r="G494" s="71">
        <f ca="1">SUM(0.25*(J494-F494),F494)</f>
        <v>20</v>
      </c>
      <c r="H494" s="71">
        <f ca="1">SUM(0.5*(J494-F494),F494)</f>
        <v>18</v>
      </c>
      <c r="I494" s="71">
        <f ca="1">SUM(0.75*(J494-F494),F494)</f>
        <v>16</v>
      </c>
      <c r="J494" s="108">
        <f ca="1">SUM(F494,-B494,F494)</f>
        <v>14</v>
      </c>
      <c r="K494" s="71">
        <f ca="1">SUM(0.333*(M494-J494),J494)</f>
        <v>12.4016</v>
      </c>
      <c r="L494" s="71">
        <f ca="1">SUM(0.666*(M494-J494),J494)</f>
        <v>10.8032</v>
      </c>
      <c r="M494" s="108">
        <f ca="1">SUM(J494,-F494,J494,0.4*ABS(J494-F494))</f>
        <v>9.2</v>
      </c>
      <c r="N494" s="109">
        <f ca="1">SUM(0.2*(R494-M494),M494)</f>
        <v>10.76</v>
      </c>
      <c r="O494" s="71">
        <f ca="1">SUM(0.4*(R494-M494),M494)</f>
        <v>12.32</v>
      </c>
      <c r="P494" s="71">
        <f ca="1">SUM(0.6*(R494-M494),M494)</f>
        <v>13.879999999999999</v>
      </c>
      <c r="Q494" s="71">
        <f ca="1">SUM(0.8*(R494-M494),M494)</f>
        <v>15.440000000000001</v>
      </c>
      <c r="R494" s="108">
        <v>17</v>
      </c>
      <c r="S494" s="122"/>
      <c r="T494" s="111">
        <f ca="1">SUM((AV20+AW20+AX20+BC18+BD18+BE18+BJ16+BK16+BL16)*-0.132/3,(AY19+AZ19+BA19+BB19+BF17+BG17+BH17+BI17+BM15+BN15+BO15+BP15+BQ14+BR14+BS14+BT14+BU13+BV13+BW13+BX13+BY12+BZ12+CA12+CB12+CC11+CD11+CE11+CF11)*-0.132/4,(CG10+CH10+CI10+CJ9+CK9+CL9+CG7+CF7+CE7+CD6+CC6+CB6+CA5+BZ5+BY5+BX4+BW4+BV4)*-0.132/3,(CK8+CJ8+CI8+CH8)*-0.132/4,17)</f>
        <v>15.501461538461538</v>
      </c>
      <c r="U494" s="111">
        <f ca="1">Lefty!T494</f>
        <v>17.376538461538463</v>
      </c>
    </row>
    <row r="495" spans="2:21">
      <c r="B495" s="108">
        <v>31</v>
      </c>
      <c r="C495" s="71">
        <f ca="1">SUM(0.25*(F495-B495),B495)</f>
        <v>28.75</v>
      </c>
      <c r="D495" s="71">
        <f ca="1">SUM(0.5*(F495-B495)+B495)</f>
        <v>26.5</v>
      </c>
      <c r="E495" s="71">
        <f ca="1">SUM(0.75*(F495-B495),B495)</f>
        <v>24.25</v>
      </c>
      <c r="F495" s="108">
        <v>22</v>
      </c>
      <c r="G495" s="71">
        <f ca="1">SUM(0.25*(J495-F495),F495)</f>
        <v>19.75</v>
      </c>
      <c r="H495" s="71">
        <f ca="1">SUM(0.5*(J495-F495),F495)</f>
        <v>17.5</v>
      </c>
      <c r="I495" s="71">
        <f ca="1">SUM(0.75*(J495-F495),F495)</f>
        <v>15.25</v>
      </c>
      <c r="J495" s="108">
        <f ca="1">SUM(F495,-B495,F495)</f>
        <v>13</v>
      </c>
      <c r="K495" s="71">
        <f ca="1">SUM(0.333*(M495-J495),J495)</f>
        <v>11.2018</v>
      </c>
      <c r="L495" s="71">
        <f ca="1">SUM(0.666*(M495-J495),J495)</f>
        <v>9.4035999999999991</v>
      </c>
      <c r="M495" s="108">
        <f ca="1">SUM(J495,-F495,J495,0.4*ABS(J495-F495))</f>
        <v>7.6</v>
      </c>
      <c r="N495" s="109">
        <f ca="1">SUM(0.2*(R495-M495),M495)</f>
        <v>9.48</v>
      </c>
      <c r="O495" s="71">
        <f ca="1">SUM(0.4*(R495-M495),M495)</f>
        <v>11.36</v>
      </c>
      <c r="P495" s="71">
        <f ca="1">SUM(0.6*(R495-M495),M495)</f>
        <v>13.239999999999998</v>
      </c>
      <c r="Q495" s="71">
        <f ca="1">SUM(0.8*(R495-M495),M495)</f>
        <v>15.120000000000001</v>
      </c>
      <c r="R495" s="108">
        <v>17</v>
      </c>
      <c r="S495" s="122"/>
      <c r="T495" s="111">
        <f ca="1">SUM((AT20+AU20+AV20)*-0.132/3,(AW19+AX19+AY19+AZ19+BA18+BB18+BC18+BD18+BE17+BF17+BG17+BH17+BI16+BJ16+BK16+BL16+BR14+BS14+BT14+BU14+CA12+CB12+CC12+CD12+CE11+CF11++CG11+CH11+CI10+CJ10+CK10+CL10)*-0.132/4,(BM15+BN15+BO15+BP15+BQ15+BV13+BW13+BX13+BY13+BZ13)*-0.132/5,(CM9+CN9+CO9+BX4+BW4+BV4)*-0.132/3,(CN8+CM8+CL8+CK8+CJ7+CI7+CH7+CG7+CF6+CE6+CD6+CC6+CB5+CA5+BZ5+BY5)*-0.132/4,17)</f>
        <v>15.290261538461538</v>
      </c>
      <c r="U495" s="111">
        <f ca="1">Lefty!T495</f>
        <v>17.024538461538462</v>
      </c>
    </row>
    <row r="496" spans="2:21">
      <c r="B496" s="108">
        <v>32</v>
      </c>
      <c r="C496" s="71">
        <f ca="1">SUM(0.25*(F496-B496),B496)</f>
        <v>29.5</v>
      </c>
      <c r="D496" s="71">
        <f ca="1">SUM(0.5*(F496-B496)+B496)</f>
        <v>27</v>
      </c>
      <c r="E496" s="71">
        <f ca="1">SUM(0.75*(F496-B496),B496)</f>
        <v>24.5</v>
      </c>
      <c r="F496" s="108">
        <v>22</v>
      </c>
      <c r="G496" s="71">
        <f ca="1">SUM(0.25*(J496-F496),F496)</f>
        <v>19.5</v>
      </c>
      <c r="H496" s="71">
        <f ca="1">SUM(0.5*(J496-F496),F496)</f>
        <v>17</v>
      </c>
      <c r="I496" s="71">
        <f ca="1">SUM(0.75*(J496-F496),F496)</f>
        <v>14.5</v>
      </c>
      <c r="J496" s="108">
        <f ca="1">SUM(F496,-B496,F496)</f>
        <v>12</v>
      </c>
      <c r="K496" s="71">
        <f ca="1">SUM(0.333*(M496-J496),J496)</f>
        <v>10.001999999999999</v>
      </c>
      <c r="L496" s="71">
        <f ca="1">SUM(0.666*(M496-J496),J496)</f>
        <v>8.004</v>
      </c>
      <c r="M496" s="108">
        <f ca="1">SUM(J496,-F496,J496,0.4*ABS(J496-F496))</f>
        <v>6</v>
      </c>
      <c r="N496" s="109">
        <f ca="1">SUM(0.2*(R496-M496),M496)</f>
        <v>8.2</v>
      </c>
      <c r="O496" s="71">
        <f ca="1">SUM(0.4*(R496-M496),M496)</f>
        <v>10.4</v>
      </c>
      <c r="P496" s="71">
        <f ca="1">SUM(0.6*(R496-M496),M496)</f>
        <v>12.6</v>
      </c>
      <c r="Q496" s="71">
        <f ca="1">SUM(0.8*(R496-M496),M496)</f>
        <v>14.8</v>
      </c>
      <c r="R496" s="108">
        <v>17</v>
      </c>
      <c r="S496" s="122"/>
      <c r="T496" s="111">
        <f ca="1">SUM((AR20+AS20+AT20+AU20+AV19+AW19+AX19+AY19+BE17+BF17+BG17+BH17+BI16+BJ16+BK16+BL16)*-0.132/4,(AZ18+BA18+BB18+BC18+BD18+BM15+BN15+BO15+BP15+BQ15+BR14+BS14+BT14+BU14+BV14+BW13+BX13+BY13+BZ13+CA13+CB12+CC12+CD12+CE12+CF12)*-0.132/5,(CG11+CH11+CI11+CJ11+CK10+CL10+CM10+CN10+CO9+CP9+CQ9+CR9+CG6+CF6+CE6+CD6+CC5+CB5+CA5+BZ5+BY4+BX4+BW4+BV4)*-0.132/4,(CQ8+CP8+CO8+CN8+CM8+CL7+CK7+CJ7+CI7+CH7)*-0.132/5,17)</f>
        <v>15.233061538461538</v>
      </c>
      <c r="U496" s="111">
        <f ca="1">Lefty!T496</f>
        <v>16.872738461538461</v>
      </c>
    </row>
    <row r="497" spans="2:21">
      <c r="B497" s="108">
        <v>33</v>
      </c>
      <c r="C497" s="71">
        <f ca="1">SUM(0.25*(F497-B497),B497)</f>
        <v>30.25</v>
      </c>
      <c r="D497" s="71">
        <f ca="1">SUM(0.5*(F497-B497)+B497)</f>
        <v>27.5</v>
      </c>
      <c r="E497" s="71">
        <f ca="1">SUM(0.75*(F497-B497),B497)</f>
        <v>24.75</v>
      </c>
      <c r="F497" s="108">
        <v>22</v>
      </c>
      <c r="G497" s="71">
        <f ca="1">SUM(0.25*(J497-F497),F497)</f>
        <v>19.25</v>
      </c>
      <c r="H497" s="71">
        <f ca="1">SUM(0.5*(J497-F497),F497)</f>
        <v>16.5</v>
      </c>
      <c r="I497" s="71">
        <f ca="1">SUM(0.75*(J497-F497),F497)</f>
        <v>13.75</v>
      </c>
      <c r="J497" s="108">
        <f ca="1">SUM(F497,-B497,F497)</f>
        <v>11</v>
      </c>
      <c r="K497" s="71">
        <f ca="1">SUM(0.333*(M497-J497),J497)</f>
        <v>8.8022</v>
      </c>
      <c r="L497" s="71">
        <f ca="1">SUM(0.666*(M497-J497),J497)</f>
        <v>6.6044</v>
      </c>
      <c r="M497" s="108">
        <f ca="1">SUM(J497,-F497,J497,0.4*ABS(J497-F497))</f>
        <v>4.4</v>
      </c>
      <c r="N497" s="109">
        <f ca="1">SUM(0.2*(R497-M497),M497)</f>
        <v>6.92</v>
      </c>
      <c r="O497" s="71">
        <f ca="1">SUM(0.4*(R497-M497),M497)</f>
        <v>9.4400000000000013</v>
      </c>
      <c r="P497" s="71">
        <f ca="1">SUM(0.6*(R497-M497),M497)</f>
        <v>11.96</v>
      </c>
      <c r="Q497" s="71">
        <f ca="1">SUM(0.8*(R497-M497),M497)</f>
        <v>14.48</v>
      </c>
      <c r="R497" s="108">
        <v>17</v>
      </c>
      <c r="S497" s="122"/>
      <c r="T497" s="111">
        <f ca="1">SUM((AP20+AQ20+AR20+AS20+AY18+AZ18+BA18+BB18)*-0.132/4,(AT19+AU19+AV19+AW19+AX19+BC17+BD17+BE17+BF17+BG17+BH16+BI16+BJ16+BK16+BL16+BS14+BT14+BU14+BV14+BW14+CD12+CE12+CF12+CG12+CH12+CI11+CJ11+CK11+CL11+CM11)*-0.132/5,(BM15+BN15+BO15+BP15+BQ15+BR15+BX13+BY13+BZ13+CA13+CB13+CC13)*-0.132/6,(CN10+CO10+CP10+CQ10+CR9+CS9+CT9+CU9)*-0.132/4,(CT8+CS8+CR8+CQ8+CP8+CO7+CN7+CM7+CL7+CK7+CJ6+CI6+CH6+CG6+CF6+CE5+CD5+CC5+CB5+CA5+BZ4+BY4+BX4+BW4+BV4)*-0.132/5,17)</f>
        <v>15.327661538461538</v>
      </c>
      <c r="U497" s="111">
        <f ca="1">Lefty!T497</f>
        <v>16.690138461538464</v>
      </c>
    </row>
    <row r="498" spans="2:21">
      <c r="B498" s="108">
        <v>34</v>
      </c>
      <c r="C498" s="71">
        <f ca="1">SUM(0.25*(F498-B498),B498)</f>
        <v>31</v>
      </c>
      <c r="D498" s="71">
        <f ca="1">SUM(0.5*(F498-B498)+B498)</f>
        <v>28</v>
      </c>
      <c r="E498" s="71">
        <f ca="1">SUM(0.75*(F498-B498),B498)</f>
        <v>25</v>
      </c>
      <c r="F498" s="108">
        <v>22</v>
      </c>
      <c r="G498" s="71">
        <f ca="1">SUM(0.25*(J498-F498),F498)</f>
        <v>19</v>
      </c>
      <c r="H498" s="71">
        <f ca="1">SUM(0.5*(J498-F498),F498)</f>
        <v>16</v>
      </c>
      <c r="I498" s="71">
        <f ca="1">SUM(0.75*(J498-F498),F498)</f>
        <v>13</v>
      </c>
      <c r="J498" s="108">
        <f ca="1">SUM(F498,-B498,F498)</f>
        <v>10</v>
      </c>
      <c r="K498" s="71">
        <f ca="1">SUM(0.333*(M498-J498),J498)</f>
        <v>7.6024</v>
      </c>
      <c r="L498" s="71">
        <f ca="1">SUM(0.666*(M498-J498),J498)</f>
        <v>5.2048000000000005</v>
      </c>
      <c r="M498" s="108">
        <f ca="1">SUM(J498,-F498,J498,0.4*ABS(J498-F498))</f>
        <v>2.8000000000000007</v>
      </c>
      <c r="N498" s="109">
        <f ca="1">SUM(0.2*(R498-M498),M498)</f>
        <v>5.6400000000000006</v>
      </c>
      <c r="O498" s="71">
        <f ca="1">SUM(0.4*(R498-M498),M498)</f>
        <v>8.48</v>
      </c>
      <c r="P498" s="71">
        <f ca="1">SUM(0.6*(R498-M498),M498)</f>
        <v>11.32</v>
      </c>
      <c r="Q498" s="71">
        <f ca="1">SUM(0.8*(R498-M498),M498)</f>
        <v>14.16</v>
      </c>
      <c r="R498" s="108">
        <v>17</v>
      </c>
      <c r="S498" s="122"/>
      <c r="T498" s="111">
        <f ca="1">SUM((AN20+AO20+AP20+AQ20+AR20+AS19+AT19+AU19+AV19+AW19+AX18+AY18+AZ18+BA18+BB18+BC17+BD17+BE17+BF17+BG17+BH16+BI16+BJ16+BK16+BL16)*-0.132/5,(BM15+BN15+BO15+BP15+BQ15+BR15+BS14+BT14+BU14+BV14+BW14+BX14+BY13+BZ13+CA13+CB13+CC13+CD13+CE12+CF12+CG12+CH12+CI12+CJ12)*-0.132/6,(CK11+CL11+CM11+CN11+CO11+CP10+CQ10+CR10+CS10+CT10)*-0.132/5,(CU9+CV9+CW9+CX9)*-0.132/4,(CW8+CV8+CU8+CT8+CS8+CR8+CQ7+CP7+CO7+CN7+CM7+CL7+CK6+CJ6+CI6+CH6+CG6+CF6)*-0.132/6,(CE5+CD5+CC5+CB5+CA5+BZ4+BY4+BX4+BW4+BV4)*-0.132/5,17)</f>
        <v>15.281461538461539</v>
      </c>
      <c r="U498" s="111">
        <f ca="1">Lefty!T498</f>
        <v>16.518538461538462</v>
      </c>
    </row>
    <row r="499" spans="2:21">
      <c r="B499" s="108">
        <v>35</v>
      </c>
      <c r="C499" s="71">
        <f ca="1">SUM(0.25*(F499-B499),B499)</f>
        <v>31.75</v>
      </c>
      <c r="D499" s="71">
        <f ca="1">SUM(0.5*(F499-B499)+B499)</f>
        <v>28.5</v>
      </c>
      <c r="E499" s="71">
        <f ca="1">SUM(0.75*(F499-B499),B499)</f>
        <v>25.25</v>
      </c>
      <c r="F499" s="108">
        <v>22</v>
      </c>
      <c r="G499" s="71">
        <f ca="1">SUM(0.25*(J499-F499),F499)</f>
        <v>18.75</v>
      </c>
      <c r="H499" s="71">
        <f ca="1">SUM(0.5*(J499-F499),F499)</f>
        <v>15.5</v>
      </c>
      <c r="I499" s="71">
        <f ca="1">SUM(0.75*(J499-F499),F499)</f>
        <v>12.25</v>
      </c>
      <c r="J499" s="108">
        <f ca="1">SUM(F499,-B499,F499)</f>
        <v>9</v>
      </c>
      <c r="K499" s="71">
        <f ca="1">SUM(0.333*(M499-J499),J499)</f>
        <v>6.4026</v>
      </c>
      <c r="L499" s="71">
        <f ca="1">SUM(0.666*(M499-J499),J499)</f>
        <v>3.8052</v>
      </c>
      <c r="M499" s="108">
        <f ca="1">SUM(J499,-F499,J499,0.4*ABS(J499-F499))</f>
        <v>1.2000000000000002</v>
      </c>
      <c r="N499" s="109">
        <f ca="1">SUM(0.2*(R499-M499),M499)</f>
        <v>4.36</v>
      </c>
      <c r="O499" s="71">
        <f ca="1">SUM(0.4*(R499-M499),M499)</f>
        <v>7.5200000000000005</v>
      </c>
      <c r="P499" s="71">
        <f ca="1">SUM(0.6*(R499-M499),M499)</f>
        <v>10.68</v>
      </c>
      <c r="Q499" s="71">
        <f ca="1">SUM(0.8*(R499-M499),M499)</f>
        <v>13.84</v>
      </c>
      <c r="R499" s="108">
        <v>17</v>
      </c>
      <c r="S499" s="122"/>
      <c r="T499" s="111">
        <f ca="1">SUM((AL20+AM20+AN20+AO20+AP20+AW18+AX18+AY18+AZ18+BA18+BH16+BI16+BJ16+BK16+BL16)*-0.132/5,(AQ19+AR19+AS19+AT19+AU19+AV19+BB17+BC17+BD17+BE17+BF17+BG17+BT14+BU14+BV14+BW14+BX14+BY14+CG12+CH12+CI12+CJ12+CK12+CL12)*-0.132/6,(BM15+BN15+BO15+BP15+BQ15+BR15+BS15+BZ13+CA13+CB13+CC13+CD13+CE13+CF13)*-0.132/7,(CM11+CN11+CO11+CP11+CQ11+CR11)*-0.132/6,(CS10+CT10+CU10+CV10+CW10+CX9+CY9+CZ9+DA9+DB9)*-0.132/5,(DA8+CZ8+CY8+CX8+CW8+CV8+CU8+CT7+CS7+CR7+CQ7+CP7+CO7+CN7)*-0.132/7,(CM6+CL6+CK6+CJ6+CI6+CH6+CG5+CF5+CE5+CD5+CC5+CB5+CA4+BZ4+BY4+BX4+BW4+BV4)*-0.132/6,17)</f>
        <v>15.451490109890109</v>
      </c>
      <c r="U499" s="111">
        <f ca="1">Lefty!T499</f>
        <v>16.554681318681318</v>
      </c>
    </row>
    <row r="500" spans="2:19">
      <c r="B500" s="108"/>
      <c r="C500" s="71"/>
      <c r="D500" s="71"/>
      <c r="E500" s="71"/>
      <c r="F500" s="108"/>
      <c r="G500" s="71"/>
      <c r="H500" s="71"/>
      <c r="I500" s="71"/>
      <c r="J500" s="108"/>
      <c r="K500" s="71"/>
      <c r="L500" s="71"/>
      <c r="M500" s="108"/>
      <c r="N500" s="109"/>
      <c r="O500" s="71"/>
      <c r="P500" s="71"/>
      <c r="Q500" s="71"/>
      <c r="R500" s="108"/>
      <c r="S500" s="122"/>
    </row>
    <row r="501" spans="2:21">
      <c r="B501" s="108">
        <v>25</v>
      </c>
      <c r="C501" s="71">
        <f ca="1">SUM(0.25*(F501-B501),B501)</f>
        <v>24.5</v>
      </c>
      <c r="D501" s="71">
        <f ca="1">SUM(0.5*(F501-B501)+B501)</f>
        <v>24</v>
      </c>
      <c r="E501" s="71">
        <f ca="1">SUM(0.75*(F501-B501),B501)</f>
        <v>23.5</v>
      </c>
      <c r="F501" s="108">
        <v>23</v>
      </c>
      <c r="G501" s="71">
        <f ca="1">SUM(0.25*(J501-F501),F501)</f>
        <v>22.5</v>
      </c>
      <c r="H501" s="71">
        <f ca="1">SUM(0.5*(J501-F501),F501)</f>
        <v>22</v>
      </c>
      <c r="I501" s="71">
        <f ca="1">SUM(0.75*(J501-F501),F501)</f>
        <v>21.5</v>
      </c>
      <c r="J501" s="108">
        <f ca="1">SUM(F501,-B501,F501)</f>
        <v>21</v>
      </c>
      <c r="K501" s="71">
        <f ca="1">SUM(0.333*(M501-J501),J501)</f>
        <v>20.5005</v>
      </c>
      <c r="L501" s="71">
        <f ca="1">SUM(0.666*(M501-J501),J501)</f>
        <v>20.001</v>
      </c>
      <c r="M501" s="108">
        <f ca="1">SUM(J501,J501-G501)</f>
        <v>19.5</v>
      </c>
      <c r="N501" s="109">
        <f ca="1">SUM(0.2*(R501-M501),M501)</f>
        <v>19</v>
      </c>
      <c r="O501" s="71">
        <f ca="1">SUM(0.4*(R501-M501),M501)</f>
        <v>18.5</v>
      </c>
      <c r="P501" s="71">
        <f ca="1">SUM(0.6*(R501-M501),M501)</f>
        <v>18</v>
      </c>
      <c r="Q501" s="71">
        <f ca="1">SUM(0.8*(R501-M501),M501)</f>
        <v>17.5</v>
      </c>
      <c r="R501" s="108">
        <v>17</v>
      </c>
      <c r="S501" s="122"/>
      <c r="T501" s="111">
        <f ca="1">SUM((BF20+BG19+BH18+BI17+BJ16+BK15+BL14+BM13+BN12+BO11+BP10+BQ9+BR8+BS7+BT6+BU5+BV4)*-0.132,17)</f>
        <v>15.160461538461536</v>
      </c>
      <c r="U501" s="111">
        <f ca="1">Lefty!T501</f>
        <v>16.727538461538462</v>
      </c>
    </row>
    <row r="502" spans="2:21">
      <c r="B502" s="108">
        <v>26</v>
      </c>
      <c r="C502" s="71">
        <f ca="1">SUM(0.25*(F502-B502),B502)</f>
        <v>25.25</v>
      </c>
      <c r="D502" s="71">
        <f ca="1">SUM(0.5*(F502-B502)+B502)</f>
        <v>24.5</v>
      </c>
      <c r="E502" s="71">
        <f ca="1">SUM(0.75*(F502-B502),B502)</f>
        <v>23.75</v>
      </c>
      <c r="F502" s="108">
        <v>23</v>
      </c>
      <c r="G502" s="71">
        <f ca="1">SUM(0.25*(J502-F502),F502)</f>
        <v>22.25</v>
      </c>
      <c r="H502" s="71">
        <f ca="1">SUM(0.5*(J502-F502),F502)</f>
        <v>21.5</v>
      </c>
      <c r="I502" s="71">
        <f ca="1">SUM(0.75*(J502-F502),F502)</f>
        <v>20.75</v>
      </c>
      <c r="J502" s="108">
        <f ca="1">SUM(F502,-B502,F502)</f>
        <v>20</v>
      </c>
      <c r="K502" s="71">
        <f ca="1">SUM(0.333*(M502-J502),J502)</f>
        <v>19.4006</v>
      </c>
      <c r="L502" s="71">
        <f ca="1">SUM(0.666*(M502-J502),J502)</f>
        <v>18.801199999999998</v>
      </c>
      <c r="M502" s="108">
        <f ca="1">SUM(J502,-F502,J502,0.4*ABS(J502-F502))</f>
        <v>18.2</v>
      </c>
      <c r="N502" s="109">
        <f ca="1">SUM(0.2*(R502-M502),M502)</f>
        <v>17.96</v>
      </c>
      <c r="O502" s="71">
        <f ca="1">SUM(0.4*(R502-M502),M502)</f>
        <v>17.72</v>
      </c>
      <c r="P502" s="71">
        <f ca="1">SUM(0.6*(R502-M502),M502)</f>
        <v>17.48</v>
      </c>
      <c r="Q502" s="71">
        <f ca="1">SUM(0.8*(R502-M502),M502)</f>
        <v>17.24</v>
      </c>
      <c r="R502" s="108">
        <v>17</v>
      </c>
      <c r="S502" s="122"/>
      <c r="T502" s="111">
        <f ca="1">SUM((BD20+BG18+BJ16+BM14+BP12+BS10+BT9+BU8+BU7+BV6+BV5+BV4)*-0.132,(BE19+BF19+BH17+BI17+BK15+BL15+BN13+BO13+BQ11+BR11)*-0.132/2,17)</f>
        <v>15.160461538461536</v>
      </c>
      <c r="U502" s="111">
        <f ca="1">Lefty!T502</f>
        <v>16.859538461538463</v>
      </c>
    </row>
    <row r="503" spans="2:21">
      <c r="B503" s="108">
        <v>27</v>
      </c>
      <c r="C503" s="71">
        <f ca="1">SUM(0.25*(F503-B503),B503)</f>
        <v>26</v>
      </c>
      <c r="D503" s="71">
        <f ca="1">SUM(0.5*(F503-B503)+B503)</f>
        <v>25</v>
      </c>
      <c r="E503" s="71">
        <f ca="1">SUM(0.75*(F503-B503),B503)</f>
        <v>24</v>
      </c>
      <c r="F503" s="108">
        <v>23</v>
      </c>
      <c r="G503" s="71">
        <f ca="1">SUM(0.25*(J503-F503),F503)</f>
        <v>22</v>
      </c>
      <c r="H503" s="71">
        <f ca="1">SUM(0.5*(J503-F503),F503)</f>
        <v>21</v>
      </c>
      <c r="I503" s="71">
        <f ca="1">SUM(0.75*(J503-F503),F503)</f>
        <v>20</v>
      </c>
      <c r="J503" s="108">
        <f ca="1">SUM(F503,-B503,F503)</f>
        <v>19</v>
      </c>
      <c r="K503" s="71">
        <f ca="1">SUM(0.333*(M503-J503),J503)</f>
        <v>18.2008</v>
      </c>
      <c r="L503" s="71">
        <f ca="1">SUM(0.666*(M503-J503),J503)</f>
        <v>17.401600000000002</v>
      </c>
      <c r="M503" s="108">
        <f ca="1">SUM(J503,-F503,J503,0.4*ABS(J503-F503))</f>
        <v>16.6</v>
      </c>
      <c r="N503" s="109">
        <f ca="1">SUM(0.2*(R503-M503),M503)</f>
        <v>16.68</v>
      </c>
      <c r="O503" s="71">
        <f ca="1">SUM(0.4*(R503-M503),M503)</f>
        <v>16.76</v>
      </c>
      <c r="P503" s="71">
        <f ca="1">SUM(0.6*(R503-M503),M503)</f>
        <v>16.84</v>
      </c>
      <c r="Q503" s="71">
        <f ca="1">SUM(0.8*(R503-M503),M503)</f>
        <v>16.92</v>
      </c>
      <c r="R503" s="108">
        <v>17</v>
      </c>
      <c r="S503" s="122"/>
      <c r="T503" s="111">
        <f ca="1">SUM((BC19+BD19+BE18+BF18+BG17+BH17+BI16+BJ16+BK15+BL15+BM14+BN14+BO13+BP13+BQ12+BR12+BS11+BT11+BU10+BV10)*-0.132/2,(BB20+BW9+BW8+BW7+BV6+BV5+BV4)*-0.132,17)</f>
        <v>14.962461538461536</v>
      </c>
      <c r="U503" s="111">
        <f ca="1">Lefty!T503</f>
        <v>16.59553846153846</v>
      </c>
    </row>
    <row r="504" spans="2:21">
      <c r="B504" s="108">
        <v>28</v>
      </c>
      <c r="C504" s="71">
        <f ca="1">SUM(0.25*(F504-B504),B504)</f>
        <v>26.75</v>
      </c>
      <c r="D504" s="71">
        <f ca="1">SUM(0.5*(F504-B504)+B504)</f>
        <v>25.5</v>
      </c>
      <c r="E504" s="71">
        <f ca="1">SUM(0.75*(F504-B504),B504)</f>
        <v>24.25</v>
      </c>
      <c r="F504" s="108">
        <v>23</v>
      </c>
      <c r="G504" s="71">
        <f ca="1">SUM(0.25*(J504-F504),F504)</f>
        <v>21.75</v>
      </c>
      <c r="H504" s="71">
        <f ca="1">SUM(0.5*(J504-F504),F504)</f>
        <v>20.5</v>
      </c>
      <c r="I504" s="71">
        <f ca="1">SUM(0.75*(J504-F504),F504)</f>
        <v>19.25</v>
      </c>
      <c r="J504" s="108">
        <f ca="1">SUM(F504,-B504,F504)</f>
        <v>18</v>
      </c>
      <c r="K504" s="71">
        <f ca="1">SUM(0.333*(M504-J504),J504)</f>
        <v>17.001</v>
      </c>
      <c r="L504" s="71">
        <f ca="1">SUM(0.666*(M504-J504),J504)</f>
        <v>16.002</v>
      </c>
      <c r="M504" s="108">
        <f ca="1">SUM(J504,-F504,J504,0.4*ABS(J504-F504))</f>
        <v>15</v>
      </c>
      <c r="N504" s="109">
        <f ca="1">SUM(0.2*(R504-M504),M504)</f>
        <v>15.4</v>
      </c>
      <c r="O504" s="71">
        <f ca="1">SUM(0.4*(R504-M504),M504)</f>
        <v>15.8</v>
      </c>
      <c r="P504" s="71">
        <f ca="1">SUM(0.6*(R504-M504),M504)</f>
        <v>16.2</v>
      </c>
      <c r="Q504" s="71">
        <f ca="1">SUM(0.8*(R504-M504),M504)</f>
        <v>16.6</v>
      </c>
      <c r="R504" s="108">
        <v>17</v>
      </c>
      <c r="S504" s="122"/>
      <c r="T504" s="111">
        <f ca="1">SUM((AZ20+BA20+BB19+BC19+BG17+BH17+BI16+BJ16+BN14+BO14+BS12+BT12+BU11+BV11+BW10+BX10+BY9+BZ9)*-0.132/2,(BD18+BE18+BF18+BK15+BL15+BM15+BP13+BQ13+BR13)*-0.132/3,(BY8+BX7+BW6+BV5+BV4)*-0.132,17)</f>
        <v>15.182461538461537</v>
      </c>
      <c r="U504" s="111">
        <f ca="1">Lefty!T504</f>
        <v>16.859538461538463</v>
      </c>
    </row>
    <row r="505" spans="2:21">
      <c r="B505" s="108">
        <v>29</v>
      </c>
      <c r="C505" s="71">
        <f ca="1">SUM(0.25*(F505-B505),B505)</f>
        <v>27.5</v>
      </c>
      <c r="D505" s="71">
        <f ca="1">SUM(0.5*(F505-B505)+B505)</f>
        <v>26</v>
      </c>
      <c r="E505" s="71">
        <f ca="1">SUM(0.75*(F505-B505),B505)</f>
        <v>24.5</v>
      </c>
      <c r="F505" s="108">
        <v>23</v>
      </c>
      <c r="G505" s="71">
        <f ca="1">SUM(0.25*(J505-F505),F505)</f>
        <v>21.5</v>
      </c>
      <c r="H505" s="71">
        <f ca="1">SUM(0.5*(J505-F505),F505)</f>
        <v>20</v>
      </c>
      <c r="I505" s="71">
        <f ca="1">SUM(0.75*(J505-F505),F505)</f>
        <v>18.5</v>
      </c>
      <c r="J505" s="108">
        <f ca="1">SUM(F505,-B505,F505)</f>
        <v>17</v>
      </c>
      <c r="K505" s="71">
        <f ca="1">SUM(0.333*(M505-J505),J505)</f>
        <v>15.8012</v>
      </c>
      <c r="L505" s="71">
        <f ca="1">SUM(0.666*(M505-J505),J505)</f>
        <v>14.6024</v>
      </c>
      <c r="M505" s="108">
        <f ca="1">SUM(J505,-F505,J505,0.4*ABS(J505-F505))</f>
        <v>13.4</v>
      </c>
      <c r="N505" s="109">
        <f ca="1">SUM(0.2*(R505-M505),M505)</f>
        <v>14.120000000000001</v>
      </c>
      <c r="O505" s="71">
        <f ca="1">SUM(0.4*(R505-M505),M505)</f>
        <v>14.84</v>
      </c>
      <c r="P505" s="71">
        <f ca="1">SUM(0.6*(R505-M505),M505)</f>
        <v>15.56</v>
      </c>
      <c r="Q505" s="71">
        <f ca="1">SUM(0.8*(R505-M505),M505)</f>
        <v>16.28</v>
      </c>
      <c r="R505" s="108">
        <v>17</v>
      </c>
      <c r="S505" s="122"/>
      <c r="T505" s="111">
        <f ca="1">SUM((AX20+AY20+BC18+BD18)*-0.132/2,(AZ19+BA19+BB19+BE17+BF17+BG17+BH16+BI16+BJ16+BK15+BL15+BM15+BN14+BO14+BP14+BQ13+BR13+BS13+BT12+BU12+BV12+BW11+BX11+BY11)*-0.132/3,(BZ10+CA10+CB9+CC9+CB8+CA8+BZ7+BY7)*-0.132/2,(BX6+BW5+BV4)*-0.132,17)</f>
        <v>15.138461538461538</v>
      </c>
      <c r="U505" s="111">
        <f ca="1">Lefty!T505</f>
        <v>16.793538461538461</v>
      </c>
    </row>
    <row r="506" spans="2:21">
      <c r="B506" s="108">
        <v>30</v>
      </c>
      <c r="C506" s="71">
        <f ca="1">SUM(0.25*(F506-B506),B506)</f>
        <v>28.25</v>
      </c>
      <c r="D506" s="71">
        <f ca="1">SUM(0.5*(F506-B506)+B506)</f>
        <v>26.5</v>
      </c>
      <c r="E506" s="71">
        <f ca="1">SUM(0.75*(F506-B506),B506)</f>
        <v>24.75</v>
      </c>
      <c r="F506" s="108">
        <v>23</v>
      </c>
      <c r="G506" s="71">
        <f ca="1">SUM(0.25*(J506-F506),F506)</f>
        <v>21.25</v>
      </c>
      <c r="H506" s="71">
        <f ca="1">SUM(0.5*(J506-F506),F506)</f>
        <v>19.5</v>
      </c>
      <c r="I506" s="71">
        <f ca="1">SUM(0.75*(J506-F506),F506)</f>
        <v>17.75</v>
      </c>
      <c r="J506" s="108">
        <f ca="1">SUM(F506,-B506,F506)</f>
        <v>16</v>
      </c>
      <c r="K506" s="71">
        <f ca="1">SUM(0.333*(M506-J506),J506)</f>
        <v>14.6014</v>
      </c>
      <c r="L506" s="71">
        <f ca="1">SUM(0.666*(M506-J506),J506)</f>
        <v>13.2028</v>
      </c>
      <c r="M506" s="108">
        <f ca="1">SUM(J506,-F506,J506,0.4*ABS(J506-F506))</f>
        <v>11.8</v>
      </c>
      <c r="N506" s="109">
        <f ca="1">SUM(0.2*(R506-M506),M506)</f>
        <v>12.84</v>
      </c>
      <c r="O506" s="71">
        <f ca="1">SUM(0.4*(R506-M506),M506)</f>
        <v>13.88</v>
      </c>
      <c r="P506" s="71">
        <f ca="1">SUM(0.6*(R506-M506),M506)</f>
        <v>14.92</v>
      </c>
      <c r="Q506" s="71">
        <f ca="1">SUM(0.8*(R506-M506),M506)</f>
        <v>15.96</v>
      </c>
      <c r="R506" s="108">
        <v>17</v>
      </c>
      <c r="S506" s="122"/>
      <c r="T506" s="111">
        <f ca="1">SUM((AV20+AW20+AX20+AY19+AZ19+BA19+BB18+BC18+BD18+BE17+BF17+BG17+BH16+BI16+BJ16+BO14+BP14+BQ14+BV12+BW12+BX12+BY11+BZ11+CA11+CB10+CC10+CD10)*-0.132/3,(BK15+BL15+BM15+BN15+BR13+BS13+BT13+BU13)*-0.132/4,(CE9+CF9+CE8+CD8+CC7+CB7+CA6+BZ6+BY5+BX5+BW4+BV4)*-0.132/2,17)</f>
        <v>15.281461538461539</v>
      </c>
      <c r="U506" s="111">
        <f ca="1">Lefty!T506</f>
        <v>16.914538461538463</v>
      </c>
    </row>
    <row r="507" spans="2:21">
      <c r="B507" s="108">
        <v>31</v>
      </c>
      <c r="C507" s="71">
        <f ca="1">SUM(0.25*(F507-B507),B507)</f>
        <v>29</v>
      </c>
      <c r="D507" s="71">
        <f ca="1">SUM(0.5*(F507-B507)+B507)</f>
        <v>27</v>
      </c>
      <c r="E507" s="71">
        <f ca="1">SUM(0.75*(F507-B507),B507)</f>
        <v>25</v>
      </c>
      <c r="F507" s="108">
        <v>23</v>
      </c>
      <c r="G507" s="71">
        <f ca="1">SUM(0.25*(J507-F507),F507)</f>
        <v>21</v>
      </c>
      <c r="H507" s="71">
        <f ca="1">SUM(0.5*(J507-F507),F507)</f>
        <v>19</v>
      </c>
      <c r="I507" s="71">
        <f ca="1">SUM(0.75*(J507-F507),F507)</f>
        <v>17</v>
      </c>
      <c r="J507" s="108">
        <f ca="1">SUM(F507,-B507,F507)</f>
        <v>15</v>
      </c>
      <c r="K507" s="71">
        <f ca="1">SUM(0.333*(M507-J507),J507)</f>
        <v>13.4016</v>
      </c>
      <c r="L507" s="71">
        <f ca="1">SUM(0.666*(M507-J507),J507)</f>
        <v>11.8032</v>
      </c>
      <c r="M507" s="108">
        <f ca="1">SUM(J507,-F507,J507,0.4*ABS(J507-F507))</f>
        <v>10.2</v>
      </c>
      <c r="N507" s="109">
        <f ca="1">SUM(0.2*(R507-M507),M507)</f>
        <v>11.559999999999999</v>
      </c>
      <c r="O507" s="71">
        <f ca="1">SUM(0.4*(R507-M507),M507)</f>
        <v>12.92</v>
      </c>
      <c r="P507" s="71">
        <f ca="1">SUM(0.6*(R507-M507),M507)</f>
        <v>14.28</v>
      </c>
      <c r="Q507" s="71">
        <f ca="1">SUM(0.8*(R507-M507),M507)</f>
        <v>15.64</v>
      </c>
      <c r="R507" s="108">
        <v>17</v>
      </c>
      <c r="S507" s="122"/>
      <c r="T507" s="111">
        <f ca="1">SUM((AT20+AU20+AV20+BA18+BB18+BC18+BH16+BI16+BJ16)*-0.132/3,(AW19+AX19+AY19+AZ19+BD17+BE17+BF17+BG17+BK15+BL15+BM15+BN15+BO14+BP14+BQ14+BR14+BS13+BT13+BU13+BV13+BW12+BX12+BY12+BZ12+CA11+CB11+CC11+CD11)*-0.132/4,(CE10+CF10+CG10+CH9+CI9+CJ9+CI8+CH8+CG8+CF7+CE7+CD7+CC6+CB6+CA6+BZ5+BY5+BX5)*-0.132/3,(BW4+BV4)*-0.132/2,17)</f>
        <v>15.314461538461538</v>
      </c>
      <c r="U507" s="111">
        <f ca="1">Lefty!T507</f>
        <v>16.969538461538463</v>
      </c>
    </row>
    <row r="508" spans="2:21">
      <c r="B508" s="108">
        <v>32</v>
      </c>
      <c r="C508" s="71">
        <f ca="1">SUM(0.25*(F508-B508),B508)</f>
        <v>29.75</v>
      </c>
      <c r="D508" s="71">
        <f ca="1">SUM(0.5*(F508-B508)+B508)</f>
        <v>27.5</v>
      </c>
      <c r="E508" s="71">
        <f ca="1">SUM(0.75*(F508-B508),B508)</f>
        <v>25.25</v>
      </c>
      <c r="F508" s="108">
        <v>23</v>
      </c>
      <c r="G508" s="71">
        <f ca="1">SUM(0.25*(J508-F508),F508)</f>
        <v>20.75</v>
      </c>
      <c r="H508" s="71">
        <f ca="1">SUM(0.5*(J508-F508),F508)</f>
        <v>18.5</v>
      </c>
      <c r="I508" s="71">
        <f ca="1">SUM(0.75*(J508-F508),F508)</f>
        <v>16.25</v>
      </c>
      <c r="J508" s="108">
        <f ca="1">SUM(F508,-B508,F508)</f>
        <v>14</v>
      </c>
      <c r="K508" s="71">
        <f ca="1">SUM(0.333*(M508-J508),J508)</f>
        <v>12.2018</v>
      </c>
      <c r="L508" s="71">
        <f ca="1">SUM(0.666*(M508-J508),J508)</f>
        <v>10.403599999999999</v>
      </c>
      <c r="M508" s="108">
        <f ca="1">SUM(J508,-F508,J508,0.4*ABS(J508-F508))</f>
        <v>8.6</v>
      </c>
      <c r="N508" s="109">
        <f ca="1">SUM(0.2*(R508-M508),M508)</f>
        <v>10.28</v>
      </c>
      <c r="O508" s="71">
        <f ca="1">SUM(0.4*(R508-M508),M508)</f>
        <v>11.96</v>
      </c>
      <c r="P508" s="71">
        <f ca="1">SUM(0.6*(R508-M508),M508)</f>
        <v>13.64</v>
      </c>
      <c r="Q508" s="71">
        <f ca="1">SUM(0.8*(R508-M508),M508)</f>
        <v>15.32</v>
      </c>
      <c r="R508" s="108">
        <v>17</v>
      </c>
      <c r="S508" s="122"/>
      <c r="T508" s="111">
        <f ca="1">SUM((AR20+AS20+AT20)*-0.132/3,(AU19+AV19+AW19+AX19+AY18+AZ18+BA18+BB18+BC17+BD17+BE17+BF17+BG16+BH16+BI16+BJ16+BP14+BQ14+BR14+BS14+BY12+BZ12+CA12+CB12+CC11+CD11+CE11+CF11+CG10+CH10+CI10+CJ10)*-0.132/4,(BK15+BL15+BM15+BN15+BO15+BT13+BU13+BV13+BW13+BX13)*-0.132/5,(CK9+CL9+CM9+CD6+CC6+CB6+CA5+BZ5+BY5+BX4+BW4+BV4)*-0.132/3,(CL8+CK8+CJ8+CI8+CH7+CG7+CF7+CE7)*-0.132/4,17)</f>
        <v>15.602661538461538</v>
      </c>
      <c r="U508" s="111">
        <f ca="1">Lefty!T508</f>
        <v>16.989338461538463</v>
      </c>
    </row>
    <row r="509" spans="2:21">
      <c r="B509" s="108">
        <v>33</v>
      </c>
      <c r="C509" s="71">
        <f ca="1">SUM(0.25*(F509-B509),B509)</f>
        <v>30.5</v>
      </c>
      <c r="D509" s="71">
        <f ca="1">SUM(0.5*(F509-B509)+B509)</f>
        <v>28</v>
      </c>
      <c r="E509" s="71">
        <f ca="1">SUM(0.75*(F509-B509),B509)</f>
        <v>25.5</v>
      </c>
      <c r="F509" s="108">
        <v>23</v>
      </c>
      <c r="G509" s="71">
        <f ca="1">SUM(0.25*(J509-F509),F509)</f>
        <v>20.5</v>
      </c>
      <c r="H509" s="71">
        <f ca="1">SUM(0.5*(J509-F509),F509)</f>
        <v>18</v>
      </c>
      <c r="I509" s="71">
        <f ca="1">SUM(0.75*(J509-F509),F509)</f>
        <v>15.5</v>
      </c>
      <c r="J509" s="108">
        <f ca="1">SUM(F509,-B509,F509)</f>
        <v>13</v>
      </c>
      <c r="K509" s="71">
        <f ca="1">SUM(0.333*(M509-J509),J509)</f>
        <v>11.001999999999999</v>
      </c>
      <c r="L509" s="71">
        <f ca="1">SUM(0.666*(M509-J509),J509)</f>
        <v>9.004</v>
      </c>
      <c r="M509" s="108">
        <f ca="1">SUM(J509,-F509,J509,0.4*ABS(J509-F509))</f>
        <v>7</v>
      </c>
      <c r="N509" s="109">
        <f ca="1">SUM(0.2*(R509-M509),M509)</f>
        <v>9</v>
      </c>
      <c r="O509" s="71">
        <f ca="1">SUM(0.4*(R509-M509),M509)</f>
        <v>11</v>
      </c>
      <c r="P509" s="71">
        <f ca="1">SUM(0.6*(R509-M509),M509)</f>
        <v>13</v>
      </c>
      <c r="Q509" s="71">
        <f ca="1">SUM(0.8*(R509-M509),M509)</f>
        <v>15</v>
      </c>
      <c r="R509" s="108">
        <v>17</v>
      </c>
      <c r="S509" s="122"/>
      <c r="T509" s="111">
        <f ca="1">SUM((AP20+AQ20+AR20+AS20+AT19+AU19+AV19+AW19+BC17+BD17+BE17+BF17+BG16+BH16+BI16+BJ16)*-0.132/4,(AX18+AY18+AZ18+BA18+BB18+BK15+BL15+BM15+BN15+BO15+BP14+BQ14+BR14+BS14+BT14+BU13+BV13+BW13+BX13+BY13+BZ12+CA12+CB12+CC12+CD12+CE11+CF11+CG11+CH11+CI11)*-0.132/5,(CJ10+CK10+CL10+CM10+CN9+CO9+CP9+CQ9+CK7+CJ7+CI7+CH7+CG6+CF6+CE6+CD6+CC5+CB5+CA5+BZ5+BY4+BX4+BW4+BV4)*-0.132/4,(CP8+CO8+CN8+CM8+CL8)*-0.132/5,17)</f>
        <v>15.213261538461538</v>
      </c>
      <c r="U509" s="111">
        <f ca="1">Lefty!T509</f>
        <v>16.767138461538462</v>
      </c>
    </row>
    <row r="510" spans="2:21">
      <c r="B510" s="108">
        <v>34</v>
      </c>
      <c r="C510" s="71">
        <f ca="1">SUM(0.25*(F510-B510),B510)</f>
        <v>31.25</v>
      </c>
      <c r="D510" s="71">
        <f ca="1">SUM(0.5*(F510-B510)+B510)</f>
        <v>28.5</v>
      </c>
      <c r="E510" s="71">
        <f ca="1">SUM(0.75*(F510-B510),B510)</f>
        <v>25.75</v>
      </c>
      <c r="F510" s="108">
        <v>23</v>
      </c>
      <c r="G510" s="71">
        <f ca="1">SUM(0.25*(J510-F510),F510)</f>
        <v>20.25</v>
      </c>
      <c r="H510" s="71">
        <f ca="1">SUM(0.5*(J510-F510),F510)</f>
        <v>17.5</v>
      </c>
      <c r="I510" s="71">
        <f ca="1">SUM(0.75*(J510-F510),F510)</f>
        <v>14.75</v>
      </c>
      <c r="J510" s="108">
        <f ca="1">SUM(F510,-B510,F510)</f>
        <v>12</v>
      </c>
      <c r="K510" s="71">
        <f ca="1">SUM(0.333*(M510-J510),J510)</f>
        <v>9.8022</v>
      </c>
      <c r="L510" s="71">
        <f ca="1">SUM(0.666*(M510-J510),J510)</f>
        <v>7.6044</v>
      </c>
      <c r="M510" s="108">
        <f ca="1">SUM(J510,-F510,J510,0.4*ABS(J510-F510))</f>
        <v>5.4</v>
      </c>
      <c r="N510" s="109">
        <f ca="1">SUM(0.2*(R510-M510),M510)</f>
        <v>7.7200000000000006</v>
      </c>
      <c r="O510" s="71">
        <f ca="1">SUM(0.4*(R510-M510),M510)</f>
        <v>10.04</v>
      </c>
      <c r="P510" s="71">
        <f ca="1">SUM(0.6*(R510-M510),M510)</f>
        <v>12.36</v>
      </c>
      <c r="Q510" s="71">
        <f ca="1">SUM(0.8*(R510-M510),M510)</f>
        <v>14.68</v>
      </c>
      <c r="R510" s="108">
        <v>17</v>
      </c>
      <c r="S510" s="122"/>
      <c r="T510" s="111">
        <f ca="1">SUM((AN20+AO20+AP20+AQ20+AW18+AX18+AY18+AZ18)*-0.132/4,(AR19+AS19+AT19+AU19+AV19+BA17+BB17+BC17+BD17+BE17+BF16+BG16+BH16+BI16+BJ16+BQ14+BR14+BS14+BT14+BU14+CB12+CC12+CD12+CE12+CF12+CG11+CH11+CI11+CJ11+CK11)*-0.132/5,(BK15+BL15+BM15+BN15+BO15+BP15+BV13+BW13+BX13+BY13+BZ13+CA13)*-0.132/6,(CL10+CM10+CN10+CO10+CP9+CQ9+CR9+CS9+CC5+CB5+CA5+BZ5+BY4+BX4+BW4+BV4)*-0.132/4,(CR8+CQ8+CP8+CO8+CN8+CM7+CL7+CK7+CJ7+CI7+CH6+CG6+CF6+CE6+CD6)*-0.132/5,17)</f>
        <v>15.189061538461539</v>
      </c>
      <c r="U510" s="111">
        <f ca="1">Lefty!T510</f>
        <v>16.538338461538462</v>
      </c>
    </row>
    <row r="511" spans="2:21">
      <c r="B511" s="108">
        <v>35</v>
      </c>
      <c r="C511" s="71">
        <f ca="1">SUM(0.25*(F511-B511),B511)</f>
        <v>32</v>
      </c>
      <c r="D511" s="71">
        <f ca="1">SUM(0.5*(F511-B511)+B511)</f>
        <v>29</v>
      </c>
      <c r="E511" s="71">
        <f ca="1">SUM(0.75*(F511-B511),B511)</f>
        <v>26</v>
      </c>
      <c r="F511" s="108">
        <v>23</v>
      </c>
      <c r="G511" s="71">
        <f ca="1">SUM(0.25*(J511-F511),F511)</f>
        <v>20</v>
      </c>
      <c r="H511" s="71">
        <f ca="1">SUM(0.5*(J511-F511),F511)</f>
        <v>17</v>
      </c>
      <c r="I511" s="71">
        <f ca="1">SUM(0.75*(J511-F511),F511)</f>
        <v>14</v>
      </c>
      <c r="J511" s="108">
        <f ca="1">SUM(F511,-B511,F511)</f>
        <v>11</v>
      </c>
      <c r="K511" s="71">
        <f ca="1">SUM(0.333*(M511-J511),J511)</f>
        <v>8.6024</v>
      </c>
      <c r="L511" s="71">
        <f ca="1">SUM(0.666*(M511-J511),J511)</f>
        <v>6.2048000000000005</v>
      </c>
      <c r="M511" s="108">
        <f ca="1">SUM(J511,-F511,J511,0.4*ABS(J511-F511))</f>
        <v>3.8000000000000007</v>
      </c>
      <c r="N511" s="109">
        <f ca="1">SUM(0.2*(R511-M511),M511)</f>
        <v>6.4400000000000013</v>
      </c>
      <c r="O511" s="71">
        <f ca="1">SUM(0.4*(R511-M511),M511)</f>
        <v>9.0800000000000018</v>
      </c>
      <c r="P511" s="71">
        <f ca="1">SUM(0.6*(R511-M511),M511)</f>
        <v>11.719999999999999</v>
      </c>
      <c r="Q511" s="71">
        <f ca="1">SUM(0.8*(R511-M511),M511)</f>
        <v>14.360000000000001</v>
      </c>
      <c r="R511" s="108">
        <v>17</v>
      </c>
      <c r="S511" s="122"/>
      <c r="T511" s="111">
        <f ca="1">SUM((AL20+AM20+AN20+AO20+AP20+AQ19+AR19+AS19+AT19+AU19+AV18+AW18+AX18+AY18+AZ18+BA17+BB17+BC17+BD17+BE17+BF16+BG16+BH16+BI16+BJ16)*-0.132/5,(BK15+BL15+BM15+BN15+BO15+BP15+BQ14+BR14+BS14+BT14+BU14+BV14+BW13+BX13+BY13+BZ13+CA13+CB13+CC12+CD12+CE12+CF12+CG12+CH12)*-0.132/6,(CI11+CJ11+CK11+CL11+CM11+CN10+CO10+CP10+CQ10+CR10)*-0.132/5,(CS9+CT9+CU9+CV9)*-0.132/4,(CU8+CT8+CS8+CR8+CQ8+CP8)*-0.132/6,(CO7+CN7+CM7+CL7+CK7+CJ6+CI6+CH6+CG6+CF6+CE5+CD5+CC5+CB5+CA5+BZ4+BY4+BX4+BW4+BV4)*-0.132/5,17)</f>
        <v>15.288061538461538</v>
      </c>
      <c r="U511" s="111">
        <f ca="1">Lefty!T511</f>
        <v>16.274338461538463</v>
      </c>
    </row>
    <row r="512" spans="2:21">
      <c r="B512" s="108">
        <v>36</v>
      </c>
      <c r="C512" s="71">
        <f ca="1">SUM(0.25*(F512-B512),B512)</f>
        <v>32.75</v>
      </c>
      <c r="D512" s="71">
        <f ca="1">SUM(0.5*(F512-B512)+B512)</f>
        <v>29.5</v>
      </c>
      <c r="E512" s="71">
        <f ca="1">SUM(0.75*(F512-B512),B512)</f>
        <v>26.25</v>
      </c>
      <c r="F512" s="108">
        <v>23</v>
      </c>
      <c r="G512" s="71">
        <f ca="1">SUM(0.25*(J512-F512),F512)</f>
        <v>19.75</v>
      </c>
      <c r="H512" s="71">
        <f ca="1">SUM(0.5*(J512-F512),F512)</f>
        <v>16.5</v>
      </c>
      <c r="I512" s="71">
        <f ca="1">SUM(0.75*(J512-F512),F512)</f>
        <v>13.25</v>
      </c>
      <c r="J512" s="108">
        <f ca="1">SUM(F512,-B512,F512)</f>
        <v>10</v>
      </c>
      <c r="K512" s="71">
        <f ca="1">SUM(0.333*(M512-J512),J512)</f>
        <v>7.4026</v>
      </c>
      <c r="L512" s="71">
        <f ca="1">SUM(0.666*(M512-J512),J512)</f>
        <v>4.8052</v>
      </c>
      <c r="M512" s="108">
        <f ca="1">SUM(J512,-F512,J512,0.4*ABS(J512-F512))</f>
        <v>2.2</v>
      </c>
      <c r="N512" s="109">
        <f ca="1">SUM(0.2*(R512-M512),M512)</f>
        <v>5.16</v>
      </c>
      <c r="O512" s="71">
        <f ca="1">SUM(0.4*(R512-M512),M512)</f>
        <v>8.120000000000001</v>
      </c>
      <c r="P512" s="71">
        <f ca="1">SUM(0.6*(R512-M512),M512)</f>
        <v>11.080000000000002</v>
      </c>
      <c r="Q512" s="71">
        <f ca="1">SUM(0.8*(R512-M512),M512)</f>
        <v>14.040000000000003</v>
      </c>
      <c r="R512" s="108">
        <v>17</v>
      </c>
      <c r="S512" s="122"/>
      <c r="T512" s="111">
        <f ca="1">SUM((AJ20+AK20+AL20+AM20+AN20+AU18+AV18+AW18+AX18+AY18+BF16+BG16+BH16+BI16+BJ16)*-0.132/5,(AO19+AP19+AQ19+AR19+AS19+AT19+AZ17+BA17+BB17+BC17+BD17+BE17++BR14+BS14+BT14+BU14+BV14+BW14+CE12+CF12+CG12+CH12+CI12+CJ12)*-0.132/6,(BK15+BL15+BM15+BN15+BO15+BP15+BQ15+BX13+BY13+BZ13+CA13+CB13+CC13+CD13)*-0.132/7,(CK11+CL11+CM11+CN11+CO11+CP11)*-0.132/6,(CQ10+CR10+CS10+CT10+CU10+CV9+CW9+CX9+CY9+CZ9)*-0.132/5,(CY8+CX8+CW8+CV8+CU8+CT8+CS7+CR7+CQ7+CP7+CO7+CN7+CM6+CL6+CK6+CJ6+CI6+CH6+CG5+CF5+CE5+CD5+CC5+CB5+CA4+BZ4+BY4+BX4+BW4+BV4)*-0.132/6,17)</f>
        <v>15.389261538461538</v>
      </c>
      <c r="U512" s="111">
        <f ca="1">Lefty!T512</f>
        <v>16.161824175824176</v>
      </c>
    </row>
    <row r="513" spans="2:19">
      <c r="B513" s="108"/>
      <c r="C513" s="71"/>
      <c r="D513" s="71"/>
      <c r="E513" s="71"/>
      <c r="F513" s="108"/>
      <c r="G513" s="71"/>
      <c r="H513" s="71"/>
      <c r="I513" s="71"/>
      <c r="J513" s="108"/>
      <c r="K513" s="71"/>
      <c r="L513" s="71"/>
      <c r="M513" s="108"/>
      <c r="N513" s="109"/>
      <c r="O513" s="71"/>
      <c r="P513" s="71"/>
      <c r="Q513" s="71"/>
      <c r="R513" s="108"/>
      <c r="S513" s="122"/>
    </row>
    <row r="514" spans="2:21">
      <c r="B514" s="108">
        <v>27</v>
      </c>
      <c r="C514" s="71">
        <f ca="1">SUM(0.25*(F514-B514),B514)</f>
        <v>26.25</v>
      </c>
      <c r="D514" s="71">
        <f ca="1">SUM(0.5*(F514-B514)+B514)</f>
        <v>25.5</v>
      </c>
      <c r="E514" s="71">
        <f ca="1">SUM(0.75*(F514-B514),B514)</f>
        <v>24.75</v>
      </c>
      <c r="F514" s="108">
        <v>24</v>
      </c>
      <c r="G514" s="71">
        <f ca="1">SUM(0.25*(J514-F514),F514)</f>
        <v>23.25</v>
      </c>
      <c r="H514" s="71">
        <f ca="1">SUM(0.5*(J514-F514),F514)</f>
        <v>22.5</v>
      </c>
      <c r="I514" s="71">
        <f ca="1">SUM(0.75*(J514-F514),F514)</f>
        <v>21.75</v>
      </c>
      <c r="J514" s="108">
        <f ca="1">SUM(F514,-B514,F514)</f>
        <v>21</v>
      </c>
      <c r="K514" s="71">
        <f ca="1">SUM(0.333*(M514-J514),J514)</f>
        <v>20.4006</v>
      </c>
      <c r="L514" s="71">
        <f ca="1">SUM(0.666*(M514-J514),J514)</f>
        <v>19.801199999999998</v>
      </c>
      <c r="M514" s="108">
        <f ca="1">SUM(J514,-F514,J514,0.4*ABS(J514-F514))</f>
        <v>19.2</v>
      </c>
      <c r="N514" s="109">
        <f ca="1">SUM(0.2*(R514-M514),M514)</f>
        <v>18.759999999999998</v>
      </c>
      <c r="O514" s="71">
        <f ca="1">SUM(0.4*(R514-M514),M514)</f>
        <v>18.32</v>
      </c>
      <c r="P514" s="71">
        <f ca="1">SUM(0.6*(R514-M514),M514)</f>
        <v>17.88</v>
      </c>
      <c r="Q514" s="71">
        <f ca="1">SUM(0.8*(R514-M514),M514)</f>
        <v>17.44</v>
      </c>
      <c r="R514" s="108">
        <v>17</v>
      </c>
      <c r="S514" s="122"/>
      <c r="T514" s="111">
        <f ca="1">SUM((BB20+BE18+BH16+BK14+BN12+BQ10+BR9+BS8+BT7+BU6+BV5+BV4)*-0.132,(BC19+BD19+BF17+BG17+BI15+BJ15+BL13+BM13+BO11+BP11)*-0.132/2,17)</f>
        <v>15.028461538461539</v>
      </c>
      <c r="U514" s="111">
        <f ca="1">Lefty!T514</f>
        <v>16.59553846153846</v>
      </c>
    </row>
    <row r="515" spans="2:21">
      <c r="B515" s="108">
        <v>28</v>
      </c>
      <c r="C515" s="71">
        <f ca="1">SUM(0.25*(F515-B515),B515)</f>
        <v>27</v>
      </c>
      <c r="D515" s="71">
        <f ca="1">SUM(0.5*(F515-B515)+B515)</f>
        <v>26</v>
      </c>
      <c r="E515" s="71">
        <f ca="1">SUM(0.75*(F515-B515),B515)</f>
        <v>25</v>
      </c>
      <c r="F515" s="108">
        <v>24</v>
      </c>
      <c r="G515" s="71">
        <f ca="1">SUM(0.25*(J515-F515),F515)</f>
        <v>23</v>
      </c>
      <c r="H515" s="71">
        <f ca="1">SUM(0.5*(J515-F515),F515)</f>
        <v>22</v>
      </c>
      <c r="I515" s="71">
        <f ca="1">SUM(0.75*(J515-F515),F515)</f>
        <v>21</v>
      </c>
      <c r="J515" s="108">
        <f ca="1">SUM(F515,-B515,F515)</f>
        <v>20</v>
      </c>
      <c r="K515" s="71">
        <f ca="1">SUM(0.333*(M515-J515),J515)</f>
        <v>19.2008</v>
      </c>
      <c r="L515" s="71">
        <f ca="1">SUM(0.666*(M515-J515),J515)</f>
        <v>18.401600000000002</v>
      </c>
      <c r="M515" s="108">
        <f ca="1">SUM(J515,-F515,J515,0.4*ABS(J515-F515))</f>
        <v>17.6</v>
      </c>
      <c r="N515" s="109">
        <f ca="1">SUM(0.2*(R515-M515),M515)</f>
        <v>17.48</v>
      </c>
      <c r="O515" s="71">
        <f ca="1">SUM(0.4*(R515-M515),M515)</f>
        <v>17.36</v>
      </c>
      <c r="P515" s="71">
        <f ca="1">SUM(0.6*(R515-M515),M515)</f>
        <v>17.240000000000002</v>
      </c>
      <c r="Q515" s="71">
        <f ca="1">SUM(0.8*(R515-M515),M515)</f>
        <v>17.12</v>
      </c>
      <c r="R515" s="108">
        <v>17</v>
      </c>
      <c r="S515" s="122"/>
      <c r="T515" s="111">
        <f ca="1">SUM((BA19+BB19+BC18+BD18+BE17+BF17+BG16+BH16+BI15+BJ15+BK14+BL14+BM13+BN13+BO12+BP12+BQ11+BR11+BS10+BT10)*-0.132/2,(AZ20+BU9+BU8+BU7+BV6+BV5+BV4)*-0.132,17)</f>
        <v>14.896461538461539</v>
      </c>
      <c r="U515" s="111">
        <f ca="1">Lefty!T515</f>
        <v>16.727538461538462</v>
      </c>
    </row>
    <row r="516" spans="2:21">
      <c r="B516" s="108">
        <v>29</v>
      </c>
      <c r="C516" s="71">
        <f ca="1">SUM(0.25*(F516-B516),B516)</f>
        <v>27.75</v>
      </c>
      <c r="D516" s="71">
        <f ca="1">SUM(0.5*(F516-B516)+B516)</f>
        <v>26.5</v>
      </c>
      <c r="E516" s="71">
        <f ca="1">SUM(0.75*(F516-B516),B516)</f>
        <v>25.25</v>
      </c>
      <c r="F516" s="108">
        <v>24</v>
      </c>
      <c r="G516" s="71">
        <f ca="1">SUM(0.25*(J516-F516),F516)</f>
        <v>22.75</v>
      </c>
      <c r="H516" s="71">
        <f ca="1">SUM(0.5*(J516-F516),F516)</f>
        <v>21.5</v>
      </c>
      <c r="I516" s="71">
        <f ca="1">SUM(0.75*(J516-F516),F516)</f>
        <v>20.25</v>
      </c>
      <c r="J516" s="108">
        <f ca="1">SUM(F516,-B516,F516)</f>
        <v>19</v>
      </c>
      <c r="K516" s="71">
        <f ca="1">SUM(0.333*(M516-J516),J516)</f>
        <v>18.001</v>
      </c>
      <c r="L516" s="71">
        <f ca="1">SUM(0.666*(M516-J516),J516)</f>
        <v>17.002</v>
      </c>
      <c r="M516" s="108">
        <f ca="1">SUM(J516,-F516,J516,0.4*ABS(J516-F516))</f>
        <v>16</v>
      </c>
      <c r="N516" s="109">
        <f ca="1">SUM(0.2*(R516-M516),M516)</f>
        <v>16.2</v>
      </c>
      <c r="O516" s="71">
        <f ca="1">SUM(0.4*(R516-M516),M516)</f>
        <v>16.4</v>
      </c>
      <c r="P516" s="71">
        <f ca="1">SUM(0.6*(R516-M516),M516)</f>
        <v>16.6</v>
      </c>
      <c r="Q516" s="71">
        <f ca="1">SUM(0.8*(R516-M516),M516)</f>
        <v>16.8</v>
      </c>
      <c r="R516" s="108">
        <v>17</v>
      </c>
      <c r="S516" s="122"/>
      <c r="T516" s="111">
        <f ca="1">SUM((AX20+AY20+AZ19+BA19+BE17+BF17+BG16+BH16+BL14+BM14+BQ12+BR12+BS11+BT11+BU10+BV10+BW9+BX9)*-0.132/2,(BB18+BC18+BD18+BI15+BJ15+BK15+BN13+BO13+BP13)*-0.132/3,(BW8+BW7+BV6+BV5+BV4)*-0.132,17)</f>
        <v>14.896461538461537</v>
      </c>
      <c r="U516" s="111">
        <f ca="1">Lefty!T516</f>
        <v>16.551538461538463</v>
      </c>
    </row>
    <row r="517" spans="2:21">
      <c r="B517" s="108">
        <v>30</v>
      </c>
      <c r="C517" s="71">
        <f ca="1">SUM(0.25*(F517-B517),B517)</f>
        <v>28.5</v>
      </c>
      <c r="D517" s="71">
        <f ca="1">SUM(0.5*(F517-B517)+B517)</f>
        <v>27</v>
      </c>
      <c r="E517" s="71">
        <f ca="1">SUM(0.75*(F517-B517),B517)</f>
        <v>25.5</v>
      </c>
      <c r="F517" s="108">
        <v>24</v>
      </c>
      <c r="G517" s="71">
        <f ca="1">SUM(0.25*(J517-F517),F517)</f>
        <v>22.5</v>
      </c>
      <c r="H517" s="71">
        <f ca="1">SUM(0.5*(J517-F517),F517)</f>
        <v>21</v>
      </c>
      <c r="I517" s="71">
        <f ca="1">SUM(0.75*(J517-F517),F517)</f>
        <v>19.5</v>
      </c>
      <c r="J517" s="108">
        <f ca="1">SUM(F517,-B517,F517)</f>
        <v>18</v>
      </c>
      <c r="K517" s="71">
        <f ca="1">SUM(0.333*(M517-J517),J517)</f>
        <v>16.8012</v>
      </c>
      <c r="L517" s="71">
        <f ca="1">SUM(0.666*(M517-J517),J517)</f>
        <v>15.6024</v>
      </c>
      <c r="M517" s="108">
        <f ca="1">SUM(J517,-F517,J517,0.4*ABS(J517-F517))</f>
        <v>14.4</v>
      </c>
      <c r="N517" s="109">
        <f ca="1">SUM(0.2*(R517-M517),M517)</f>
        <v>14.92</v>
      </c>
      <c r="O517" s="71">
        <f ca="1">SUM(0.4*(R517-M517),M517)</f>
        <v>15.44</v>
      </c>
      <c r="P517" s="71">
        <f ca="1">SUM(0.6*(R517-M517),M517)</f>
        <v>15.96</v>
      </c>
      <c r="Q517" s="71">
        <f ca="1">SUM(0.8*(R517-M517),M517)</f>
        <v>16.48</v>
      </c>
      <c r="R517" s="108">
        <v>17</v>
      </c>
      <c r="S517" s="122"/>
      <c r="T517" s="111">
        <f ca="1">SUM((AV20+AW20+BA18+BB18)*-0.132/2,(AX19+AY19+AZ19+BC17+BD17+BE17++BF16+BG16+BH16+BI15+BJ15+BK15+BL14+BM14+BN14+BO13+BP13+BQ13+BR12+BS12+BT12+BU11+BV11+BW11)*-0.132/3,(BX10+BY10+BZ9+CA9)*-0.132/2,(BZ8+BY7+BX6+BW5+BV4)*-0.132,17)</f>
        <v>15.270461538461539</v>
      </c>
      <c r="U517" s="111">
        <f ca="1">Lefty!T517</f>
        <v>16.617538461538462</v>
      </c>
    </row>
    <row r="518" spans="2:21">
      <c r="B518" s="108">
        <v>31</v>
      </c>
      <c r="C518" s="71">
        <f ca="1">SUM(0.25*(F518-B518),B518)</f>
        <v>29.25</v>
      </c>
      <c r="D518" s="71">
        <f ca="1">SUM(0.5*(F518-B518)+B518)</f>
        <v>27.5</v>
      </c>
      <c r="E518" s="71">
        <f ca="1">SUM(0.75*(F518-B518),B518)</f>
        <v>25.75</v>
      </c>
      <c r="F518" s="108">
        <v>24</v>
      </c>
      <c r="G518" s="71">
        <f ca="1">SUM(0.25*(J518-F518),F518)</f>
        <v>22.25</v>
      </c>
      <c r="H518" s="71">
        <f ca="1">SUM(0.5*(J518-F518),F518)</f>
        <v>20.5</v>
      </c>
      <c r="I518" s="71">
        <f ca="1">SUM(0.75*(J518-F518),F518)</f>
        <v>18.75</v>
      </c>
      <c r="J518" s="108">
        <f ca="1">SUM(F518,-B518,F518)</f>
        <v>17</v>
      </c>
      <c r="K518" s="71">
        <f ca="1">SUM(0.333*(M518-J518),J518)</f>
        <v>15.6014</v>
      </c>
      <c r="L518" s="71">
        <f ca="1">SUM(0.666*(M518-J518),J518)</f>
        <v>14.2028</v>
      </c>
      <c r="M518" s="108">
        <f ca="1">SUM(J518,-F518,J518,0.4*ABS(J518-F518))</f>
        <v>12.8</v>
      </c>
      <c r="N518" s="109">
        <f ca="1">SUM(0.2*(R518-M518),M518)</f>
        <v>13.64</v>
      </c>
      <c r="O518" s="71">
        <f ca="1">SUM(0.4*(R518-M518),M518)</f>
        <v>14.48</v>
      </c>
      <c r="P518" s="71">
        <f ca="1">SUM(0.6*(R518-M518),M518)</f>
        <v>15.32</v>
      </c>
      <c r="Q518" s="71">
        <f ca="1">SUM(0.8*(R518-M518),M518)</f>
        <v>16.16</v>
      </c>
      <c r="R518" s="108">
        <v>17</v>
      </c>
      <c r="S518" s="122"/>
      <c r="T518" s="111">
        <f ca="1">SUM((AT20+AU20+AV20+AW19+AX19+AY19+AZ18+BA18+BB18+BC17+BD17+BE17+BF16+BG16+BH16+BM14+BN14+BO14+BT12+BU12+BV12+BW11+BX11+BY11+BZ10+CA10+CB10)*-0.132/3,(BI15+BJ15+BK15+BL15+BP13+BQ13+BR13+BS13)*-0.132/4,(CC9+CD9+CC8+CB8+CA7+BZ7+BY6+BX6)*-0.132/2,(BW5+BV4)*-0.132,17)</f>
        <v>15.226461538461539</v>
      </c>
      <c r="U518" s="111">
        <f ca="1">Lefty!T518</f>
        <v>16.870538461538462</v>
      </c>
    </row>
    <row r="519" spans="2:21">
      <c r="B519" s="108">
        <v>32</v>
      </c>
      <c r="C519" s="71">
        <f ca="1">SUM(0.25*(F519-B519),B519)</f>
        <v>30</v>
      </c>
      <c r="D519" s="71">
        <f ca="1">SUM(0.5*(F519-B519)+B519)</f>
        <v>28</v>
      </c>
      <c r="E519" s="71">
        <f ca="1">SUM(0.75*(F519-B519),B519)</f>
        <v>26</v>
      </c>
      <c r="F519" s="108">
        <v>24</v>
      </c>
      <c r="G519" s="71">
        <f ca="1">SUM(0.25*(J519-F519),F519)</f>
        <v>22</v>
      </c>
      <c r="H519" s="71">
        <f ca="1">SUM(0.5*(J519-F519),F519)</f>
        <v>20</v>
      </c>
      <c r="I519" s="71">
        <f ca="1">SUM(0.75*(J519-F519),F519)</f>
        <v>18</v>
      </c>
      <c r="J519" s="108">
        <f ca="1">SUM(F519,-B519,F519)</f>
        <v>16</v>
      </c>
      <c r="K519" s="71">
        <f ca="1">SUM(0.333*(M519-J519),J519)</f>
        <v>14.4016</v>
      </c>
      <c r="L519" s="71">
        <f ca="1">SUM(0.666*(M519-J519),J519)</f>
        <v>12.8032</v>
      </c>
      <c r="M519" s="108">
        <f ca="1">SUM(J519,-F519,J519,0.4*ABS(J519-F519))</f>
        <v>11.2</v>
      </c>
      <c r="N519" s="109">
        <f ca="1">SUM(0.2*(R519-M519),M519)</f>
        <v>12.36</v>
      </c>
      <c r="O519" s="71">
        <f ca="1">SUM(0.4*(R519-M519),M519)</f>
        <v>13.52</v>
      </c>
      <c r="P519" s="71">
        <f ca="1">SUM(0.6*(R519-M519),M519)</f>
        <v>14.68</v>
      </c>
      <c r="Q519" s="71">
        <f ca="1">SUM(0.8*(R519-M519),M519)</f>
        <v>15.84</v>
      </c>
      <c r="R519" s="108">
        <v>17</v>
      </c>
      <c r="S519" s="122"/>
      <c r="T519" s="111">
        <f ca="1">SUM((AR20+AS20+AT20+AY18+AZ18+BA18+BF16+BG16+BH16)*-0.132/3,(AU19+AV19+AW19+AX19+BB17+BC17+BD17+BE17+BI15+BJ15+BK15+BL15+BM14+BN14+BO14+BP14+BQ13+BR13+BS13+BT13+BU12+BV12+BW12+BX12+BY11+BZ11+CA11+CB11)*-0.132/4,(CC10+CD10+CE10+CF9+CG9+CH9+CG8+CF8+CE8+CD7+CC7+CB7)*-0.132/3,(CA6+BZ6+BY5+BX5+BW4+BV4)*-0.132/2,17)</f>
        <v>15.259461538461538</v>
      </c>
      <c r="U519" s="111">
        <f ca="1">Lefty!T519</f>
        <v>16.771538461538462</v>
      </c>
    </row>
    <row r="520" spans="2:21">
      <c r="B520" s="108">
        <v>33</v>
      </c>
      <c r="C520" s="71">
        <f ca="1">SUM(0.25*(F520-B520),B520)</f>
        <v>30.75</v>
      </c>
      <c r="D520" s="71">
        <f ca="1">SUM(0.5*(F520-B520)+B520)</f>
        <v>28.5</v>
      </c>
      <c r="E520" s="71">
        <f ca="1">SUM(0.75*(F520-B520),B520)</f>
        <v>26.25</v>
      </c>
      <c r="F520" s="108">
        <v>24</v>
      </c>
      <c r="G520" s="71">
        <f ca="1">SUM(0.25*(J520-F520),F520)</f>
        <v>21.75</v>
      </c>
      <c r="H520" s="71">
        <f ca="1">SUM(0.5*(J520-F520),F520)</f>
        <v>19.5</v>
      </c>
      <c r="I520" s="71">
        <f ca="1">SUM(0.75*(J520-F520),F520)</f>
        <v>17.25</v>
      </c>
      <c r="J520" s="108">
        <f ca="1">SUM(F520,-B520,F520)</f>
        <v>15</v>
      </c>
      <c r="K520" s="71">
        <f ca="1">SUM(0.333*(M520-J520),J520)</f>
        <v>13.2018</v>
      </c>
      <c r="L520" s="71">
        <f ca="1">SUM(0.666*(M520-J520),J520)</f>
        <v>11.403599999999999</v>
      </c>
      <c r="M520" s="108">
        <f ca="1">SUM(J520,-F520,J520,0.4*ABS(J520-F520))</f>
        <v>9.6</v>
      </c>
      <c r="N520" s="109">
        <f ca="1">SUM(0.2*(R520-M520),M520)</f>
        <v>11.08</v>
      </c>
      <c r="O520" s="71">
        <f ca="1">SUM(0.4*(R520-M520),M520)</f>
        <v>12.56</v>
      </c>
      <c r="P520" s="71">
        <f ca="1">SUM(0.6*(R520-M520),M520)</f>
        <v>14.04</v>
      </c>
      <c r="Q520" s="71">
        <f ca="1">SUM(0.8*(R520-M520),M520)</f>
        <v>15.52</v>
      </c>
      <c r="R520" s="108">
        <v>17</v>
      </c>
      <c r="S520" s="122"/>
      <c r="T520" s="111">
        <f ca="1">SUM((AP20+AQ20+AR20)*-0.132/3,(AS19+AT19+AU19+AV19+AW18+AX18+AY18+AZ18+BA17+BB17+BC17+BD17+BE16+BF16+BG16+BH16+BN14+BO14+BP14+BQ14+BW12+BX12+BY12+BZ12+CA11+CB11+CC11+CD11+CE10+CF10+CG10+CH10)*-0.132/4,(BI15+BJ15+BK15+BL15+BM15+BR13+BS13+BT13+BU13+BV13)*-0.132/5,(+CI9+CJ9+CK9+CJ8+CI8+CH8+CG7+CF7+CE7+CD6+CC6+CB6+CA5+BZ5+BY5+BX4+BW4+BV4)*-0.132/3,17)</f>
        <v>15.40906153846154</v>
      </c>
      <c r="U520" s="111">
        <f ca="1">Lefty!T520</f>
        <v>16.857338461538461</v>
      </c>
    </row>
    <row r="521" spans="2:21">
      <c r="B521" s="108">
        <v>34</v>
      </c>
      <c r="C521" s="71">
        <f ca="1">SUM(0.25*(F521-B521),B521)</f>
        <v>31.5</v>
      </c>
      <c r="D521" s="71">
        <f ca="1">SUM(0.5*(F521-B521)+B521)</f>
        <v>29</v>
      </c>
      <c r="E521" s="71">
        <f ca="1">SUM(0.75*(F521-B521),B521)</f>
        <v>26.5</v>
      </c>
      <c r="F521" s="108">
        <v>24</v>
      </c>
      <c r="G521" s="71">
        <f ca="1">SUM(0.25*(J521-F521),F521)</f>
        <v>21.5</v>
      </c>
      <c r="H521" s="71">
        <f ca="1">SUM(0.5*(J521-F521),F521)</f>
        <v>19</v>
      </c>
      <c r="I521" s="71">
        <f ca="1">SUM(0.75*(J521-F521),F521)</f>
        <v>16.5</v>
      </c>
      <c r="J521" s="108">
        <f ca="1">SUM(F521,-B521,F521)</f>
        <v>14</v>
      </c>
      <c r="K521" s="71">
        <f ca="1">SUM(0.333*(M521-J521),J521)</f>
        <v>12.001999999999999</v>
      </c>
      <c r="L521" s="71">
        <f ca="1">SUM(0.666*(M521-J521),J521)</f>
        <v>10.004</v>
      </c>
      <c r="M521" s="108">
        <f ca="1">SUM(J521,-F521,J521,0.4*ABS(J521-F521))</f>
        <v>8</v>
      </c>
      <c r="N521" s="109">
        <f ca="1">SUM(0.2*(R521-M521),M521)</f>
        <v>9.8</v>
      </c>
      <c r="O521" s="71">
        <f ca="1">SUM(0.4*(R521-M521),M521)</f>
        <v>11.6</v>
      </c>
      <c r="P521" s="71">
        <f ca="1">SUM(0.6*(R521-M521),M521)</f>
        <v>13.399999999999999</v>
      </c>
      <c r="Q521" s="71">
        <f ca="1">SUM(0.8*(R521-M521),M521)</f>
        <v>15.2</v>
      </c>
      <c r="R521" s="108">
        <v>17</v>
      </c>
      <c r="S521" s="122"/>
      <c r="T521" s="111">
        <f ca="1">SUM((AN20+AO20+AP20+AQ20+AR19+AS19+AT19+AU19+BA17+BB17+BC17+BD17+BE16+BF16+BG16+BH16)*-0.132/4,(AV18+AW18+AX18+AY18+AZ18+BI15+BJ15+BK15+BL15+BM15+BN14+BO14+BP14+BQ14+BR14+BS13+BT13+BU13+BV13+BW13+BX12+BY12+BZ12+CA12+CB12)*-0.132/5,(CC11+CD11+CE11+CF11+CG10+CH10+CI10+CJ10+CK9+CL9+CM9+CN9+CM8+CL8+CK8+CJ8+CI7+CH7+CG7+CF7+CE6+CD6+CC6+CB6)*-0.132/4,(CA5+BZ5+BY5+BX4+BW4+BV4)*-0.132/3,17)</f>
        <v>15.461861538461539</v>
      </c>
      <c r="U521" s="111">
        <f ca="1">Lefty!T521</f>
        <v>16.751738461538462</v>
      </c>
    </row>
    <row r="522" spans="2:21">
      <c r="B522" s="108">
        <v>35</v>
      </c>
      <c r="C522" s="71">
        <f ca="1">SUM(0.25*(F522-B522),B522)</f>
        <v>32.25</v>
      </c>
      <c r="D522" s="71">
        <f ca="1">SUM(0.5*(F522-B522)+B522)</f>
        <v>29.5</v>
      </c>
      <c r="E522" s="71">
        <f ca="1">SUM(0.75*(F522-B522),B522)</f>
        <v>26.75</v>
      </c>
      <c r="F522" s="108">
        <v>24</v>
      </c>
      <c r="G522" s="71">
        <f ca="1">SUM(0.25*(J522-F522),F522)</f>
        <v>21.25</v>
      </c>
      <c r="H522" s="71">
        <f ca="1">SUM(0.5*(J522-F522),F522)</f>
        <v>18.5</v>
      </c>
      <c r="I522" s="71">
        <f ca="1">SUM(0.75*(J522-F522),F522)</f>
        <v>15.75</v>
      </c>
      <c r="J522" s="108">
        <f ca="1">SUM(F522,-B522,F522)</f>
        <v>13</v>
      </c>
      <c r="K522" s="71">
        <f ca="1">SUM(0.333*(M522-J522),J522)</f>
        <v>10.8022</v>
      </c>
      <c r="L522" s="71">
        <f ca="1">SUM(0.666*(M522-J522),J522)</f>
        <v>8.6044</v>
      </c>
      <c r="M522" s="108">
        <f ca="1">SUM(J522,-F522,J522,0.4*ABS(J522-F522))</f>
        <v>6.4</v>
      </c>
      <c r="N522" s="109">
        <f ca="1">SUM(0.2*(R522-M522),M522)</f>
        <v>8.52</v>
      </c>
      <c r="O522" s="71">
        <f ca="1">SUM(0.4*(R522-M522),M522)</f>
        <v>10.64</v>
      </c>
      <c r="P522" s="71">
        <f ca="1">SUM(0.6*(R522-M522),M522)</f>
        <v>12.76</v>
      </c>
      <c r="Q522" s="71">
        <f ca="1">SUM(0.8*(R522-M522),M522)</f>
        <v>14.88</v>
      </c>
      <c r="R522" s="108">
        <v>17</v>
      </c>
      <c r="S522" s="122"/>
      <c r="T522" s="111">
        <f ca="1">SUM((AL20+AM20+AN20+AO20+AU18+AV18+AW18+AX18)*-0.132/4,(AP19+AQ19+AR19+AS19+AT19+AY17+AZ17+BA17+BB17+BC17+BD16+BE16+BF16+BG16+BH16+BO14+BP14+BQ14+BR14+BS14+BZ12+CA12+CB12+CC12+CD12+CE11+CF11+CG11+CH11+CI11)*-0.132/5,(BI15+BJ15+BK15+BL15+BM15+BN15+BT13+BU13+BV13+BW13+BX13+BY13)*-0.132/6,(CJ10+CK10+CL10+CM10+CN9+CO9+CP9+CQ9+CK7+CJ7+CI7+CH7+CG6+CF6+CE6+CD6+CC5+CB5+CA5+BZ5+BY4+BX4+BW4+BV4)*-0.132/4,(CP8+CO8+CN8+CM8+CL8)*-0.132/5,17)</f>
        <v>15.398061538461539</v>
      </c>
      <c r="U522" s="111">
        <f ca="1">Lefty!T522</f>
        <v>16.448138461538463</v>
      </c>
    </row>
    <row r="523" spans="2:21">
      <c r="B523" s="108">
        <v>36</v>
      </c>
      <c r="C523" s="71">
        <f ca="1">SUM(0.25*(F523-B523),B523)</f>
        <v>33</v>
      </c>
      <c r="D523" s="71">
        <f ca="1">SUM(0.5*(F523-B523)+B523)</f>
        <v>30</v>
      </c>
      <c r="E523" s="71">
        <f ca="1">SUM(0.75*(F523-B523),B523)</f>
        <v>27</v>
      </c>
      <c r="F523" s="108">
        <v>24</v>
      </c>
      <c r="G523" s="71">
        <f ca="1">SUM(0.25*(J523-F523),F523)</f>
        <v>21</v>
      </c>
      <c r="H523" s="71">
        <f ca="1">SUM(0.5*(J523-F523),F523)</f>
        <v>18</v>
      </c>
      <c r="I523" s="71">
        <f ca="1">SUM(0.75*(J523-F523),F523)</f>
        <v>15</v>
      </c>
      <c r="J523" s="108">
        <f ca="1">SUM(F523,-B523,F523)</f>
        <v>12</v>
      </c>
      <c r="K523" s="71">
        <f ca="1">SUM(0.333*(M523-J523),J523)</f>
        <v>9.6024</v>
      </c>
      <c r="L523" s="71">
        <f ca="1">SUM(0.666*(M523-J523),J523)</f>
        <v>7.2048000000000005</v>
      </c>
      <c r="M523" s="108">
        <f ca="1">SUM(J523,-F523,J523,0.4*ABS(J523-F523))</f>
        <v>4.8000000000000007</v>
      </c>
      <c r="N523" s="109">
        <f ca="1">SUM(0.2*(R523-M523),M523)</f>
        <v>7.24</v>
      </c>
      <c r="O523" s="71">
        <f ca="1">SUM(0.4*(R523-M523),M523)</f>
        <v>9.68</v>
      </c>
      <c r="P523" s="71">
        <f ca="1">SUM(0.6*(R523-M523),M523)</f>
        <v>12.120000000000001</v>
      </c>
      <c r="Q523" s="71">
        <f ca="1">SUM(0.8*(R523-M523),M523)</f>
        <v>14.56</v>
      </c>
      <c r="R523" s="108">
        <v>17</v>
      </c>
      <c r="S523" s="122"/>
      <c r="T523" s="111">
        <f ca="1">SUM((AJ20+AK20+AL20+AM20+AN20+AO19+AP19+AQ19+AR19+AS19+AT18+AU18+AV18+AW18+AX18+AY17+AZ17+BA17+BB17+BC17+BD16+BE16+BF16+BG16+BH16)*-0.132/5,(BI15+BJ15+BK15+BL15+BM15+BN15+BO14+BP14+BQ14+BR14+BS14+BT14+BU13+BV13+BW13+BX13+BY13+BZ13+CA12+CB12+CC12+CD12+CE12+CF12)*-0.132/6,(CG11+CH11+CI11+CJ11+CK11+CL10+CM10+CN10+CO10+CP10)*-0.132/5,(CQ9+CR9+CS9+CT9)*-0.132/4,(CS8+CR8+CQ8+CP8+CO8+CN7+CM7+CL7+CK7+CJ7+CI6+CH6+CG6+CF6+CE6+CD5+CC5+CB5+CA5+BZ5)*-0.132/5,(BY4+BX4+BW4+BV4)*-0.132/4,17)</f>
        <v>15.439861538461539</v>
      </c>
      <c r="U523" s="111">
        <f ca="1">Lefty!T523</f>
        <v>16.043338461538461</v>
      </c>
    </row>
    <row r="524" spans="2:21">
      <c r="B524" s="108">
        <v>37</v>
      </c>
      <c r="C524" s="71">
        <f ca="1">SUM(0.25*(F524-B524),B524)</f>
        <v>33.75</v>
      </c>
      <c r="D524" s="71">
        <f ca="1">SUM(0.5*(F524-B524)+B524)</f>
        <v>30.5</v>
      </c>
      <c r="E524" s="71">
        <f ca="1">SUM(0.75*(F524-B524),B524)</f>
        <v>27.25</v>
      </c>
      <c r="F524" s="108">
        <v>24</v>
      </c>
      <c r="G524" s="71">
        <f ca="1">SUM(0.25*(J524-F524),F524)</f>
        <v>20.75</v>
      </c>
      <c r="H524" s="71">
        <f ca="1">SUM(0.5*(J524-F524),F524)</f>
        <v>17.5</v>
      </c>
      <c r="I524" s="71">
        <f ca="1">SUM(0.75*(J524-F524),F524)</f>
        <v>14.25</v>
      </c>
      <c r="J524" s="108">
        <f ca="1">SUM(F524,-B524,F524)</f>
        <v>11</v>
      </c>
      <c r="K524" s="71">
        <f ca="1">SUM(0.333*(M524-J524),J524)</f>
        <v>8.4026</v>
      </c>
      <c r="L524" s="71">
        <f ca="1">SUM(0.666*(M524-J524),J524)</f>
        <v>5.8052</v>
      </c>
      <c r="M524" s="108">
        <f ca="1">SUM(J524,-F524,J524,0.4*ABS(J524-F524))</f>
        <v>3.2</v>
      </c>
      <c r="N524" s="109">
        <f ca="1">SUM(0.2*(R524-M524),M524)</f>
        <v>5.9600000000000009</v>
      </c>
      <c r="O524" s="71">
        <f ca="1">SUM(0.4*(R524-M524),M524)</f>
        <v>8.72</v>
      </c>
      <c r="P524" s="71">
        <f ca="1">SUM(0.6*(R524-M524),M524)</f>
        <v>11.48</v>
      </c>
      <c r="Q524" s="71">
        <f ca="1">SUM(0.8*(R524-M524),M524)</f>
        <v>14.240000000000002</v>
      </c>
      <c r="R524" s="108">
        <v>17</v>
      </c>
      <c r="S524" s="122"/>
      <c r="T524" s="111">
        <f ca="1">SUM((AH20+AI20+AJ20+AK20+AL20+AS18+AT18+AU18+AV18+AW18+BD16+BE16+BF16+BG16+BH16)*-0.132/5,(AM19+AN19+AO19+AP19+AQ19+AR19+AX17+AY17+AZ17+BA17+BB17+BC17)*-0.132/6,(BI15+BJ15+BK15+BL15+BM15+BN15+BO15+BV13+BW13+BX13+BY13+BZ13+CA13+CB13)*-0.132/7,(BP14+BQ14+BR14+BS14+BT14+BU14+CC12+CD12+CE12+CF12+CG12+CH12+CI11+CJ11+CK11+CL11+CM11+CN11)*-0.132/6,(CO10+CP10+CQ10+CR10+CS10+CT9+CU9+CV9+CW9+CX9)*-0.132/5,(CW8+CV8+CU8+CT8+CS8+CR8+CQ7+CP7+CO7+CN7+CM7+CL7+CK6+CJ6+CI6+CH6+CG6+CF6)*-0.132/6,(CE5+CD5+CC5+CB5+CA5+BZ4+BY4+BX4+BW4+BV4)*-0.132/5,17)</f>
        <v>15.598575824175825</v>
      </c>
      <c r="U524" s="111">
        <f ca="1">Lefty!T524</f>
        <v>15.88650989010989</v>
      </c>
    </row>
    <row r="525" spans="2:21">
      <c r="B525" s="108">
        <v>38</v>
      </c>
      <c r="C525" s="71">
        <f ca="1">SUM(0.25*(F525-B525),B525)</f>
        <v>34.5</v>
      </c>
      <c r="D525" s="71">
        <f ca="1">SUM(0.5*(F525-B525)+B525)</f>
        <v>31</v>
      </c>
      <c r="E525" s="71">
        <f ca="1">SUM(0.75*(F525-B525),B525)</f>
        <v>27.5</v>
      </c>
      <c r="F525" s="108">
        <v>24</v>
      </c>
      <c r="G525" s="71">
        <f ca="1">SUM(0.25*(J525-F525),F525)</f>
        <v>20.5</v>
      </c>
      <c r="H525" s="71">
        <f ca="1">SUM(0.5*(J525-F525),F525)</f>
        <v>17</v>
      </c>
      <c r="I525" s="71">
        <f ca="1">SUM(0.75*(J525-F525),F525)</f>
        <v>13.5</v>
      </c>
      <c r="J525" s="108">
        <f ca="1">SUM(F525,-B525,F525)</f>
        <v>10</v>
      </c>
      <c r="K525" s="71">
        <f ca="1">SUM(0.333*(M525-J525),J525)</f>
        <v>7.2028</v>
      </c>
      <c r="L525" s="71">
        <f ca="1">SUM(0.666*(M525-J525),J525)</f>
        <v>4.4056000000000006</v>
      </c>
      <c r="M525" s="108">
        <f ca="1">SUM(J525,-F525,J525,0.4*ABS(J525-F525))</f>
        <v>1.6000000000000005</v>
      </c>
      <c r="N525" s="109">
        <f ca="1">SUM(0.2*(R525-M525),M525)</f>
        <v>4.6800000000000006</v>
      </c>
      <c r="O525" s="71">
        <f ca="1">SUM(0.4*(R525-M525),M525)</f>
        <v>7.7600000000000007</v>
      </c>
      <c r="P525" s="71">
        <f ca="1">SUM(0.6*(R525-M525),M525)</f>
        <v>10.84</v>
      </c>
      <c r="Q525" s="71">
        <f ca="1">SUM(0.8*(R525-M525),M525)</f>
        <v>13.920000000000002</v>
      </c>
      <c r="R525" s="108">
        <v>17</v>
      </c>
      <c r="S525" s="122"/>
      <c r="T525" s="111">
        <f ca="1">SUM((AF20+AG20+AH20+AI20+AJ20)*-0.132/5,(AK19+AL19+AM19+AN19+AO19+AP19+AQ18+AR18+AS18+AT18+AU18+AV18+AW17+AX17+AY17+AZ17+BA17+BB17+BC16+BD16+BE16+BF16+BG16+BH16)*-0.132/6,(BI15+BJ15+BK15+BL15+BM15+BN15+BO15+BP14+BQ14+BR14+BS14+BT14+BU14+BV14+BW13+BX13+BY13+BZ13+CA13+CB13+CC13+CD12+CE12+CF12+CG12+CH12+CI12+CJ12)*-0.132/7,(CK11+CL11+CM11+CN11+CO11+CP11+CQ10+CR10+CS10+CT10+CU10+CV10)*-0.132/6,(CW9+CX9+CY9+CZ9+DA9)*-0.132/5,(CZ8+CY8+CX8+CW8+CV8+CU8+CT8)*-0.132/7,(CS7+CR7+CQ7+CP7+CO7+CN7+CM6+CL6+CK6+CJ6+CI6+CH6+CG5+CF5+CE5+CD5+CC5+CB5+CA4+BZ4+BY4+BX4+BW4+BV4)*-0.132/6,17)</f>
        <v>15.818575824175824</v>
      </c>
      <c r="U525" s="111">
        <f ca="1">Lefty!T525</f>
        <v>15.756395604395605</v>
      </c>
    </row>
    <row r="526" spans="2:19">
      <c r="B526" s="108"/>
      <c r="C526" s="71"/>
      <c r="D526" s="71"/>
      <c r="E526" s="71"/>
      <c r="F526" s="108"/>
      <c r="G526" s="71"/>
      <c r="H526" s="71"/>
      <c r="I526" s="71"/>
      <c r="J526" s="108"/>
      <c r="K526" s="71"/>
      <c r="L526" s="71"/>
      <c r="M526" s="108"/>
      <c r="N526" s="109"/>
      <c r="O526" s="71"/>
      <c r="P526" s="71"/>
      <c r="Q526" s="71"/>
      <c r="R526" s="108"/>
      <c r="S526" s="122"/>
    </row>
    <row r="527" spans="2:21">
      <c r="B527" s="108">
        <v>28</v>
      </c>
      <c r="C527" s="71">
        <f ca="1">SUM(0.25*(F527-B527),B527)</f>
        <v>27.25</v>
      </c>
      <c r="D527" s="71">
        <f ca="1">SUM(0.5*(F527-B527)+B527)</f>
        <v>26.5</v>
      </c>
      <c r="E527" s="71">
        <f ca="1">SUM(0.75*(F527-B527),B527)</f>
        <v>25.75</v>
      </c>
      <c r="F527" s="108">
        <v>25</v>
      </c>
      <c r="G527" s="71">
        <f ca="1">SUM(0.25*(J527-F527),F527)</f>
        <v>24.25</v>
      </c>
      <c r="H527" s="71">
        <f ca="1">SUM(0.5*(J527-F527),F527)</f>
        <v>23.5</v>
      </c>
      <c r="I527" s="71">
        <f ca="1">SUM(0.75*(J527-F527),F527)</f>
        <v>22.75</v>
      </c>
      <c r="J527" s="108">
        <f ca="1">SUM(F527,-B527,F527)</f>
        <v>22</v>
      </c>
      <c r="K527" s="71">
        <f ca="1">SUM(0.333*(M527-J527),J527)</f>
        <v>21.4006</v>
      </c>
      <c r="L527" s="71">
        <f ca="1">SUM(0.666*(M527-J527),J527)</f>
        <v>20.801199999999998</v>
      </c>
      <c r="M527" s="108">
        <f ca="1">SUM(J527,-F527,J527,0.4*ABS(J527-F527))</f>
        <v>20.2</v>
      </c>
      <c r="N527" s="109">
        <f ca="1">SUM(0.2*(R527-M527),M527)</f>
        <v>19.56</v>
      </c>
      <c r="O527" s="71">
        <f ca="1">SUM(0.4*(R527-M527),M527)</f>
        <v>18.919999999999998</v>
      </c>
      <c r="P527" s="71">
        <f ca="1">SUM(0.6*(R527-M527),M527)</f>
        <v>18.28</v>
      </c>
      <c r="Q527" s="71">
        <f ca="1">SUM(0.8*(R527-M527),M527)</f>
        <v>17.64</v>
      </c>
      <c r="R527" s="108">
        <v>17</v>
      </c>
      <c r="S527" s="122"/>
      <c r="T527" s="111">
        <f ca="1">SUM((AZ20+BC18+BF16+BI14+BL12+BO10+BP9+BQ8+BR7+BS6+BT5)*-0.132,(BA19+BB19+BD17+BE17+BG15+BH15+BJ13+BK13+BM11+BN11+BU4+BV4)*-0.132/2,17)</f>
        <v>14.96246153846154</v>
      </c>
      <c r="U527" s="111">
        <f ca="1">Lefty!T527</f>
        <v>16.991538461538461</v>
      </c>
    </row>
    <row r="528" spans="2:21">
      <c r="B528" s="108">
        <v>29</v>
      </c>
      <c r="C528" s="71">
        <f ca="1">SUM(0.25*(F528-B528),B528)</f>
        <v>28</v>
      </c>
      <c r="D528" s="71">
        <f ca="1">SUM(0.5*(F528-B528)+B528)</f>
        <v>27</v>
      </c>
      <c r="E528" s="71">
        <f ca="1">SUM(0.75*(F528-B528),B528)</f>
        <v>26</v>
      </c>
      <c r="F528" s="108">
        <v>25</v>
      </c>
      <c r="G528" s="71">
        <f ca="1">SUM(0.25*(J528-F528),F528)</f>
        <v>24</v>
      </c>
      <c r="H528" s="71">
        <f ca="1">SUM(0.5*(J528-F528),F528)</f>
        <v>23</v>
      </c>
      <c r="I528" s="71">
        <f ca="1">SUM(0.75*(J528-F528),F528)</f>
        <v>22</v>
      </c>
      <c r="J528" s="108">
        <f ca="1">SUM(F528,-B528,F528)</f>
        <v>21</v>
      </c>
      <c r="K528" s="71">
        <f ca="1">SUM(0.333*(M528-J528),J528)</f>
        <v>20.2008</v>
      </c>
      <c r="L528" s="71">
        <f ca="1">SUM(0.666*(M528-J528),J528)</f>
        <v>19.401600000000002</v>
      </c>
      <c r="M528" s="108">
        <f ca="1">SUM(J528,-F528,J528,0.4*ABS(J528-F528))</f>
        <v>18.6</v>
      </c>
      <c r="N528" s="109">
        <f ca="1">SUM(0.2*(R528-M528),M528)</f>
        <v>18.28</v>
      </c>
      <c r="O528" s="71">
        <f ca="1">SUM(0.4*(R528-M528),M528)</f>
        <v>17.96</v>
      </c>
      <c r="P528" s="71">
        <f ca="1">SUM(0.6*(R528-M528),M528)</f>
        <v>17.64</v>
      </c>
      <c r="Q528" s="71">
        <f ca="1">SUM(0.8*(R528-M528),M528)</f>
        <v>17.32</v>
      </c>
      <c r="R528" s="108">
        <v>17</v>
      </c>
      <c r="S528" s="122"/>
      <c r="T528" s="111">
        <f ca="1">SUM((AY19+AZ19+BA18+BB18+BC17+BD17+BE16+BF16+BG15+BH15+BI14+BJ14+BK13+BL13+BM12+BN12+BO11+BP11+BQ10+BR10)*-0.132/2,(AX20+BS9+BT8+BT7+BU6+BU5+BV4)*-0.132,17)</f>
        <v>15.358461538461539</v>
      </c>
      <c r="U528" s="111">
        <f ca="1">Lefty!T528</f>
        <v>16.595538461538464</v>
      </c>
    </row>
    <row r="529" spans="2:21">
      <c r="B529" s="108">
        <v>30</v>
      </c>
      <c r="C529" s="71">
        <f ca="1">SUM(0.25*(F529-B529),B529)</f>
        <v>28.75</v>
      </c>
      <c r="D529" s="71">
        <f ca="1">SUM(0.5*(F529-B529)+B529)</f>
        <v>27.5</v>
      </c>
      <c r="E529" s="71">
        <f ca="1">SUM(0.75*(F529-B529),B529)</f>
        <v>26.25</v>
      </c>
      <c r="F529" s="108">
        <v>25</v>
      </c>
      <c r="G529" s="71">
        <f ca="1">SUM(0.25*(J529-F529),F529)</f>
        <v>23.75</v>
      </c>
      <c r="H529" s="71">
        <f ca="1">SUM(0.5*(J529-F529),F529)</f>
        <v>22.5</v>
      </c>
      <c r="I529" s="71">
        <f ca="1">SUM(0.75*(J529-F529),F529)</f>
        <v>21.25</v>
      </c>
      <c r="J529" s="108">
        <f ca="1">SUM(F529,-B529,F529)</f>
        <v>20</v>
      </c>
      <c r="K529" s="71">
        <f ca="1">SUM(0.333*(M529-J529),J529)</f>
        <v>19.001</v>
      </c>
      <c r="L529" s="71">
        <f ca="1">SUM(0.666*(M529-J529),J529)</f>
        <v>18.002</v>
      </c>
      <c r="M529" s="108">
        <f ca="1">SUM(J529,-F529,J529,0.4*ABS(J529-F529))</f>
        <v>17</v>
      </c>
      <c r="N529" s="109">
        <f ca="1">SUM(0.2*(R529-M529),M529)</f>
        <v>17</v>
      </c>
      <c r="O529" s="71">
        <f ca="1">SUM(0.4*(R529-M529),M529)</f>
        <v>17</v>
      </c>
      <c r="P529" s="71">
        <f ca="1">SUM(0.6*(R529-M529),M529)</f>
        <v>17</v>
      </c>
      <c r="Q529" s="71">
        <f ca="1">SUM(0.8*(R529-M529),M529)</f>
        <v>17</v>
      </c>
      <c r="R529" s="108">
        <v>17</v>
      </c>
      <c r="S529" s="122"/>
      <c r="T529" s="111">
        <f ca="1">SUM((AV20+AW20+AX19+AY19+BC17+BD17+BE16+BF16+BJ14+BK14+BO12+BP12+BQ11+BR11+BS10+BT10+BU9+BV9)*-0.132/2,(AZ18+BA18+BB18+BG15+BH15+BI15+BL13+BM13+BN13)*-0.132/3,(BV8+BV7+BV6+BV5+BV4)*-0.132,17)</f>
        <v>15.336461538461538</v>
      </c>
      <c r="U529" s="111">
        <f ca="1">Lefty!T529</f>
        <v>16.595538461538464</v>
      </c>
    </row>
    <row r="530" spans="2:21">
      <c r="B530" s="108">
        <v>31</v>
      </c>
      <c r="C530" s="71">
        <f ca="1">SUM(0.25*(F530-B530),B530)</f>
        <v>29.5</v>
      </c>
      <c r="D530" s="71">
        <f ca="1">SUM(0.5*(F530-B530)+B530)</f>
        <v>28</v>
      </c>
      <c r="E530" s="71">
        <f ca="1">SUM(0.75*(F530-B530),B530)</f>
        <v>26.5</v>
      </c>
      <c r="F530" s="108">
        <v>25</v>
      </c>
      <c r="G530" s="71">
        <f ca="1">SUM(0.25*(J530-F530),F530)</f>
        <v>23.5</v>
      </c>
      <c r="H530" s="71">
        <f ca="1">SUM(0.5*(J530-F530),F530)</f>
        <v>22</v>
      </c>
      <c r="I530" s="71">
        <f ca="1">SUM(0.75*(J530-F530),F530)</f>
        <v>20.5</v>
      </c>
      <c r="J530" s="108">
        <f ca="1">SUM(F530,-B530,F530)</f>
        <v>19</v>
      </c>
      <c r="K530" s="71">
        <f ca="1">SUM(0.333*(M530-J530),J530)</f>
        <v>17.8012</v>
      </c>
      <c r="L530" s="71">
        <f ca="1">SUM(0.666*(M530-J530),J530)</f>
        <v>16.6024</v>
      </c>
      <c r="M530" s="108">
        <f ca="1">SUM(J530,-F530,J530,0.4*ABS(J530-F530))</f>
        <v>15.4</v>
      </c>
      <c r="N530" s="109">
        <f ca="1">SUM(0.2*(R530-M530),M530)</f>
        <v>15.72</v>
      </c>
      <c r="O530" s="71">
        <f ca="1">SUM(0.4*(R530-M530),M530)</f>
        <v>16.04</v>
      </c>
      <c r="P530" s="71">
        <f ca="1">SUM(0.6*(R530-M530),M530)</f>
        <v>16.36</v>
      </c>
      <c r="Q530" s="71">
        <f ca="1">SUM(0.8*(R530-M530),M530)</f>
        <v>16.68</v>
      </c>
      <c r="R530" s="108">
        <v>17</v>
      </c>
      <c r="S530" s="122"/>
      <c r="T530" s="111">
        <f ca="1">SUM((AT20+AU20+AY18+AZ18)*-0.132/2,(AV19+AW19+AX19+BA17+BB17+BC17+BD16+BE16+BF16+BG15+BH15+BI15+BJ14+BK14+BL14+BM13+BN13+BO13+BP12+BQ12+BR12+BS11+BT11+BU11)*-0.132/3,(BV10+BW10+BX9+BY9)*-0.132/2,(BX8+BX7+BW6+BW5+BV4)*-0.132,17)</f>
        <v>15.050461538461537</v>
      </c>
      <c r="U530" s="111">
        <f ca="1">Lefty!T530</f>
        <v>16.59553846153846</v>
      </c>
    </row>
    <row r="531" spans="2:21">
      <c r="B531" s="108">
        <v>32</v>
      </c>
      <c r="C531" s="71">
        <f ca="1">SUM(0.25*(F531-B531),B531)</f>
        <v>30.25</v>
      </c>
      <c r="D531" s="71">
        <f ca="1">SUM(0.5*(F531-B531)+B531)</f>
        <v>28.5</v>
      </c>
      <c r="E531" s="71">
        <f ca="1">SUM(0.75*(F531-B531),B531)</f>
        <v>26.75</v>
      </c>
      <c r="F531" s="108">
        <v>25</v>
      </c>
      <c r="G531" s="71">
        <f ca="1">SUM(0.25*(J531-F531),F531)</f>
        <v>23.25</v>
      </c>
      <c r="H531" s="71">
        <f ca="1">SUM(0.5*(J531-F531),F531)</f>
        <v>21.5</v>
      </c>
      <c r="I531" s="71">
        <f ca="1">SUM(0.75*(J531-F531),F531)</f>
        <v>19.75</v>
      </c>
      <c r="J531" s="108">
        <f ca="1">SUM(F531,-B531,F531)</f>
        <v>18</v>
      </c>
      <c r="K531" s="71">
        <f ca="1">SUM(0.333*(M531-J531),J531)</f>
        <v>16.6014</v>
      </c>
      <c r="L531" s="71">
        <f ca="1">SUM(0.666*(M531-J531),J531)</f>
        <v>15.2028</v>
      </c>
      <c r="M531" s="108">
        <f ca="1">SUM(J531,-F531,J531,0.4*ABS(J531-F531))</f>
        <v>13.8</v>
      </c>
      <c r="N531" s="109">
        <f ca="1">SUM(0.2*(R531-M531),M531)</f>
        <v>14.440000000000001</v>
      </c>
      <c r="O531" s="71">
        <f ca="1">SUM(0.4*(R531-M531),M531)</f>
        <v>15.08</v>
      </c>
      <c r="P531" s="71">
        <f ca="1">SUM(0.6*(R531-M531),M531)</f>
        <v>15.72</v>
      </c>
      <c r="Q531" s="71">
        <f ca="1">SUM(0.8*(R531-M531),M531)</f>
        <v>16.36</v>
      </c>
      <c r="R531" s="108">
        <v>17</v>
      </c>
      <c r="S531" s="122"/>
      <c r="T531" s="111">
        <f ca="1">SUM((AR20+AS20+AT20+AU19+AV19+AW19+AX18+AY18+AZ18+BA17+BB17+BC17+BD16+BE16+BF16+BK14+BL14+BM14+BR12+BS12+BT12+BU11+BV11+BW11+BX10+BY10+BZ10)*-0.132/3,(BG15+BH15+BI15+BJ15+BN13+BO13+BP13+BQ13)*-0.132/4,(CA9+CB9+CA8+BZ8)*-0.132/2,(BY7+BX6+BW5+BV4)*-0.132,17)</f>
        <v>15.281461538461539</v>
      </c>
      <c r="U531" s="111">
        <f ca="1">Lefty!T531</f>
        <v>16.397538461538463</v>
      </c>
    </row>
    <row r="532" spans="2:21">
      <c r="B532" s="108">
        <v>33</v>
      </c>
      <c r="C532" s="71">
        <f ca="1">SUM(0.25*(F532-B532),B532)</f>
        <v>31</v>
      </c>
      <c r="D532" s="71">
        <f ca="1">SUM(0.5*(F532-B532)+B532)</f>
        <v>29</v>
      </c>
      <c r="E532" s="71">
        <f ca="1">SUM(0.75*(F532-B532),B532)</f>
        <v>27</v>
      </c>
      <c r="F532" s="108">
        <v>25</v>
      </c>
      <c r="G532" s="71">
        <f ca="1">SUM(0.25*(J532-F532),F532)</f>
        <v>23</v>
      </c>
      <c r="H532" s="71">
        <f ca="1">SUM(0.5*(J532-F532),F532)</f>
        <v>21</v>
      </c>
      <c r="I532" s="71">
        <f ca="1">SUM(0.75*(J532-F532),F532)</f>
        <v>19</v>
      </c>
      <c r="J532" s="108">
        <f ca="1">SUM(F532,-B532,F532)</f>
        <v>17</v>
      </c>
      <c r="K532" s="71">
        <f ca="1">SUM(0.333*(M532-J532),J532)</f>
        <v>15.4016</v>
      </c>
      <c r="L532" s="71">
        <f ca="1">SUM(0.666*(M532-J532),J532)</f>
        <v>13.8032</v>
      </c>
      <c r="M532" s="108">
        <f ca="1">SUM(J532,-F532,J532,0.4*ABS(J532-F532))</f>
        <v>12.2</v>
      </c>
      <c r="N532" s="109">
        <f ca="1">SUM(0.2*(R532-M532),M532)</f>
        <v>13.16</v>
      </c>
      <c r="O532" s="71">
        <f ca="1">SUM(0.4*(R532-M532),M532)</f>
        <v>14.12</v>
      </c>
      <c r="P532" s="71">
        <f ca="1">SUM(0.6*(R532-M532),M532)</f>
        <v>15.08</v>
      </c>
      <c r="Q532" s="71">
        <f ca="1">SUM(0.8*(R532-M532),M532)</f>
        <v>16.04</v>
      </c>
      <c r="R532" s="108">
        <v>17</v>
      </c>
      <c r="S532" s="122"/>
      <c r="T532" s="111">
        <f ca="1">SUM((AP20+AQ20+AR20+AW18+AX18+AY18+BD16+BE16+BF16)*-0.132/3,(AS19+AT19+AU19+AV19+AZ17+BA17+BB17+BC17+BG15+BH15+BI15+BJ15+BK14+BL14+BM14+BN14+BO13+BP13+BQ13+BR13+BS12+BT12+BU12+BV12+BW11+BX11+BY11+BZ11)*-0.132/4,(CA10+CB10+CC10+CD9+CE9+CF9)*-0.132/3,(CE8+CD8+CC7+CB7+CA6+BZ6+BY5+BX5+BW4+BV4)*-0.132/2,17)</f>
        <v>15.336461538461538</v>
      </c>
      <c r="U532" s="111">
        <f ca="1">Lefty!T532</f>
        <v>16.749538461538464</v>
      </c>
    </row>
    <row r="533" spans="2:21">
      <c r="B533" s="108">
        <v>34</v>
      </c>
      <c r="C533" s="71">
        <f ca="1">SUM(0.25*(F533-B533),B533)</f>
        <v>31.75</v>
      </c>
      <c r="D533" s="71">
        <f ca="1">SUM(0.5*(F533-B533)+B533)</f>
        <v>29.5</v>
      </c>
      <c r="E533" s="71">
        <f ca="1">SUM(0.75*(F533-B533),B533)</f>
        <v>27.25</v>
      </c>
      <c r="F533" s="108">
        <v>25</v>
      </c>
      <c r="G533" s="71">
        <f ca="1">SUM(0.25*(J533-F533),F533)</f>
        <v>22.75</v>
      </c>
      <c r="H533" s="71">
        <f ca="1">SUM(0.5*(J533-F533),F533)</f>
        <v>20.5</v>
      </c>
      <c r="I533" s="71">
        <f ca="1">SUM(0.75*(J533-F533),F533)</f>
        <v>18.25</v>
      </c>
      <c r="J533" s="108">
        <f ca="1">SUM(F533,-B533,F533)</f>
        <v>16</v>
      </c>
      <c r="K533" s="71">
        <f ca="1">SUM(0.333*(M533-J533),J533)</f>
        <v>14.2018</v>
      </c>
      <c r="L533" s="71">
        <f ca="1">SUM(0.666*(M533-J533),J533)</f>
        <v>12.403599999999999</v>
      </c>
      <c r="M533" s="108">
        <f ca="1">SUM(J533,-F533,J533,0.4*ABS(J533-F533))</f>
        <v>10.6</v>
      </c>
      <c r="N533" s="109">
        <f ca="1">SUM(0.2*(R533-M533),M533)</f>
        <v>11.879999999999999</v>
      </c>
      <c r="O533" s="71">
        <f ca="1">SUM(0.4*(R533-M533),M533)</f>
        <v>13.16</v>
      </c>
      <c r="P533" s="71">
        <f ca="1">SUM(0.6*(R533-M533),M533)</f>
        <v>14.44</v>
      </c>
      <c r="Q533" s="71">
        <f ca="1">SUM(0.8*(R533-M533),M533)</f>
        <v>15.72</v>
      </c>
      <c r="R533" s="108">
        <v>17</v>
      </c>
      <c r="S533" s="122"/>
      <c r="T533" s="111">
        <f ca="1">SUM((AN20+AO20+AP20)*-0.132/3,(AQ19+AR19+AS19+AT19+AU18+AV18+AW18+AX18+AY17+AZ17+BA17+BB17+BC16+BD16+BE16+BF16+BL14+BM14+BN14+BO14+BU12+BV12+BW12+BX12+BY11+BZ11+CA11+CB11+CC10+CD10+CE10+CF10)*-0.132/4,(BG15+BH15+BI15+BJ15+BK15+BP13+BQ13+BR13+BS13+BT13)*-0.132/5,(CG9+CH9+CI9+CH8+CG8+CF8+CE7+CD7+CC7+CB6+CA6+BZ6)*-0.132/3,(BY5+BX5+BW4+BV4)*-0.132/2,17)</f>
        <v>15.514661538461539</v>
      </c>
      <c r="U533" s="111">
        <f ca="1">Lefty!T533</f>
        <v>16.417338461538463</v>
      </c>
    </row>
    <row r="534" spans="2:21">
      <c r="B534" s="108">
        <v>35</v>
      </c>
      <c r="C534" s="71">
        <f ca="1">SUM(0.25*(F534-B534),B534)</f>
        <v>32.5</v>
      </c>
      <c r="D534" s="71">
        <f ca="1">SUM(0.5*(F534-B534)+B534)</f>
        <v>30</v>
      </c>
      <c r="E534" s="71">
        <f ca="1">SUM(0.75*(F534-B534),B534)</f>
        <v>27.5</v>
      </c>
      <c r="F534" s="108">
        <v>25</v>
      </c>
      <c r="G534" s="71">
        <f ca="1">SUM(0.25*(J534-F534),F534)</f>
        <v>22.5</v>
      </c>
      <c r="H534" s="71">
        <f ca="1">SUM(0.5*(J534-F534),F534)</f>
        <v>20</v>
      </c>
      <c r="I534" s="71">
        <f ca="1">SUM(0.75*(J534-F534),F534)</f>
        <v>17.5</v>
      </c>
      <c r="J534" s="108">
        <f ca="1">SUM(F534,-B534,F534)</f>
        <v>15</v>
      </c>
      <c r="K534" s="71">
        <f ca="1">SUM(0.333*(M534-J534),J534)</f>
        <v>13.001999999999999</v>
      </c>
      <c r="L534" s="71">
        <f ca="1">SUM(0.666*(M534-J534),J534)</f>
        <v>11.004</v>
      </c>
      <c r="M534" s="108">
        <f ca="1">SUM(J534,-F534,J534,0.4*ABS(J534-F534))</f>
        <v>9</v>
      </c>
      <c r="N534" s="109">
        <f ca="1">SUM(0.2*(R534-M534),M534)</f>
        <v>10.6</v>
      </c>
      <c r="O534" s="71">
        <f ca="1">SUM(0.4*(R534-M534),M534)</f>
        <v>12.2</v>
      </c>
      <c r="P534" s="71">
        <f ca="1">SUM(0.6*(R534-M534),M534)</f>
        <v>13.8</v>
      </c>
      <c r="Q534" s="71">
        <f ca="1">SUM(0.8*(R534-M534),M534)</f>
        <v>15.4</v>
      </c>
      <c r="R534" s="108">
        <v>17</v>
      </c>
      <c r="S534" s="122"/>
      <c r="T534" s="111">
        <f ca="1">SUM((AL20+AM20+AN20+AO20++AP19+AQ19+AR19+AS19+AY17+AZ17+BA17+BB17+BC16+BD16+BE16+BF16)*-0.132/4,(AT18+AU18+AV18+AW18+AX18+BG15+BH15+BI15+BJ15+BK15+BL14+BM14+BN14+BO14+BP14+BQ13+BR13+BS13+BT13+BU13+BV12+BW12+BX12+BY12+BZ12)*-0.132/5,(CA11+CB11+CC11+CD11+CE10+CF10+CG10+CH10+CI9+CJ9+CK9+CL9+CK8+CJ8+CI8+CH8)*-0.132/4,(CG7+CF7+CE7+CD6+CC6+CB6+CA5+BZ5+BY5+BX4+BW4+BV4)*-0.132/3,17)</f>
        <v>15.763261538461538</v>
      </c>
      <c r="U534" s="111">
        <f ca="1">Lefty!T534</f>
        <v>16.507538461538463</v>
      </c>
    </row>
    <row r="535" spans="2:21">
      <c r="B535" s="108">
        <v>36</v>
      </c>
      <c r="C535" s="71">
        <f ca="1">SUM(0.25*(F535-B535),B535)</f>
        <v>33.25</v>
      </c>
      <c r="D535" s="71">
        <f ca="1">SUM(0.5*(F535-B535)+B535)</f>
        <v>30.5</v>
      </c>
      <c r="E535" s="71">
        <f ca="1">SUM(0.75*(F535-B535),B535)</f>
        <v>27.75</v>
      </c>
      <c r="F535" s="108">
        <v>25</v>
      </c>
      <c r="G535" s="71">
        <f ca="1">SUM(0.25*(J535-F535),F535)</f>
        <v>22.25</v>
      </c>
      <c r="H535" s="71">
        <f ca="1">SUM(0.5*(J535-F535),F535)</f>
        <v>19.5</v>
      </c>
      <c r="I535" s="71">
        <f ca="1">SUM(0.75*(J535-F535),F535)</f>
        <v>16.75</v>
      </c>
      <c r="J535" s="108">
        <f ca="1">SUM(F535,-B535,F535)</f>
        <v>14</v>
      </c>
      <c r="K535" s="71">
        <f ca="1">SUM(0.333*(M535-J535),J535)</f>
        <v>11.8022</v>
      </c>
      <c r="L535" s="71">
        <f ca="1">SUM(0.666*(M535-J535),J535)</f>
        <v>9.6044</v>
      </c>
      <c r="M535" s="108">
        <f ca="1">SUM(J535,-F535,J535,0.4*ABS(J535-F535))</f>
        <v>7.4</v>
      </c>
      <c r="N535" s="109">
        <f ca="1">SUM(0.2*(R535-M535),M535)</f>
        <v>9.32</v>
      </c>
      <c r="O535" s="71">
        <f ca="1">SUM(0.4*(R535-M535),M535)</f>
        <v>11.24</v>
      </c>
      <c r="P535" s="71">
        <f ca="1">SUM(0.6*(R535-M535),M535)</f>
        <v>13.16</v>
      </c>
      <c r="Q535" s="71">
        <f ca="1">SUM(0.8*(R535-M535),M535)</f>
        <v>15.08</v>
      </c>
      <c r="R535" s="108">
        <v>17</v>
      </c>
      <c r="S535" s="122"/>
      <c r="T535" s="111">
        <f ca="1">SUM((AJ20+AK20+AL20+AM20+AS18+AT18+AU18+AV18)*-0.132/4,(AN19+AO19+AP19+AQ19+AR19+AW17+AX17+AY17+AZ17+BA17+BB16+BC16+BD16+BE16+BF16+BM14+BN14+BO14+BP14+BQ14+BX12+BY12+BZ12+CA12+CB12+CC11+CD11+CE11+CF11+CG11)*-0.132/5,(BG15+BH15+BI15+BJ15+BK15+BL15+BR13+BS13+BT13+BU13+BV13+BW13)*-0.132/6,(CH10+CI10+CJ10+CK10+CL9+CM9+CN9+CO9+CN8+CM8+CL8+CK8+CJ7+CI7+CH7+CG7+CF6+CE6+CD6+CC6+CB5+CA5+BZ5+BY5)*-0.132/4,(BX4+BW4+BV4)*-0.132/3,17)</f>
        <v>15.783061538461539</v>
      </c>
      <c r="U535" s="111">
        <f ca="1">Lefty!T535</f>
        <v>16.274338461538463</v>
      </c>
    </row>
    <row r="536" spans="2:21">
      <c r="B536" s="108">
        <v>37</v>
      </c>
      <c r="C536" s="71">
        <f ca="1">SUM(0.25*(F536-B536),B536)</f>
        <v>34</v>
      </c>
      <c r="D536" s="71">
        <f ca="1">SUM(0.5*(F536-B536)+B536)</f>
        <v>31</v>
      </c>
      <c r="E536" s="71">
        <f ca="1">SUM(0.75*(F536-B536),B536)</f>
        <v>28</v>
      </c>
      <c r="F536" s="108">
        <v>25</v>
      </c>
      <c r="G536" s="71">
        <f ca="1">SUM(0.25*(J536-F536),F536)</f>
        <v>22</v>
      </c>
      <c r="H536" s="71">
        <f ca="1">SUM(0.5*(J536-F536),F536)</f>
        <v>19</v>
      </c>
      <c r="I536" s="71">
        <f ca="1">SUM(0.75*(J536-F536),F536)</f>
        <v>16</v>
      </c>
      <c r="J536" s="108">
        <f ca="1">SUM(F536,-B536,F536)</f>
        <v>13</v>
      </c>
      <c r="K536" s="71">
        <f ca="1">SUM(0.333*(M536-J536),J536)</f>
        <v>10.6024</v>
      </c>
      <c r="L536" s="71">
        <f ca="1">SUM(0.666*(M536-J536),J536)</f>
        <v>8.2048</v>
      </c>
      <c r="M536" s="108">
        <f ca="1">SUM(J536,-F536,J536,0.4*ABS(J536-F536))</f>
        <v>5.8000000000000007</v>
      </c>
      <c r="N536" s="109">
        <f ca="1">SUM(0.2*(R536-M536),M536)</f>
        <v>8.0400000000000009</v>
      </c>
      <c r="O536" s="71">
        <f ca="1">SUM(0.4*(R536-M536),M536)</f>
        <v>10.280000000000001</v>
      </c>
      <c r="P536" s="71">
        <f ca="1">SUM(0.6*(R536-M536),M536)</f>
        <v>12.52</v>
      </c>
      <c r="Q536" s="71">
        <f ca="1">SUM(0.8*(R536-M536),M536)</f>
        <v>14.76</v>
      </c>
      <c r="R536" s="108">
        <v>17</v>
      </c>
      <c r="S536" s="122"/>
      <c r="T536" s="111">
        <f ca="1">SUM((AH20+AI20+AJ20+AK20+AL20+AM19+AN19+AO19+AP19+AQ19+AR18+AS18+AT18+AU18+AV18+AW17+AX17+AY17+AZ17+BA17+BB16+BC16+BD16+BE16+BF16)*-0.132/5,(BG15+BH15+BI15+BJ15+BK15+BL15+BM14+BN14+BO14+BP14+BQ14+BR14+BS13+BT13+BU13+BV13+BW13+BX13+BY12+BZ12+CA12+CB12+CC12+CD12)*-0.132/6,(CE11+CF11+CG11+CH11+CI11+CJ10+CK10+CL10+CM10+CN10)*-0.132/5,(CO9+CP9+CQ9+CR9)*-0.132/4,(CQ8+CP8+CO8+CN8+CM8+CL7+CK7+CJ7+CI7+CH7)*-0.132/5,(CG6+CF6+CE6+CD6+CC5+CB5+CA5+BZ5+BY4+BX4+BW4+BV4)*-0.132/4,17)</f>
        <v>15.765461538461539</v>
      </c>
      <c r="U536" s="111">
        <f ca="1">Lefty!T536</f>
        <v>16.071938461538462</v>
      </c>
    </row>
    <row r="537" spans="2:21">
      <c r="B537" s="108">
        <v>38</v>
      </c>
      <c r="C537" s="71">
        <f ca="1">SUM(0.25*(F537-B537),B537)</f>
        <v>34.75</v>
      </c>
      <c r="D537" s="71">
        <f ca="1">SUM(0.5*(F537-B537)+B537)</f>
        <v>31.5</v>
      </c>
      <c r="E537" s="71">
        <f ca="1">SUM(0.75*(F537-B537),B537)</f>
        <v>28.25</v>
      </c>
      <c r="F537" s="108">
        <v>25</v>
      </c>
      <c r="G537" s="71">
        <f ca="1">SUM(0.25*(J537-F537),F537)</f>
        <v>21.75</v>
      </c>
      <c r="H537" s="71">
        <f ca="1">SUM(0.5*(J537-F537),F537)</f>
        <v>18.5</v>
      </c>
      <c r="I537" s="71">
        <f ca="1">SUM(0.75*(J537-F537),F537)</f>
        <v>15.25</v>
      </c>
      <c r="J537" s="108">
        <f ca="1">SUM(F537,-B537,F537)</f>
        <v>12</v>
      </c>
      <c r="K537" s="71">
        <f ca="1">SUM(0.333*(M537-J537),J537)</f>
        <v>9.4026</v>
      </c>
      <c r="L537" s="71">
        <f ca="1">SUM(0.666*(M537-J537),J537)</f>
        <v>6.8052</v>
      </c>
      <c r="M537" s="108">
        <f ca="1">SUM(J537,-F537,J537,0.4*ABS(J537-F537))</f>
        <v>4.2</v>
      </c>
      <c r="N537" s="109">
        <f ca="1">SUM(0.2*(R537-M537),M537)</f>
        <v>6.7600000000000007</v>
      </c>
      <c r="O537" s="71">
        <f ca="1">SUM(0.4*(R537-M537),M537)</f>
        <v>9.32</v>
      </c>
      <c r="P537" s="71">
        <f ca="1">SUM(0.6*(R537-M537),M537)</f>
        <v>11.879999999999999</v>
      </c>
      <c r="Q537" s="71">
        <f ca="1">SUM(0.8*(R537-M537),M537)</f>
        <v>14.440000000000001</v>
      </c>
      <c r="R537" s="108">
        <v>17</v>
      </c>
      <c r="S537" s="122"/>
      <c r="T537" s="111">
        <f ca="1">SUM((AF20+AG20+AH20+AI20+AJ20+AQ18+AR18+AS18+AT18+AU18+BB16+BC16+BD16+BE16+BF16)*-0.132/5,(AK19+AL19+AM19+AN19+AO19+AP19+AV17+AW17+AX17+AY17+AZ17+BA17+BN14+BO14+BP14+BQ14+BR14+BS14+CA12+CB12+CC12+CD12+CE12+CF12+CG11+CH11+CI11+CJ11+CK11+CL11)*-0.132/6,(BG15+BH15+BI15+BJ15+BK15+BL15+BM15+BT13+BU13+BV13+BW13+BX13+BY13+BZ13)*-0.132/7,(CM10+CN10+CO10+CP10+CQ10+CR9+CS9+CT9+CU9+CV9+CO7+CN7+CM7+CL7+CK7+CJ6+CI6+CH6+CG6+CF6+CE5+CD5+CC5+CB5+CA5+BZ4+BY4+BX4+BW4+BV4)*-0.132/5,(CU8+CT8+CS8+CR8+CQ8+CP8)*-0.132/6,17)</f>
        <v>15.90909010989011</v>
      </c>
      <c r="U537" s="111">
        <f ca="1">Lefty!T537</f>
        <v>15.69730989010989</v>
      </c>
    </row>
    <row r="538" spans="2:21">
      <c r="B538" s="108">
        <v>39</v>
      </c>
      <c r="C538" s="71">
        <f ca="1">SUM(0.25*(F538-B538),B538)</f>
        <v>35.5</v>
      </c>
      <c r="D538" s="71">
        <f ca="1">SUM(0.5*(F538-B538)+B538)</f>
        <v>32</v>
      </c>
      <c r="E538" s="71">
        <f ca="1">SUM(0.75*(F538-B538),B538)</f>
        <v>28.5</v>
      </c>
      <c r="F538" s="108">
        <v>25</v>
      </c>
      <c r="G538" s="71">
        <f ca="1">SUM(0.25*(J538-F538),F538)</f>
        <v>21.5</v>
      </c>
      <c r="H538" s="71">
        <f ca="1">SUM(0.5*(J538-F538),F538)</f>
        <v>18</v>
      </c>
      <c r="I538" s="71">
        <f ca="1">SUM(0.75*(J538-F538),F538)</f>
        <v>14.5</v>
      </c>
      <c r="J538" s="108">
        <f ca="1">SUM(F538,-B538,F538)</f>
        <v>11</v>
      </c>
      <c r="K538" s="71">
        <f ca="1">SUM(0.333*(M538-J538),J538)</f>
        <v>8.2028</v>
      </c>
      <c r="L538" s="71">
        <f ca="1">SUM(0.666*(M538-J538),J538)</f>
        <v>5.4056000000000006</v>
      </c>
      <c r="M538" s="108">
        <f ca="1">SUM(J538,-F538,J538,0.4*ABS(J538-F538))</f>
        <v>2.6000000000000005</v>
      </c>
      <c r="N538" s="109">
        <f ca="1">SUM(0.2*(R538-M538),M538)</f>
        <v>5.48</v>
      </c>
      <c r="O538" s="71">
        <f ca="1">SUM(0.4*(R538-M538),M538)</f>
        <v>8.36</v>
      </c>
      <c r="P538" s="71">
        <f ca="1">SUM(0.6*(R538-M538),M538)</f>
        <v>11.239999999999998</v>
      </c>
      <c r="Q538" s="71">
        <f ca="1">SUM(0.8*(R538-M538),M538)</f>
        <v>14.120000000000001</v>
      </c>
      <c r="R538" s="108">
        <v>17</v>
      </c>
      <c r="S538" s="122"/>
      <c r="T538" s="111">
        <f ca="1">SUM((AD20+AE20+AF20+AG20+AH20)*-0.132/5,(AI19+AJ19+AK19+AL19+AM19+AN19+AO18+AP18+AQ18+AR18+AS18+AT18+AU17+AV17+AW17+AX17+AY17+AZ17+BA16+BB16+BC16+BD16+BE16+BF16)*-0.132/6,(BG15+BH15+BI15+BJ15+BK15+BL15+BM15+BN14+BO14+BP14+BQ14+BR14+BS14+BT14+BU13+BV13+BW13+BX13+BY13+BZ13+CA13+CB12+CC12+CD12+CE12+CF12+CG12+CH12)*-0.132/7,(CI11+CJ11+CK11+CL11+CM11+CN11+CO10+CP10+CQ10+CR10+CS10+CT10)*-0.132/6,(CU9+CV9+CW9+CX9+CY9)*-0.132/5,(CX8+CW8+CV8+CU8+CT8+CS8+CR7+CQ7+CP7+CO7+CN7+CM7+CL6+CK6+CJ6+CI6+CH6+CG6+CF5+CE5+CD5+CC5+CB5+CA5)*-0.132/6,(BZ4+BY4+BX4+BW4+BV4)*-0.132/5,17)</f>
        <v>16.015318681318682</v>
      </c>
      <c r="U538" s="111">
        <f ca="1">Lefty!T538</f>
        <v>15.560281318681319</v>
      </c>
    </row>
    <row r="539" spans="2:19">
      <c r="B539" s="108"/>
      <c r="C539" s="71"/>
      <c r="D539" s="71"/>
      <c r="E539" s="71"/>
      <c r="F539" s="108"/>
      <c r="G539" s="71"/>
      <c r="H539" s="71"/>
      <c r="I539" s="71"/>
      <c r="J539" s="108"/>
      <c r="K539" s="71"/>
      <c r="L539" s="71"/>
      <c r="M539" s="108"/>
      <c r="N539" s="109"/>
      <c r="O539" s="71"/>
      <c r="P539" s="71"/>
      <c r="Q539" s="71"/>
      <c r="R539" s="108"/>
      <c r="S539" s="122"/>
    </row>
    <row r="540" spans="2:21">
      <c r="B540" s="108">
        <v>29</v>
      </c>
      <c r="C540" s="71">
        <f ca="1">SUM(0.25*(F540-B540),B540)</f>
        <v>28.25</v>
      </c>
      <c r="D540" s="71">
        <f ca="1">SUM(0.5*(F540-B540)+B540)</f>
        <v>27.5</v>
      </c>
      <c r="E540" s="71">
        <f ca="1">SUM(0.75*(F540-B540),B540)</f>
        <v>26.75</v>
      </c>
      <c r="F540" s="108">
        <v>26</v>
      </c>
      <c r="G540" s="71">
        <f ca="1">SUM(0.25*(J540-F540),F540)</f>
        <v>25.25</v>
      </c>
      <c r="H540" s="71">
        <f ca="1">SUM(0.5*(J540-F540),F540)</f>
        <v>24.5</v>
      </c>
      <c r="I540" s="71">
        <f ca="1">SUM(0.75*(J540-F540),F540)</f>
        <v>23.75</v>
      </c>
      <c r="J540" s="108">
        <f ca="1">SUM(F540,-B540,F540)</f>
        <v>23</v>
      </c>
      <c r="K540" s="71">
        <f ca="1">SUM(0.333*(M540-J540),J540)</f>
        <v>22.25075</v>
      </c>
      <c r="L540" s="71">
        <f ca="1">SUM(0.666*(M540-J540),J540)</f>
        <v>21.5015</v>
      </c>
      <c r="M540" s="108">
        <f ca="1">SUM(J540,J540-G540)</f>
        <v>20.75</v>
      </c>
      <c r="N540" s="109">
        <f ca="1">SUM(0.2*(R540-M540),M540)</f>
        <v>20</v>
      </c>
      <c r="O540" s="71">
        <f ca="1">SUM(0.4*(R540-M540),M540)</f>
        <v>19.25</v>
      </c>
      <c r="P540" s="71">
        <f ca="1">SUM(0.6*(R540-M540),M540)</f>
        <v>18.5</v>
      </c>
      <c r="Q540" s="71">
        <f ca="1">SUM(0.8*(R540-M540),M540)</f>
        <v>17.75</v>
      </c>
      <c r="R540" s="108">
        <v>17</v>
      </c>
      <c r="S540" s="122"/>
      <c r="T540" s="111">
        <f ca="1">SUM((AX20+BA18+BD16+BG14+BJ12+BM10+BN9+BO8+BP7)*-0.132,(AY19+AZ19+BB17+BC17+BE15+BF15+BH13+BI13+BK11+BL11+BQ6+BR6+BS5+BT5+BU4+BV4)*-0.132/2,17)</f>
        <v>15.358461538461539</v>
      </c>
      <c r="U540" s="111">
        <f ca="1">Lefty!T540</f>
        <v>16.859538461538463</v>
      </c>
    </row>
    <row r="541" spans="2:21">
      <c r="B541" s="108">
        <v>30</v>
      </c>
      <c r="C541" s="71">
        <f ca="1">SUM(0.25*(F541-B541),B541)</f>
        <v>29</v>
      </c>
      <c r="D541" s="71">
        <f ca="1">SUM(0.5*(F541-B541)+B541)</f>
        <v>28</v>
      </c>
      <c r="E541" s="71">
        <f ca="1">SUM(0.75*(F541-B541),B541)</f>
        <v>27</v>
      </c>
      <c r="F541" s="108">
        <v>26</v>
      </c>
      <c r="G541" s="71">
        <f ca="1">SUM(0.25*(J541-F541),F541)</f>
        <v>25</v>
      </c>
      <c r="H541" s="71">
        <f ca="1">SUM(0.5*(J541-F541),F541)</f>
        <v>24</v>
      </c>
      <c r="I541" s="71">
        <f ca="1">SUM(0.75*(J541-F541),F541)</f>
        <v>23</v>
      </c>
      <c r="J541" s="108">
        <f ca="1">SUM(F541,-B541,F541)</f>
        <v>22</v>
      </c>
      <c r="K541" s="71">
        <f ca="1">SUM(0.333*(M541-J541),J541)</f>
        <v>21.2008</v>
      </c>
      <c r="L541" s="71">
        <f ca="1">SUM(0.666*(M541-J541),J541)</f>
        <v>20.401600000000002</v>
      </c>
      <c r="M541" s="108">
        <f ca="1">SUM(J541,-F541,J541,0.4*ABS(J541-F541))</f>
        <v>19.6</v>
      </c>
      <c r="N541" s="109">
        <f ca="1">SUM(0.2*(R541-M541),M541)</f>
        <v>19.080000000000002</v>
      </c>
      <c r="O541" s="71">
        <f ca="1">SUM(0.4*(R541-M541),M541)</f>
        <v>18.560000000000002</v>
      </c>
      <c r="P541" s="71">
        <f ca="1">SUM(0.6*(R541-M541),M541)</f>
        <v>18.04</v>
      </c>
      <c r="Q541" s="71">
        <f ca="1">SUM(0.8*(R541-M541),M541)</f>
        <v>17.52</v>
      </c>
      <c r="R541" s="108">
        <v>17</v>
      </c>
      <c r="S541" s="122"/>
      <c r="T541" s="111">
        <f ca="1">SUM((AW19+AX19+AY18+AZ18+BA17+BB17+BC16+BD16+BE15+BF15+BG14+BH14+BI13+BJ13+BK12+BL12)*-0.132/2,(AV20+BM11+BN10+BO9+BN8+BM7+BL6+BK5+BJ4)*-0.132,17)</f>
        <v>15.424461538461538</v>
      </c>
      <c r="U541" s="111">
        <f ca="1">Lefty!T541</f>
        <v>17.057538461538464</v>
      </c>
    </row>
    <row r="542" spans="2:21">
      <c r="B542" s="108">
        <v>31</v>
      </c>
      <c r="C542" s="71">
        <f ca="1">SUM(0.25*(F542-B542),B542)</f>
        <v>29.75</v>
      </c>
      <c r="D542" s="71">
        <f ca="1">SUM(0.5*(F542-B542)+B542)</f>
        <v>28.5</v>
      </c>
      <c r="E542" s="71">
        <f ca="1">SUM(0.75*(F542-B542),B542)</f>
        <v>27.25</v>
      </c>
      <c r="F542" s="108">
        <v>26</v>
      </c>
      <c r="G542" s="71">
        <f ca="1">SUM(0.25*(J542-F542),F542)</f>
        <v>24.75</v>
      </c>
      <c r="H542" s="71">
        <f ca="1">SUM(0.5*(J542-F542),F542)</f>
        <v>23.5</v>
      </c>
      <c r="I542" s="71">
        <f ca="1">SUM(0.75*(J542-F542),F542)</f>
        <v>22.25</v>
      </c>
      <c r="J542" s="108">
        <f ca="1">SUM(F542,-B542,F542)</f>
        <v>21</v>
      </c>
      <c r="K542" s="71">
        <f ca="1">SUM(0.333*(M542-J542),J542)</f>
        <v>20.001</v>
      </c>
      <c r="L542" s="71">
        <f ca="1">SUM(0.666*(M542-J542),J542)</f>
        <v>19.002</v>
      </c>
      <c r="M542" s="108">
        <f ca="1">SUM(J542,-F542,J542,0.4*ABS(J542-F542))</f>
        <v>18</v>
      </c>
      <c r="N542" s="109">
        <f ca="1">SUM(0.2*(R542-M542),M542)</f>
        <v>17.8</v>
      </c>
      <c r="O542" s="71">
        <f ca="1">SUM(0.4*(R542-M542),M542)</f>
        <v>17.6</v>
      </c>
      <c r="P542" s="71">
        <f ca="1">SUM(0.6*(R542-M542),M542)</f>
        <v>17.4</v>
      </c>
      <c r="Q542" s="71">
        <f ca="1">SUM(0.8*(R542-M542),M542)</f>
        <v>17.2</v>
      </c>
      <c r="R542" s="108">
        <v>17</v>
      </c>
      <c r="S542" s="122"/>
      <c r="T542" s="111">
        <f ca="1">SUM((AT20+AU20+AV19+AW19+BA17+BB17+BC16+BD16+BH14+BI14+BM12+BN12+BO11+BP11+BQ10+BR10+BS9+BT9)*-0.132/2,(AX18+AY18+AZ18+BE15+BF15+BG15+BJ13+BK13+BL13)*-0.132/3,(BU8+BU7+BV6+BV5+BV4)*-0.132,17)</f>
        <v>14.896461538461537</v>
      </c>
      <c r="U542" s="111">
        <f ca="1">Lefty!T542</f>
        <v>16.749538461538464</v>
      </c>
    </row>
    <row r="543" spans="2:21">
      <c r="B543" s="108">
        <v>32</v>
      </c>
      <c r="C543" s="71">
        <f ca="1">SUM(0.25*(F543-B543),B543)</f>
        <v>30.5</v>
      </c>
      <c r="D543" s="71">
        <f ca="1">SUM(0.5*(F543-B543)+B543)</f>
        <v>29</v>
      </c>
      <c r="E543" s="71">
        <f ca="1">SUM(0.75*(F543-B543),B543)</f>
        <v>27.5</v>
      </c>
      <c r="F543" s="108">
        <v>26</v>
      </c>
      <c r="G543" s="71">
        <f ca="1">SUM(0.25*(J543-F543),F543)</f>
        <v>24.5</v>
      </c>
      <c r="H543" s="71">
        <f ca="1">SUM(0.5*(J543-F543),F543)</f>
        <v>23</v>
      </c>
      <c r="I543" s="71">
        <f ca="1">SUM(0.75*(J543-F543),F543)</f>
        <v>21.5</v>
      </c>
      <c r="J543" s="108">
        <f ca="1">SUM(F543,-B543,F543)</f>
        <v>20</v>
      </c>
      <c r="K543" s="71">
        <f ca="1">SUM(0.333*(M543-J543),J543)</f>
        <v>18.801199999999998</v>
      </c>
      <c r="L543" s="71">
        <f ca="1">SUM(0.666*(M543-J543),J543)</f>
        <v>17.6024</v>
      </c>
      <c r="M543" s="108">
        <f ca="1">SUM(J543,-F543,J543,0.4*ABS(J543-F543))</f>
        <v>16.4</v>
      </c>
      <c r="N543" s="109">
        <f ca="1">SUM(0.2*(R543-M543),M543)</f>
        <v>16.52</v>
      </c>
      <c r="O543" s="71">
        <f ca="1">SUM(0.4*(R543-M543),M543)</f>
        <v>16.64</v>
      </c>
      <c r="P543" s="71">
        <f ca="1">SUM(0.6*(R543-M543),M543)</f>
        <v>16.759999999999998</v>
      </c>
      <c r="Q543" s="71">
        <f ca="1">SUM(0.8*(R543-M543),M543)</f>
        <v>16.88</v>
      </c>
      <c r="R543" s="108">
        <v>17</v>
      </c>
      <c r="S543" s="122"/>
      <c r="T543" s="111">
        <f ca="1">SUM((AR20+AS20+AW18+AX18)*-0.132/2,(AT19+AU19+AV19+AY17+AZ17+BA17+BB16+BC16+BD16+BE15+BF15+BG15+BH14+BI14+BJ14+BK13+BL13+BM13+BN12+BO12+BP12+BQ11+BR11+BS11)*-0.132/3,(BT10+BU10+BV9+BW9)*-0.132/2,(BW8+BW7+BV6+BV5+BV4)*-0.132,17)</f>
        <v>15.248461538461537</v>
      </c>
      <c r="U543" s="111">
        <f ca="1">Lefty!T543</f>
        <v>16.375538461538461</v>
      </c>
    </row>
    <row r="544" spans="2:21">
      <c r="B544" s="108">
        <v>33</v>
      </c>
      <c r="C544" s="71">
        <f ca="1">SUM(0.25*(F544-B544),B544)</f>
        <v>31.25</v>
      </c>
      <c r="D544" s="71">
        <f ca="1">SUM(0.5*(F544-B544)+B544)</f>
        <v>29.5</v>
      </c>
      <c r="E544" s="71">
        <f ca="1">SUM(0.75*(F544-B544),B544)</f>
        <v>27.75</v>
      </c>
      <c r="F544" s="108">
        <v>26</v>
      </c>
      <c r="G544" s="71">
        <f ca="1">SUM(0.25*(J544-F544),F544)</f>
        <v>24.25</v>
      </c>
      <c r="H544" s="71">
        <f ca="1">SUM(0.5*(J544-F544),F544)</f>
        <v>22.5</v>
      </c>
      <c r="I544" s="71">
        <f ca="1">SUM(0.75*(J544-F544),F544)</f>
        <v>20.75</v>
      </c>
      <c r="J544" s="108">
        <f ca="1">SUM(F544,-B544,F544)</f>
        <v>19</v>
      </c>
      <c r="K544" s="71">
        <f ca="1">SUM(0.333*(M544-J544),J544)</f>
        <v>17.6014</v>
      </c>
      <c r="L544" s="71">
        <f ca="1">SUM(0.666*(M544-J544),J544)</f>
        <v>16.2028</v>
      </c>
      <c r="M544" s="108">
        <f ca="1">SUM(J544,-F544,J544,0.4*ABS(J544-F544))</f>
        <v>14.8</v>
      </c>
      <c r="N544" s="109">
        <f ca="1">SUM(0.2*(R544-M544),M544)</f>
        <v>15.24</v>
      </c>
      <c r="O544" s="71">
        <f ca="1">SUM(0.4*(R544-M544),M544)</f>
        <v>15.68</v>
      </c>
      <c r="P544" s="71">
        <f ca="1">SUM(0.6*(R544-M544),M544)</f>
        <v>16.12</v>
      </c>
      <c r="Q544" s="71">
        <f ca="1">SUM(0.8*(R544-M544),M544)</f>
        <v>16.56</v>
      </c>
      <c r="R544" s="108">
        <v>17</v>
      </c>
      <c r="S544" s="122"/>
      <c r="T544" s="111">
        <f ca="1">SUM((AP20+AQ20+AR20+AS19+AT19+AU19+AV18+AW18+AX18+AY17+AZ17+BA17+BB16+BC16+BD16+BI14+BJ14+BK14+BP12+BQ12+BR12+BS11+BT11+BU11+BV10+BW10+BX10)*-0.132/3,(BE15+BF15+BG15+BH15+BL13+BM13+BN13+BO13)*-0.132/4,(BY9+BZ9)*-0.132/2,(BY8+BX7+BW6+BV5+BV4)*-0.132,17)</f>
        <v>15.292461538461538</v>
      </c>
      <c r="U544" s="111">
        <f ca="1">Lefty!T544</f>
        <v>16.639538461538461</v>
      </c>
    </row>
    <row r="545" spans="2:21">
      <c r="B545" s="108">
        <v>34</v>
      </c>
      <c r="C545" s="71">
        <f ca="1">SUM(0.25*(F545-B545),B545)</f>
        <v>32</v>
      </c>
      <c r="D545" s="71">
        <f ca="1">SUM(0.5*(F545-B545)+B545)</f>
        <v>30</v>
      </c>
      <c r="E545" s="71">
        <f ca="1">SUM(0.75*(F545-B545),B545)</f>
        <v>28</v>
      </c>
      <c r="F545" s="108">
        <v>26</v>
      </c>
      <c r="G545" s="71">
        <f ca="1">SUM(0.25*(J545-F545),F545)</f>
        <v>24</v>
      </c>
      <c r="H545" s="71">
        <f ca="1">SUM(0.5*(J545-F545),F545)</f>
        <v>22</v>
      </c>
      <c r="I545" s="71">
        <f ca="1">SUM(0.75*(J545-F545),F545)</f>
        <v>20</v>
      </c>
      <c r="J545" s="108">
        <f ca="1">SUM(F545,-B545,F545)</f>
        <v>18</v>
      </c>
      <c r="K545" s="71">
        <f ca="1">SUM(0.333*(M545-J545),J545)</f>
        <v>16.4016</v>
      </c>
      <c r="L545" s="71">
        <f ca="1">SUM(0.666*(M545-J545),J545)</f>
        <v>14.8032</v>
      </c>
      <c r="M545" s="108">
        <f ca="1">SUM(J545,-F545,J545,0.4*ABS(J545-F545))</f>
        <v>13.2</v>
      </c>
      <c r="N545" s="109">
        <f ca="1">SUM(0.2*(R545-M545),M545)</f>
        <v>13.959999999999999</v>
      </c>
      <c r="O545" s="71">
        <f ca="1">SUM(0.4*(R545-M545),M545)</f>
        <v>14.719999999999999</v>
      </c>
      <c r="P545" s="71">
        <f ca="1">SUM(0.6*(R545-M545),M545)</f>
        <v>15.48</v>
      </c>
      <c r="Q545" s="71">
        <f ca="1">SUM(0.8*(R545-M545),M545)</f>
        <v>16.240000000000002</v>
      </c>
      <c r="R545" s="108">
        <v>17</v>
      </c>
      <c r="S545" s="122"/>
      <c r="T545" s="111">
        <f ca="1">SUM((AN20+AO20+AP20+AU18+AV18+AW18+BB16+BC16+BD16)*-0.132/3,(AQ19+AR19+AS19+AT19+AX17+AY17+AZ17+BA17+BE15+BF15+BG15+BH15+BI14+BJ14+BK14+BL14+BM13+BN13+BO13+BP13+BQ12+BR12+BS12+BT12+BU11+BV11+BW11+BX11)*-0.132/4,(BY10+BZ10+CA10+CB9+CC9+CD9)*-0.132/3,(CC8+CB8+CA7+BZ7+BY6+BX6)*-0.132/2,(BW5+BV4)*-0.132,17)</f>
        <v>15.512461538461539</v>
      </c>
      <c r="U545" s="111">
        <f ca="1">Lefty!T545</f>
        <v>16.353538461538463</v>
      </c>
    </row>
    <row r="546" spans="2:21">
      <c r="B546" s="108">
        <v>35</v>
      </c>
      <c r="C546" s="71">
        <f ca="1">SUM(0.25*(F546-B546),B546)</f>
        <v>32.75</v>
      </c>
      <c r="D546" s="71">
        <f ca="1">SUM(0.5*(F546-B546)+B546)</f>
        <v>30.5</v>
      </c>
      <c r="E546" s="71">
        <f ca="1">SUM(0.75*(F546-B546),B546)</f>
        <v>28.25</v>
      </c>
      <c r="F546" s="108">
        <v>26</v>
      </c>
      <c r="G546" s="71">
        <f ca="1">SUM(0.25*(J546-F546),F546)</f>
        <v>23.75</v>
      </c>
      <c r="H546" s="71">
        <f ca="1">SUM(0.5*(J546-F546),F546)</f>
        <v>21.5</v>
      </c>
      <c r="I546" s="71">
        <f ca="1">SUM(0.75*(J546-F546),F546)</f>
        <v>19.25</v>
      </c>
      <c r="J546" s="108">
        <f ca="1">SUM(F546,-B546,F546)</f>
        <v>17</v>
      </c>
      <c r="K546" s="71">
        <f ca="1">SUM(0.333*(M546-J546),J546)</f>
        <v>15.2018</v>
      </c>
      <c r="L546" s="71">
        <f ca="1">SUM(0.666*(M546-J546),J546)</f>
        <v>13.403599999999999</v>
      </c>
      <c r="M546" s="108">
        <f ca="1">SUM(J546,-F546,J546,0.4*ABS(J546-F546))</f>
        <v>11.6</v>
      </c>
      <c r="N546" s="109">
        <f ca="1">SUM(0.2*(R546-M546),M546)</f>
        <v>12.68</v>
      </c>
      <c r="O546" s="71">
        <f ca="1">SUM(0.4*(R546-M546),M546)</f>
        <v>13.76</v>
      </c>
      <c r="P546" s="71">
        <f ca="1">SUM(0.6*(R546-M546),M546)</f>
        <v>14.84</v>
      </c>
      <c r="Q546" s="71">
        <f ca="1">SUM(0.8*(R546-M546),M546)</f>
        <v>15.92</v>
      </c>
      <c r="R546" s="108">
        <v>17</v>
      </c>
      <c r="S546" s="122"/>
      <c r="T546" s="111">
        <f ca="1">SUM((AL20+AM20+AN20)*-0.132/3,(AO19+AP19+AQ19+AR19+AS18+AT18+AU18+AV18+AW17+AX17+AY17+AZ17+BA16+BB16+BC16+BD16+BJ14+BK14+BL14+BM14+BS12+BT12+BU12+BV12+BW11+BX11+BY11+BZ11+CA10+CB10+CC10+CD10)*-0.132/4,(BE15+BF15+BG15+BH15+BI15+BN13+BO13+BP13+BQ13+BR13)*-0.132/5,(CE9+CF9+CG9+CF8+CE8+CD8)*-0.132/3,(CC7+CB7+CA6+BZ6+BY5+BX5+BW4+BV4)*-0.132/2,17)</f>
        <v>15.827061538461539</v>
      </c>
      <c r="U546" s="111">
        <f ca="1">Lefty!T546</f>
        <v>16.173138461538461</v>
      </c>
    </row>
    <row r="547" spans="2:21">
      <c r="B547" s="108">
        <v>36</v>
      </c>
      <c r="C547" s="71">
        <f ca="1">SUM(0.25*(F547-B547),B547)</f>
        <v>33.5</v>
      </c>
      <c r="D547" s="71">
        <f ca="1">SUM(0.5*(F547-B547)+B547)</f>
        <v>31</v>
      </c>
      <c r="E547" s="71">
        <f ca="1">SUM(0.75*(F547-B547),B547)</f>
        <v>28.5</v>
      </c>
      <c r="F547" s="108">
        <v>26</v>
      </c>
      <c r="G547" s="71">
        <f ca="1">SUM(0.25*(J547-F547),F547)</f>
        <v>23.5</v>
      </c>
      <c r="H547" s="71">
        <f ca="1">SUM(0.5*(J547-F547),F547)</f>
        <v>21</v>
      </c>
      <c r="I547" s="71">
        <f ca="1">SUM(0.75*(J547-F547),F547)</f>
        <v>18.5</v>
      </c>
      <c r="J547" s="108">
        <f ca="1">SUM(F547,-B547,F547)</f>
        <v>16</v>
      </c>
      <c r="K547" s="71">
        <f ca="1">SUM(0.333*(M547-J547),J547)</f>
        <v>14.001999999999999</v>
      </c>
      <c r="L547" s="71">
        <f ca="1">SUM(0.666*(M547-J547),J547)</f>
        <v>12.004</v>
      </c>
      <c r="M547" s="108">
        <f ca="1">SUM(J547,-F547,J547,0.4*ABS(J547-F547))</f>
        <v>10</v>
      </c>
      <c r="N547" s="109">
        <f ca="1">SUM(0.2*(R547-M547),M547)</f>
        <v>11.4</v>
      </c>
      <c r="O547" s="71">
        <f ca="1">SUM(0.4*(R547-M547),M547)</f>
        <v>12.8</v>
      </c>
      <c r="P547" s="71">
        <f ca="1">SUM(0.6*(R547-M547),M547)</f>
        <v>14.2</v>
      </c>
      <c r="Q547" s="71">
        <f ca="1">SUM(0.8*(R547-M547),M547)</f>
        <v>15.600000000000001</v>
      </c>
      <c r="R547" s="108">
        <v>17</v>
      </c>
      <c r="S547" s="122"/>
      <c r="T547" s="111">
        <f ca="1">SUM((AJ20+AK20+AL20+AM20+AN19+AO19+AP19+AQ19+AW17+AX17+AY17+AZ17+BA16+BB16+BC16+BD16)*-0.132/4,(AR18+AS18+AT18+AU18+AV18+BE15+BF15+BG15+BH15+BI15+BJ14+BK14+BL14+BM14+BN14+BO13+BP13+BQ13+BR13+BS13+BT12+BU12+BV12+BW12+BX12)*-0.132/5,(BY11+BZ11+CA11+CB11+CC10+CD10+CE10+CF10+CG9+CH9+CI9+CJ9)*-0.132/4,(CI8+CH8+CG8+CF7+CE7+CD7+CC6+CB6+CA6+BZ5+BY5+BX5)*-0.132/3,(BW4+BV4)*-0.132/2,17)</f>
        <v>15.906261538461539</v>
      </c>
      <c r="U547" s="111">
        <f ca="1">Lefty!T547</f>
        <v>15.990538461538462</v>
      </c>
    </row>
    <row r="548" spans="2:21">
      <c r="B548" s="108">
        <v>37</v>
      </c>
      <c r="C548" s="71">
        <f ca="1">SUM(0.25*(F548-B548),B548)</f>
        <v>34.25</v>
      </c>
      <c r="D548" s="71">
        <f ca="1">SUM(0.5*(F548-B548)+B548)</f>
        <v>31.5</v>
      </c>
      <c r="E548" s="71">
        <f ca="1">SUM(0.75*(F548-B548),B548)</f>
        <v>28.75</v>
      </c>
      <c r="F548" s="108">
        <v>26</v>
      </c>
      <c r="G548" s="71">
        <f ca="1">SUM(0.25*(J548-F548),F548)</f>
        <v>23.25</v>
      </c>
      <c r="H548" s="71">
        <f ca="1">SUM(0.5*(J548-F548),F548)</f>
        <v>20.5</v>
      </c>
      <c r="I548" s="71">
        <f ca="1">SUM(0.75*(J548-F548),F548)</f>
        <v>17.75</v>
      </c>
      <c r="J548" s="108">
        <f ca="1">SUM(F548,-B548,F548)</f>
        <v>15</v>
      </c>
      <c r="K548" s="71">
        <f ca="1">SUM(0.333*(M548-J548),J548)</f>
        <v>12.8022</v>
      </c>
      <c r="L548" s="71">
        <f ca="1">SUM(0.666*(M548-J548),J548)</f>
        <v>10.6044</v>
      </c>
      <c r="M548" s="108">
        <f ca="1">SUM(J548,-F548,J548,0.4*ABS(J548-F548))</f>
        <v>8.4</v>
      </c>
      <c r="N548" s="109">
        <f ca="1">SUM(0.2*(R548-M548),M548)</f>
        <v>10.120000000000001</v>
      </c>
      <c r="O548" s="71">
        <f ca="1">SUM(0.4*(R548-M548),M548)</f>
        <v>11.84</v>
      </c>
      <c r="P548" s="71">
        <f ca="1">SUM(0.6*(R548-M548),M548)</f>
        <v>13.559999999999999</v>
      </c>
      <c r="Q548" s="71">
        <f ca="1">SUM(0.8*(R548-M548),M548)</f>
        <v>15.280000000000001</v>
      </c>
      <c r="R548" s="108">
        <v>17</v>
      </c>
      <c r="S548" s="122"/>
      <c r="T548" s="111">
        <f ca="1">SUM((AH20+AI20+AJ20+AK20+AQ18+AR18+AS18+AT18)*-0.132/4,(AL19+AM19+AN19+AO19+AP19+AU17+AV17+AW17+AX17+AY17+AZ16+BA16+BB16+BC16+BD16+BK14+BL14+BM14+BN14+BO14+BV12+BW12+BX12+BY12+BZ12+CA11+CB11+CC11+CD11+CE11)*-0.132/5,(BE15+BF15+BG15+BH15+BI15+BJ15+BP13+BQ13+BR13+BS13+BT13+BU13)*-0.132/6,(CF10+CG10+CH10+CI10+CJ9+CK9+CL9+CM9)*-0.132/4,(CL8+CK8+CJ8+CI8+CH7+CG7+CF7+CE7)*-0.132/4,(CD6+CC6+CB6+CA5+BZ5+BY5+BX4+BW4+BV4)*-0.132/3,17)</f>
        <v>16.192261538461537</v>
      </c>
      <c r="U548" s="111">
        <f ca="1">Lefty!T548</f>
        <v>16.003738461538461</v>
      </c>
    </row>
    <row r="549" spans="2:21">
      <c r="B549" s="108">
        <v>38</v>
      </c>
      <c r="C549" s="71">
        <f ca="1">SUM(0.25*(F549-B549),B549)</f>
        <v>35</v>
      </c>
      <c r="D549" s="71">
        <f ca="1">SUM(0.5*(F549-B549)+B549)</f>
        <v>32</v>
      </c>
      <c r="E549" s="71">
        <f ca="1">SUM(0.75*(F549-B549),B549)</f>
        <v>29</v>
      </c>
      <c r="F549" s="108">
        <v>26</v>
      </c>
      <c r="G549" s="71">
        <f ca="1">SUM(0.25*(J549-F549),F549)</f>
        <v>23</v>
      </c>
      <c r="H549" s="71">
        <f ca="1">SUM(0.5*(J549-F549),F549)</f>
        <v>20</v>
      </c>
      <c r="I549" s="71">
        <f ca="1">SUM(0.75*(J549-F549),F549)</f>
        <v>17</v>
      </c>
      <c r="J549" s="108">
        <f ca="1">SUM(F549,-B549,F549)</f>
        <v>14</v>
      </c>
      <c r="K549" s="71">
        <f ca="1">SUM(0.333*(M549-J549),J549)</f>
        <v>11.6024</v>
      </c>
      <c r="L549" s="71">
        <f ca="1">SUM(0.666*(M549-J549),J549)</f>
        <v>9.2048</v>
      </c>
      <c r="M549" s="108">
        <f ca="1">SUM(J549,-F549,J549,0.4*ABS(J549-F549))</f>
        <v>6.8000000000000007</v>
      </c>
      <c r="N549" s="109">
        <f ca="1">SUM(0.2*(R549-M549),M549)</f>
        <v>8.84</v>
      </c>
      <c r="O549" s="71">
        <f ca="1">SUM(0.4*(R549-M549),M549)</f>
        <v>10.88</v>
      </c>
      <c r="P549" s="71">
        <f ca="1">SUM(0.6*(R549-M549),M549)</f>
        <v>12.92</v>
      </c>
      <c r="Q549" s="71">
        <f ca="1">SUM(0.8*(R549-M549),M549)</f>
        <v>14.96</v>
      </c>
      <c r="R549" s="108">
        <v>17</v>
      </c>
      <c r="S549" s="122"/>
      <c r="T549" s="111">
        <f ca="1">SUM((AF20+AG20+AH20+AI20+AJ20+AK19+AL19+AM19+AN19+AO19+AP18+AQ18+AR18+AS18+AT18+AU17+AV17+AW17+AX17+AY17+AZ16+BA16+BB16+BC16+BD16)*-0.132/5,(BE15+BF15+BG15+BH15+BI15+BJ15+BK14+BL14+BM14+BN14+BO14+BP14+BQ13+BR13+BS13+BT13+BU13+BV13+BW12+BX12+BY12+BZ12+CA12+CB12)*-0.132/6,(CC11+CD11+CE11+CF11+CG11+CH10+CI10+CJ10+CK10+CL10)*-0.132/5,(CM9+CN9+CO9+CP9)*-0.132/4,(CO8+CN8+CM8+CL8+CK7+CJ7+CI7+CH7+CG6+CF6+CE6+CD6+CC5+CB5+CA5+BZ5+BY4+BX4+BW4+BV4)*-0.132/4,17)</f>
        <v>15.996461538461539</v>
      </c>
      <c r="U549" s="111">
        <f ca="1">Lefty!T549</f>
        <v>15.876138461538462</v>
      </c>
    </row>
    <row r="550" spans="2:21">
      <c r="B550" s="108">
        <v>39</v>
      </c>
      <c r="C550" s="71">
        <f ca="1">SUM(0.25*(F550-B550),B550)</f>
        <v>35.75</v>
      </c>
      <c r="D550" s="71">
        <f ca="1">SUM(0.5*(F550-B550)+B550)</f>
        <v>32.5</v>
      </c>
      <c r="E550" s="71">
        <f ca="1">SUM(0.75*(F550-B550),B550)</f>
        <v>29.25</v>
      </c>
      <c r="F550" s="108">
        <v>26</v>
      </c>
      <c r="G550" s="71">
        <f ca="1">SUM(0.25*(J550-F550),F550)</f>
        <v>22.75</v>
      </c>
      <c r="H550" s="71">
        <f ca="1">SUM(0.5*(J550-F550),F550)</f>
        <v>19.5</v>
      </c>
      <c r="I550" s="71">
        <f ca="1">SUM(0.75*(J550-F550),F550)</f>
        <v>16.25</v>
      </c>
      <c r="J550" s="108">
        <f ca="1">SUM(F550,-B550,F550)</f>
        <v>13</v>
      </c>
      <c r="K550" s="71">
        <f ca="1">SUM(0.333*(M550-J550),J550)</f>
        <v>10.4026</v>
      </c>
      <c r="L550" s="71">
        <f ca="1">SUM(0.666*(M550-J550),J550)</f>
        <v>7.8052</v>
      </c>
      <c r="M550" s="108">
        <f ca="1">SUM(J550,-F550,J550,0.4*ABS(J550-F550))</f>
        <v>5.2</v>
      </c>
      <c r="N550" s="109">
        <f ca="1">SUM(0.2*(R550-M550),M550)</f>
        <v>7.5600000000000005</v>
      </c>
      <c r="O550" s="71">
        <f ca="1">SUM(0.4*(R550-M550),M550)</f>
        <v>9.9200000000000017</v>
      </c>
      <c r="P550" s="71">
        <f ca="1">SUM(0.6*(R550-M550),M550)</f>
        <v>12.280000000000001</v>
      </c>
      <c r="Q550" s="71">
        <f ca="1">SUM(0.8*(R550-M550),M550)</f>
        <v>14.64</v>
      </c>
      <c r="R550" s="108">
        <v>17</v>
      </c>
      <c r="S550" s="122"/>
      <c r="T550" s="111">
        <f ca="1">SUM((AD20+AE20+AF20+AG20+AH20+AO18+AP18+AQ18+AR18+AS18+AZ16+BA16+BB16+BC16+BD16)*-0.132/5,(AI19+AJ19+AK19+AL19+AM19+AN19+AT17+AU17+AV17+AW17+AX17+AY17+BL14+BM14+BN14+BO14+BP14+BQ14+BY12+BZ12+CA12+CB12+CC12+CD12+CE11+CF11+CG11+CH11+CI11+CJ11)*-0.132/6,(BE15+BF15+BG15+BH15+BI15+BJ15+BK15+BR13+BS13+BT13+BU13+BV13+BW13+BX13)*-0.132/7,(CK10+CL10+CM10+CN10+CO10+CP9+CQ9+CR9+CS9+CT9+CS8+CR8+CQ8+CP8+CO8+CN7+CM7+CL7+CK7+CJ7+CI6+CH6+CG6+CF6+CE6+CD5+CC5+CB5+CA5+BZ5)*-0.132/5,(BY4+BX4+BW4+BV4)*-0.132/4,17)</f>
        <v>15.989547252747252</v>
      </c>
      <c r="U550" s="111">
        <f ca="1">Lefty!T550</f>
        <v>15.752624175824177</v>
      </c>
    </row>
    <row r="551" spans="2:19">
      <c r="B551" s="108"/>
      <c r="C551" s="71"/>
      <c r="D551" s="71"/>
      <c r="E551" s="71"/>
      <c r="F551" s="108"/>
      <c r="G551" s="71"/>
      <c r="H551" s="71"/>
      <c r="I551" s="71"/>
      <c r="J551" s="108"/>
      <c r="K551" s="71"/>
      <c r="L551" s="71"/>
      <c r="M551" s="108"/>
      <c r="N551" s="109"/>
      <c r="O551" s="71"/>
      <c r="P551" s="71"/>
      <c r="Q551" s="71"/>
      <c r="R551" s="108"/>
      <c r="S551" s="122"/>
    </row>
    <row r="552" spans="2:21">
      <c r="B552" s="108">
        <v>31</v>
      </c>
      <c r="C552" s="71">
        <f ca="1">SUM(0.25*(F552-B552),B552)</f>
        <v>30</v>
      </c>
      <c r="D552" s="71">
        <f ca="1">SUM(0.5*(F552-B552)+B552)</f>
        <v>29</v>
      </c>
      <c r="E552" s="71">
        <f ca="1">SUM(0.75*(F552-B552),B552)</f>
        <v>28</v>
      </c>
      <c r="F552" s="108">
        <v>27</v>
      </c>
      <c r="G552" s="71">
        <f ca="1">SUM(0.25*(J552-F552),F552)</f>
        <v>26</v>
      </c>
      <c r="H552" s="71">
        <f ca="1">SUM(0.5*(J552-F552),F552)</f>
        <v>25</v>
      </c>
      <c r="I552" s="71">
        <f ca="1">SUM(0.75*(J552-F552),F552)</f>
        <v>24</v>
      </c>
      <c r="J552" s="108">
        <f ca="1">SUM(F552,-B552,F552)</f>
        <v>23</v>
      </c>
      <c r="K552" s="71">
        <f ca="1">SUM(0.333*(M552-J552),J552)</f>
        <v>22.2008</v>
      </c>
      <c r="L552" s="71">
        <f ca="1">SUM(0.666*(M552-J552),J552)</f>
        <v>21.401600000000002</v>
      </c>
      <c r="M552" s="108">
        <f ca="1">SUM(J552,-F552,J552,0.4*ABS(J552-F552))</f>
        <v>20.6</v>
      </c>
      <c r="N552" s="109">
        <f ca="1">SUM(0.2*(R552-M552),M552)</f>
        <v>19.880000000000003</v>
      </c>
      <c r="O552" s="71">
        <f ca="1">SUM(0.4*(R552-M552),M552)</f>
        <v>19.16</v>
      </c>
      <c r="P552" s="71">
        <f ca="1">SUM(0.6*(R552-M552),M552)</f>
        <v>18.44</v>
      </c>
      <c r="Q552" s="71">
        <f ca="1">SUM(0.8*(R552-M552),M552)</f>
        <v>17.72</v>
      </c>
      <c r="R552" s="108">
        <v>17</v>
      </c>
      <c r="S552" s="122"/>
      <c r="T552" s="111">
        <f ca="1">SUM((AU19+AV19+AW18+AX18+AY17+AZ17+BA16+BB16+BC15+BD15+BE14+BF14+BG13+BH13+BI12+BJ12+BK11+BL11+BM10+BN10+BS5+BT5+BU4+BV4)*-0.132/2,(AT20+BO9+BP8+BQ7+BR6)*-0.132,17)</f>
        <v>15.160461538461538</v>
      </c>
      <c r="U552" s="111">
        <f ca="1">Lefty!T552</f>
        <v>16.529538461538461</v>
      </c>
    </row>
    <row r="553" spans="2:21">
      <c r="B553" s="108">
        <v>32</v>
      </c>
      <c r="C553" s="71">
        <f ca="1">SUM(0.25*(F553-B553),B553)</f>
        <v>30.75</v>
      </c>
      <c r="D553" s="71">
        <f ca="1">SUM(0.5*(F553-B553)+B553)</f>
        <v>29.5</v>
      </c>
      <c r="E553" s="71">
        <f ca="1">SUM(0.75*(F553-B553),B553)</f>
        <v>28.25</v>
      </c>
      <c r="F553" s="108">
        <v>27</v>
      </c>
      <c r="G553" s="71">
        <f ca="1">SUM(0.25*(J553-F553),F553)</f>
        <v>25.75</v>
      </c>
      <c r="H553" s="71">
        <f ca="1">SUM(0.5*(J553-F553),F553)</f>
        <v>24.5</v>
      </c>
      <c r="I553" s="71">
        <f ca="1">SUM(0.75*(J553-F553),F553)</f>
        <v>23.25</v>
      </c>
      <c r="J553" s="108">
        <f ca="1">SUM(F553,-B553,F553)</f>
        <v>22</v>
      </c>
      <c r="K553" s="71">
        <f ca="1">SUM(0.333*(M553-J553),J553)</f>
        <v>21.001</v>
      </c>
      <c r="L553" s="71">
        <f ca="1">SUM(0.666*(M553-J553),J553)</f>
        <v>20.002</v>
      </c>
      <c r="M553" s="108">
        <f ca="1">SUM(J553,-F553,J553,0.4*ABS(J553-F553))</f>
        <v>19</v>
      </c>
      <c r="N553" s="109">
        <f ca="1">SUM(0.2*(R553-M553),M553)</f>
        <v>18.6</v>
      </c>
      <c r="O553" s="71">
        <f ca="1">SUM(0.4*(R553-M553),M553)</f>
        <v>18.2</v>
      </c>
      <c r="P553" s="71">
        <f ca="1">SUM(0.6*(R553-M553),M553)</f>
        <v>17.8</v>
      </c>
      <c r="Q553" s="71">
        <f ca="1">SUM(0.8*(R553-M553),M553)</f>
        <v>17.4</v>
      </c>
      <c r="R553" s="108">
        <v>17</v>
      </c>
      <c r="S553" s="122"/>
      <c r="T553" s="111">
        <f ca="1">SUM((AR20+AS20+AT19+AU19+AY17+AZ17+BA16+BB16+BF14+BG14+BK12+BL12+BM11+BN11+BO10+BP10+BQ9+BR9)*-0.132/2,(AV18+AW18+AX18+BC15+BD15+BE15+BH13+BI13+BJ13)*-0.132/3,(BS8+BS7+BT6+BU5+BV4)*-0.132,17)</f>
        <v>15.468461538461538</v>
      </c>
      <c r="U553" s="111">
        <f ca="1">Lefty!T553</f>
        <v>16.419538461538462</v>
      </c>
    </row>
    <row r="554" spans="2:21">
      <c r="B554" s="108">
        <v>33</v>
      </c>
      <c r="C554" s="71">
        <f ca="1">SUM(0.25*(F554-B554),B554)</f>
        <v>31.5</v>
      </c>
      <c r="D554" s="71">
        <f ca="1">SUM(0.5*(F554-B554)+B554)</f>
        <v>30</v>
      </c>
      <c r="E554" s="71">
        <f ca="1">SUM(0.75*(F554-B554),B554)</f>
        <v>28.5</v>
      </c>
      <c r="F554" s="108">
        <v>27</v>
      </c>
      <c r="G554" s="71">
        <f ca="1">SUM(0.25*(J554-F554),F554)</f>
        <v>25.5</v>
      </c>
      <c r="H554" s="71">
        <f ca="1">SUM(0.5*(J554-F554),F554)</f>
        <v>24</v>
      </c>
      <c r="I554" s="71">
        <f ca="1">SUM(0.75*(J554-F554),F554)</f>
        <v>22.5</v>
      </c>
      <c r="J554" s="108">
        <f ca="1">SUM(F554,-B554,F554)</f>
        <v>21</v>
      </c>
      <c r="K554" s="71">
        <f ca="1">SUM(0.333*(M554-J554),J554)</f>
        <v>19.801199999999998</v>
      </c>
      <c r="L554" s="71">
        <f ca="1">SUM(0.666*(M554-J554),J554)</f>
        <v>18.6024</v>
      </c>
      <c r="M554" s="108">
        <f ca="1">SUM(J554,-F554,J554,0.4*ABS(J554-F554))</f>
        <v>17.4</v>
      </c>
      <c r="N554" s="109">
        <f ca="1">SUM(0.2*(R554-M554),M554)</f>
        <v>17.32</v>
      </c>
      <c r="O554" s="71">
        <f ca="1">SUM(0.4*(R554-M554),M554)</f>
        <v>17.24</v>
      </c>
      <c r="P554" s="71">
        <f ca="1">SUM(0.6*(R554-M554),M554)</f>
        <v>17.16</v>
      </c>
      <c r="Q554" s="71">
        <f ca="1">SUM(0.8*(R554-M554),M554)</f>
        <v>17.08</v>
      </c>
      <c r="R554" s="108">
        <v>17</v>
      </c>
      <c r="S554" s="122"/>
      <c r="T554" s="111">
        <f ca="1">SUM((AP20+AQ20+AU18+AV18)*-0.132/2,(AR19+AS19+AT19+AW17+AX17+AY17+AZ16+BA16+BB16+BC15+BD15+BE15+BF14+BG14+BH14+BI13+BJ13+BK13+BL12+BM12+BN12+BO11+BP11+BQ11)*-0.132/3,(BR10+BS10+BT9+BU9)*-0.132/2,(BU8+BU7+BV6+BV5+BV4)*-0.132,17)</f>
        <v>15.204461538461539</v>
      </c>
      <c r="U554" s="111">
        <f ca="1">Lefty!T554</f>
        <v>16.485538461538461</v>
      </c>
    </row>
    <row r="555" spans="2:21">
      <c r="B555" s="108">
        <v>34</v>
      </c>
      <c r="C555" s="71">
        <f ca="1">SUM(0.25*(F555-B555),B555)</f>
        <v>32.25</v>
      </c>
      <c r="D555" s="71">
        <f ca="1">SUM(0.5*(F555-B555)+B555)</f>
        <v>30.5</v>
      </c>
      <c r="E555" s="71">
        <f ca="1">SUM(0.75*(F555-B555),B555)</f>
        <v>28.75</v>
      </c>
      <c r="F555" s="108">
        <v>27</v>
      </c>
      <c r="G555" s="71">
        <f ca="1">SUM(0.25*(J555-F555),F555)</f>
        <v>25.25</v>
      </c>
      <c r="H555" s="71">
        <f ca="1">SUM(0.5*(J555-F555),F555)</f>
        <v>23.5</v>
      </c>
      <c r="I555" s="71">
        <f ca="1">SUM(0.75*(J555-F555),F555)</f>
        <v>21.75</v>
      </c>
      <c r="J555" s="108">
        <f ca="1">SUM(F555,-B555,F555)</f>
        <v>20</v>
      </c>
      <c r="K555" s="71">
        <f ca="1">SUM(0.333*(M555-J555),J555)</f>
        <v>18.6014</v>
      </c>
      <c r="L555" s="71">
        <f ca="1">SUM(0.666*(M555-J555),J555)</f>
        <v>17.2028</v>
      </c>
      <c r="M555" s="108">
        <f ca="1">SUM(J555,-F555,J555,0.4*ABS(J555-F555))</f>
        <v>15.8</v>
      </c>
      <c r="N555" s="109">
        <f ca="1">SUM(0.2*(R555-M555),M555)</f>
        <v>16.04</v>
      </c>
      <c r="O555" s="71">
        <f ca="1">SUM(0.4*(R555-M555),M555)</f>
        <v>16.28</v>
      </c>
      <c r="P555" s="71">
        <f ca="1">SUM(0.6*(R555-M555),M555)</f>
        <v>16.52</v>
      </c>
      <c r="Q555" s="71">
        <f ca="1">SUM(0.8*(R555-M555),M555)</f>
        <v>16.76</v>
      </c>
      <c r="R555" s="108">
        <v>17</v>
      </c>
      <c r="S555" s="122"/>
      <c r="T555" s="111">
        <f ca="1">SUM((AN20+AO20+AP20+AQ19+AR19+AS19+AT18+AU18+AV18+AW17+AX17+AY17+AZ16+BA16+BB16+BG14+BH14+BI14+BN12+BO12+BP12+BQ11+BR11+BS11+BT10+BU10+BV10)*-0.132/3,(BC15+BD15+BE15+BF15+BJ13+BK13+BL13+BM13)*-0.132/4,(BW9+BX9)*-0.132/2,(BX8+BW7+BW6+BV5+BV4)*-0.132,17)</f>
        <v>15.501461538461538</v>
      </c>
      <c r="U555" s="111">
        <f ca="1">Lefty!T555</f>
        <v>15.836538461538462</v>
      </c>
    </row>
    <row r="556" spans="2:21">
      <c r="B556" s="108">
        <v>35</v>
      </c>
      <c r="C556" s="71">
        <f ca="1">SUM(0.25*(F556-B556),B556)</f>
        <v>33</v>
      </c>
      <c r="D556" s="71">
        <f ca="1">SUM(0.5*(F556-B556)+B556)</f>
        <v>31</v>
      </c>
      <c r="E556" s="71">
        <f ca="1">SUM(0.75*(F556-B556),B556)</f>
        <v>29</v>
      </c>
      <c r="F556" s="108">
        <v>27</v>
      </c>
      <c r="G556" s="71">
        <f ca="1">SUM(0.25*(J556-F556),F556)</f>
        <v>25</v>
      </c>
      <c r="H556" s="71">
        <f ca="1">SUM(0.5*(J556-F556),F556)</f>
        <v>23</v>
      </c>
      <c r="I556" s="71">
        <f ca="1">SUM(0.75*(J556-F556),F556)</f>
        <v>21</v>
      </c>
      <c r="J556" s="108">
        <f ca="1">SUM(F556,-B556,F556)</f>
        <v>19</v>
      </c>
      <c r="K556" s="71">
        <f ca="1">SUM(0.333*(M556-J556),J556)</f>
        <v>17.4016</v>
      </c>
      <c r="L556" s="71">
        <f ca="1">SUM(0.666*(M556-J556),J556)</f>
        <v>15.8032</v>
      </c>
      <c r="M556" s="108">
        <f ca="1">SUM(J556,-F556,J556,0.4*ABS(J556-F556))</f>
        <v>14.2</v>
      </c>
      <c r="N556" s="109">
        <f ca="1">SUM(0.2*(R556-M556),M556)</f>
        <v>14.76</v>
      </c>
      <c r="O556" s="71">
        <f ca="1">SUM(0.4*(R556-M556),M556)</f>
        <v>15.32</v>
      </c>
      <c r="P556" s="71">
        <f ca="1">SUM(0.6*(R556-M556),M556)</f>
        <v>15.879999999999999</v>
      </c>
      <c r="Q556" s="71">
        <f ca="1">SUM(0.8*(R556-M556),M556)</f>
        <v>16.44</v>
      </c>
      <c r="R556" s="108">
        <v>17</v>
      </c>
      <c r="S556" s="122"/>
      <c r="T556" s="111">
        <f ca="1">SUM((AL20+AM20+AN20+AS18+AT18+AU18+AZ16+BA16+BB16)*-0.132/3,(AO19+AP19+AQ19+AR19+AV17+AW17+AX17+AY17+BC15+BD15+BE15+BF15+BG14+BH14+BI14+BJ14+BK13+BL13+BM13+BN13+BO12+BP12+BQ12+BR12+BS11+BT11+BU11+BV11)*-0.132/4,(BW10+BX10+BY10+BZ9+CA9+CB9)*-0.132/3,(CA8+BZ8)*-0.132/2,(BY7+BX6+BW5+BV4)*-0.132,17)</f>
        <v>15.721461538461538</v>
      </c>
      <c r="U556" s="111">
        <f ca="1">Lefty!T556</f>
        <v>15.836538461538462</v>
      </c>
    </row>
    <row r="557" spans="2:21">
      <c r="B557" s="108">
        <v>36</v>
      </c>
      <c r="C557" s="71">
        <f ca="1">SUM(0.25*(F557-B557),B557)</f>
        <v>33.75</v>
      </c>
      <c r="D557" s="71">
        <f ca="1">SUM(0.5*(F557-B557)+B557)</f>
        <v>31.5</v>
      </c>
      <c r="E557" s="71">
        <f ca="1">SUM(0.75*(F557-B557),B557)</f>
        <v>29.25</v>
      </c>
      <c r="F557" s="108">
        <v>27</v>
      </c>
      <c r="G557" s="71">
        <f ca="1">SUM(0.25*(J557-F557),F557)</f>
        <v>24.75</v>
      </c>
      <c r="H557" s="71">
        <f ca="1">SUM(0.5*(J557-F557),F557)</f>
        <v>22.5</v>
      </c>
      <c r="I557" s="71">
        <f ca="1">SUM(0.75*(J557-F557),F557)</f>
        <v>20.25</v>
      </c>
      <c r="J557" s="108">
        <f ca="1">SUM(F557,-B557,F557)</f>
        <v>18</v>
      </c>
      <c r="K557" s="71">
        <f ca="1">SUM(0.333*(M557-J557),J557)</f>
        <v>16.2018</v>
      </c>
      <c r="L557" s="71">
        <f ca="1">SUM(0.666*(M557-J557),J557)</f>
        <v>14.403599999999999</v>
      </c>
      <c r="M557" s="108">
        <f ca="1">SUM(J557,-F557,J557,0.4*ABS(J557-F557))</f>
        <v>12.6</v>
      </c>
      <c r="N557" s="109">
        <f ca="1">SUM(0.2*(R557-M557),M557)</f>
        <v>13.48</v>
      </c>
      <c r="O557" s="71">
        <f ca="1">SUM(0.4*(R557-M557),M557)</f>
        <v>14.36</v>
      </c>
      <c r="P557" s="71">
        <f ca="1">SUM(0.6*(R557-M557),M557)</f>
        <v>15.24</v>
      </c>
      <c r="Q557" s="71">
        <f ca="1">SUM(0.8*(R557-M557),M557)</f>
        <v>16.12</v>
      </c>
      <c r="R557" s="108">
        <v>17</v>
      </c>
      <c r="S557" s="122"/>
      <c r="T557" s="111">
        <f ca="1">SUM((AJ20+AK20+AL20)*-0.132/3,(AM19+AN19+AO19+AP19+AQ18+AR18+AS18+AT18+AU17+AV17+AW17+AX17+AY16+AZ16+BA16+BB16+BH14+BI14+BJ14+BK14+BQ12+BR12+BS12+BT12+BU11+BV11+BW11+BX11+BY10+BZ10+CA10+CB10)*-0.132/4,(BC15+BD15+BE15+BF15+BG15+BL13+BM13+BN13+BO13+BP13)*-0.132/5,(CC9+CD9+CE9)*-0.132/3,(CD8+CC8+CB7+CA7+BZ6+BY6+BX5+BW5)*-0.132/2,BV4*-0.132,17)</f>
        <v>15.796261538461538</v>
      </c>
      <c r="U557" s="111">
        <f ca="1">Lefty!T557</f>
        <v>15.873938461538462</v>
      </c>
    </row>
    <row r="558" spans="2:21">
      <c r="B558" s="108">
        <v>37</v>
      </c>
      <c r="C558" s="71">
        <f ca="1">SUM(0.25*(F558-B558),B558)</f>
        <v>34.5</v>
      </c>
      <c r="D558" s="71">
        <f ca="1">SUM(0.5*(F558-B558)+B558)</f>
        <v>32</v>
      </c>
      <c r="E558" s="71">
        <f ca="1">SUM(0.75*(F558-B558),B558)</f>
        <v>29.5</v>
      </c>
      <c r="F558" s="108">
        <v>27</v>
      </c>
      <c r="G558" s="71">
        <f ca="1">SUM(0.25*(J558-F558),F558)</f>
        <v>24.5</v>
      </c>
      <c r="H558" s="71">
        <f ca="1">SUM(0.5*(J558-F558),F558)</f>
        <v>22</v>
      </c>
      <c r="I558" s="71">
        <f ca="1">SUM(0.75*(J558-F558),F558)</f>
        <v>19.5</v>
      </c>
      <c r="J558" s="108">
        <f ca="1">SUM(F558,-B558,F558)</f>
        <v>17</v>
      </c>
      <c r="K558" s="71">
        <f ca="1">SUM(0.333*(M558-J558),J558)</f>
        <v>15.001999999999999</v>
      </c>
      <c r="L558" s="71">
        <f ca="1">SUM(0.666*(M558-J558),J558)</f>
        <v>13.004</v>
      </c>
      <c r="M558" s="108">
        <f ca="1">SUM(J558,-F558,J558,0.4*ABS(J558-F558))</f>
        <v>11</v>
      </c>
      <c r="N558" s="109">
        <f ca="1">SUM(0.2*(R558-M558),M558)</f>
        <v>12.2</v>
      </c>
      <c r="O558" s="71">
        <f ca="1">SUM(0.4*(R558-M558),M558)</f>
        <v>13.4</v>
      </c>
      <c r="P558" s="71">
        <f ca="1">SUM(0.6*(R558-M558),M558)</f>
        <v>14.6</v>
      </c>
      <c r="Q558" s="71">
        <f ca="1">SUM(0.8*(R558-M558),M558)</f>
        <v>15.8</v>
      </c>
      <c r="R558" s="108">
        <v>17</v>
      </c>
      <c r="S558" s="122"/>
      <c r="T558" s="111">
        <f ca="1">SUM((AH20+AI20+AJ20+AK20+AL19+AM19+AN19+AO19+AU17+AV17+AW17+AX17+AY16+AZ16+BA16+BB16)*-0.132/4,(AP18+AQ18+AR18+AS18+AT18+BC15+BD15+BE15+BF15+BG15+BH14+BI14+BJ14+BK14+BL14+BM13+BN13+BO13+BP13+BQ13+BR12+BS12+BT12+BU12+BV12)*-0.132/5,(BW11+BX11+BY11+BZ11+CA10+CB10+CC10+CD10+CE9+CF9+CG9+CH9)*-0.132/4,(CG8+CF8+CE8+CD7+CC7+CB7)*-0.132/3,(CA6+BZ6+BY5+BX5+BW4+BV4)*-0.132/2,17)</f>
        <v>15.840261538461538</v>
      </c>
      <c r="U558" s="111">
        <f ca="1">Lefty!T558</f>
        <v>15.807938461538463</v>
      </c>
    </row>
    <row r="559" spans="2:21">
      <c r="B559" s="108">
        <v>38</v>
      </c>
      <c r="C559" s="71">
        <f ca="1">SUM(0.25*(F559-B559),B559)</f>
        <v>35.25</v>
      </c>
      <c r="D559" s="71">
        <f ca="1">SUM(0.5*(F559-B559)+B559)</f>
        <v>32.5</v>
      </c>
      <c r="E559" s="71">
        <f ca="1">SUM(0.75*(F559-B559),B559)</f>
        <v>29.75</v>
      </c>
      <c r="F559" s="108">
        <v>27</v>
      </c>
      <c r="G559" s="71">
        <f ca="1">SUM(0.25*(J559-F559),F559)</f>
        <v>24.25</v>
      </c>
      <c r="H559" s="71">
        <f ca="1">SUM(0.5*(J559-F559),F559)</f>
        <v>21.5</v>
      </c>
      <c r="I559" s="71">
        <f ca="1">SUM(0.75*(J559-F559),F559)</f>
        <v>18.75</v>
      </c>
      <c r="J559" s="108">
        <f ca="1">SUM(F559,-B559,F559)</f>
        <v>16</v>
      </c>
      <c r="K559" s="71">
        <f ca="1">SUM(0.333*(M559-J559),J559)</f>
        <v>13.8022</v>
      </c>
      <c r="L559" s="71">
        <f ca="1">SUM(0.666*(M559-J559),J559)</f>
        <v>11.6044</v>
      </c>
      <c r="M559" s="108">
        <f ca="1">SUM(J559,-F559,J559,0.4*ABS(J559-F559))</f>
        <v>9.4</v>
      </c>
      <c r="N559" s="109">
        <f ca="1">SUM(0.2*(R559-M559),M559)</f>
        <v>10.92</v>
      </c>
      <c r="O559" s="71">
        <f ca="1">SUM(0.4*(R559-M559),M559)</f>
        <v>12.440000000000001</v>
      </c>
      <c r="P559" s="71">
        <f ca="1">SUM(0.6*(R559-M559),M559)</f>
        <v>13.96</v>
      </c>
      <c r="Q559" s="71">
        <f ca="1">SUM(0.8*(R559-M559),M559)</f>
        <v>15.48</v>
      </c>
      <c r="R559" s="108">
        <v>17</v>
      </c>
      <c r="S559" s="122"/>
      <c r="T559" s="111">
        <f ca="1">SUM((AF20+AG20+AH20+AI20+AO18+AP18+AQ18+AR18)*-0.132/4,(AJ19+AK19+AL19+AM19+AN19+AS17+AT17+AU17+AV17+AW17+AX16+AY16+AZ16+BA16+BB16+BI14+BJ14+BK14+BL14+BM14+BT12+BU12+BV12+BW12+BX12+BY11+BZ11+CA11+CB11+CC11)*-0.132/5,(BC15+BD15+BE15+BF15+BG15+BH15+BN13+BO13+BP13+BQ13+BR13+BS13)*-0.132/6,(CD10+CE10+CF10+CG10+CH9+CI9+CJ9+CK9)*-0.132/4,(CJ8+CI8+CH8+CG7+CF7+CE7+CD6+CC6+CB6+CA5+BZ5+BY5+BX4+BW4+BV4)*-0.132/3,17)</f>
        <v>16.205461538461538</v>
      </c>
      <c r="U559" s="111">
        <f ca="1">Lefty!T559</f>
        <v>15.845338461538461</v>
      </c>
    </row>
    <row r="560" spans="2:21">
      <c r="B560" s="108">
        <v>39</v>
      </c>
      <c r="C560" s="71">
        <f ca="1">SUM(0.25*(F560-B560),B560)</f>
        <v>36</v>
      </c>
      <c r="D560" s="71">
        <f ca="1">SUM(0.5*(F560-B560)+B560)</f>
        <v>33</v>
      </c>
      <c r="E560" s="71">
        <f ca="1">SUM(0.75*(F560-B560),B560)</f>
        <v>30</v>
      </c>
      <c r="F560" s="108">
        <v>27</v>
      </c>
      <c r="G560" s="71">
        <f ca="1">SUM(0.25*(J560-F560),F560)</f>
        <v>24</v>
      </c>
      <c r="H560" s="71">
        <f ca="1">SUM(0.5*(J560-F560),F560)</f>
        <v>21</v>
      </c>
      <c r="I560" s="71">
        <f ca="1">SUM(0.75*(J560-F560),F560)</f>
        <v>18</v>
      </c>
      <c r="J560" s="108">
        <f ca="1">SUM(F560,-B560,F560)</f>
        <v>15</v>
      </c>
      <c r="K560" s="71">
        <f ca="1">SUM(0.333*(M560-J560),J560)</f>
        <v>12.6024</v>
      </c>
      <c r="L560" s="71">
        <f ca="1">SUM(0.666*(M560-J560),J560)</f>
        <v>10.2048</v>
      </c>
      <c r="M560" s="108">
        <f ca="1">SUM(J560,-F560,J560,0.4*ABS(J560-F560))</f>
        <v>7.8000000000000007</v>
      </c>
      <c r="N560" s="109">
        <f ca="1">SUM(0.2*(R560-M560),M560)</f>
        <v>9.64</v>
      </c>
      <c r="O560" s="71">
        <f ca="1">SUM(0.4*(R560-M560),M560)</f>
        <v>11.48</v>
      </c>
      <c r="P560" s="71">
        <f ca="1">SUM(0.6*(R560-M560),M560)</f>
        <v>13.32</v>
      </c>
      <c r="Q560" s="71">
        <f ca="1">SUM(0.8*(R560-M560),M560)</f>
        <v>15.16</v>
      </c>
      <c r="R560" s="108">
        <v>17</v>
      </c>
      <c r="S560" s="122"/>
      <c r="T560" s="111">
        <f ca="1">SUM((AD20+AE20+AF20+AG20+AH20+AI19+AJ19+AK19+AL19+AM19+AN18+AO18+AP18+AQ18+AR18+AS17+AT17+AU17+AV17+AW17+AX16+AY16+AZ16+BA16+BB16)*-0.132/5,(BC15+BD15+BE15+BF15+BG15+BH15+BI14+BJ14+BK14+BL14+BM14+BN14+BO13+BP13+BQ13+BR13+BS13+BT13+BU12+BV12+BW12+BX12+BY12+BZ12)*-0.132/6,(CA11+CB11+CC11+CD11+CE11+CF10+CG10+CH10+CI10+CJ10)*-0.132/5,(CK9+CL9+CM9+CN9+CM8+CL8+CK8+CJ8+CI7+CH7+CG7+CF7+CE6+CD6+CC6+CB6)*-0.132/4,(CA5+BZ5+BY5+BX4+BW4+BV4)*-0.132/3,17)</f>
        <v>16.269261538461539</v>
      </c>
      <c r="U560" s="111">
        <f ca="1">Lefty!T560</f>
        <v>15.794738461538461</v>
      </c>
    </row>
    <row r="561" spans="2:19">
      <c r="B561" s="108"/>
      <c r="C561" s="71"/>
      <c r="D561" s="71"/>
      <c r="E561" s="71"/>
      <c r="F561" s="108"/>
      <c r="G561" s="71"/>
      <c r="H561" s="71"/>
      <c r="I561" s="71"/>
      <c r="J561" s="108"/>
      <c r="K561" s="71"/>
      <c r="L561" s="71"/>
      <c r="M561" s="108"/>
      <c r="N561" s="109"/>
      <c r="O561" s="71"/>
      <c r="P561" s="71"/>
      <c r="Q561" s="71"/>
      <c r="R561" s="108"/>
      <c r="S561" s="122"/>
    </row>
    <row r="562" spans="2:21">
      <c r="B562" s="108">
        <v>32</v>
      </c>
      <c r="C562" s="71">
        <f ca="1">SUM(0.25*(F562-B562),B562)</f>
        <v>31</v>
      </c>
      <c r="D562" s="71">
        <f ca="1">SUM(0.5*(F562-B562)+B562)</f>
        <v>30</v>
      </c>
      <c r="E562" s="71">
        <f ca="1">SUM(0.75*(F562-B562),B562)</f>
        <v>29</v>
      </c>
      <c r="F562" s="108">
        <v>28</v>
      </c>
      <c r="G562" s="71">
        <f ca="1">SUM(0.25*(J562-F562),F562)</f>
        <v>27</v>
      </c>
      <c r="H562" s="71">
        <f ca="1">SUM(0.5*(J562-F562),F562)</f>
        <v>26</v>
      </c>
      <c r="I562" s="71">
        <f ca="1">SUM(0.75*(J562-F562),F562)</f>
        <v>25</v>
      </c>
      <c r="J562" s="108">
        <f ca="1">SUM(F562,-B562,F562)</f>
        <v>24</v>
      </c>
      <c r="K562" s="71">
        <f ca="1">SUM(0.333*(M562-J562),J562)</f>
        <v>23.2008</v>
      </c>
      <c r="L562" s="71">
        <f ca="1">SUM(0.666*(M562-J562),J562)</f>
        <v>22.401600000000002</v>
      </c>
      <c r="M562" s="108">
        <f ca="1">SUM(J562,-F562,J562,0.4*ABS(J562-F562))</f>
        <v>21.6</v>
      </c>
      <c r="N562" s="109">
        <f ca="1">SUM(0.2*(R562-M562),M562)</f>
        <v>20.68</v>
      </c>
      <c r="O562" s="71">
        <f ca="1">SUM(0.4*(R562-M562),M562)</f>
        <v>19.76</v>
      </c>
      <c r="P562" s="71">
        <f ca="1">SUM(0.6*(R562-M562),M562)</f>
        <v>18.84</v>
      </c>
      <c r="Q562" s="71">
        <f ca="1">SUM(0.8*(R562-M562),M562)</f>
        <v>17.92</v>
      </c>
      <c r="R562" s="108">
        <v>17</v>
      </c>
      <c r="S562" s="122"/>
      <c r="T562" s="111">
        <f ca="1">SUM((AS19+AT19+AU18+AV18+AW17+AX17+AY16+AZ16+BA15+BB15+BC14+BD14+BE13+BF13+BG12+BH12+BI11+BJ11+BK10+BL10)*-0.132/2,(AR20+BM9+BN8)*-0.132,(BO7+BP7+BQ6+BR6+BS5+BT5+BU4+BV4)*-0.132/2,17)</f>
        <v>15.226461538461539</v>
      </c>
      <c r="U562" s="111">
        <f ca="1">Lefty!T562</f>
        <v>16.133538461538464</v>
      </c>
    </row>
    <row r="563" spans="2:21">
      <c r="B563" s="108">
        <v>33</v>
      </c>
      <c r="C563" s="71">
        <f ca="1">SUM(0.25*(F563-B563),B563)</f>
        <v>31.75</v>
      </c>
      <c r="D563" s="71">
        <f ca="1">SUM(0.5*(F563-B563)+B563)</f>
        <v>30.5</v>
      </c>
      <c r="E563" s="71">
        <f ca="1">SUM(0.75*(F563-B563),B563)</f>
        <v>29.25</v>
      </c>
      <c r="F563" s="108">
        <v>28</v>
      </c>
      <c r="G563" s="71">
        <f ca="1">SUM(0.25*(J563-F563),F563)</f>
        <v>26.75</v>
      </c>
      <c r="H563" s="71">
        <f ca="1">SUM(0.5*(J563-F563),F563)</f>
        <v>25.5</v>
      </c>
      <c r="I563" s="71">
        <f ca="1">SUM(0.75*(J563-F563),F563)</f>
        <v>24.25</v>
      </c>
      <c r="J563" s="108">
        <f ca="1">SUM(F563,-B563,F563)</f>
        <v>23</v>
      </c>
      <c r="K563" s="71">
        <f ca="1">SUM(0.333*(M563-J563),J563)</f>
        <v>22.001</v>
      </c>
      <c r="L563" s="71">
        <f ca="1">SUM(0.666*(M563-J563),J563)</f>
        <v>21.002</v>
      </c>
      <c r="M563" s="108">
        <f ca="1">SUM(J563,-F563,J563,0.4*ABS(J563-F563))</f>
        <v>20</v>
      </c>
      <c r="N563" s="109">
        <f ca="1">SUM(0.2*(R563-M563),M563)</f>
        <v>19.4</v>
      </c>
      <c r="O563" s="71">
        <f ca="1">SUM(0.4*(R563-M563),M563)</f>
        <v>18.8</v>
      </c>
      <c r="P563" s="71">
        <f ca="1">SUM(0.6*(R563-M563),M563)</f>
        <v>18.2</v>
      </c>
      <c r="Q563" s="71">
        <f ca="1">SUM(0.8*(R563-M563),M563)</f>
        <v>17.6</v>
      </c>
      <c r="R563" s="108">
        <v>17</v>
      </c>
      <c r="S563" s="122"/>
      <c r="T563" s="111">
        <f ca="1">SUM((AP20+AQ20+AR19+AS19+AW17+AX17+AY16+AZ16)*-0.132/2,(AT18+AU18+AV18+BA15+BB15+BC15+BF13+BG13+BH13)*-0.132/3,(BD14+BE14+BI12+BJ12+BK11+BL11+BM10+BN10+BO9+BP9+BU4+BV4)*-0.132/2,(BQ8+BR7+BS6+BT5)*-0.132,17)</f>
        <v>15.116461538461538</v>
      </c>
      <c r="U563" s="111">
        <f ca="1">Lefty!T563</f>
        <v>16.155538461538463</v>
      </c>
    </row>
    <row r="564" spans="2:21">
      <c r="B564" s="108">
        <v>34</v>
      </c>
      <c r="C564" s="71">
        <f ca="1">SUM(0.25*(F564-B564),B564)</f>
        <v>32.5</v>
      </c>
      <c r="D564" s="71">
        <f ca="1">SUM(0.5*(F564-B564)+B564)</f>
        <v>31</v>
      </c>
      <c r="E564" s="71">
        <f ca="1">SUM(0.75*(F564-B564),B564)</f>
        <v>29.5</v>
      </c>
      <c r="F564" s="108">
        <v>28</v>
      </c>
      <c r="G564" s="71">
        <f ca="1">SUM(0.25*(J564-F564),F564)</f>
        <v>26.5</v>
      </c>
      <c r="H564" s="71">
        <f ca="1">SUM(0.5*(J564-F564),F564)</f>
        <v>25</v>
      </c>
      <c r="I564" s="71">
        <f ca="1">SUM(0.75*(J564-F564),F564)</f>
        <v>23.5</v>
      </c>
      <c r="J564" s="108">
        <f ca="1">SUM(F564,-B564,F564)</f>
        <v>22</v>
      </c>
      <c r="K564" s="71">
        <f ca="1">SUM(0.333*(M564-J564),J564)</f>
        <v>20.801199999999998</v>
      </c>
      <c r="L564" s="71">
        <f ca="1">SUM(0.666*(M564-J564),J564)</f>
        <v>19.6024</v>
      </c>
      <c r="M564" s="108">
        <f ca="1">SUM(J564,-F564,J564,0.4*ABS(J564-F564))</f>
        <v>18.4</v>
      </c>
      <c r="N564" s="109">
        <f ca="1">SUM(0.2*(R564-M564),M564)</f>
        <v>18.119999999999997</v>
      </c>
      <c r="O564" s="71">
        <f ca="1">SUM(0.4*(R564-M564),M564)</f>
        <v>17.84</v>
      </c>
      <c r="P564" s="71">
        <f ca="1">SUM(0.6*(R564-M564),M564)</f>
        <v>17.56</v>
      </c>
      <c r="Q564" s="71">
        <f ca="1">SUM(0.8*(R564-M564),M564)</f>
        <v>17.28</v>
      </c>
      <c r="R564" s="108">
        <v>17</v>
      </c>
      <c r="S564" s="122"/>
      <c r="T564" s="111">
        <f ca="1">SUM((AN20+AO20+AS18+AT18)*-0.132/2,(AP19+AQ19+AR19+AU17+AV17+AW17+AX16+AY16+AZ16+BA15+BB15+BC15+BD14+BE14+BF14+BG13+BH13+BI13+BJ12+BK12+BL12+BM11+BN11+BO11)*-0.132/3,(BP10+BQ10+BR9+BS9)*-0.132/2,(BT8+BT7+BU6+BU5+BV4)*-0.132,17)</f>
        <v>15.688461538461539</v>
      </c>
      <c r="U564" s="111">
        <f ca="1">Lefty!T564</f>
        <v>15.649538461538462</v>
      </c>
    </row>
    <row r="565" spans="2:21">
      <c r="B565" s="108">
        <v>35</v>
      </c>
      <c r="C565" s="71">
        <f ca="1">SUM(0.25*(F565-B565),B565)</f>
        <v>33.25</v>
      </c>
      <c r="D565" s="71">
        <f ca="1">SUM(0.5*(F565-B565)+B565)</f>
        <v>31.5</v>
      </c>
      <c r="E565" s="71">
        <f ca="1">SUM(0.75*(F565-B565),B565)</f>
        <v>29.75</v>
      </c>
      <c r="F565" s="108">
        <v>28</v>
      </c>
      <c r="G565" s="71">
        <f ca="1">SUM(0.25*(J565-F565),F565)</f>
        <v>26.25</v>
      </c>
      <c r="H565" s="71">
        <f ca="1">SUM(0.5*(J565-F565),F565)</f>
        <v>24.5</v>
      </c>
      <c r="I565" s="71">
        <f ca="1">SUM(0.75*(J565-F565),F565)</f>
        <v>22.75</v>
      </c>
      <c r="J565" s="108">
        <f ca="1">SUM(F565,-B565,F565)</f>
        <v>21</v>
      </c>
      <c r="K565" s="71">
        <f ca="1">SUM(0.333*(M565-J565),J565)</f>
        <v>19.6014</v>
      </c>
      <c r="L565" s="71">
        <f ca="1">SUM(0.666*(M565-J565),J565)</f>
        <v>18.2028</v>
      </c>
      <c r="M565" s="108">
        <f ca="1">SUM(J565,-F565,J565,0.4*ABS(J565-F565))</f>
        <v>16.8</v>
      </c>
      <c r="N565" s="109">
        <f ca="1">SUM(0.2*(R565-M565),M565)</f>
        <v>16.84</v>
      </c>
      <c r="O565" s="71">
        <f ca="1">SUM(0.4*(R565-M565),M565)</f>
        <v>16.88</v>
      </c>
      <c r="P565" s="71">
        <f ca="1">SUM(0.6*(R565-M565),M565)</f>
        <v>16.92</v>
      </c>
      <c r="Q565" s="71">
        <f ca="1">SUM(0.8*(R565-M565),M565)</f>
        <v>16.96</v>
      </c>
      <c r="R565" s="108">
        <v>17</v>
      </c>
      <c r="S565" s="122"/>
      <c r="T565" s="111">
        <f ca="1">SUM((AL20+AM20+AN20+AO19+AP19+AQ19+AR18+AS18+AT18+AU17+AV17+AW17+AX16+AY16+AZ16+BE14+BF14+BG14+BL12+BM12+BN12+BO11+BP11+BQ11+BR10+BS10+BT10)*-0.132/3,(BA15+BB15+BC15+BD15+BH13+BI13+BJ13+BK13)*-0.132/4,(BU9+BV9)*-0.132/2,(BV8+BV7+BV6+BV5+BV4)*-0.132,17)</f>
        <v>15.732461538461537</v>
      </c>
      <c r="U565" s="111">
        <f ca="1">Lefty!T565</f>
        <v>15.737538461538462</v>
      </c>
    </row>
    <row r="566" spans="2:21">
      <c r="B566" s="108">
        <v>36</v>
      </c>
      <c r="C566" s="71">
        <f ca="1">SUM(0.25*(F566-B566),B566)</f>
        <v>34</v>
      </c>
      <c r="D566" s="71">
        <f ca="1">SUM(0.5*(F566-B566)+B566)</f>
        <v>32</v>
      </c>
      <c r="E566" s="71">
        <f ca="1">SUM(0.75*(F566-B566),B566)</f>
        <v>30</v>
      </c>
      <c r="F566" s="108">
        <v>28</v>
      </c>
      <c r="G566" s="71">
        <f ca="1">SUM(0.25*(J566-F566),F566)</f>
        <v>26</v>
      </c>
      <c r="H566" s="71">
        <f ca="1">SUM(0.5*(J566-F566),F566)</f>
        <v>24</v>
      </c>
      <c r="I566" s="71">
        <f ca="1">SUM(0.75*(J566-F566),F566)</f>
        <v>22</v>
      </c>
      <c r="J566" s="108">
        <f ca="1">SUM(F566,-B566,F566)</f>
        <v>20</v>
      </c>
      <c r="K566" s="71">
        <f ca="1">SUM(0.333*(M566-J566),J566)</f>
        <v>18.4016</v>
      </c>
      <c r="L566" s="71">
        <f ca="1">SUM(0.666*(M566-J566),J566)</f>
        <v>16.8032</v>
      </c>
      <c r="M566" s="108">
        <f ca="1">SUM(J566,-F566,J566,0.4*ABS(J566-F566))</f>
        <v>15.2</v>
      </c>
      <c r="N566" s="109">
        <f ca="1">SUM(0.2*(R566-M566),M566)</f>
        <v>15.559999999999999</v>
      </c>
      <c r="O566" s="71">
        <f ca="1">SUM(0.4*(R566-M566),M566)</f>
        <v>15.92</v>
      </c>
      <c r="P566" s="71">
        <f ca="1">SUM(0.6*(R566-M566),M566)</f>
        <v>16.28</v>
      </c>
      <c r="Q566" s="71">
        <f ca="1">SUM(0.8*(R566-M566),M566)</f>
        <v>16.64</v>
      </c>
      <c r="R566" s="108">
        <v>17</v>
      </c>
      <c r="S566" s="122"/>
      <c r="T566" s="111">
        <f ca="1">SUM((AJ20+AK20+AL20+AQ18+AR18+AS18+AX16+AY16+AZ16)*-0.132/3,(AM19+AN19+AO19+AP19+AT17+AU17+AV17+AW17+BA15+BB15+BC15+BD15+BE14+BF14+BG14+BH14+BI13+BJ13+BK13+BL13+BM12+BN12+BO12+BP12+BQ11+BR11+BS11+BT11)*-0.132/4,(BU10+BV10+BW10+BX9+BY9+BZ9)*-0.132/3,(BY8+BX7+BW6+BV5+BV4)*-0.132,17)</f>
        <v>15.644461538461538</v>
      </c>
      <c r="U566" s="111">
        <f ca="1">Lefty!T566</f>
        <v>15.880538461538462</v>
      </c>
    </row>
    <row r="567" spans="2:21">
      <c r="B567" s="108">
        <v>37</v>
      </c>
      <c r="C567" s="71">
        <f ca="1">SUM(0.25*(F567-B567),B567)</f>
        <v>34.75</v>
      </c>
      <c r="D567" s="71">
        <f ca="1">SUM(0.5*(F567-B567)+B567)</f>
        <v>32.5</v>
      </c>
      <c r="E567" s="71">
        <f ca="1">SUM(0.75*(F567-B567),B567)</f>
        <v>30.25</v>
      </c>
      <c r="F567" s="108">
        <v>28</v>
      </c>
      <c r="G567" s="71">
        <f ca="1">SUM(0.25*(J567-F567),F567)</f>
        <v>25.75</v>
      </c>
      <c r="H567" s="71">
        <f ca="1">SUM(0.5*(J567-F567),F567)</f>
        <v>23.5</v>
      </c>
      <c r="I567" s="71">
        <f ca="1">SUM(0.75*(J567-F567),F567)</f>
        <v>21.25</v>
      </c>
      <c r="J567" s="108">
        <f ca="1">SUM(F567,-B567,F567)</f>
        <v>19</v>
      </c>
      <c r="K567" s="71">
        <f ca="1">SUM(0.333*(M567-J567),J567)</f>
        <v>17.2018</v>
      </c>
      <c r="L567" s="71">
        <f ca="1">SUM(0.666*(M567-J567),J567)</f>
        <v>15.403599999999999</v>
      </c>
      <c r="M567" s="108">
        <f ca="1">SUM(J567,-F567,J567,0.4*ABS(J567-F567))</f>
        <v>13.6</v>
      </c>
      <c r="N567" s="109">
        <f ca="1">SUM(0.2*(R567-M567),M567)</f>
        <v>14.28</v>
      </c>
      <c r="O567" s="71">
        <f ca="1">SUM(0.4*(R567-M567),M567)</f>
        <v>14.96</v>
      </c>
      <c r="P567" s="71">
        <f ca="1">SUM(0.6*(R567-M567),M567)</f>
        <v>15.64</v>
      </c>
      <c r="Q567" s="71">
        <f ca="1">SUM(0.8*(R567-M567),M567)</f>
        <v>16.32</v>
      </c>
      <c r="R567" s="108">
        <v>17</v>
      </c>
      <c r="S567" s="122"/>
      <c r="T567" s="111">
        <f ca="1">SUM((AH20+AI20+AJ20)*-0.132/3,(AK19+AL19+AM19+AN19+AO18+AP18+AQ18+AR18+AS17+AT17+AU17+AV17+AW16+AX16+AY16+AZ16+BF14+BG14+BH14+BI14+BO12+BP12+BQ12+BR12+BS11+BT11+BU11+BV11+BW10+BX10+BY10+BZ10)*-0.132/4,(BA15+BB15+BC15+BD15+BE15+BJ13+BK13+BL13+BM13+BN13)*-0.132/5,(CA9+CB9+CC9)*-0.132/3,(CB8+CA8+BZ7+BY7)*-0.132/2,(BX6+BW5+BV4)*-0.132,17)</f>
        <v>15.904061538461539</v>
      </c>
      <c r="U567" s="111">
        <f ca="1">Lefty!T567</f>
        <v>15.365738461538461</v>
      </c>
    </row>
    <row r="568" spans="2:21">
      <c r="B568" s="108">
        <v>38</v>
      </c>
      <c r="C568" s="71">
        <f ca="1">SUM(0.25*(F568-B568),B568)</f>
        <v>35.5</v>
      </c>
      <c r="D568" s="71">
        <f ca="1">SUM(0.5*(F568-B568)+B568)</f>
        <v>33</v>
      </c>
      <c r="E568" s="71">
        <f ca="1">SUM(0.75*(F568-B568),B568)</f>
        <v>30.5</v>
      </c>
      <c r="F568" s="108">
        <v>28</v>
      </c>
      <c r="G568" s="71">
        <f ca="1">SUM(0.25*(J568-F568),F568)</f>
        <v>25.5</v>
      </c>
      <c r="H568" s="71">
        <f ca="1">SUM(0.5*(J568-F568),F568)</f>
        <v>23</v>
      </c>
      <c r="I568" s="71">
        <f ca="1">SUM(0.75*(J568-F568),F568)</f>
        <v>20.5</v>
      </c>
      <c r="J568" s="108">
        <f ca="1">SUM(F568,-B568,F568)</f>
        <v>18</v>
      </c>
      <c r="K568" s="71">
        <f ca="1">SUM(0.333*(M568-J568),J568)</f>
        <v>16.002</v>
      </c>
      <c r="L568" s="71">
        <f ca="1">SUM(0.666*(M568-J568),J568)</f>
        <v>14.004</v>
      </c>
      <c r="M568" s="108">
        <f ca="1">SUM(J568,-F568,J568,0.4*ABS(J568-F568))</f>
        <v>12</v>
      </c>
      <c r="N568" s="109">
        <f ca="1">SUM(0.2*(R568-M568),M568)</f>
        <v>13</v>
      </c>
      <c r="O568" s="71">
        <f ca="1">SUM(0.4*(R568-M568),M568)</f>
        <v>14</v>
      </c>
      <c r="P568" s="71">
        <f ca="1">SUM(0.6*(R568-M568),M568)</f>
        <v>15</v>
      </c>
      <c r="Q568" s="71">
        <f ca="1">SUM(0.8*(R568-M568),M568)</f>
        <v>16</v>
      </c>
      <c r="R568" s="108">
        <v>17</v>
      </c>
      <c r="S568" s="122"/>
      <c r="T568" s="111">
        <f ca="1">SUM((AF20+AG20+AH20+AI20+AJ19+AK19+AL19+AM19+AS17+AT17+AU17+AV17+AW16+AX16+AY16+AZ16)*-0.132/4,(AN18+AO18+AP18+AQ18+AR18+BA15+BB15+BC15+BD15+BE15+BF14+BG14+BH14+BI14+BJ14+BK13+BL13+BM13+BN13+BO13+BP12+BQ12+BR12+BS12+BT12)*-0.132/5,(BU11+BV11+BW11+BX11+BY10+BZ10+CA10+CB10+CC9+CD9+CE9+CF9)*-0.132/4,(CE8+CD8+CC7+CB7+CA6+BZ6+BY5+BX5+BW4+BV4)*-0.132/2,17)</f>
        <v>15.998661538461539</v>
      </c>
      <c r="U568" s="111">
        <f ca="1">Lefty!T568</f>
        <v>15.539538461538463</v>
      </c>
    </row>
    <row r="569" spans="2:21">
      <c r="B569" s="108">
        <v>39</v>
      </c>
      <c r="C569" s="71">
        <f ca="1">SUM(0.25*(F569-B569),B569)</f>
        <v>36.25</v>
      </c>
      <c r="D569" s="71">
        <f ca="1">SUM(0.5*(F569-B569)+B569)</f>
        <v>33.5</v>
      </c>
      <c r="E569" s="71">
        <f ca="1">SUM(0.75*(F569-B569),B569)</f>
        <v>30.75</v>
      </c>
      <c r="F569" s="108">
        <v>28</v>
      </c>
      <c r="G569" s="71">
        <f ca="1">SUM(0.25*(J569-F569),F569)</f>
        <v>25.25</v>
      </c>
      <c r="H569" s="71">
        <f ca="1">SUM(0.5*(J569-F569),F569)</f>
        <v>22.5</v>
      </c>
      <c r="I569" s="71">
        <f ca="1">SUM(0.75*(J569-F569),F569)</f>
        <v>19.75</v>
      </c>
      <c r="J569" s="108">
        <f ca="1">SUM(F569,-B569,F569)</f>
        <v>17</v>
      </c>
      <c r="K569" s="71">
        <f ca="1">SUM(0.333*(M569-J569),J569)</f>
        <v>14.8022</v>
      </c>
      <c r="L569" s="71">
        <f ca="1">SUM(0.666*(M569-J569),J569)</f>
        <v>12.6044</v>
      </c>
      <c r="M569" s="108">
        <f ca="1">SUM(J569,-F569,J569,0.4*ABS(J569-F569))</f>
        <v>10.4</v>
      </c>
      <c r="N569" s="109">
        <f ca="1">SUM(0.2*(R569-M569),M569)</f>
        <v>11.72</v>
      </c>
      <c r="O569" s="71">
        <f ca="1">SUM(0.4*(R569-M569),M569)</f>
        <v>13.040000000000001</v>
      </c>
      <c r="P569" s="71">
        <f ca="1">SUM(0.6*(R569-M569),M569)</f>
        <v>14.36</v>
      </c>
      <c r="Q569" s="71">
        <f ca="1">SUM(0.8*(R569-M569),M569)</f>
        <v>15.68</v>
      </c>
      <c r="R569" s="108">
        <v>17</v>
      </c>
      <c r="S569" s="122"/>
      <c r="T569" s="111">
        <f ca="1">SUM((AD20+AE20+AF20+AG20++AM18+AN18+AO18+AP18)*-0.132/4,(AH19+AI19+AJ19+AK19+AL19+AQ17+AR17+AS17+AT17+AU17+AV16+AW16+AX16+AY16+AZ16+BG14+BH14+BI14+BJ14+BK14+BR12+BS12+BT12+BU12+BV12+BW11+BX11+BY11+BZ11+CA11)*-0.132/5,(BA15+BB15+BC15+BD15+BE15+BF15+BL13+BM13+BN13+BO13+BP13+BQ13)*-0.132/6,(CB10+CC10+CD10+CE10+CF9+CG9+CH9+CI9)*-0.132/4,(CH8+CG8+CF8+CE7+CD7+CC7+CB6+CA6+BZ6)*-0.132/3,(BY5+BX5+BW4+BV4)*-0.132/2,17)</f>
        <v>16.20766153846154</v>
      </c>
      <c r="U569" s="111">
        <f ca="1">Lefty!T569</f>
        <v>15.585738461538462</v>
      </c>
    </row>
    <row r="570" spans="2:19">
      <c r="B570" s="108"/>
      <c r="C570" s="71"/>
      <c r="D570" s="71"/>
      <c r="E570" s="71"/>
      <c r="F570" s="108"/>
      <c r="G570" s="71"/>
      <c r="H570" s="71"/>
      <c r="I570" s="71"/>
      <c r="J570" s="108"/>
      <c r="K570" s="71"/>
      <c r="L570" s="71"/>
      <c r="M570" s="108"/>
      <c r="N570" s="109"/>
      <c r="O570" s="71"/>
      <c r="P570" s="71"/>
      <c r="Q570" s="71"/>
      <c r="R570" s="108"/>
      <c r="S570" s="122"/>
    </row>
    <row r="571" spans="2:21">
      <c r="B571" s="108">
        <v>33</v>
      </c>
      <c r="C571" s="71">
        <f ca="1">SUM(0.25*(F571-B571),B571)</f>
        <v>32</v>
      </c>
      <c r="D571" s="71">
        <f ca="1">SUM(0.5*(F571-B571)+B571)</f>
        <v>31</v>
      </c>
      <c r="E571" s="71">
        <f ca="1">SUM(0.75*(F571-B571),B571)</f>
        <v>30</v>
      </c>
      <c r="F571" s="108">
        <v>29</v>
      </c>
      <c r="G571" s="71">
        <f ca="1">SUM(0.25*(J571-F571),F571)</f>
        <v>28</v>
      </c>
      <c r="H571" s="71">
        <f ca="1">SUM(0.5*(J571-F571),F571)</f>
        <v>27</v>
      </c>
      <c r="I571" s="71">
        <f ca="1">SUM(0.75*(J571-F571),F571)</f>
        <v>26</v>
      </c>
      <c r="J571" s="108">
        <f ca="1">SUM(F571,-B571,F571)</f>
        <v>25</v>
      </c>
      <c r="K571" s="71">
        <f ca="1">SUM(0.333*(M571-J571),J571)</f>
        <v>24.001</v>
      </c>
      <c r="L571" s="71">
        <f ca="1">SUM(0.666*(M571-J571),J571)</f>
        <v>23.002</v>
      </c>
      <c r="M571" s="108">
        <f ca="1">SUM(J571,J571-G571)</f>
        <v>22</v>
      </c>
      <c r="N571" s="109">
        <f ca="1">SUM(0.2*(R571-M571),M571)</f>
        <v>21</v>
      </c>
      <c r="O571" s="71">
        <f ca="1">SUM(0.4*(R571-M571),M571)</f>
        <v>20</v>
      </c>
      <c r="P571" s="71">
        <f ca="1">SUM(0.6*(R571-M571),M571)</f>
        <v>19</v>
      </c>
      <c r="Q571" s="71">
        <f ca="1">SUM(0.8*(R571-M571),M571)</f>
        <v>18</v>
      </c>
      <c r="R571" s="108">
        <v>17</v>
      </c>
      <c r="S571" s="122"/>
      <c r="T571" s="111">
        <f ca="1">SUM((AQ19+AR19+AS18+AT18+AU17+AV17+AW16+AX16+AY15+AZ15+BA14+BB14+BC13+BD13+BE12+BF12+BG11+BH11+BI10+BJ10+BK9+BL9+BM8+BN8+BO7+BP7+BQ6+BR6+BS5+BT5+BU4+BV4)*-0.132/2,AP20*-0.132,17)</f>
        <v>14.830461538461538</v>
      </c>
      <c r="U571" s="111">
        <f ca="1">Lefty!T571</f>
        <v>15.605538461538464</v>
      </c>
    </row>
    <row r="572" spans="2:21">
      <c r="B572" s="108">
        <v>34</v>
      </c>
      <c r="C572" s="71">
        <f ca="1">SUM(0.25*(F572-B572),B572)</f>
        <v>32.75</v>
      </c>
      <c r="D572" s="71">
        <f ca="1">SUM(0.5*(F572-B572)+B572)</f>
        <v>31.5</v>
      </c>
      <c r="E572" s="71">
        <f ca="1">SUM(0.75*(F572-B572),B572)</f>
        <v>30.25</v>
      </c>
      <c r="F572" s="108">
        <v>29</v>
      </c>
      <c r="G572" s="71">
        <f ca="1">SUM(0.25*(J572-F572),F572)</f>
        <v>27.75</v>
      </c>
      <c r="H572" s="71">
        <f ca="1">SUM(0.5*(J572-F572),F572)</f>
        <v>26.5</v>
      </c>
      <c r="I572" s="71">
        <f ca="1">SUM(0.75*(J572-F572),F572)</f>
        <v>25.25</v>
      </c>
      <c r="J572" s="108">
        <f ca="1">SUM(F572,-B572,F572)</f>
        <v>24</v>
      </c>
      <c r="K572" s="71">
        <f ca="1">SUM(0.333*(M572-J572),J572)</f>
        <v>23.001</v>
      </c>
      <c r="L572" s="71">
        <f ca="1">SUM(0.666*(M572-J572),J572)</f>
        <v>22.002</v>
      </c>
      <c r="M572" s="108">
        <f ca="1">SUM(J572,-F572,J572,0.4*ABS(J572-F572))</f>
        <v>21</v>
      </c>
      <c r="N572" s="109">
        <f ca="1">SUM(0.2*(R572-M572),M572)</f>
        <v>20.2</v>
      </c>
      <c r="O572" s="71">
        <f ca="1">SUM(0.4*(R572-M572),M572)</f>
        <v>19.4</v>
      </c>
      <c r="P572" s="71">
        <f ca="1">SUM(0.6*(R572-M572),M572)</f>
        <v>18.6</v>
      </c>
      <c r="Q572" s="71">
        <f ca="1">SUM(0.8*(R572-M572),M572)</f>
        <v>17.8</v>
      </c>
      <c r="R572" s="108">
        <v>17</v>
      </c>
      <c r="S572" s="122"/>
      <c r="T572" s="111">
        <f ca="1">SUM((AN20+AO20+AP19+AQ19+AU17+AV17+AW16+AX16)*-0.132/2,(AR18+AS18+AT18+AY15+AZ15+BA15+BD13+BE13+BF13)*-0.132/3,(BB14+BC14+BG12+BH12+BI11+BJ11+BK10+BL10+BM9+BN9+BQ6+BR6+BS5+BT5+BU4+BV4)*-0.132/2,(BO8+BP7)*-0.132,17)</f>
        <v>15.358461538461539</v>
      </c>
      <c r="U572" s="111">
        <f ca="1">Lefty!T572</f>
        <v>15.627538461538462</v>
      </c>
    </row>
    <row r="573" spans="2:21">
      <c r="B573" s="108">
        <v>35</v>
      </c>
      <c r="C573" s="71">
        <f ca="1">SUM(0.25*(F573-B573),B573)</f>
        <v>33.5</v>
      </c>
      <c r="D573" s="71">
        <f ca="1">SUM(0.5*(F573-B573)+B573)</f>
        <v>32</v>
      </c>
      <c r="E573" s="71">
        <f ca="1">SUM(0.75*(F573-B573),B573)</f>
        <v>30.5</v>
      </c>
      <c r="F573" s="108">
        <v>29</v>
      </c>
      <c r="G573" s="71">
        <f ca="1">SUM(0.25*(J573-F573),F573)</f>
        <v>27.5</v>
      </c>
      <c r="H573" s="71">
        <f ca="1">SUM(0.5*(J573-F573),F573)</f>
        <v>26</v>
      </c>
      <c r="I573" s="71">
        <f ca="1">SUM(0.75*(J573-F573),F573)</f>
        <v>24.5</v>
      </c>
      <c r="J573" s="108">
        <f ca="1">SUM(F573,-B573,F573)</f>
        <v>23</v>
      </c>
      <c r="K573" s="71">
        <f ca="1">SUM(0.333*(M573-J573),J573)</f>
        <v>21.801199999999998</v>
      </c>
      <c r="L573" s="71">
        <f ca="1">SUM(0.666*(M573-J573),J573)</f>
        <v>20.6024</v>
      </c>
      <c r="M573" s="108">
        <f ca="1">SUM(J573,-F573,J573,0.4*ABS(J573-F573))</f>
        <v>19.4</v>
      </c>
      <c r="N573" s="109">
        <f ca="1">SUM(0.2*(R573-M573),M573)</f>
        <v>18.919999999999998</v>
      </c>
      <c r="O573" s="71">
        <f ca="1">SUM(0.4*(R573-M573),M573)</f>
        <v>18.439999999999998</v>
      </c>
      <c r="P573" s="71">
        <f ca="1">SUM(0.6*(R573-M573),M573)</f>
        <v>17.96</v>
      </c>
      <c r="Q573" s="71">
        <f ca="1">SUM(0.8*(R573-M573),M573)</f>
        <v>17.48</v>
      </c>
      <c r="R573" s="108">
        <v>17</v>
      </c>
      <c r="S573" s="122"/>
      <c r="T573" s="111">
        <f ca="1">SUM((AL20+AM20+AQ18+AR18)*-0.132/2,(AN19+AO19+AP19+AS17+AT17+AU17+AV16+AW16+AX16++AY15+AZ15+BA15+BB14+BC14+BD14+BE13+BF13+BG13+BH12+BI12+BJ12+BK11+BL11+BM11)*-0.132/3,(BN10+BO10+BP9+BQ9)*-0.132/2,(BR8+BS7+BT6+BU5+BV4)*-0.132,17)</f>
        <v>15.490461538461538</v>
      </c>
      <c r="U573" s="111">
        <f ca="1">Lefty!T573</f>
        <v>15.671538461538463</v>
      </c>
    </row>
    <row r="574" spans="2:21">
      <c r="B574" s="108">
        <v>36</v>
      </c>
      <c r="C574" s="71">
        <f ca="1">SUM(0.25*(F574-B574),B574)</f>
        <v>34.25</v>
      </c>
      <c r="D574" s="71">
        <f ca="1">SUM(0.5*(F574-B574)+B574)</f>
        <v>32.5</v>
      </c>
      <c r="E574" s="71">
        <f ca="1">SUM(0.75*(F574-B574),B574)</f>
        <v>30.75</v>
      </c>
      <c r="F574" s="108">
        <v>29</v>
      </c>
      <c r="G574" s="71">
        <f ca="1">SUM(0.25*(J574-F574),F574)</f>
        <v>27.25</v>
      </c>
      <c r="H574" s="71">
        <f ca="1">SUM(0.5*(J574-F574),F574)</f>
        <v>25.5</v>
      </c>
      <c r="I574" s="71">
        <f ca="1">SUM(0.75*(J574-F574),F574)</f>
        <v>23.75</v>
      </c>
      <c r="J574" s="108">
        <f ca="1">SUM(F574,-B574,F574)</f>
        <v>22</v>
      </c>
      <c r="K574" s="71">
        <f ca="1">SUM(0.333*(M574-J574),J574)</f>
        <v>20.6014</v>
      </c>
      <c r="L574" s="71">
        <f ca="1">SUM(0.666*(M574-J574),J574)</f>
        <v>19.2028</v>
      </c>
      <c r="M574" s="108">
        <f ca="1">SUM(J574,-F574,J574,0.4*ABS(J574-F574))</f>
        <v>17.8</v>
      </c>
      <c r="N574" s="109">
        <f ca="1">SUM(0.2*(R574-M574),M574)</f>
        <v>17.64</v>
      </c>
      <c r="O574" s="71">
        <f ca="1">SUM(0.4*(R574-M574),M574)</f>
        <v>17.48</v>
      </c>
      <c r="P574" s="71">
        <f ca="1">SUM(0.6*(R574-M574),M574)</f>
        <v>17.32</v>
      </c>
      <c r="Q574" s="71">
        <f ca="1">SUM(0.8*(R574-M574),M574)</f>
        <v>17.16</v>
      </c>
      <c r="R574" s="108">
        <v>17</v>
      </c>
      <c r="S574" s="122"/>
      <c r="T574" s="111">
        <f ca="1">SUM((AJ20+AK20+AL20+AM19+AN19+AO19+AP18+AQ18+AR18+AS17+AT17+AU17+AV16+AW16+AX16+BC14+BD14+BE14+BJ12+BK12+BL12+BM11+BN11+BO11+BP10+BQ10+BR10)*-0.132/3,(AY15+AZ15+BA15+BB15+BF13+BG13+BH13+BI13)*-0.132/4,(BS9+BT9)*-0.132/2,(BU8+BU7+BV6+BV5+BV4)*-0.132,17)</f>
        <v>15.545461538461538</v>
      </c>
      <c r="U574" s="111">
        <f ca="1">Lefty!T574</f>
        <v>15.539538461538461</v>
      </c>
    </row>
    <row r="575" spans="2:21">
      <c r="B575" s="108">
        <v>37</v>
      </c>
      <c r="C575" s="71">
        <f ca="1">SUM(0.25*(F575-B575),B575)</f>
        <v>35</v>
      </c>
      <c r="D575" s="71">
        <f ca="1">SUM(0.5*(F575-B575)+B575)</f>
        <v>33</v>
      </c>
      <c r="E575" s="71">
        <f ca="1">SUM(0.75*(F575-B575),B575)</f>
        <v>31</v>
      </c>
      <c r="F575" s="108">
        <v>29</v>
      </c>
      <c r="G575" s="71">
        <f ca="1">SUM(0.25*(J575-F575),F575)</f>
        <v>27</v>
      </c>
      <c r="H575" s="71">
        <f ca="1">SUM(0.5*(J575-F575),F575)</f>
        <v>25</v>
      </c>
      <c r="I575" s="71">
        <f ca="1">SUM(0.75*(J575-F575),F575)</f>
        <v>23</v>
      </c>
      <c r="J575" s="108">
        <f ca="1">SUM(F575,-B575,F575)</f>
        <v>21</v>
      </c>
      <c r="K575" s="71">
        <f ca="1">SUM(0.333*(M575-J575),J575)</f>
        <v>19.4016</v>
      </c>
      <c r="L575" s="71">
        <f ca="1">SUM(0.666*(M575-J575),J575)</f>
        <v>17.8032</v>
      </c>
      <c r="M575" s="108">
        <f ca="1">SUM(J575,-F575,J575,0.4*ABS(J575-F575))</f>
        <v>16.2</v>
      </c>
      <c r="N575" s="109">
        <f ca="1">SUM(0.2*(R575-M575),M575)</f>
        <v>16.36</v>
      </c>
      <c r="O575" s="71">
        <f ca="1">SUM(0.4*(R575-M575),M575)</f>
        <v>16.52</v>
      </c>
      <c r="P575" s="71">
        <f ca="1">SUM(0.6*(R575-M575),M575)</f>
        <v>16.68</v>
      </c>
      <c r="Q575" s="71">
        <f ca="1">SUM(0.8*(R575-M575),M575)</f>
        <v>16.84</v>
      </c>
      <c r="R575" s="108">
        <v>17</v>
      </c>
      <c r="S575" s="122"/>
      <c r="T575" s="111">
        <f ca="1">SUM((AH20+AI20+AJ20+AO18+AP18+AQ18+AV16+AW16+AX16)*-0.132/3,(AK19+AL19+AM19+AN19+AR17+AS17+AT17+AU17+AY15+AZ15+BA15+BB15+BC14+BD14+BE14+BF14+BG13+BH13+BI13+BJ13+BK12+BL12+BM12+BN12+BO11+BP11+BQ11+BR11)*-0.132/4,(BS10+BT10+BU10+BV9+BW9+BX9)*-0.132/3,(BX8+BW7+BW6+BV5+BV4)*-0.132,17)</f>
        <v>15.622461538461538</v>
      </c>
      <c r="U575" s="111">
        <f ca="1">Lefty!T575</f>
        <v>15.198538461538462</v>
      </c>
    </row>
    <row r="576" spans="2:21">
      <c r="B576" s="108">
        <v>38</v>
      </c>
      <c r="C576" s="71">
        <f ca="1">SUM(0.25*(F576-B576),B576)</f>
        <v>35.75</v>
      </c>
      <c r="D576" s="71">
        <f ca="1">SUM(0.5*(F576-B576)+B576)</f>
        <v>33.5</v>
      </c>
      <c r="E576" s="71">
        <f ca="1">SUM(0.75*(F576-B576),B576)</f>
        <v>31.25</v>
      </c>
      <c r="F576" s="108">
        <v>29</v>
      </c>
      <c r="G576" s="71">
        <f ca="1">SUM(0.25*(J576-F576),F576)</f>
        <v>26.75</v>
      </c>
      <c r="H576" s="71">
        <f ca="1">SUM(0.5*(J576-F576),F576)</f>
        <v>24.5</v>
      </c>
      <c r="I576" s="71">
        <f ca="1">SUM(0.75*(J576-F576),F576)</f>
        <v>22.25</v>
      </c>
      <c r="J576" s="108">
        <f ca="1">SUM(F576,-B576,F576)</f>
        <v>20</v>
      </c>
      <c r="K576" s="71">
        <f ca="1">SUM(0.333*(M576-J576),J576)</f>
        <v>18.2018</v>
      </c>
      <c r="L576" s="71">
        <f ca="1">SUM(0.666*(M576-J576),J576)</f>
        <v>16.4036</v>
      </c>
      <c r="M576" s="108">
        <f ca="1">SUM(J576,-F576,J576,0.4*ABS(J576-F576))</f>
        <v>14.6</v>
      </c>
      <c r="N576" s="109">
        <f ca="1">SUM(0.2*(R576-M576),M576)</f>
        <v>15.08</v>
      </c>
      <c r="O576" s="71">
        <f ca="1">SUM(0.4*(R576-M576),M576)</f>
        <v>15.56</v>
      </c>
      <c r="P576" s="71">
        <f ca="1">SUM(0.6*(R576-M576),M576)</f>
        <v>16.04</v>
      </c>
      <c r="Q576" s="71">
        <f ca="1">SUM(0.8*(R576-M576),M576)</f>
        <v>16.52</v>
      </c>
      <c r="R576" s="108">
        <v>17</v>
      </c>
      <c r="S576" s="122"/>
      <c r="T576" s="111">
        <f ca="1">SUM((AF20+AG20+AH20)*-0.132/3,(AI19+AJ19+AK19+AL19+AM18+AN18+AO18+AP18+AQ17+AR17+AS17+AT17+AU16+AV16+AW16+AX16+BD14+BE14+BF14+BG14+BM12+BN12+BO12+BP12+BQ11+BR11+BS11+BT11+BU10+BV10+BW10+BX10)*-0.132/4,(AY15+AZ15+BA15+BB15+BC15+BH13+BI13+BJ13+BK13+BL13)*-0.132/5,(BY9+BZ9+CA9)*-0.132/3,(BZ8+BY7+BX6+BW5+BV4)*-0.132,17)</f>
        <v>16.115261538461539</v>
      </c>
      <c r="U576" s="111">
        <f ca="1">Lefty!T576</f>
        <v>15.301938461538461</v>
      </c>
    </row>
    <row r="577" spans="2:21">
      <c r="B577" s="108">
        <v>39</v>
      </c>
      <c r="C577" s="71">
        <f ca="1">SUM(0.25*(F577-B577),B577)</f>
        <v>36.5</v>
      </c>
      <c r="D577" s="71">
        <f ca="1">SUM(0.5*(F577-B577)+B577)</f>
        <v>34</v>
      </c>
      <c r="E577" s="71">
        <f ca="1">SUM(0.75*(F577-B577),B577)</f>
        <v>31.5</v>
      </c>
      <c r="F577" s="108">
        <v>29</v>
      </c>
      <c r="G577" s="71">
        <f ca="1">SUM(0.25*(J577-F577),F577)</f>
        <v>26.5</v>
      </c>
      <c r="H577" s="71">
        <f ca="1">SUM(0.5*(J577-F577),F577)</f>
        <v>24</v>
      </c>
      <c r="I577" s="71">
        <f ca="1">SUM(0.75*(J577-F577),F577)</f>
        <v>21.5</v>
      </c>
      <c r="J577" s="108">
        <f ca="1">SUM(F577,-B577,F577)</f>
        <v>19</v>
      </c>
      <c r="K577" s="71">
        <f ca="1">SUM(0.333*(M577-J577),J577)</f>
        <v>17.002</v>
      </c>
      <c r="L577" s="71">
        <f ca="1">SUM(0.666*(M577-J577),J577)</f>
        <v>15.004</v>
      </c>
      <c r="M577" s="108">
        <f ca="1">SUM(J577,-F577,J577,0.4*ABS(J577-F577))</f>
        <v>13</v>
      </c>
      <c r="N577" s="109">
        <f ca="1">SUM(0.2*(R577-M577),M577)</f>
        <v>13.8</v>
      </c>
      <c r="O577" s="71">
        <f ca="1">SUM(0.4*(R577-M577),M577)</f>
        <v>14.6</v>
      </c>
      <c r="P577" s="71">
        <f ca="1">SUM(0.6*(R577-M577),M577)</f>
        <v>15.4</v>
      </c>
      <c r="Q577" s="71">
        <f ca="1">SUM(0.8*(R577-M577),M577)</f>
        <v>16.2</v>
      </c>
      <c r="R577" s="108">
        <v>17</v>
      </c>
      <c r="S577" s="122"/>
      <c r="T577" s="111">
        <f ca="1">SUM((AD20+AE20+AF20+AG20+AH19+AI19+AJ19+AK19+AQ17+AR17+AS17+AT17+AU16+AV16+AW16+AX16)*-0.132/4,(AL18+AM18+AN18+AO18+AP18+AY15+AZ15+BA15+BB15+BC15+BD14+BE14+BF14+BG14+BH14+BI13+BJ13+BK13+BL13+BM13+BN12+BO12+BP12+BQ12+BR12)*-0.132/5,(BS11+BT11+BU11+BV11+BW10+BX10+BY10+BZ10+CA9+CB9+CC9+CD9)*-0.132/4,(CC8+CB8+CA7+BZ7+BY6+BX6)*-0.132/2,(BW5+BV4)*-0.132,17)</f>
        <v>16.12406153846154</v>
      </c>
      <c r="U577" s="111">
        <f ca="1">Lefty!T577</f>
        <v>15.394338461538462</v>
      </c>
    </row>
    <row r="578" spans="2:19">
      <c r="B578" s="108"/>
      <c r="C578" s="71"/>
      <c r="D578" s="71"/>
      <c r="E578" s="71"/>
      <c r="F578" s="108"/>
      <c r="G578" s="71"/>
      <c r="H578" s="71"/>
      <c r="I578" s="71"/>
      <c r="J578" s="108"/>
      <c r="K578" s="71"/>
      <c r="L578" s="71"/>
      <c r="M578" s="108"/>
      <c r="N578" s="109"/>
      <c r="O578" s="71"/>
      <c r="P578" s="71"/>
      <c r="Q578" s="71"/>
      <c r="R578" s="108"/>
      <c r="S578" s="122"/>
    </row>
    <row r="579" spans="2:21">
      <c r="B579" s="108">
        <v>35</v>
      </c>
      <c r="C579" s="71">
        <f ca="1">SUM(0.25*(F579-B579),B579)</f>
        <v>33.75</v>
      </c>
      <c r="D579" s="71">
        <f ca="1">SUM(0.5*(F579-B579)+B579)</f>
        <v>32.5</v>
      </c>
      <c r="E579" s="71">
        <f ca="1">SUM(0.75*(F579-B579),B579)</f>
        <v>31.25</v>
      </c>
      <c r="F579" s="108">
        <v>30</v>
      </c>
      <c r="G579" s="71">
        <f ca="1">SUM(0.25*(J579-F579),F579)</f>
        <v>28.75</v>
      </c>
      <c r="H579" s="71">
        <f ca="1">SUM(0.5*(J579-F579),F579)</f>
        <v>27.5</v>
      </c>
      <c r="I579" s="71">
        <f ca="1">SUM(0.75*(J579-F579),F579)</f>
        <v>26.25</v>
      </c>
      <c r="J579" s="108">
        <f ca="1">SUM(F579,-B579,F579)</f>
        <v>25</v>
      </c>
      <c r="K579" s="71">
        <f ca="1">SUM(0.333*(M579-J579),J579)</f>
        <v>24.001</v>
      </c>
      <c r="L579" s="71">
        <f ca="1">SUM(0.666*(M579-J579),J579)</f>
        <v>23.002</v>
      </c>
      <c r="M579" s="108">
        <f ca="1">SUM(J579,-F579,J579,0.4*ABS(J579-F579))</f>
        <v>22</v>
      </c>
      <c r="N579" s="109">
        <f ca="1">SUM(0.2*(R579-M579),M579)</f>
        <v>21</v>
      </c>
      <c r="O579" s="71">
        <f ca="1">SUM(0.4*(R579-M579),M579)</f>
        <v>20</v>
      </c>
      <c r="P579" s="71">
        <f ca="1">SUM(0.6*(R579-M579),M579)</f>
        <v>19</v>
      </c>
      <c r="Q579" s="71">
        <f ca="1">SUM(0.8*(R579-M579),M579)</f>
        <v>18</v>
      </c>
      <c r="R579" s="108">
        <v>17</v>
      </c>
      <c r="S579" s="122"/>
      <c r="T579" s="111">
        <f ca="1">SUM((AL20+AM20+AN19+AO19+AS17+AT17+AU16+AV16+AZ14+BA14+BE12+BF12+BG11+BH11+BI10+BJ10+BK9+BL9+BM8+BN8+BO7+BP7+BQ6+BR6+BS5+BT5+BU4+BV4)*-0.132/2,(AP18+AQ18+AR18+AW15+AX15+AY15+BB13+BC13+BD13)*-0.132/3,17)</f>
        <v>15.204461538461539</v>
      </c>
      <c r="U579" s="111">
        <f ca="1">Lefty!T579</f>
        <v>15.165538461538462</v>
      </c>
    </row>
    <row r="580" spans="2:21">
      <c r="B580" s="108">
        <v>36</v>
      </c>
      <c r="C580" s="71">
        <f ca="1">SUM(0.25*(F580-B580),B580)</f>
        <v>34.5</v>
      </c>
      <c r="D580" s="71">
        <f ca="1">SUM(0.5*(F580-B580)+B580)</f>
        <v>33</v>
      </c>
      <c r="E580" s="71">
        <f ca="1">SUM(0.75*(F580-B580),B580)</f>
        <v>31.5</v>
      </c>
      <c r="F580" s="108">
        <v>30</v>
      </c>
      <c r="G580" s="71">
        <f ca="1">SUM(0.25*(J580-F580),F580)</f>
        <v>28.5</v>
      </c>
      <c r="H580" s="71">
        <f ca="1">SUM(0.5*(J580-F580),F580)</f>
        <v>27</v>
      </c>
      <c r="I580" s="71">
        <f ca="1">SUM(0.75*(J580-F580),F580)</f>
        <v>25.5</v>
      </c>
      <c r="J580" s="108">
        <f ca="1">SUM(F580,-B580,F580)</f>
        <v>24</v>
      </c>
      <c r="K580" s="71">
        <f ca="1">SUM(0.333*(M580-J580),J580)</f>
        <v>22.801199999999998</v>
      </c>
      <c r="L580" s="71">
        <f ca="1">SUM(0.666*(M580-J580),J580)</f>
        <v>21.6024</v>
      </c>
      <c r="M580" s="108">
        <f ca="1">SUM(J580,-F580,J580,0.4*ABS(J580-F580))</f>
        <v>20.4</v>
      </c>
      <c r="N580" s="109">
        <f ca="1">SUM(0.2*(R580-M580),M580)</f>
        <v>19.72</v>
      </c>
      <c r="O580" s="71">
        <f ca="1">SUM(0.4*(R580-M580),M580)</f>
        <v>19.04</v>
      </c>
      <c r="P580" s="71">
        <f ca="1">SUM(0.6*(R580-M580),M580)</f>
        <v>18.36</v>
      </c>
      <c r="Q580" s="71">
        <f ca="1">SUM(0.8*(R580-M580),M580)</f>
        <v>17.68</v>
      </c>
      <c r="R580" s="108">
        <v>17</v>
      </c>
      <c r="S580" s="122"/>
      <c r="T580" s="111">
        <f ca="1">SUM((AJ20+AK20++AO18+AP18)*-0.132/2,(AL19+AM19+AN19+AQ17+AR17+AS17+AT16+AU16+AV16+AW15+AX15+AY15+AZ14+BA14+BB14+BC13+BD13+BE13+BF12+BG12+BH12+BI11+BJ11+BK11)*-0.132/3,(BL10+BM10+BN9+BO9+BS5+BT5+BU4+BV4)*-0.132/2,(BP8+BQ7+BR6)*-0.132,17)</f>
        <v>15.534461538461539</v>
      </c>
      <c r="U580" s="111">
        <f ca="1">Lefty!T580</f>
        <v>14.923538461538461</v>
      </c>
    </row>
    <row r="581" spans="2:21">
      <c r="B581" s="108">
        <v>37</v>
      </c>
      <c r="C581" s="71">
        <f ca="1">SUM(0.25*(F581-B581),B581)</f>
        <v>35.25</v>
      </c>
      <c r="D581" s="71">
        <f ca="1">SUM(0.5*(F581-B581)+B581)</f>
        <v>33.5</v>
      </c>
      <c r="E581" s="71">
        <f ca="1">SUM(0.75*(F581-B581),B581)</f>
        <v>31.75</v>
      </c>
      <c r="F581" s="108">
        <v>30</v>
      </c>
      <c r="G581" s="71">
        <f ca="1">SUM(0.25*(J581-F581),F581)</f>
        <v>28.25</v>
      </c>
      <c r="H581" s="71">
        <f ca="1">SUM(0.5*(J581-F581),F581)</f>
        <v>26.5</v>
      </c>
      <c r="I581" s="71">
        <f ca="1">SUM(0.75*(J581-F581),F581)</f>
        <v>24.75</v>
      </c>
      <c r="J581" s="108">
        <f ca="1">SUM(F581,-B581,F581)</f>
        <v>23</v>
      </c>
      <c r="K581" s="71">
        <f ca="1">SUM(0.333*(M581-J581),J581)</f>
        <v>21.6014</v>
      </c>
      <c r="L581" s="71">
        <f ca="1">SUM(0.666*(M581-J581),J581)</f>
        <v>20.2028</v>
      </c>
      <c r="M581" s="108">
        <f ca="1">SUM(J581,-F581,J581,0.4*ABS(J581-F581))</f>
        <v>18.8</v>
      </c>
      <c r="N581" s="109">
        <f ca="1">SUM(0.2*(R581-M581),M581)</f>
        <v>18.44</v>
      </c>
      <c r="O581" s="71">
        <f ca="1">SUM(0.4*(R581-M581),M581)</f>
        <v>18.080000000000002</v>
      </c>
      <c r="P581" s="71">
        <f ca="1">SUM(0.6*(R581-M581),M581)</f>
        <v>17.72</v>
      </c>
      <c r="Q581" s="71">
        <f ca="1">SUM(0.8*(R581-M581),M581)</f>
        <v>17.36</v>
      </c>
      <c r="R581" s="108">
        <v>17</v>
      </c>
      <c r="S581" s="122"/>
      <c r="T581" s="111">
        <f ca="1">SUM((AH20+AI20+AJ20+AK19+AL19+AM19+AN18+AO18+AP18+AQ17+AR17+AS17+AT16+AU16+AV16+BA14+BB14+BC14+BH12+BI12+BJ12+BK11+BL11+BM11+BN10+BO10+BP10)*-0.132/3,(AW15+AX15+AY15+AZ15+BD13+BE13+BF13+BG13)*-0.132/4,(BQ9+BR9)*-0.132/2,(BS8++BS7+BT6+BU5+BV4)*-0.132,17)</f>
        <v>15.699461538461538</v>
      </c>
      <c r="U581" s="111">
        <f ca="1">Lefty!T581</f>
        <v>14.989538461538462</v>
      </c>
    </row>
    <row r="582" spans="2:21">
      <c r="B582" s="108">
        <v>38</v>
      </c>
      <c r="C582" s="71">
        <f ca="1">SUM(0.25*(F582-B582),B582)</f>
        <v>36</v>
      </c>
      <c r="D582" s="71">
        <f ca="1">SUM(0.5*(F582-B582)+B582)</f>
        <v>34</v>
      </c>
      <c r="E582" s="71">
        <f ca="1">SUM(0.75*(F582-B582),B582)</f>
        <v>32</v>
      </c>
      <c r="F582" s="108">
        <v>30</v>
      </c>
      <c r="G582" s="71">
        <f ca="1">SUM(0.25*(J582-F582),F582)</f>
        <v>28</v>
      </c>
      <c r="H582" s="71">
        <f ca="1">SUM(0.5*(J582-F582),F582)</f>
        <v>26</v>
      </c>
      <c r="I582" s="71">
        <f ca="1">SUM(0.75*(J582-F582),F582)</f>
        <v>24</v>
      </c>
      <c r="J582" s="108">
        <f ca="1">SUM(F582,-B582,F582)</f>
        <v>22</v>
      </c>
      <c r="K582" s="71">
        <f ca="1">SUM(0.333*(M582-J582),J582)</f>
        <v>20.4016</v>
      </c>
      <c r="L582" s="71">
        <f ca="1">SUM(0.666*(M582-J582),J582)</f>
        <v>18.8032</v>
      </c>
      <c r="M582" s="108">
        <f ca="1">SUM(J582,-F582,J582,0.4*ABS(J582-F582))</f>
        <v>17.2</v>
      </c>
      <c r="N582" s="109">
        <f ca="1">SUM(0.2*(R582-M582),M582)</f>
        <v>17.16</v>
      </c>
      <c r="O582" s="71">
        <f ca="1">SUM(0.4*(R582-M582),M582)</f>
        <v>17.12</v>
      </c>
      <c r="P582" s="71">
        <f ca="1">SUM(0.6*(R582-M582),M582)</f>
        <v>17.08</v>
      </c>
      <c r="Q582" s="71">
        <f ca="1">SUM(0.8*(R582-M582),M582)</f>
        <v>17.04</v>
      </c>
      <c r="R582" s="108">
        <v>17</v>
      </c>
      <c r="S582" s="122"/>
      <c r="T582" s="111">
        <f ca="1">SUM((AF20+AG20+AH20+AM18+AN18+AO18+AT16+AU16+AV16)*-0.132/3,(AI19+AJ19+AK19+AL19+AP17+AQ17+AR17+AS17+AW15+AX15+AY15+AZ15+BA14+BB14+BC14+BD14+BE13+BF13+BG13+BH13+BI12+BJ12+BK12+BL12+BM11+BN11+BO11+BP11)*-0.132/4,(BQ10+BR10+BS10+BT9+BU9+BV9)*-0.132/3,(BV8+BV7+BV6+BV5+BV4)*-0.132,17)</f>
        <v>15.853461538461538</v>
      </c>
      <c r="U582" s="111">
        <f ca="1">Lefty!T582</f>
        <v>15.275538461538462</v>
      </c>
    </row>
    <row r="583" spans="2:21">
      <c r="B583" s="108">
        <v>39</v>
      </c>
      <c r="C583" s="71">
        <f ca="1">SUM(0.25*(F583-B583),B583)</f>
        <v>36.75</v>
      </c>
      <c r="D583" s="71">
        <f ca="1">SUM(0.5*(F583-B583)+B583)</f>
        <v>34.5</v>
      </c>
      <c r="E583" s="71">
        <f ca="1">SUM(0.75*(F583-B583),B583)</f>
        <v>32.25</v>
      </c>
      <c r="F583" s="108">
        <v>30</v>
      </c>
      <c r="G583" s="71">
        <f ca="1">SUM(0.25*(J583-F583),F583)</f>
        <v>27.75</v>
      </c>
      <c r="H583" s="71">
        <f ca="1">SUM(0.5*(J583-F583),F583)</f>
        <v>25.5</v>
      </c>
      <c r="I583" s="71">
        <f ca="1">SUM(0.75*(J583-F583),F583)</f>
        <v>23.25</v>
      </c>
      <c r="J583" s="108">
        <f ca="1">SUM(F583,-B583,F583)</f>
        <v>21</v>
      </c>
      <c r="K583" s="71">
        <f ca="1">SUM(0.333*(M583-J583),J583)</f>
        <v>19.2018</v>
      </c>
      <c r="L583" s="71">
        <f ca="1">SUM(0.666*(M583-J583),J583)</f>
        <v>17.4036</v>
      </c>
      <c r="M583" s="108">
        <f ca="1">SUM(J583,-F583,J583,0.4*ABS(J583-F583))</f>
        <v>15.6</v>
      </c>
      <c r="N583" s="109">
        <f ca="1">SUM(0.2*(R583-M583),M583)</f>
        <v>15.879999999999999</v>
      </c>
      <c r="O583" s="71">
        <f ca="1">SUM(0.4*(R583-M583),M583)</f>
        <v>16.16</v>
      </c>
      <c r="P583" s="71">
        <f ca="1">SUM(0.6*(R583-M583),M583)</f>
        <v>16.44</v>
      </c>
      <c r="Q583" s="71">
        <f ca="1">SUM(0.8*(R583-M583),M583)</f>
        <v>16.72</v>
      </c>
      <c r="R583" s="108">
        <v>17</v>
      </c>
      <c r="S583" s="122"/>
      <c r="T583" s="111">
        <f ca="1">SUM((AD20+AE20+AF20)*-0.132/3,(AG19+AH19+AI19+AJ19+AK18+AL18+AM18+AN18+AO17+AP17+AQ17+AR17+AS16+AT16+AU16+AV16+BB14+BC14+BD14+BE14+BK12+BL12+BM12+BN12+BO11+BP11+BQ11+BR11+BS10+BT10+BU10+BV10)*-0.132/4,(AW15+AX15+AY15+AZ15+BA15+BF13+BG13+BH13+BI13+BJ13)*-0.132/5,(BW9+BX9+BY9)*-0.132/3,(BX8+BX7+BW6+BW5+BV4)*-0.132,17)</f>
        <v>15.972261538461538</v>
      </c>
      <c r="U583" s="111">
        <f ca="1">Lefty!T583</f>
        <v>15.297538461538462</v>
      </c>
    </row>
    <row r="584" spans="2:19">
      <c r="B584" s="108"/>
      <c r="C584" s="71"/>
      <c r="D584" s="71"/>
      <c r="E584" s="71"/>
      <c r="F584" s="108"/>
      <c r="G584" s="71"/>
      <c r="H584" s="71"/>
      <c r="I584" s="71"/>
      <c r="J584" s="108"/>
      <c r="K584" s="71"/>
      <c r="L584" s="71"/>
      <c r="M584" s="108"/>
      <c r="N584" s="109"/>
      <c r="O584" s="71"/>
      <c r="P584" s="71"/>
      <c r="Q584" s="71"/>
      <c r="R584" s="108"/>
      <c r="S584" s="122"/>
    </row>
    <row r="585" spans="2:21">
      <c r="B585" s="108">
        <v>36</v>
      </c>
      <c r="C585" s="71">
        <f ca="1">SUM(0.25*(F585-B585),B585)</f>
        <v>34.75</v>
      </c>
      <c r="D585" s="71">
        <f ca="1">SUM(0.5*(F585-B585)+B585)</f>
        <v>33.5</v>
      </c>
      <c r="E585" s="71">
        <f ca="1">SUM(0.75*(F585-B585),B585)</f>
        <v>32.25</v>
      </c>
      <c r="F585" s="108">
        <v>31</v>
      </c>
      <c r="G585" s="71">
        <f ca="1">SUM(0.25*(J585-F585),F585)</f>
        <v>29.75</v>
      </c>
      <c r="H585" s="71">
        <f ca="1">SUM(0.5*(J585-F585),F585)</f>
        <v>28.5</v>
      </c>
      <c r="I585" s="71">
        <f ca="1">SUM(0.75*(J585-F585),F585)</f>
        <v>27.25</v>
      </c>
      <c r="J585" s="108">
        <f ca="1">SUM(F585,-B585,F585)</f>
        <v>26</v>
      </c>
      <c r="K585" s="71">
        <f ca="1">SUM(0.333*(M585-J585),J585)</f>
        <v>25.001</v>
      </c>
      <c r="L585" s="71">
        <f ca="1">SUM(0.666*(M585-J585),J585)</f>
        <v>24.002</v>
      </c>
      <c r="M585" s="108">
        <f ca="1">SUM(J585,-F585,J585,0.4*ABS(J585-F585))</f>
        <v>23</v>
      </c>
      <c r="N585" s="109">
        <f ca="1">SUM(0.2*(R585-M585),M585)</f>
        <v>21.8</v>
      </c>
      <c r="O585" s="71">
        <f ca="1">SUM(0.4*(R585-M585),M585)</f>
        <v>20.6</v>
      </c>
      <c r="P585" s="71">
        <f ca="1">SUM(0.6*(R585-M585),M585)</f>
        <v>19.4</v>
      </c>
      <c r="Q585" s="71">
        <f ca="1">SUM(0.8*(R585-M585),M585)</f>
        <v>18.2</v>
      </c>
      <c r="R585" s="108">
        <v>17</v>
      </c>
      <c r="S585" s="122"/>
      <c r="T585" s="111">
        <f ca="1">SUM((AJ20+AK20+AL19+AM19+AQ17+AR17+AS16+AT16)*-0.132/2,(AN18+AO18+AP18+AU15+AV15+AW15+AZ13+BA13+BB13)*-0.132/3,(AX14+AY14+BC12+BD12+BE11+BF11+BG10+BH10+BI9+BJ9+BK8+BL8+BM7+BN7+BO6+BP6)*-0.132/2,(BQ5+BR5+BS5+BT4+BU4+BV4)*-0.132/3,17)</f>
        <v>15.908461538461538</v>
      </c>
      <c r="U585" s="111">
        <f ca="1">Lefty!T585</f>
        <v>14.703538461538461</v>
      </c>
    </row>
    <row r="586" spans="2:21">
      <c r="B586" s="108">
        <v>37</v>
      </c>
      <c r="C586" s="71">
        <f ca="1">SUM(0.25*(F586-B586),B586)</f>
        <v>35.5</v>
      </c>
      <c r="D586" s="71">
        <f ca="1">SUM(0.5*(F586-B586)+B586)</f>
        <v>34</v>
      </c>
      <c r="E586" s="71">
        <f ca="1">SUM(0.75*(F586-B586),B586)</f>
        <v>32.5</v>
      </c>
      <c r="F586" s="108">
        <v>31</v>
      </c>
      <c r="G586" s="71">
        <f ca="1">SUM(0.25*(J586-F586),F586)</f>
        <v>29.5</v>
      </c>
      <c r="H586" s="71">
        <f ca="1">SUM(0.5*(J586-F586),F586)</f>
        <v>28</v>
      </c>
      <c r="I586" s="71">
        <f ca="1">SUM(0.75*(J586-F586),F586)</f>
        <v>26.5</v>
      </c>
      <c r="J586" s="108">
        <f ca="1">SUM(F586,-B586,F586)</f>
        <v>25</v>
      </c>
      <c r="K586" s="71">
        <f ca="1">SUM(0.333*(M586-J586),J586)</f>
        <v>23.801199999999998</v>
      </c>
      <c r="L586" s="71">
        <f ca="1">SUM(0.666*(M586-J586),J586)</f>
        <v>22.6024</v>
      </c>
      <c r="M586" s="108">
        <f ca="1">SUM(J586,-F586,J586,0.4*ABS(J586-F586))</f>
        <v>21.4</v>
      </c>
      <c r="N586" s="109">
        <f ca="1">SUM(0.2*(R586-M586),M586)</f>
        <v>20.52</v>
      </c>
      <c r="O586" s="71">
        <f ca="1">SUM(0.4*(R586-M586),M586)</f>
        <v>19.64</v>
      </c>
      <c r="P586" s="71">
        <f ca="1">SUM(0.6*(R586-M586),M586)</f>
        <v>18.759999999999998</v>
      </c>
      <c r="Q586" s="71">
        <f ca="1">SUM(0.8*(R586-M586),M586)</f>
        <v>17.88</v>
      </c>
      <c r="R586" s="108">
        <v>17</v>
      </c>
      <c r="S586" s="122"/>
      <c r="T586" s="111">
        <f ca="1">SUM((AH20+AI20+AM18+AN18)*-0.132/2,(AJ19+AK19+AL19+AO17+AP17+AQ17+AR16+AS16+AT16+AU15+AV15+AW15+AX14+AY14+AZ14+BA13+BB13+BC13+BD12+BE12+BF12+BG11+BH11+BI11)*-0.132/3,(BJ10+BK10+BL9+BM9+BO7+BP7+BQ6+BR6+BS5+BT5+BU4+BV4)*-0.132/2,BN8*-0.132,17)</f>
        <v>15.358461538461537</v>
      </c>
      <c r="U586" s="111">
        <f ca="1">Lefty!T586</f>
        <v>14.747538461538461</v>
      </c>
    </row>
    <row r="587" spans="2:21">
      <c r="B587" s="108">
        <v>38</v>
      </c>
      <c r="C587" s="71">
        <f ca="1">SUM(0.25*(F587-B587),B587)</f>
        <v>36.25</v>
      </c>
      <c r="D587" s="71">
        <f ca="1">SUM(0.5*(F587-B587)+B587)</f>
        <v>34.5</v>
      </c>
      <c r="E587" s="71">
        <f ca="1">SUM(0.75*(F587-B587),B587)</f>
        <v>32.75</v>
      </c>
      <c r="F587" s="108">
        <v>31</v>
      </c>
      <c r="G587" s="71">
        <f ca="1">SUM(0.25*(J587-F587),F587)</f>
        <v>29.25</v>
      </c>
      <c r="H587" s="71">
        <f ca="1">SUM(0.5*(J587-F587),F587)</f>
        <v>27.5</v>
      </c>
      <c r="I587" s="71">
        <f ca="1">SUM(0.75*(J587-F587),F587)</f>
        <v>25.75</v>
      </c>
      <c r="J587" s="108">
        <f ca="1">SUM(F587,-B587,F587)</f>
        <v>24</v>
      </c>
      <c r="K587" s="71">
        <f ca="1">SUM(0.333*(M587-J587),J587)</f>
        <v>22.6014</v>
      </c>
      <c r="L587" s="71">
        <f ca="1">SUM(0.666*(M587-J587),J587)</f>
        <v>21.2028</v>
      </c>
      <c r="M587" s="108">
        <f ca="1">SUM(J587,-F587,J587,0.4*ABS(J587-F587))</f>
        <v>19.8</v>
      </c>
      <c r="N587" s="109">
        <f ca="1">SUM(0.2*(R587-M587),M587)</f>
        <v>19.240000000000002</v>
      </c>
      <c r="O587" s="71">
        <f ca="1">SUM(0.4*(R587-M587),M587)</f>
        <v>18.68</v>
      </c>
      <c r="P587" s="71">
        <f ca="1">SUM(0.6*(R587-M587),M587)</f>
        <v>18.12</v>
      </c>
      <c r="Q587" s="71">
        <f ca="1">SUM(0.8*(R587-M587),M587)</f>
        <v>17.56</v>
      </c>
      <c r="R587" s="108">
        <v>17</v>
      </c>
      <c r="S587" s="122"/>
      <c r="T587" s="111">
        <f ca="1">SUM((AF20+AG20+AH20+AI19+AJ19+AK19+AL18+AM18+AN18+AO17+AP17+AQ17+AR16+AS16+AT16+AY14+AZ14+BA14+BF12+BG12+BH12+BI11+BJ11+BK11+BL10+BM10+BN10)*-0.132/3,(AU15+AV15+AW15+AX15+BB13+BC13+BD13+BE13)*-0.132/4,(BO9+BP9+BU4+BV4)*-0.132/2,(BQ8+BR7+BS6+BT5)*-0.132,17)</f>
        <v>15.644461538461538</v>
      </c>
      <c r="U587" s="111">
        <f ca="1">Lefty!T587</f>
        <v>14.923538461538461</v>
      </c>
    </row>
    <row r="588" spans="2:21">
      <c r="B588" s="108">
        <v>39</v>
      </c>
      <c r="C588" s="71">
        <f ca="1">SUM(0.25*(F588-B588),B588)</f>
        <v>37</v>
      </c>
      <c r="D588" s="71">
        <f ca="1">SUM(0.5*(F588-B588)+B588)</f>
        <v>35</v>
      </c>
      <c r="E588" s="71">
        <f ca="1">SUM(0.75*(F588-B588),B588)</f>
        <v>33</v>
      </c>
      <c r="F588" s="108">
        <v>31</v>
      </c>
      <c r="G588" s="71">
        <f ca="1">SUM(0.25*(J588-F588),F588)</f>
        <v>29</v>
      </c>
      <c r="H588" s="71">
        <f ca="1">SUM(0.5*(J588-F588),F588)</f>
        <v>27</v>
      </c>
      <c r="I588" s="71">
        <f ca="1">SUM(0.75*(J588-F588),F588)</f>
        <v>25</v>
      </c>
      <c r="J588" s="108">
        <f ca="1">SUM(F588,-B588,F588)</f>
        <v>23</v>
      </c>
      <c r="K588" s="71">
        <f ca="1">SUM(0.333*(M588-J588),J588)</f>
        <v>21.4016</v>
      </c>
      <c r="L588" s="71">
        <f ca="1">SUM(0.666*(M588-J588),J588)</f>
        <v>19.8032</v>
      </c>
      <c r="M588" s="108">
        <f ca="1">SUM(J588,-F588,J588,0.4*ABS(J588-F588))</f>
        <v>18.2</v>
      </c>
      <c r="N588" s="109">
        <f ca="1">SUM(0.2*(R588-M588),M588)</f>
        <v>17.96</v>
      </c>
      <c r="O588" s="71">
        <f ca="1">SUM(0.4*(R588-M588),M588)</f>
        <v>17.72</v>
      </c>
      <c r="P588" s="71">
        <f ca="1">SUM(0.6*(R588-M588),M588)</f>
        <v>17.48</v>
      </c>
      <c r="Q588" s="71">
        <f ca="1">SUM(0.8*(R588-M588),M588)</f>
        <v>17.24</v>
      </c>
      <c r="R588" s="108">
        <v>17</v>
      </c>
      <c r="S588" s="122"/>
      <c r="T588" s="111">
        <f ca="1">SUM((AD20+AE20+AF20+AK18+AL18+AM18+AR16+AS16+AT16)*-0.132/3,(AG19+AH19+AI19+AJ19+AN17+AO17+AP17+AQ17+AU15+AV15+AW15+AX15+AY14+AZ14+BA14+BB14+BC13+BD13+BE13+BF13+BG12+BH12+BI12+BJ12+BK11+BL11+BM11+BN11)*-0.132/4,(BO10+BP10+BQ10+BR9+BS9+BT9)*-0.132/3,(BU8+BU7+BU6+BV5+BV4)*-0.132,17)</f>
        <v>15.919461538461537</v>
      </c>
      <c r="U588" s="111">
        <f ca="1">Lefty!T588</f>
        <v>15.055538461538461</v>
      </c>
    </row>
    <row r="589" spans="2:19">
      <c r="B589" s="108"/>
      <c r="C589" s="71"/>
      <c r="D589" s="71"/>
      <c r="E589" s="71"/>
      <c r="F589" s="108"/>
      <c r="G589" s="71"/>
      <c r="H589" s="71"/>
      <c r="I589" s="71"/>
      <c r="J589" s="108"/>
      <c r="K589" s="71"/>
      <c r="L589" s="71"/>
      <c r="M589" s="108"/>
      <c r="N589" s="109"/>
      <c r="O589" s="71"/>
      <c r="P589" s="71"/>
      <c r="Q589" s="71"/>
      <c r="R589" s="108"/>
      <c r="S589" s="122"/>
    </row>
    <row r="590" spans="2:21">
      <c r="B590" s="108">
        <v>37</v>
      </c>
      <c r="C590" s="71">
        <f ca="1">SUM(0.25*(F590-B590),B590)</f>
        <v>35.75</v>
      </c>
      <c r="D590" s="71">
        <f ca="1">SUM(0.5*(F590-B590)+B590)</f>
        <v>34.5</v>
      </c>
      <c r="E590" s="71">
        <f ca="1">SUM(0.75*(F590-B590),B590)</f>
        <v>33.25</v>
      </c>
      <c r="F590" s="108">
        <v>32</v>
      </c>
      <c r="G590" s="71">
        <f ca="1">SUM(0.25*(J590-F590),F590)</f>
        <v>30.75</v>
      </c>
      <c r="H590" s="71">
        <f ca="1">SUM(0.5*(J590-F590),F590)</f>
        <v>29.5</v>
      </c>
      <c r="I590" s="71">
        <f ca="1">SUM(0.75*(J590-F590),F590)</f>
        <v>28.25</v>
      </c>
      <c r="J590" s="108">
        <f ca="1">SUM(F590,-B590,F590)</f>
        <v>27</v>
      </c>
      <c r="K590" s="71">
        <f ca="1">SUM(0.333*(M590-J590),J590)</f>
        <v>25.75125</v>
      </c>
      <c r="L590" s="71">
        <f ca="1">SUM(0.666*(M590-J590),J590)</f>
        <v>24.5025</v>
      </c>
      <c r="M590" s="108">
        <f ca="1">SUM(J590,J590-G590)</f>
        <v>23.25</v>
      </c>
      <c r="N590" s="109">
        <f ca="1">SUM(0.2*(R590-M590),M590)</f>
        <v>22</v>
      </c>
      <c r="O590" s="71">
        <f ca="1">SUM(0.4*(R590-M590),M590)</f>
        <v>20.75</v>
      </c>
      <c r="P590" s="71">
        <f ca="1">SUM(0.6*(R590-M590),M590)</f>
        <v>19.5</v>
      </c>
      <c r="Q590" s="71">
        <f ca="1">SUM(0.8*(R590-M590),M590)</f>
        <v>18.25</v>
      </c>
      <c r="R590" s="108">
        <v>17</v>
      </c>
      <c r="S590" s="122"/>
      <c r="T590" s="111">
        <f ca="1">SUM((AH20+AI20+AJ19+AK19+AO17+AP17+AQ16+AR16+AV14+AW14+BA12+BB12+BI9+BJ9)*-0.132/2,(AL18+AM18+AN18+AS15+AT15+AU15+AX13+AY13+AZ13+BC11+BD11+BE11+BF10+BG10+BH10+BQ5+BR5+BS5+BT4+BU4+BV4)*-0.132/3,(BK8+BL8+BM7+BN7+BO6+BP6)*-0.132/2,17)</f>
        <v>15.732461538461537</v>
      </c>
      <c r="U590" s="111">
        <f ca="1">Lefty!T590</f>
        <v>14.989538461538462</v>
      </c>
    </row>
    <row r="591" spans="2:21">
      <c r="B591" s="108">
        <v>38</v>
      </c>
      <c r="C591" s="71">
        <f ca="1">SUM(0.25*(F591-B591),B591)</f>
        <v>36.5</v>
      </c>
      <c r="D591" s="71">
        <f ca="1">SUM(0.5*(F591-B591)+B591)</f>
        <v>35</v>
      </c>
      <c r="E591" s="71">
        <f ca="1">SUM(0.75*(F591-B591),B591)</f>
        <v>33.5</v>
      </c>
      <c r="F591" s="108">
        <v>32</v>
      </c>
      <c r="G591" s="71">
        <f ca="1">SUM(0.25*(J591-F591),F591)</f>
        <v>30.5</v>
      </c>
      <c r="H591" s="71">
        <f ca="1">SUM(0.5*(J591-F591),F591)</f>
        <v>29</v>
      </c>
      <c r="I591" s="71">
        <f ca="1">SUM(0.75*(J591-F591),F591)</f>
        <v>27.5</v>
      </c>
      <c r="J591" s="108">
        <f ca="1">SUM(F591,-B591,F591)</f>
        <v>26</v>
      </c>
      <c r="K591" s="71">
        <f ca="1">SUM(0.333*(M591-J591),J591)</f>
        <v>24.801199999999998</v>
      </c>
      <c r="L591" s="71">
        <f ca="1">SUM(0.666*(M591-J591),J591)</f>
        <v>23.6024</v>
      </c>
      <c r="M591" s="108">
        <f ca="1">SUM(J591,-F591,J591,0.4*ABS(J591-F591))</f>
        <v>22.4</v>
      </c>
      <c r="N591" s="109">
        <f ca="1">SUM(0.2*(R591-M591),M591)</f>
        <v>21.32</v>
      </c>
      <c r="O591" s="71">
        <f ca="1">SUM(0.4*(R591-M591),M591)</f>
        <v>20.24</v>
      </c>
      <c r="P591" s="71">
        <f ca="1">SUM(0.6*(R591-M591),M591)</f>
        <v>19.16</v>
      </c>
      <c r="Q591" s="71">
        <f ca="1">SUM(0.8*(R591-M591),M591)</f>
        <v>18.08</v>
      </c>
      <c r="R591" s="108">
        <v>17</v>
      </c>
      <c r="S591" s="122"/>
      <c r="T591" s="111">
        <f ca="1">SUM((AF20+AG20+AK18+AL18)*-0.132/2,(AH19+AI19+AJ19+AM17+AN17+AO17+AP16+AQ16+AR16+AS15+AT15+AU15+AV14+AW14+AX14+AY13+AZ13+BA13+BB12+BC12+BD12+BE11+BF11+BG11)*-0.132/3,(BH10+BI10+BJ9+BK9+BL8+BM8+BN7+BO7+BP6+BQ6+BR5+BS5)*-0.132/2,(BT4+BU4+BV4)*-0.132/3,17)</f>
        <v>15.952461538461538</v>
      </c>
      <c r="U591" s="111">
        <f ca="1">Lefty!T591</f>
        <v>14.725538461538461</v>
      </c>
    </row>
    <row r="592" spans="2:21">
      <c r="B592" s="108">
        <v>39</v>
      </c>
      <c r="C592" s="71">
        <f ca="1">SUM(0.25*(F592-B592),B592)</f>
        <v>37.25</v>
      </c>
      <c r="D592" s="71">
        <f ca="1">SUM(0.5*(F592-B592)+B592)</f>
        <v>35.5</v>
      </c>
      <c r="E592" s="71">
        <f ca="1">SUM(0.75*(F592-B592),B592)</f>
        <v>33.75</v>
      </c>
      <c r="F592" s="108">
        <v>32</v>
      </c>
      <c r="G592" s="71">
        <f ca="1">SUM(0.25*(J592-F592),F592)</f>
        <v>30.25</v>
      </c>
      <c r="H592" s="71">
        <f ca="1">SUM(0.5*(J592-F592),F592)</f>
        <v>28.5</v>
      </c>
      <c r="I592" s="71">
        <f ca="1">SUM(0.75*(J592-F592),F592)</f>
        <v>26.75</v>
      </c>
      <c r="J592" s="108">
        <f ca="1">SUM(F592,-B592,F592)</f>
        <v>25</v>
      </c>
      <c r="K592" s="71">
        <f ca="1">SUM(0.333*(M592-J592),J592)</f>
        <v>23.6014</v>
      </c>
      <c r="L592" s="71">
        <f ca="1">SUM(0.666*(M592-J592),J592)</f>
        <v>22.2028</v>
      </c>
      <c r="M592" s="108">
        <f ca="1">SUM(J592,-F592,J592,0.4*ABS(J592-F592))</f>
        <v>20.8</v>
      </c>
      <c r="N592" s="109">
        <f ca="1">SUM(0.2*(R592-M592),M592)</f>
        <v>20.04</v>
      </c>
      <c r="O592" s="71">
        <f ca="1">SUM(0.4*(R592-M592),M592)</f>
        <v>19.28</v>
      </c>
      <c r="P592" s="71">
        <f ca="1">SUM(0.6*(R592-M592),M592)</f>
        <v>18.52</v>
      </c>
      <c r="Q592" s="71">
        <f ca="1">SUM(0.8*(R592-M592),M592)</f>
        <v>17.759999999999998</v>
      </c>
      <c r="R592" s="108">
        <v>17</v>
      </c>
      <c r="S592" s="122"/>
      <c r="T592" s="111">
        <f ca="1">SUM((AD20+AE20+AF20+AG19+AH19+AI19+AJ18+AK18+AL18+AM17+AN17+AO17+AP16+AQ16+AR16+AW14+AX14+AY14+BD12+BE12+BF12+BG11+BH11+BI11+BJ10+BK10+BL10)*-0.132/3,(AS15+AT15+AU15+AV15+AZ13+BA13+BB13+BC13)*-0.132/4,(BM9+BN9+BQ6+BR6+BS5+BT5+BU4+BV4)*-0.132/2,(BO8+BP7)*-0.132,17)</f>
        <v>15.875461538461538</v>
      </c>
      <c r="U592" s="111">
        <f ca="1">Lefty!T592</f>
        <v>14.747538461538461</v>
      </c>
    </row>
    <row r="593" spans="2:19">
      <c r="B593" s="108"/>
      <c r="C593" s="71"/>
      <c r="D593" s="71"/>
      <c r="E593" s="71"/>
      <c r="F593" s="108"/>
      <c r="G593" s="71"/>
      <c r="H593" s="71"/>
      <c r="I593" s="71"/>
      <c r="J593" s="108"/>
      <c r="K593" s="71"/>
      <c r="L593" s="71"/>
      <c r="M593" s="108"/>
      <c r="N593" s="109"/>
      <c r="O593" s="71"/>
      <c r="P593" s="71"/>
      <c r="Q593" s="71"/>
      <c r="R593" s="108"/>
      <c r="S593" s="122"/>
    </row>
    <row r="594" spans="2:21">
      <c r="B594" s="108">
        <v>39</v>
      </c>
      <c r="C594" s="71">
        <f ca="1">SUM(0.25*(F594-B594),B594)</f>
        <v>37.5</v>
      </c>
      <c r="D594" s="71">
        <f ca="1">SUM(0.5*(F594-B594)+B594)</f>
        <v>36</v>
      </c>
      <c r="E594" s="71">
        <f ca="1">SUM(0.75*(F594-B594),B594)</f>
        <v>34.5</v>
      </c>
      <c r="F594" s="108">
        <v>33</v>
      </c>
      <c r="G594" s="71">
        <f ca="1">SUM(0.25*(J594-F594),F594)</f>
        <v>31.5</v>
      </c>
      <c r="H594" s="71">
        <f ca="1">SUM(0.5*(J594-F594),F594)</f>
        <v>30</v>
      </c>
      <c r="I594" s="71">
        <f ca="1">SUM(0.75*(J594-F594),F594)</f>
        <v>28.5</v>
      </c>
      <c r="J594" s="108">
        <f ca="1">SUM(F594,-B594,F594)</f>
        <v>27</v>
      </c>
      <c r="K594" s="71">
        <f ca="1">SUM(0.333*(M594-J594),J594)</f>
        <v>25.801199999999998</v>
      </c>
      <c r="L594" s="71">
        <f ca="1">SUM(0.666*(M594-J594),J594)</f>
        <v>24.6024</v>
      </c>
      <c r="M594" s="108">
        <f ca="1">SUM(J594,-F594,J594,0.4*ABS(J594-F594))</f>
        <v>23.4</v>
      </c>
      <c r="N594" s="109">
        <f ca="1">SUM(0.2*(R594-M594),M594)</f>
        <v>22.119999999999997</v>
      </c>
      <c r="O594" s="71">
        <f ca="1">SUM(0.4*(R594-M594),M594)</f>
        <v>20.84</v>
      </c>
      <c r="P594" s="71">
        <f ca="1">SUM(0.6*(R594-M594),M594)</f>
        <v>19.56</v>
      </c>
      <c r="Q594" s="71">
        <f ca="1">SUM(0.8*(R594-M594),M594)</f>
        <v>18.28</v>
      </c>
      <c r="R594" s="108">
        <v>17</v>
      </c>
      <c r="S594" s="122"/>
      <c r="T594" s="111">
        <f ca="1">SUM((AD20+AE20+AI18+AJ18)*-0.132/2,(AF19+AG19+AH19+AK17+AL17+AM17+AN16+AO16+AP16+AQ15+AR15+AS15+AT14+AU14+AV14+AW13+AX13+AY13+AZ12+BA12+BB12+BC11+BD11+BE11)*-0.132/3,(BF10+BG10+BH9+BI9+BJ8+BK8+BL7+BM7)*-0.132/2,(BN6+BO6+BP6+BQ5+BR5+BS5+BT4+BU4+BV4)*-0.132/3,17)</f>
        <v>16.238461538461539</v>
      </c>
      <c r="U594" s="111">
        <f ca="1">Lefty!T594</f>
        <v>15.099538461538462</v>
      </c>
    </row>
    <row r="596" spans="1:6">
      <c r="A596" s="81" t="s">
        <v>178</v>
      </c>
      <c r="B596" s="105">
        <f ca="1">COUNT(B302:B594)</f>
        <v>261</v>
      </c>
      <c r="C596" s="105" t="s">
        <v>182</v>
      </c>
      <c r="D596" s="105">
        <f ca="1">$B$596</f>
        <v>261</v>
      </c>
      <c r="E596" s="105" t="s">
        <v>181</v>
      </c>
      <c r="F596" s="105">
        <f ca="1">PRODUCT(B596,2)</f>
        <v>522</v>
      </c>
    </row>
    <row r="598" spans="9:14" ht="25.5">
      <c r="I598" s="110" t="s">
        <v>176</v>
      </c>
      <c r="L598" s="105"/>
      <c r="M598" s="106"/>
      <c r="N598" s="106"/>
    </row>
    <row r="599" spans="12:14">
      <c r="L599" s="105"/>
      <c r="M599" s="106"/>
      <c r="N599" s="106"/>
    </row>
    <row r="600" spans="12:14">
      <c r="L600" s="105"/>
      <c r="M600" s="106"/>
      <c r="N600" s="106"/>
    </row>
    <row r="601" spans="2:14">
      <c r="B601" s="105" t="s">
        <v>127</v>
      </c>
      <c r="F601" s="107" t="s">
        <v>128</v>
      </c>
      <c r="L601" s="105" t="s">
        <v>130</v>
      </c>
      <c r="M601" s="106"/>
      <c r="N601" s="106"/>
    </row>
    <row r="602" spans="1:19">
      <c r="A602" s="106" t="s">
        <v>126</v>
      </c>
      <c r="B602" s="108">
        <v>0</v>
      </c>
      <c r="C602" s="71">
        <f ca="1">SUM(0.25*(F602-B602),B602)</f>
        <v>3.75</v>
      </c>
      <c r="D602" s="71">
        <f ca="1">SUM(0.5*(F602-B602)+B602)</f>
        <v>7.5</v>
      </c>
      <c r="E602" s="71">
        <f ca="1">SUM(0.75*(F602-B602),B602)</f>
        <v>11.25</v>
      </c>
      <c r="F602" s="108">
        <v>15</v>
      </c>
      <c r="G602" s="71">
        <f ca="1">SUM(0.25*(J602-F602),F602)</f>
        <v>18.75</v>
      </c>
      <c r="H602" s="71">
        <f ca="1">SUM(0.5*(J602-F602)+F602)</f>
        <v>22.5</v>
      </c>
      <c r="I602" s="71">
        <f ca="1">SUM(0.75*(J602-F602),F602)</f>
        <v>26.25</v>
      </c>
      <c r="J602" s="108">
        <v>30</v>
      </c>
      <c r="K602" s="71">
        <f ca="1">SUM(0.25*(N602-J602),J602)</f>
        <v>33.75</v>
      </c>
      <c r="L602" s="108">
        <f ca="1">SUM(0.5*(N602-J602)+J602)</f>
        <v>37.5</v>
      </c>
      <c r="M602" s="109">
        <f ca="1">SUM(0.75*(N602-J602),J602)</f>
        <v>41.25</v>
      </c>
      <c r="N602" s="109">
        <v>45</v>
      </c>
      <c r="O602" s="71">
        <f ca="1">SUM(0.25*(R602-N602),N602)</f>
        <v>48.75</v>
      </c>
      <c r="P602" s="71">
        <f ca="1">SUM(0.5*(R602-N602)+N602)</f>
        <v>52.5</v>
      </c>
      <c r="Q602" s="71">
        <f ca="1">SUM(0.75*(R602-N602),N602)</f>
        <v>56.25</v>
      </c>
      <c r="R602" s="108">
        <v>60</v>
      </c>
      <c r="S602" s="122"/>
    </row>
    <row r="603" spans="2:19">
      <c r="B603" s="108"/>
      <c r="C603" s="71"/>
      <c r="D603" s="71"/>
      <c r="E603" s="71"/>
      <c r="F603" s="108"/>
      <c r="G603" s="71"/>
      <c r="H603" s="71"/>
      <c r="I603" s="71"/>
      <c r="J603" s="108"/>
      <c r="K603" s="71"/>
      <c r="L603" s="108"/>
      <c r="M603" s="109"/>
      <c r="N603" s="109"/>
      <c r="O603" s="71"/>
      <c r="P603" s="71"/>
      <c r="Q603" s="71"/>
      <c r="R603" s="108"/>
      <c r="S603" s="122"/>
    </row>
    <row r="604" spans="1:19">
      <c r="A604" s="106" t="s">
        <v>125</v>
      </c>
      <c r="B604" s="108">
        <v>3.5</v>
      </c>
      <c r="C604" s="71">
        <v>7</v>
      </c>
      <c r="D604" s="71">
        <v>10.5</v>
      </c>
      <c r="E604" s="71">
        <v>14</v>
      </c>
      <c r="F604" s="108">
        <v>17.5</v>
      </c>
      <c r="G604" s="71">
        <v>21</v>
      </c>
      <c r="H604" s="71">
        <v>24.5</v>
      </c>
      <c r="I604" s="71">
        <v>28</v>
      </c>
      <c r="J604" s="108">
        <v>31.5</v>
      </c>
      <c r="K604" s="71">
        <v>35</v>
      </c>
      <c r="L604" s="108">
        <v>38.5</v>
      </c>
      <c r="M604" s="109">
        <v>42</v>
      </c>
      <c r="N604" s="109">
        <v>45.5</v>
      </c>
      <c r="O604" s="71">
        <v>49</v>
      </c>
      <c r="P604" s="71">
        <v>52.5</v>
      </c>
      <c r="Q604" s="71">
        <v>56</v>
      </c>
      <c r="R604" s="108">
        <v>58.5</v>
      </c>
      <c r="S604" s="122"/>
    </row>
    <row r="605" spans="2:19">
      <c r="B605" s="108"/>
      <c r="C605" s="71"/>
      <c r="D605" s="71"/>
      <c r="E605" s="71"/>
      <c r="F605" s="108"/>
      <c r="G605" s="71"/>
      <c r="H605" s="71"/>
      <c r="I605" s="71"/>
      <c r="J605" s="108"/>
      <c r="K605" s="71"/>
      <c r="L605" s="108"/>
      <c r="M605" s="109"/>
      <c r="N605" s="109"/>
      <c r="O605" s="71"/>
      <c r="P605" s="71"/>
      <c r="Q605" s="71"/>
      <c r="R605" s="108"/>
      <c r="S605" s="122"/>
    </row>
    <row r="606" spans="1:19">
      <c r="A606" s="106"/>
      <c r="B606" s="108"/>
      <c r="C606" s="71"/>
      <c r="D606" s="71"/>
      <c r="E606" s="71"/>
      <c r="F606" s="108"/>
      <c r="G606" s="71"/>
      <c r="H606" s="71"/>
      <c r="I606" s="71"/>
      <c r="J606" s="108"/>
      <c r="K606" s="71"/>
      <c r="L606" s="108"/>
      <c r="M606" s="109"/>
      <c r="N606" s="109"/>
      <c r="O606" s="71"/>
      <c r="P606" s="71"/>
      <c r="Q606" s="71"/>
      <c r="R606" s="108"/>
      <c r="S606" s="122"/>
    </row>
    <row r="607" spans="1:19">
      <c r="A607" s="106"/>
      <c r="B607" s="108"/>
      <c r="C607" s="71"/>
      <c r="D607" s="71"/>
      <c r="E607" s="71"/>
      <c r="F607" s="108"/>
      <c r="G607" s="71"/>
      <c r="H607" s="71"/>
      <c r="I607" s="71"/>
      <c r="J607" s="108"/>
      <c r="K607" s="71"/>
      <c r="L607" s="108"/>
      <c r="M607" s="109"/>
      <c r="N607" s="109"/>
      <c r="O607" s="71"/>
      <c r="P607" s="71"/>
      <c r="Q607" s="71"/>
      <c r="R607" s="108"/>
      <c r="S607" s="122"/>
    </row>
    <row r="608" spans="2:21">
      <c r="B608" s="108">
        <v>1</v>
      </c>
      <c r="C608" s="71">
        <f ca="1">SUM(0.25*(F608-B608),B608)</f>
        <v>1</v>
      </c>
      <c r="D608" s="71">
        <f ca="1">SUM(0.5*(F608-B608)+B608)</f>
        <v>1</v>
      </c>
      <c r="E608" s="71">
        <f ca="1">SUM(0.75*(F608-B608),B608)</f>
        <v>1</v>
      </c>
      <c r="F608" s="108">
        <v>1</v>
      </c>
      <c r="G608" s="71">
        <f ca="1">SUM(0.25*(J608-F608),F608)</f>
        <v>1</v>
      </c>
      <c r="H608" s="71">
        <f ca="1">SUM(0.5*(J608-F608),F608)</f>
        <v>1</v>
      </c>
      <c r="I608" s="71">
        <f ca="1">SUM(0.75*(J608-F608),F608)</f>
        <v>1</v>
      </c>
      <c r="J608" s="108">
        <f ca="1">SUM(F608,-B608,F608)</f>
        <v>1</v>
      </c>
      <c r="K608" s="71">
        <f ca="1">SUM(0.5*(L608-J608),J608)</f>
        <v>1.8</v>
      </c>
      <c r="L608" s="108">
        <f ca="1">SUM(J608,J608,-H608,0.25*ABS(J608-H608),0.1*(17-F608))</f>
        <v>2.6</v>
      </c>
      <c r="M608" s="109">
        <f ca="1">SUM(0.166*(R608-L608),L608)</f>
        <v>4.9904</v>
      </c>
      <c r="N608" s="109">
        <f ca="1">SUM(0.333*(R608-L608),L608)</f>
        <v>7.3952000000000009</v>
      </c>
      <c r="O608" s="71">
        <f ca="1">SUM(0.5*(R608-L608),L608)</f>
        <v>9.8</v>
      </c>
      <c r="P608" s="71">
        <f ca="1">SUM(0.666*(R608-L608),L608)</f>
        <v>12.1904</v>
      </c>
      <c r="Q608" s="71">
        <f ca="1">SUM(0.832*(R608-L608),L608)</f>
        <v>14.5808</v>
      </c>
      <c r="R608" s="108">
        <v>17</v>
      </c>
      <c r="S608" s="122"/>
      <c r="T608" s="111">
        <f ca="1">SUM((DB20+DB19+DB18+DB17+DB16+DB15+DB14+DB13+DB12+DA11)*-0.132,(CZ10+CY10)*-0.132/2,(CX9+CW9+CV9+CU9+CT9+CS8+CR8+CQ8+CP8+CO8+CN7+CM7+CL7+CK7+CJ7+CI6+CH6+CG6+CF6+CE6+CD5+CC5+CB5+CA5+BZ5)*-0.132/5,(BY4+BX4+BW4+BV4)*-0.132/4,17)</f>
        <v>18.420861538461537</v>
      </c>
      <c r="U608" s="111">
        <f ca="1">Lefty!T608</f>
        <v>16.885938461538462</v>
      </c>
    </row>
    <row r="609" spans="2:19">
      <c r="B609" s="108"/>
      <c r="C609" s="71"/>
      <c r="D609" s="71"/>
      <c r="E609" s="71"/>
      <c r="F609" s="108"/>
      <c r="G609" s="71"/>
      <c r="H609" s="71"/>
      <c r="I609" s="71"/>
      <c r="J609" s="108"/>
      <c r="K609" s="71"/>
      <c r="L609" s="108"/>
      <c r="M609" s="109"/>
      <c r="N609" s="109"/>
      <c r="O609" s="71"/>
      <c r="P609" s="71"/>
      <c r="Q609" s="71"/>
      <c r="R609" s="108"/>
      <c r="S609" s="122"/>
    </row>
    <row r="610" spans="2:21">
      <c r="B610" s="108">
        <v>1</v>
      </c>
      <c r="C610" s="71">
        <f ca="1">SUM(0.25*(F610-B610),B610)</f>
        <v>1.25</v>
      </c>
      <c r="D610" s="71">
        <f ca="1">SUM(0.5*(F610-B610)+B610)</f>
        <v>1.5</v>
      </c>
      <c r="E610" s="71">
        <f ca="1">SUM(0.75*(F610-B610),B610)</f>
        <v>1.75</v>
      </c>
      <c r="F610" s="108">
        <v>2</v>
      </c>
      <c r="G610" s="71">
        <f ca="1">SUM(0.25*(J610-F610),F610)</f>
        <v>2.25</v>
      </c>
      <c r="H610" s="71">
        <f ca="1">SUM(0.5*(J610-F610),F610)</f>
        <v>2.5</v>
      </c>
      <c r="I610" s="71">
        <f ca="1">SUM(0.75*(J610-F610),F610)</f>
        <v>2.75</v>
      </c>
      <c r="J610" s="108">
        <f ca="1">SUM(F610,-B610,F610)</f>
        <v>3</v>
      </c>
      <c r="K610" s="71">
        <f ca="1">SUM(0.5*(L610-J610),J610)</f>
        <v>3.3125</v>
      </c>
      <c r="L610" s="108">
        <f ca="1">SUM(J610,J610,-H610,0.25*ABS(J610-H610))</f>
        <v>3.625</v>
      </c>
      <c r="M610" s="109">
        <f ca="1">SUM(0.166*(R610-L610),L610)</f>
        <v>5.84525</v>
      </c>
      <c r="N610" s="109">
        <f ca="1">SUM(0.333*(R610-L610),L610)</f>
        <v>8.078875</v>
      </c>
      <c r="O610" s="71">
        <f ca="1">SUM(0.5*(R610-L610),L610)</f>
        <v>10.3125</v>
      </c>
      <c r="P610" s="71">
        <f ca="1">SUM(0.666*(R610-L610),L610)</f>
        <v>12.53275</v>
      </c>
      <c r="Q610" s="71">
        <f ca="1">SUM(0.832*(R610-L610),L610)</f>
        <v>14.753</v>
      </c>
      <c r="R610" s="108">
        <v>17</v>
      </c>
      <c r="S610" s="122"/>
      <c r="T610" s="111">
        <f ca="1">SUM((DB20+DA19+DA18+CZ17+CZ16+CY15+CY14+CX13+CX12+CW11+CW10)*-0.132,(CV9+CU9+CT9+CS9+CR9+CQ8+CP8+CO8+CN8+CM8+CL7+CK7+CJ7+CI7+CH7)*-0.132/5,(CG6+CF6+CE6+CD6+CC5+CB5+CA5+BZ5+BY4+BX4+BW4+BV4)*-0.132/4,17)</f>
        <v>18.02486153846154</v>
      </c>
      <c r="U610" s="111">
        <f ca="1">Lefty!T610</f>
        <v>16.839738461538463</v>
      </c>
    </row>
    <row r="611" spans="2:21">
      <c r="B611" s="108">
        <v>2</v>
      </c>
      <c r="C611" s="71">
        <f ca="1">SUM(0.25*(F611-B611),B611)</f>
        <v>2</v>
      </c>
      <c r="D611" s="71">
        <f ca="1">SUM(0.5*(F611-B611)+B611)</f>
        <v>2</v>
      </c>
      <c r="E611" s="71">
        <f ca="1">SUM(0.75*(F611-B611),B611)</f>
        <v>2</v>
      </c>
      <c r="F611" s="108">
        <v>2</v>
      </c>
      <c r="G611" s="71">
        <f ca="1">SUM(0.25*(J611-F611),F611)</f>
        <v>2</v>
      </c>
      <c r="H611" s="71">
        <f ca="1">SUM(0.5*(J611-F611),F611)</f>
        <v>2</v>
      </c>
      <c r="I611" s="71">
        <f ca="1">SUM(0.75*(J611-F611),F611)</f>
        <v>2</v>
      </c>
      <c r="J611" s="108">
        <f ca="1">SUM(F611,-B611,F611)</f>
        <v>2</v>
      </c>
      <c r="K611" s="71">
        <f ca="1">SUM(0.5*(L611-J611),J611)</f>
        <v>2.75</v>
      </c>
      <c r="L611" s="108">
        <f ca="1">SUM(J611,J611,-H611,0.25*ABS(J611-H611),0.1*(17-F611))</f>
        <v>3.5</v>
      </c>
      <c r="M611" s="109">
        <f ca="1">SUM(0.166*(R611-L611),L611)</f>
        <v>5.741</v>
      </c>
      <c r="N611" s="109">
        <f ca="1">SUM(0.333*(R611-L611),L611)</f>
        <v>7.9955</v>
      </c>
      <c r="O611" s="71">
        <f ca="1">SUM(0.5*(R611-L611),L611)</f>
        <v>10.25</v>
      </c>
      <c r="P611" s="71">
        <f ca="1">SUM(0.666*(R611-L611),L611)</f>
        <v>12.491</v>
      </c>
      <c r="Q611" s="71">
        <f ca="1">SUM(0.832*(R611-L611),L611)</f>
        <v>14.732</v>
      </c>
      <c r="R611" s="108">
        <v>17</v>
      </c>
      <c r="S611" s="122"/>
      <c r="T611" s="111">
        <f ca="1">SUM((CZ20+CZ19+CZ18+CZ17+CZ16+CZ15+CZ14+CZ13+CZ12+CY11)*-0.132,(CX10+CW10)*-0.132/2,(CV9+CU9+CT9+CS9+CR9+CQ8+CP8+CO8+CN8+CM8+CL7+CK7+CJ7+CI7+CH7)*-0.132/5,(CG6+CF6+CE6+CD6+CC5+CB5+CA5+BZ5+BY4+BX4+BW4+BV4)*-0.132/4,17)</f>
        <v>17.430861538461539</v>
      </c>
      <c r="U611" s="111">
        <f ca="1">Lefty!T611</f>
        <v>15.651738461538461</v>
      </c>
    </row>
    <row r="612" spans="2:19">
      <c r="B612" s="108"/>
      <c r="C612" s="71"/>
      <c r="D612" s="71"/>
      <c r="E612" s="71"/>
      <c r="F612" s="108"/>
      <c r="G612" s="71"/>
      <c r="H612" s="71"/>
      <c r="I612" s="71"/>
      <c r="J612" s="108"/>
      <c r="K612" s="71"/>
      <c r="L612" s="108"/>
      <c r="M612" s="109"/>
      <c r="N612" s="109"/>
      <c r="O612" s="71"/>
      <c r="P612" s="71"/>
      <c r="Q612" s="71"/>
      <c r="R612" s="108"/>
      <c r="S612" s="122"/>
    </row>
    <row r="613" spans="2:21">
      <c r="B613" s="108">
        <v>1</v>
      </c>
      <c r="C613" s="71">
        <f ca="1">SUM(0.25*(F613-B613),B613)</f>
        <v>1.5</v>
      </c>
      <c r="D613" s="71">
        <f ca="1">SUM(0.5*(F613-B613)+B613)</f>
        <v>2</v>
      </c>
      <c r="E613" s="71">
        <f ca="1">SUM(0.75*(F613-B613),B613)</f>
        <v>2.5</v>
      </c>
      <c r="F613" s="108">
        <v>3</v>
      </c>
      <c r="G613" s="71">
        <f ca="1">SUM(0.25*(J613-F613),F613)</f>
        <v>3.5</v>
      </c>
      <c r="H613" s="71">
        <f ca="1">SUM(0.5*(J613-F613),F613)</f>
        <v>4</v>
      </c>
      <c r="I613" s="71">
        <f ca="1">SUM(0.75*(J613-F613),F613)</f>
        <v>4.5</v>
      </c>
      <c r="J613" s="108">
        <f ca="1">SUM(F613,-B613,F613)</f>
        <v>5</v>
      </c>
      <c r="K613" s="71">
        <f ca="1">SUM(0.5*(L613-J613),J613)</f>
        <v>5.625</v>
      </c>
      <c r="L613" s="108">
        <f ca="1">SUM(J613,J613,-H613,0.25*ABS(J613-H613))</f>
        <v>6.25</v>
      </c>
      <c r="M613" s="109">
        <f ca="1">SUM(0.166*(R613-L613),L613)</f>
        <v>8.0345</v>
      </c>
      <c r="N613" s="109">
        <f ca="1">SUM(0.333*(R613-L613),L613)</f>
        <v>9.82975</v>
      </c>
      <c r="O613" s="71">
        <f ca="1">SUM(0.5*(R613-L613),L613)</f>
        <v>11.625</v>
      </c>
      <c r="P613" s="71">
        <f ca="1">SUM(0.666*(R613-L613),L613)</f>
        <v>13.409500000000001</v>
      </c>
      <c r="Q613" s="71">
        <f ca="1">SUM(0.832*(R613-L613),L613)</f>
        <v>15.193999999999999</v>
      </c>
      <c r="R613" s="108">
        <v>17</v>
      </c>
      <c r="S613" s="122"/>
      <c r="T613" s="111">
        <f ca="1">SUM((DB20+DA19+CZ18+CY17+CX16+CW15+CV14+CU13+CT12+CS11)*-0.132,(CR10+CQ10)*-0.132/2,(CP9+CO9+CN9+CM9+CL8+CK8+CJ8+CI8+CH7+CG7+CF7+CE7)*-0.132/4,(CD6+CC6+CB6+CA5+BZ5+BY5+BX4+BW4+BV4)*-0.132/3,17)</f>
        <v>17.976461538461539</v>
      </c>
      <c r="U613" s="111">
        <f ca="1">Lefty!T613</f>
        <v>17.233538461538462</v>
      </c>
    </row>
    <row r="614" spans="2:21">
      <c r="B614" s="108">
        <v>2</v>
      </c>
      <c r="C614" s="71">
        <f ca="1">SUM(0.25*(F614-B614),B614)</f>
        <v>2.25</v>
      </c>
      <c r="D614" s="71">
        <f ca="1">SUM(0.5*(F614-B614)+B614)</f>
        <v>2.5</v>
      </c>
      <c r="E614" s="71">
        <f ca="1">SUM(0.75*(F614-B614),B614)</f>
        <v>2.75</v>
      </c>
      <c r="F614" s="108">
        <v>3</v>
      </c>
      <c r="G614" s="71">
        <f ca="1">SUM(0.25*(J614-F614),F614)</f>
        <v>3.25</v>
      </c>
      <c r="H614" s="71">
        <f ca="1">SUM(0.5*(J614-F614),F614)</f>
        <v>3.5</v>
      </c>
      <c r="I614" s="71">
        <f ca="1">SUM(0.75*(J614-F614),F614)</f>
        <v>3.75</v>
      </c>
      <c r="J614" s="108">
        <f ca="1">SUM(F614,-B614,F614)</f>
        <v>4</v>
      </c>
      <c r="K614" s="71">
        <f ca="1">SUM(0.5*(L614-J614),J614)</f>
        <v>4.3125</v>
      </c>
      <c r="L614" s="108">
        <f ca="1">SUM(J614,J614,-H614,0.25*ABS(J614-H614))</f>
        <v>4.625</v>
      </c>
      <c r="M614" s="109">
        <f ca="1">SUM(0.166*(R614-L614),L614)</f>
        <v>6.67925</v>
      </c>
      <c r="N614" s="109">
        <f ca="1">SUM(0.333*(R614-L614),L614)</f>
        <v>8.745875</v>
      </c>
      <c r="O614" s="71">
        <f ca="1">SUM(0.5*(R614-L614),L614)</f>
        <v>10.8125</v>
      </c>
      <c r="P614" s="71">
        <f ca="1">SUM(0.666*(R614-L614),L614)</f>
        <v>12.86675</v>
      </c>
      <c r="Q614" s="71">
        <f ca="1">SUM(0.832*(R614-L614),L614)</f>
        <v>14.921</v>
      </c>
      <c r="R614" s="108">
        <v>17</v>
      </c>
      <c r="S614" s="122"/>
      <c r="T614" s="111">
        <f ca="1">SUM((CZ20+CY19+CY18+CX17+CX16+CW15+CW14+CV13+CV12+CU11+CU10)*-0.132,(CT9+CS9+CR9+CQ9+CP9)*-0.132/5,(CO8+CN8+CM8+CL8+CK7+CJ7+CI7+CH7+CG6+CF6+CE6+CD6+CC5+CB5+CA5+BZ5+BY4+BX4+BW4+BV4)*-0.132/4,17)</f>
        <v>17.648661538461539</v>
      </c>
      <c r="U614" s="111">
        <f ca="1">Lefty!T614</f>
        <v>16.905738461538462</v>
      </c>
    </row>
    <row r="615" spans="2:21">
      <c r="B615" s="108">
        <v>3</v>
      </c>
      <c r="C615" s="71">
        <f ca="1">SUM(0.25*(F615-B615),B615)</f>
        <v>3</v>
      </c>
      <c r="D615" s="71">
        <f ca="1">SUM(0.5*(F615-B615)+B615)</f>
        <v>3</v>
      </c>
      <c r="E615" s="71">
        <f ca="1">SUM(0.75*(F615-B615),B615)</f>
        <v>3</v>
      </c>
      <c r="F615" s="108">
        <v>3</v>
      </c>
      <c r="G615" s="71">
        <f ca="1">SUM(0.25*(J615-F615),F615)</f>
        <v>3</v>
      </c>
      <c r="H615" s="71">
        <f ca="1">SUM(0.5*(J615-F615),F615)</f>
        <v>3</v>
      </c>
      <c r="I615" s="71">
        <f ca="1">SUM(0.75*(J615-F615),F615)</f>
        <v>3</v>
      </c>
      <c r="J615" s="108">
        <f ca="1">SUM(F615,-B615,F615)</f>
        <v>3</v>
      </c>
      <c r="K615" s="71">
        <f ca="1">SUM(0.5*(L615-J615),J615)</f>
        <v>3.7</v>
      </c>
      <c r="L615" s="108">
        <f ca="1">SUM(J615,J615,-H615,0.25*ABS(J615-H615),0.1*(17-F615))</f>
        <v>4.4</v>
      </c>
      <c r="M615" s="109">
        <f ca="1">SUM(0.166*(R615-L615),L615)</f>
        <v>6.4916</v>
      </c>
      <c r="N615" s="109">
        <f ca="1">SUM(0.333*(R615-L615),L615)</f>
        <v>8.5958</v>
      </c>
      <c r="O615" s="71">
        <f ca="1">SUM(0.5*(R615-L615),L615)</f>
        <v>10.7</v>
      </c>
      <c r="P615" s="71">
        <f ca="1">SUM(0.666*(R615-L615),L615)</f>
        <v>12.7916</v>
      </c>
      <c r="Q615" s="71">
        <f ca="1">SUM(0.832*(R615-L615),L615)</f>
        <v>14.8832</v>
      </c>
      <c r="R615" s="108">
        <v>17</v>
      </c>
      <c r="S615" s="122"/>
      <c r="T615" s="111">
        <f ca="1">SUM((CX20+CX19+CX18+CX17+CX16+CX15+CX14+CX13+CX12+CW11)*-0.132,(CV10+CU10)*-0.132/2,(CT9+CS9+CR9+CQ9+CP9)*-0.132/5,(CO8+CN8+CM8+CL8+CK7+CJ7+CI7+CH7+CG6+CF6+CE6+CD6+CC5+CB5+CA5+BZ5+BY4+BX4+BW4+BV4)*-0.132/4,17)</f>
        <v>17.978661538461537</v>
      </c>
      <c r="U615" s="111">
        <f ca="1">Lefty!T615</f>
        <v>17.301738461538463</v>
      </c>
    </row>
    <row r="616" spans="2:21">
      <c r="B616" s="108">
        <v>4</v>
      </c>
      <c r="C616" s="71">
        <f ca="1">SUM(0.25*(F616-B616),B616)</f>
        <v>3.75</v>
      </c>
      <c r="D616" s="71">
        <f ca="1">SUM(0.5*(F616-B616)+B616)</f>
        <v>3.5</v>
      </c>
      <c r="E616" s="71">
        <f ca="1">SUM(0.75*(F616-B616),B616)</f>
        <v>3.25</v>
      </c>
      <c r="F616" s="108">
        <v>3</v>
      </c>
      <c r="G616" s="71">
        <f ca="1">SUM(0.25*(J616-F616),F616)</f>
        <v>2.75</v>
      </c>
      <c r="H616" s="71">
        <f ca="1">SUM(0.5*(J616-F616),F616)</f>
        <v>2.5</v>
      </c>
      <c r="I616" s="71">
        <f ca="1">SUM(0.75*(J616-F616),F616)</f>
        <v>2.25</v>
      </c>
      <c r="J616" s="108">
        <f ca="1">SUM(F616,-B616,F616)</f>
        <v>2</v>
      </c>
      <c r="K616" s="71">
        <f ca="1">SUM(0.5*(L616-J616),J616)</f>
        <v>1.8125</v>
      </c>
      <c r="L616" s="108">
        <f ca="1">SUM(J616,J616,-H616,0.25*ABS(J616-H616))</f>
        <v>1.625</v>
      </c>
      <c r="M616" s="109">
        <f ca="1">SUM(0.166*(R616-L616),L616)</f>
        <v>4.1772500000000008</v>
      </c>
      <c r="N616" s="109">
        <f ca="1">SUM(0.333*(R616-L616),L616)</f>
        <v>6.744875</v>
      </c>
      <c r="O616" s="71">
        <f ca="1">SUM(0.5*(R616-L616),L616)</f>
        <v>9.3125</v>
      </c>
      <c r="P616" s="71">
        <f ca="1">SUM(0.666*(R616-L616),L616)</f>
        <v>11.86475</v>
      </c>
      <c r="Q616" s="71">
        <f ca="1">SUM(0.832*(R616-L616),L616)</f>
        <v>14.417</v>
      </c>
      <c r="R616" s="108">
        <v>17</v>
      </c>
      <c r="S616" s="122"/>
      <c r="T616" s="111">
        <f ca="1">SUM((CV20+CW19+CW18+CX17+CX16+CY15+CY14+CZ13+CZ12+DA11+DA10)*-0.132,(CZ9+CY9+CX9+CW9+CV9+CU9)*-0.132/6,(CT8+CS8+CR8+CQ8+CP8+CO7+CN7+CM7+CL7+CK7+CJ6+CI6+CH6+CG6+CF6+CE5+CD5+CC5+CB5+CA5+BZ4+BY4+BX4+BW4+BV4)*-0.132/5,17)</f>
        <v>18.095261538461539</v>
      </c>
      <c r="U616" s="111">
        <f ca="1">Lefty!T616</f>
        <v>16.753938461538461</v>
      </c>
    </row>
    <row r="617" spans="2:19">
      <c r="B617" s="108"/>
      <c r="C617" s="71"/>
      <c r="D617" s="71"/>
      <c r="E617" s="71"/>
      <c r="F617" s="108"/>
      <c r="G617" s="71"/>
      <c r="H617" s="71"/>
      <c r="I617" s="71"/>
      <c r="J617" s="108"/>
      <c r="K617" s="71"/>
      <c r="L617" s="108"/>
      <c r="M617" s="109"/>
      <c r="N617" s="109"/>
      <c r="O617" s="71"/>
      <c r="P617" s="71"/>
      <c r="Q617" s="71"/>
      <c r="R617" s="108"/>
      <c r="S617" s="122"/>
    </row>
    <row r="618" spans="2:21">
      <c r="B618" s="108">
        <v>1</v>
      </c>
      <c r="C618" s="71">
        <f ca="1">SUM(0.25*(F618-B618),B618)</f>
        <v>1.75</v>
      </c>
      <c r="D618" s="71">
        <f ca="1">SUM(0.5*(F618-B618)+B618)</f>
        <v>2.5</v>
      </c>
      <c r="E618" s="71">
        <f ca="1">SUM(0.75*(F618-B618),B618)</f>
        <v>3.25</v>
      </c>
      <c r="F618" s="108">
        <v>4</v>
      </c>
      <c r="G618" s="71">
        <f ca="1">SUM(0.25*(J618-F618),F618)</f>
        <v>4.75</v>
      </c>
      <c r="H618" s="71">
        <f ca="1">SUM(0.5*(J618-F618),F618)</f>
        <v>5.5</v>
      </c>
      <c r="I618" s="71">
        <f ca="1">SUM(0.75*(J618-F618),F618)</f>
        <v>6.25</v>
      </c>
      <c r="J618" s="108">
        <f ca="1">SUM(F618,-B618,F618)</f>
        <v>7</v>
      </c>
      <c r="K618" s="71">
        <f ca="1">SUM(0.5*(L618-J618),J618)</f>
        <v>7.9375</v>
      </c>
      <c r="L618" s="108">
        <f ca="1">SUM(J618,J618,-H618,0.25*ABS(J618-H618))</f>
        <v>8.875</v>
      </c>
      <c r="M618" s="109">
        <f ca="1">SUM(0.166*(R618-L618),L618)</f>
        <v>10.22375</v>
      </c>
      <c r="N618" s="109">
        <f ca="1">SUM(0.333*(R618-L618),L618)</f>
        <v>11.580625</v>
      </c>
      <c r="O618" s="71">
        <f ca="1">SUM(0.5*(R618-L618),L618)</f>
        <v>12.9375</v>
      </c>
      <c r="P618" s="71">
        <f ca="1">SUM(0.666*(R618-L618),L618)</f>
        <v>14.286249999999999</v>
      </c>
      <c r="Q618" s="71">
        <f ca="1">SUM(0.832*(R618-L618),L618)</f>
        <v>15.635</v>
      </c>
      <c r="R618" s="108">
        <v>17</v>
      </c>
      <c r="S618" s="122"/>
      <c r="T618" s="111">
        <f ca="1">SUM((DB20+CY18+CV16+CS14+CP12)*-0.132,(DA19+CZ19+CX17+CW17+CU15+CT15+CR13+CQ13+CO11+CN11+CM10+CL10)*-0.132/2,(CK9+CJ9+CI9+CH8+CG8+CF8+CE7+CD7+CC7+CB6+CA6+BZ6)*-0.132/3,(BY5+BX5+BW4+BV4)*-0.132/2,17)</f>
        <v>18.306461538461537</v>
      </c>
      <c r="U618" s="111">
        <f ca="1">Lefty!T618</f>
        <v>17.56353846153846</v>
      </c>
    </row>
    <row r="619" spans="2:21">
      <c r="B619" s="108">
        <v>2</v>
      </c>
      <c r="C619" s="71">
        <f ca="1">SUM(0.25*(F619-B619),B619)</f>
        <v>2.5</v>
      </c>
      <c r="D619" s="71">
        <f ca="1">SUM(0.5*(F619-B619)+B619)</f>
        <v>3</v>
      </c>
      <c r="E619" s="71">
        <f ca="1">SUM(0.75*(F619-B619),B619)</f>
        <v>3.5</v>
      </c>
      <c r="F619" s="108">
        <v>4</v>
      </c>
      <c r="G619" s="71">
        <f ca="1">SUM(0.25*(J619-F619),F619)</f>
        <v>4.5</v>
      </c>
      <c r="H619" s="71">
        <f ca="1">SUM(0.5*(J619-F619),F619)</f>
        <v>5</v>
      </c>
      <c r="I619" s="71">
        <f ca="1">SUM(0.75*(J619-F619),F619)</f>
        <v>5.5</v>
      </c>
      <c r="J619" s="108">
        <f ca="1">SUM(F619,-B619,F619)</f>
        <v>6</v>
      </c>
      <c r="K619" s="71">
        <f ca="1">SUM(0.5*(L619-J619),J619)</f>
        <v>6.625</v>
      </c>
      <c r="L619" s="108">
        <f ca="1">SUM(J619,J619,-H619,0.25*ABS(J619-H619))</f>
        <v>7.25</v>
      </c>
      <c r="M619" s="109">
        <f ca="1">SUM(0.166*(R619-L619),L619)</f>
        <v>8.8685000000000009</v>
      </c>
      <c r="N619" s="109">
        <f ca="1">SUM(0.333*(R619-L619),L619)</f>
        <v>10.49675</v>
      </c>
      <c r="O619" s="71">
        <f ca="1">SUM(0.5*(R619-L619),L619)</f>
        <v>12.125</v>
      </c>
      <c r="P619" s="71">
        <f ca="1">SUM(0.666*(R619-L619),L619)</f>
        <v>13.743500000000001</v>
      </c>
      <c r="Q619" s="71">
        <f ca="1">SUM(0.832*(R619-L619),L619)</f>
        <v>15.362</v>
      </c>
      <c r="R619" s="108">
        <v>17</v>
      </c>
      <c r="S619" s="122"/>
      <c r="T619" s="111">
        <f ca="1">SUM((CZ20+CY19+CX18+CW17+CV16+CU15+CT14+CS13+CR12+CQ11)*-0.132,(CP10+CO10)*-0.132/2,(CN9+CM9+CL9+CK9)*-0.132/4,(CJ8+CI8+CH8+CG7+CF7+CE7+CD6+CC6+CB6+CA5+BZ5+BY5+BX4+BW4+BV4)*-0.132/3,17)</f>
        <v>18.603461538461538</v>
      </c>
      <c r="U619" s="111">
        <f ca="1">Lefty!T619</f>
        <v>17.728538461538463</v>
      </c>
    </row>
    <row r="620" spans="2:21">
      <c r="B620" s="108">
        <v>3</v>
      </c>
      <c r="C620" s="71">
        <f ca="1">SUM(0.25*(F620-B620),B620)</f>
        <v>3.25</v>
      </c>
      <c r="D620" s="71">
        <f ca="1">SUM(0.5*(F620-B620)+B620)</f>
        <v>3.5</v>
      </c>
      <c r="E620" s="71">
        <f ca="1">SUM(0.75*(F620-B620),B620)</f>
        <v>3.75</v>
      </c>
      <c r="F620" s="108">
        <v>4</v>
      </c>
      <c r="G620" s="71">
        <f ca="1">SUM(0.25*(J620-F620),F620)</f>
        <v>4.25</v>
      </c>
      <c r="H620" s="71">
        <f ca="1">SUM(0.5*(J620-F620),F620)</f>
        <v>4.5</v>
      </c>
      <c r="I620" s="71">
        <f ca="1">SUM(0.75*(J620-F620),F620)</f>
        <v>4.75</v>
      </c>
      <c r="J620" s="108">
        <f ca="1">SUM(F620,-B620,F620)</f>
        <v>5</v>
      </c>
      <c r="K620" s="71">
        <f ca="1">SUM(0.5*(L620-J620),J620)</f>
        <v>5.3125</v>
      </c>
      <c r="L620" s="108">
        <f ca="1">SUM(J620,J620,-H620,0.25*ABS(J620-H620))</f>
        <v>5.625</v>
      </c>
      <c r="M620" s="109">
        <f ca="1">SUM(0.166*(R620-L620),L620)</f>
        <v>7.51325</v>
      </c>
      <c r="N620" s="109">
        <f ca="1">SUM(0.333*(R620-L620),L620)</f>
        <v>9.412875</v>
      </c>
      <c r="O620" s="71">
        <f ca="1">SUM(0.5*(R620-L620),L620)</f>
        <v>11.3125</v>
      </c>
      <c r="P620" s="71">
        <f ca="1">SUM(0.666*(R620-L620),L620)</f>
        <v>13.20075</v>
      </c>
      <c r="Q620" s="71">
        <f ca="1">SUM(0.832*(R620-L620),L620)</f>
        <v>15.089</v>
      </c>
      <c r="R620" s="108">
        <v>17</v>
      </c>
      <c r="S620" s="122"/>
      <c r="T620" s="111">
        <f ca="1">SUM((CX20+CW19+CW18+CV17+CV16+CU15+CU14+CT13+CT12+CS11+CS10)*-0.132,(CR9+CQ9+CP9+CO9+CN8+CM8+CL8+CK8+CJ7+CI7+CH7+CG7+CF6+CE6+CD6+CC6+CB5+CA5+BZ5+BY5)*-0.132/4,(BX4+BW4+BV4)*-0.132/3,17)</f>
        <v>17.60246153846154</v>
      </c>
      <c r="U620" s="111">
        <f ca="1">Lefty!T620</f>
        <v>16.815538461538463</v>
      </c>
    </row>
    <row r="621" spans="2:21">
      <c r="B621" s="108">
        <v>4</v>
      </c>
      <c r="C621" s="71">
        <f ca="1">SUM(0.25*(F621-B621),B621)</f>
        <v>4</v>
      </c>
      <c r="D621" s="71">
        <f ca="1">SUM(0.5*(F621-B621)+B621)</f>
        <v>4</v>
      </c>
      <c r="E621" s="71">
        <f ca="1">SUM(0.75*(F621-B621),B621)</f>
        <v>4</v>
      </c>
      <c r="F621" s="108">
        <v>4</v>
      </c>
      <c r="G621" s="71">
        <f ca="1">SUM(0.25*(J621-F621),F621)</f>
        <v>4</v>
      </c>
      <c r="H621" s="71">
        <f ca="1">SUM(0.5*(J621-F621),F621)</f>
        <v>4</v>
      </c>
      <c r="I621" s="71">
        <f ca="1">SUM(0.75*(J621-F621),F621)</f>
        <v>4</v>
      </c>
      <c r="J621" s="108">
        <f ca="1">SUM(F621,-B621,F621)</f>
        <v>4</v>
      </c>
      <c r="K621" s="71">
        <f ca="1">SUM(0.5*(L621-J621),J621)</f>
        <v>4.65</v>
      </c>
      <c r="L621" s="108">
        <f ca="1">SUM(J621,J621,-H621,0.25*ABS(J621-H621),0.1*(17-F621))</f>
        <v>5.3</v>
      </c>
      <c r="M621" s="109">
        <f ca="1">SUM(0.166*(R621-L621),L621)</f>
        <v>7.2421999999999995</v>
      </c>
      <c r="N621" s="109">
        <f ca="1">SUM(0.333*(R621-L621),L621)</f>
        <v>9.1961</v>
      </c>
      <c r="O621" s="71">
        <f ca="1">SUM(0.5*(R621-L621),L621)</f>
        <v>11.149999999999999</v>
      </c>
      <c r="P621" s="71">
        <f ca="1">SUM(0.666*(R621-L621),L621)</f>
        <v>13.0922</v>
      </c>
      <c r="Q621" s="71">
        <f ca="1">SUM(0.832*(R621-L621),L621)</f>
        <v>15.034399999999998</v>
      </c>
      <c r="R621" s="108">
        <v>17</v>
      </c>
      <c r="S621" s="122"/>
      <c r="T621" s="111">
        <f ca="1">SUM((CV20+CV19+CV18+CV17+CV16+CV15+CV14+CV13+CV12+CU11)*-0.132,(CT10+CS10)*-0.132/2,(CR9+CQ9+CP9+CO9+CN8+CM8+CL8+CK8+CJ7+CI7+CH7+CG7+CF6+CE6+CD6+CC6+CB5+CA5+BZ5+BY5)*-0.132/4,(BX4+BW4+BV4)*-0.132/3,17)</f>
        <v>18.394461538461538</v>
      </c>
      <c r="U621" s="111">
        <f ca="1">Lefty!T621</f>
        <v>17.277538461538462</v>
      </c>
    </row>
    <row r="622" spans="2:21">
      <c r="B622" s="108">
        <v>5</v>
      </c>
      <c r="C622" s="71">
        <f ca="1">SUM(0.25*(F622-B622),B622)</f>
        <v>4.75</v>
      </c>
      <c r="D622" s="71">
        <f ca="1">SUM(0.5*(F622-B622)+B622)</f>
        <v>4.5</v>
      </c>
      <c r="E622" s="71">
        <f ca="1">SUM(0.75*(F622-B622),B622)</f>
        <v>4.25</v>
      </c>
      <c r="F622" s="108">
        <v>4</v>
      </c>
      <c r="G622" s="71">
        <f ca="1">SUM(0.25*(J622-F622),F622)</f>
        <v>3.75</v>
      </c>
      <c r="H622" s="71">
        <f ca="1">SUM(0.5*(J622-F622),F622)</f>
        <v>3.5</v>
      </c>
      <c r="I622" s="71">
        <f ca="1">SUM(0.75*(J622-F622),F622)</f>
        <v>3.25</v>
      </c>
      <c r="J622" s="108">
        <f ca="1">SUM(F622,-B622,F622)</f>
        <v>3</v>
      </c>
      <c r="K622" s="71">
        <f ca="1">SUM(0.5*(L622-J622),J622)</f>
        <v>2.8125</v>
      </c>
      <c r="L622" s="108">
        <f ca="1">SUM(J622,J622,-H622,0.25*ABS(J622-H622))</f>
        <v>2.625</v>
      </c>
      <c r="M622" s="109">
        <f ca="1">SUM(0.166*(R622-L622),L622)</f>
        <v>5.01125</v>
      </c>
      <c r="N622" s="109">
        <f ca="1">SUM(0.333*(R622-L622),L622)</f>
        <v>7.411875</v>
      </c>
      <c r="O622" s="71">
        <f ca="1">SUM(0.5*(R622-L622),L622)</f>
        <v>9.8125</v>
      </c>
      <c r="P622" s="71">
        <f ca="1">SUM(0.666*(R622-L622),L622)</f>
        <v>12.19875</v>
      </c>
      <c r="Q622" s="71">
        <f ca="1">SUM(0.832*(R622-L622),L622)</f>
        <v>14.584999999999999</v>
      </c>
      <c r="R622" s="108">
        <v>17</v>
      </c>
      <c r="S622" s="122"/>
      <c r="T622" s="111">
        <f ca="1">SUM((CT20+CU19+CU18+CV17+CV16+CW15+CW14+CX13+CX12+CY11+CY10)*-0.132,(CX9+CW9+CV9+CU9+CT9+CS8+CR8+CQ8+CP8+CO8+CN7+CM7+CL7++CK7+CJ7+CI6+CH6+CG6+CF6+CE6+CD5+CC5+CB5+CA5+BZ5)*-0.132/5,(BY4+BX4+BW4+BV4)*-0.132/4,17)</f>
        <v>18.354861538461538</v>
      </c>
      <c r="U622" s="111">
        <f ca="1">Lefty!T622</f>
        <v>16.951938461538461</v>
      </c>
    </row>
    <row r="623" spans="2:21">
      <c r="B623" s="108">
        <v>6</v>
      </c>
      <c r="C623" s="71">
        <f ca="1">SUM(0.25*(F623-B623),B623)</f>
        <v>5.5</v>
      </c>
      <c r="D623" s="71">
        <f ca="1">SUM(0.5*(F623-B623)+B623)</f>
        <v>5</v>
      </c>
      <c r="E623" s="71">
        <f ca="1">SUM(0.75*(F623-B623),B623)</f>
        <v>4.5</v>
      </c>
      <c r="F623" s="108">
        <v>4</v>
      </c>
      <c r="G623" s="71">
        <f ca="1">SUM(0.25*(J623-F623),F623)</f>
        <v>3.5</v>
      </c>
      <c r="H623" s="71">
        <f ca="1">SUM(0.5*(J623-F623),F623)</f>
        <v>3</v>
      </c>
      <c r="I623" s="71">
        <f ca="1">SUM(0.75*(J623-F623),F623)</f>
        <v>2.5</v>
      </c>
      <c r="J623" s="108">
        <f ca="1">SUM(F623,-B623,F623)</f>
        <v>2</v>
      </c>
      <c r="K623" s="71">
        <f ca="1">SUM(0.5*(L623-J623),J623)</f>
        <v>1.625</v>
      </c>
      <c r="L623" s="108">
        <f ca="1">SUM(J623,J623,-H623,0.25*ABS(J623-H623))</f>
        <v>1.25</v>
      </c>
      <c r="M623" s="109">
        <f ca="1">SUM(0.166*(R623-L623),L623)</f>
        <v>3.8645</v>
      </c>
      <c r="N623" s="109">
        <f ca="1">SUM(0.333*(R623-L623),L623)</f>
        <v>6.4947500000000007</v>
      </c>
      <c r="O623" s="71">
        <f ca="1">SUM(0.5*(R623-L623),L623)</f>
        <v>9.125</v>
      </c>
      <c r="P623" s="71">
        <f ca="1">SUM(0.666*(R623-L623),L623)</f>
        <v>11.739500000000001</v>
      </c>
      <c r="Q623" s="71">
        <f ca="1">SUM(0.832*(R623-L623),L623)</f>
        <v>14.354</v>
      </c>
      <c r="R623" s="108">
        <v>17</v>
      </c>
      <c r="S623" s="122"/>
      <c r="T623" s="111">
        <f ca="1">SUM((CR20+CS19+CT18+CU17+CV16+CW15+CX14+CY13+CZ12+DA11+DB10)*-0.132,(DA9+CZ9+CY9+CX9+CW9+CV9+CU8+CT8+CS8+CR8+CQ8+CP8)*-0.132/6,(CO7+CN7+CM7+CL7+CK7+CJ6+CI6+CH6+CG6+CF6+CE5+CD5+CC5+CB5+CA5+BZ4+BY4+BX4+BW4+BV4)*-0.132/5,17)</f>
        <v>18.25806153846154</v>
      </c>
      <c r="U623" s="111">
        <f ca="1">Lefty!T623</f>
        <v>16.921138461538462</v>
      </c>
    </row>
    <row r="624" spans="2:19">
      <c r="B624" s="108"/>
      <c r="C624" s="71"/>
      <c r="D624" s="71"/>
      <c r="E624" s="71"/>
      <c r="F624" s="108"/>
      <c r="G624" s="71"/>
      <c r="H624" s="71"/>
      <c r="I624" s="71"/>
      <c r="J624" s="108"/>
      <c r="K624" s="71"/>
      <c r="L624" s="108"/>
      <c r="M624" s="109"/>
      <c r="N624" s="109"/>
      <c r="O624" s="71"/>
      <c r="P624" s="71"/>
      <c r="Q624" s="71"/>
      <c r="R624" s="108"/>
      <c r="S624" s="122"/>
    </row>
    <row r="625" spans="2:21">
      <c r="B625" s="108">
        <v>1</v>
      </c>
      <c r="C625" s="71">
        <f ca="1">SUM(0.25*(F625-B625),B625)</f>
        <v>2</v>
      </c>
      <c r="D625" s="71">
        <f ca="1">SUM(0.5*(F625-B625)+B625)</f>
        <v>3</v>
      </c>
      <c r="E625" s="71">
        <f ca="1">SUM(0.75*(F625-B625),B625)</f>
        <v>4</v>
      </c>
      <c r="F625" s="108">
        <v>5</v>
      </c>
      <c r="G625" s="71">
        <f ca="1">SUM(0.25*(J625-F625),F625)</f>
        <v>6</v>
      </c>
      <c r="H625" s="71">
        <f ca="1">SUM(0.5*(J625-F625),F625)</f>
        <v>7</v>
      </c>
      <c r="I625" s="71">
        <f ca="1">SUM(0.75*(J625-F625),F625)</f>
        <v>8</v>
      </c>
      <c r="J625" s="108">
        <f ca="1">SUM(F625,-B625,F625)</f>
        <v>9</v>
      </c>
      <c r="K625" s="71">
        <f ca="1">SUM(0.5*(L625-J625),J625)</f>
        <v>10</v>
      </c>
      <c r="L625" s="108">
        <f ca="1">SUM(J625,J625,-H625)</f>
        <v>11</v>
      </c>
      <c r="M625" s="109">
        <f ca="1">SUM(0.166*(R625-L625),L625)</f>
        <v>11.996</v>
      </c>
      <c r="N625" s="109">
        <f ca="1">SUM(0.333*(R625-L625),L625)</f>
        <v>12.998000000000001</v>
      </c>
      <c r="O625" s="71">
        <f ca="1">SUM(0.5*(R625-L625),L625)</f>
        <v>14</v>
      </c>
      <c r="P625" s="71">
        <f ca="1">SUM(0.666*(R625-L625),L625)</f>
        <v>14.996</v>
      </c>
      <c r="Q625" s="71">
        <f ca="1">SUM(0.832*(R625-L625),L625)</f>
        <v>15.992</v>
      </c>
      <c r="R625" s="108">
        <v>17</v>
      </c>
      <c r="S625" s="122"/>
      <c r="T625" s="111">
        <f ca="1">SUM((DA19+CZ19+CY18+CX18+CW17+CV17+CU16+CT16+CS15+CR15+CQ14+CP14+CO13+CN13+CM12+CL12+CK11+CJ11+CI10+CH10+CG9+CF9+CE8+CD8+CC7+CB7+CA6+BZ6+BY5+BX5+BW4+BV4)*-0.132/2,DB20*-0.132,17)</f>
        <v>18.856461538461538</v>
      </c>
      <c r="U625" s="111">
        <f ca="1">Lefty!T625</f>
        <v>17.651538461538461</v>
      </c>
    </row>
    <row r="626" spans="2:21">
      <c r="B626" s="108">
        <v>2</v>
      </c>
      <c r="C626" s="71">
        <f ca="1">SUM(0.25*(F626-B626),B626)</f>
        <v>2.75</v>
      </c>
      <c r="D626" s="71">
        <f ca="1">SUM(0.5*(F626-B626)+B626)</f>
        <v>3.5</v>
      </c>
      <c r="E626" s="71">
        <f ca="1">SUM(0.75*(F626-B626),B626)</f>
        <v>4.25</v>
      </c>
      <c r="F626" s="108">
        <v>5</v>
      </c>
      <c r="G626" s="71">
        <f ca="1">SUM(0.25*(J626-F626),F626)</f>
        <v>5.75</v>
      </c>
      <c r="H626" s="71">
        <f ca="1">SUM(0.5*(J626-F626),F626)</f>
        <v>6.5</v>
      </c>
      <c r="I626" s="71">
        <f ca="1">SUM(0.75*(J626-F626),F626)</f>
        <v>7.25</v>
      </c>
      <c r="J626" s="108">
        <f ca="1">SUM(F626,-B626,F626)</f>
        <v>8</v>
      </c>
      <c r="K626" s="71">
        <f ca="1">SUM(0.5*(L626-J626),J626)</f>
        <v>8.9375</v>
      </c>
      <c r="L626" s="108">
        <f ca="1">SUM(J626,J626,-H626,0.25*ABS(J626-H626))</f>
        <v>9.875</v>
      </c>
      <c r="M626" s="109">
        <f ca="1">SUM(0.166*(R626-L626),L626)</f>
        <v>11.05775</v>
      </c>
      <c r="N626" s="109">
        <f ca="1">SUM(0.333*(R626-L626),L626)</f>
        <v>12.247625</v>
      </c>
      <c r="O626" s="71">
        <f ca="1">SUM(0.5*(R626-L626),L626)</f>
        <v>13.4375</v>
      </c>
      <c r="P626" s="71">
        <f ca="1">SUM(0.666*(R626-L626),L626)</f>
        <v>14.62025</v>
      </c>
      <c r="Q626" s="71">
        <f ca="1">SUM(0.832*(R626-L626),L626)</f>
        <v>15.803</v>
      </c>
      <c r="R626" s="108">
        <v>17</v>
      </c>
      <c r="S626" s="122"/>
      <c r="T626" s="111">
        <f ca="1">SUM((CZ20+CW18+CT16+CQ14+CN12)*-0.132,(CY19+CX19+CV17+CU17+CS15+CR15+CP13+CO13+CM11+CL11+CK10+CJ10+CC7+CB7+CA6+BZ6+BY5+BX5+BW4+BV4)*-0.132/2,(CI9+CH9+CG9+CF8+CE8+CD8)*-0.132/3,17)</f>
        <v>18.328461538461539</v>
      </c>
      <c r="U626" s="111">
        <f ca="1">Lefty!T626</f>
        <v>17.607538461538461</v>
      </c>
    </row>
    <row r="627" spans="2:21">
      <c r="B627" s="108">
        <v>3</v>
      </c>
      <c r="C627" s="71">
        <f ca="1">SUM(0.25*(F627-B627),B627)</f>
        <v>3.5</v>
      </c>
      <c r="D627" s="71">
        <f ca="1">SUM(0.5*(F627-B627)+B627)</f>
        <v>4</v>
      </c>
      <c r="E627" s="71">
        <f ca="1">SUM(0.75*(F627-B627),B627)</f>
        <v>4.5</v>
      </c>
      <c r="F627" s="108">
        <v>5</v>
      </c>
      <c r="G627" s="71">
        <f ca="1">SUM(0.25*(J627-F627),F627)</f>
        <v>5.5</v>
      </c>
      <c r="H627" s="71">
        <f ca="1">SUM(0.5*(J627-F627),F627)</f>
        <v>6</v>
      </c>
      <c r="I627" s="71">
        <f ca="1">SUM(0.75*(J627-F627),F627)</f>
        <v>6.5</v>
      </c>
      <c r="J627" s="108">
        <f ca="1">SUM(F627,-B627,F627)</f>
        <v>7</v>
      </c>
      <c r="K627" s="71">
        <f ca="1">SUM(0.5*(L627-J627),J627)</f>
        <v>7.625</v>
      </c>
      <c r="L627" s="108">
        <f ca="1">SUM(J627,J627,-H627,0.25*ABS(J627-H627))</f>
        <v>8.25</v>
      </c>
      <c r="M627" s="109">
        <f ca="1">SUM(0.166*(R627-L627),L627)</f>
        <v>9.7025</v>
      </c>
      <c r="N627" s="109">
        <f ca="1">SUM(0.333*(R627-L627),L627)</f>
        <v>11.16375</v>
      </c>
      <c r="O627" s="71">
        <f ca="1">SUM(0.5*(R627-L627),L627)</f>
        <v>12.625</v>
      </c>
      <c r="P627" s="71">
        <f ca="1">SUM(0.666*(R627-L627),L627)</f>
        <v>14.0775</v>
      </c>
      <c r="Q627" s="71">
        <f ca="1">SUM(0.832*(R627-L627),L627)</f>
        <v>15.53</v>
      </c>
      <c r="R627" s="108">
        <v>17</v>
      </c>
      <c r="S627" s="122"/>
      <c r="T627" s="111">
        <f ca="1">SUM((CX20+CW19+CV18+CU17+CT16+CS15+CR14+CQ13+CP12+CO11)*-0.132,(CN10+CM10)*-0.132/2,(CL9+CK9+CJ9+CI8+CH8+CG8+CF7+CE7+CD7+CC6+CB6+CA6+BZ5+BY5+BX5)*-0.132/3,(BW4+BV4)*-0.132/2,17)</f>
        <v>18.790461538461539</v>
      </c>
      <c r="U627" s="111">
        <f ca="1">Lefty!T627</f>
        <v>17.36553846153846</v>
      </c>
    </row>
    <row r="628" spans="2:21">
      <c r="B628" s="108">
        <v>4</v>
      </c>
      <c r="C628" s="71">
        <f ca="1">SUM(0.25*(F628-B628),B628)</f>
        <v>4.25</v>
      </c>
      <c r="D628" s="71">
        <f ca="1">SUM(0.5*(F628-B628)+B628)</f>
        <v>4.5</v>
      </c>
      <c r="E628" s="71">
        <f ca="1">SUM(0.75*(F628-B628),B628)</f>
        <v>4.75</v>
      </c>
      <c r="F628" s="108">
        <v>5</v>
      </c>
      <c r="G628" s="71">
        <f ca="1">SUM(0.25*(J628-F628),F628)</f>
        <v>5.25</v>
      </c>
      <c r="H628" s="71">
        <f ca="1">SUM(0.5*(J628-F628),F628)</f>
        <v>5.5</v>
      </c>
      <c r="I628" s="71">
        <f ca="1">SUM(0.75*(J628-F628),F628)</f>
        <v>5.75</v>
      </c>
      <c r="J628" s="108">
        <f ca="1">SUM(F628,-B628,F628)</f>
        <v>6</v>
      </c>
      <c r="K628" s="71">
        <f ca="1">SUM(0.5*(L628-J628),J628)</f>
        <v>6.3125</v>
      </c>
      <c r="L628" s="108">
        <f ca="1">SUM(J628,J628,-H628,0.25*ABS(J628-H628))</f>
        <v>6.625</v>
      </c>
      <c r="M628" s="109">
        <f ca="1">SUM(0.166*(R628-L628),L628)</f>
        <v>8.34725</v>
      </c>
      <c r="N628" s="109">
        <f ca="1">SUM(0.333*(R628-L628),L628)</f>
        <v>10.079875000000001</v>
      </c>
      <c r="O628" s="71">
        <f ca="1">SUM(0.5*(R628-L628),L628)</f>
        <v>11.8125</v>
      </c>
      <c r="P628" s="71">
        <f ca="1">SUM(0.666*(R628-L628),L628)</f>
        <v>13.53475</v>
      </c>
      <c r="Q628" s="71">
        <f ca="1">SUM(0.832*(R628-L628),L628)</f>
        <v>15.257</v>
      </c>
      <c r="R628" s="108">
        <v>17</v>
      </c>
      <c r="S628" s="122"/>
      <c r="T628" s="111">
        <f ca="1">SUM((CV20+CU19+CU18+CT17+CT16+CS15+CS14+CR13+CR12+CQ11+CQ10)*-0.132,(CP9+CO9+CN9+CM9+CL8+CK8+CJ8+CI8+CH7+CG7+CF7+CE7)*-0.132/4,(CD6+CC6+CB6+CA5+BZ5+BY5+BX4+BW4+BV4)*-0.132/3,17)</f>
        <v>19.428461538461537</v>
      </c>
      <c r="U628" s="111">
        <f ca="1">Lefty!T628</f>
        <v>17.959538461538461</v>
      </c>
    </row>
    <row r="629" spans="2:21">
      <c r="B629" s="108">
        <v>5</v>
      </c>
      <c r="C629" s="71">
        <f ca="1">SUM(0.25*(F629-B629),B629)</f>
        <v>5</v>
      </c>
      <c r="D629" s="71">
        <f ca="1">SUM(0.5*(F629-B629)+B629)</f>
        <v>5</v>
      </c>
      <c r="E629" s="71">
        <f ca="1">SUM(0.75*(F629-B629),B629)</f>
        <v>5</v>
      </c>
      <c r="F629" s="108">
        <v>5</v>
      </c>
      <c r="G629" s="71">
        <f ca="1">SUM(0.25*(J629-F629),F629)</f>
        <v>5</v>
      </c>
      <c r="H629" s="71">
        <f ca="1">SUM(0.5*(J629-F629),F629)</f>
        <v>5</v>
      </c>
      <c r="I629" s="71">
        <f ca="1">SUM(0.75*(J629-F629),F629)</f>
        <v>5</v>
      </c>
      <c r="J629" s="108">
        <f ca="1">SUM(F629,-B629,F629)</f>
        <v>5</v>
      </c>
      <c r="K629" s="71">
        <f ca="1">SUM(0.5*(L629-J629),J629)</f>
        <v>5.6</v>
      </c>
      <c r="L629" s="108">
        <f ca="1">SUM(J629,J629,-H629,0.25*ABS(J629-H629),0.1*(17-F629))</f>
        <v>6.2</v>
      </c>
      <c r="M629" s="109">
        <f ca="1">SUM(0.166*(R629-L629),L629)</f>
        <v>7.9928000000000008</v>
      </c>
      <c r="N629" s="109">
        <f ca="1">SUM(0.333*(R629-L629),L629)</f>
        <v>9.7964</v>
      </c>
      <c r="O629" s="71">
        <f ca="1">SUM(0.5*(R629-L629),L629)</f>
        <v>11.600000000000001</v>
      </c>
      <c r="P629" s="71">
        <f ca="1">SUM(0.666*(R629-L629),L629)</f>
        <v>13.392800000000001</v>
      </c>
      <c r="Q629" s="71">
        <f ca="1">SUM(0.832*(R629-L629),L629)</f>
        <v>15.1856</v>
      </c>
      <c r="R629" s="108">
        <v>17</v>
      </c>
      <c r="S629" s="122"/>
      <c r="T629" s="111">
        <f ca="1">SUM((CT20+CT19+CT18+CT17+CT16+CT15+CT14+CT13+CT12+CS11+CR10)*-0.132,(CQ9+CP9+CO9+CN9+CM8+CL8+CK8+CJ8+CI7+CH7+CG7+CF7+CE6+CD6+CC6+CB6)*-0.132/4,(CA5+BZ5+BY5+BX4+BW4+BV4)*-0.132/3,17)</f>
        <v>18.042461538461538</v>
      </c>
      <c r="U629" s="111">
        <f ca="1">Lefty!T629</f>
        <v>17.66253846153846</v>
      </c>
    </row>
    <row r="630" spans="2:21">
      <c r="B630" s="108">
        <v>6</v>
      </c>
      <c r="C630" s="71">
        <f ca="1">SUM(0.25*(F630-B630),B630)</f>
        <v>5.75</v>
      </c>
      <c r="D630" s="71">
        <f ca="1">SUM(0.5*(F630-B630)+B630)</f>
        <v>5.5</v>
      </c>
      <c r="E630" s="71">
        <f ca="1">SUM(0.75*(F630-B630),B630)</f>
        <v>5.25</v>
      </c>
      <c r="F630" s="108">
        <v>5</v>
      </c>
      <c r="G630" s="71">
        <f ca="1">SUM(0.25*(J630-F630),F630)</f>
        <v>4.75</v>
      </c>
      <c r="H630" s="71">
        <f ca="1">SUM(0.5*(J630-F630),F630)</f>
        <v>4.5</v>
      </c>
      <c r="I630" s="71">
        <f ca="1">SUM(0.75*(J630-F630),F630)</f>
        <v>4.25</v>
      </c>
      <c r="J630" s="108">
        <f ca="1">SUM(F630,-B630,F630)</f>
        <v>4</v>
      </c>
      <c r="K630" s="71">
        <f ca="1">SUM(0.5*(L630-J630),J630)</f>
        <v>3.8125</v>
      </c>
      <c r="L630" s="108">
        <f ca="1">SUM(J630,J630,-H630,0.25*ABS(J630-H630))</f>
        <v>3.625</v>
      </c>
      <c r="M630" s="109">
        <f ca="1">SUM(0.166*(R630-L630),L630)</f>
        <v>5.84525</v>
      </c>
      <c r="N630" s="109">
        <f ca="1">SUM(0.333*(R630-L630),L630)</f>
        <v>8.078875</v>
      </c>
      <c r="O630" s="71">
        <f ca="1">SUM(0.5*(R630-L630),L630)</f>
        <v>10.3125</v>
      </c>
      <c r="P630" s="71">
        <f ca="1">SUM(0.666*(R630-L630),L630)</f>
        <v>12.53275</v>
      </c>
      <c r="Q630" s="71">
        <f ca="1">SUM(0.832*(R630-L630),L630)</f>
        <v>14.753</v>
      </c>
      <c r="R630" s="108">
        <v>17</v>
      </c>
      <c r="S630" s="122"/>
      <c r="T630" s="111">
        <f ca="1">SUM((CR20+CS19+CS18+CT17+CT16+CU15+CU14+CV13+CV12+CW11+CW10)*-0.132,(CV9+CU9+CT9+CS9+CR9+CQ8+CP8+CO8+CN8+CM8+CL7+CK7+CJ7+CI7+CH7)*-0.132/5,(CG6+CF6+CE6+CD6+CC5+CB5+CA5+BZ5+BY4+BX4+BW4+BV4)*-0.132/4,17)</f>
        <v>17.892861538461538</v>
      </c>
      <c r="U630" s="111">
        <f ca="1">Lefty!T630</f>
        <v>17.499738461538463</v>
      </c>
    </row>
    <row r="631" spans="2:21">
      <c r="B631" s="108">
        <v>7</v>
      </c>
      <c r="C631" s="71">
        <f ca="1">SUM(0.25*(F631-B631),B631)</f>
        <v>6.5</v>
      </c>
      <c r="D631" s="71">
        <f ca="1">SUM(0.5*(F631-B631)+B631)</f>
        <v>6</v>
      </c>
      <c r="E631" s="71">
        <f ca="1">SUM(0.75*(F631-B631),B631)</f>
        <v>5.5</v>
      </c>
      <c r="F631" s="108">
        <v>5</v>
      </c>
      <c r="G631" s="71">
        <f ca="1">SUM(0.25*(J631-F631),F631)</f>
        <v>4.5</v>
      </c>
      <c r="H631" s="71">
        <f ca="1">SUM(0.5*(J631-F631),F631)</f>
        <v>4</v>
      </c>
      <c r="I631" s="71">
        <f ca="1">SUM(0.75*(J631-F631),F631)</f>
        <v>3.5</v>
      </c>
      <c r="J631" s="108">
        <f ca="1">SUM(F631,-B631,F631)</f>
        <v>3</v>
      </c>
      <c r="K631" s="71">
        <f ca="1">SUM(0.5*(L631-J631),J631)</f>
        <v>2.625</v>
      </c>
      <c r="L631" s="108">
        <f ca="1">SUM(J631,J631,-H631,0.25*ABS(J631-H631))</f>
        <v>2.25</v>
      </c>
      <c r="M631" s="109">
        <f ca="1">SUM(0.166*(R631-L631),L631)</f>
        <v>4.6985</v>
      </c>
      <c r="N631" s="109">
        <f ca="1">SUM(0.333*(R631-L631),L631)</f>
        <v>7.1617500000000005</v>
      </c>
      <c r="O631" s="71">
        <f ca="1">SUM(0.5*(R631-L631),L631)</f>
        <v>9.625</v>
      </c>
      <c r="P631" s="71">
        <f ca="1">SUM(0.666*(R631-L631),L631)</f>
        <v>12.073500000000001</v>
      </c>
      <c r="Q631" s="71">
        <f ca="1">SUM(0.832*(R631-L631),L631)</f>
        <v>14.522</v>
      </c>
      <c r="R631" s="108">
        <v>17</v>
      </c>
      <c r="S631" s="122"/>
      <c r="T631" s="111">
        <f ca="1">SUM((CP20+CQ19+CR18+CS17+CT16+CU15+CV14+CW13+CX12+CY11+CZ10)*-0.132,(CY9+CX9+CW9+CV9+CU9+CT8+CS8+CR8+CQ8+CP8+CO7+CN7+CM7+CL7+CK7+CJ6+CI6+CH6+CG6+CF6+CE5+CD5+CC5+CB5+CA5+BZ4+BY4+BX4+BW4+BV4)*-0.132/5,17)</f>
        <v>18.381261538461537</v>
      </c>
      <c r="U631" s="111">
        <f ca="1">Lefty!T631</f>
        <v>17.466738461538462</v>
      </c>
    </row>
    <row r="632" spans="2:19">
      <c r="B632" s="108"/>
      <c r="C632" s="71"/>
      <c r="D632" s="71"/>
      <c r="E632" s="71"/>
      <c r="F632" s="108"/>
      <c r="G632" s="71"/>
      <c r="H632" s="71"/>
      <c r="I632" s="71"/>
      <c r="J632" s="108"/>
      <c r="K632" s="71"/>
      <c r="L632" s="108"/>
      <c r="M632" s="109"/>
      <c r="N632" s="109"/>
      <c r="O632" s="71"/>
      <c r="P632" s="71"/>
      <c r="Q632" s="71"/>
      <c r="R632" s="108"/>
      <c r="S632" s="122"/>
    </row>
    <row r="633" spans="2:21">
      <c r="B633" s="108">
        <v>3</v>
      </c>
      <c r="C633" s="71">
        <f ca="1">SUM(0.25*(F633-B633),B633)</f>
        <v>3.75</v>
      </c>
      <c r="D633" s="71">
        <f ca="1">SUM(0.5*(F633-B633)+B633)</f>
        <v>4.5</v>
      </c>
      <c r="E633" s="71">
        <f ca="1">SUM(0.75*(F633-B633),B633)</f>
        <v>5.25</v>
      </c>
      <c r="F633" s="108">
        <v>6</v>
      </c>
      <c r="G633" s="71">
        <f ca="1">SUM(0.25*(J633-F633),F633)</f>
        <v>6.75</v>
      </c>
      <c r="H633" s="71">
        <f ca="1">SUM(0.5*(J633-F633),F633)</f>
        <v>7.5</v>
      </c>
      <c r="I633" s="71">
        <f ca="1">SUM(0.75*(J633-F633),F633)</f>
        <v>8.25</v>
      </c>
      <c r="J633" s="108">
        <f ca="1">SUM(F633,-B633,F633)</f>
        <v>9</v>
      </c>
      <c r="K633" s="71">
        <f ca="1">SUM(0.5*(L633-J633),J633)</f>
        <v>9.9375</v>
      </c>
      <c r="L633" s="108">
        <f ca="1">SUM(J633,J633,-H633,0.25*ABS(J633-H633))</f>
        <v>10.875</v>
      </c>
      <c r="M633" s="109">
        <f ca="1">SUM(0.166*(R633-L633),L633)</f>
        <v>11.89175</v>
      </c>
      <c r="N633" s="109">
        <f ca="1">SUM(0.333*(R633-L633),L633)</f>
        <v>12.914625000000001</v>
      </c>
      <c r="O633" s="71">
        <f ca="1">SUM(0.5*(R633-L633),L633)</f>
        <v>13.9375</v>
      </c>
      <c r="P633" s="71">
        <f ca="1">SUM(0.666*(R633-L633),L633)</f>
        <v>14.95425</v>
      </c>
      <c r="Q633" s="71">
        <f ca="1">SUM(0.832*(R633-L633),L633)</f>
        <v>15.971</v>
      </c>
      <c r="R633" s="108">
        <v>17</v>
      </c>
      <c r="S633" s="122"/>
      <c r="T633" s="111">
        <f ca="1">SUM((CX20+CU18+CR16+CO14+CL12)*-0.132,(CW19+CV19+CT17+CS17+CQ15+CP15+CN13+CM13+CK11+CJ11+CI10+CH10)*-0.132/2,(CG9+CF9+CE8+CD8+CC7+CB7+CA6+BZ6+BY5+BX5+BW4+BV4)*-0.132/2,17)</f>
        <v>19.252461538461539</v>
      </c>
      <c r="U633" s="111">
        <f ca="1">Lefty!T633</f>
        <v>18.113538461538461</v>
      </c>
    </row>
    <row r="634" spans="2:21">
      <c r="B634" s="108">
        <v>4</v>
      </c>
      <c r="C634" s="71">
        <f ca="1">SUM(0.25*(F634-B634),B634)</f>
        <v>4.5</v>
      </c>
      <c r="D634" s="71">
        <f ca="1">SUM(0.5*(F634-B634)+B634)</f>
        <v>5</v>
      </c>
      <c r="E634" s="71">
        <f ca="1">SUM(0.75*(F634-B634),B634)</f>
        <v>5.5</v>
      </c>
      <c r="F634" s="108">
        <v>6</v>
      </c>
      <c r="G634" s="71">
        <f ca="1">SUM(0.25*(J634-F634),F634)</f>
        <v>6.5</v>
      </c>
      <c r="H634" s="71">
        <f ca="1">SUM(0.5*(J634-F634),F634)</f>
        <v>7</v>
      </c>
      <c r="I634" s="71">
        <f ca="1">SUM(0.75*(J634-F634),F634)</f>
        <v>7.5</v>
      </c>
      <c r="J634" s="108">
        <f ca="1">SUM(F634,-B634,F634)</f>
        <v>8</v>
      </c>
      <c r="K634" s="71">
        <f ca="1">SUM(0.5*(L634-J634),J634)</f>
        <v>8.625</v>
      </c>
      <c r="L634" s="108">
        <f ca="1">SUM(J634,J634,-H634,0.25*ABS(J634-H634))</f>
        <v>9.25</v>
      </c>
      <c r="M634" s="109">
        <f ca="1">SUM(0.166*(R634-L634),L634)</f>
        <v>10.5365</v>
      </c>
      <c r="N634" s="109">
        <f ca="1">SUM(0.333*(R634-L634),L634)</f>
        <v>11.83075</v>
      </c>
      <c r="O634" s="71">
        <f ca="1">SUM(0.5*(R634-L634),L634)</f>
        <v>13.125</v>
      </c>
      <c r="P634" s="71">
        <f ca="1">SUM(0.666*(R634-L634),L634)</f>
        <v>14.4115</v>
      </c>
      <c r="Q634" s="71">
        <f ca="1">SUM(0.832*(R634-L634),L634)</f>
        <v>15.698</v>
      </c>
      <c r="R634" s="108">
        <v>17</v>
      </c>
      <c r="S634" s="122"/>
      <c r="T634" s="111">
        <f ca="1">SUM((CV20+CU19+CT18+CS17+CR16+CQ15+CP14+CO13+CN12+CM11)*-0.132,(CL10+CK10)*-0.132/2,(CJ9+CI9+CH9+CG8+CF8+CE8+CD7+CC7+CB7)*-0.132/3,(CA6+BZ6+BY5+BX5+BW4+BV4)*-0.132/2,17)</f>
        <v>19.406461538461539</v>
      </c>
      <c r="U634" s="111">
        <f ca="1">Lefty!T634</f>
        <v>18.113538461538461</v>
      </c>
    </row>
    <row r="635" spans="2:21">
      <c r="B635" s="108">
        <v>5</v>
      </c>
      <c r="C635" s="71">
        <f ca="1">SUM(0.25*(F635-B635),B635)</f>
        <v>5.25</v>
      </c>
      <c r="D635" s="71">
        <f ca="1">SUM(0.5*(F635-B635)+B635)</f>
        <v>5.5</v>
      </c>
      <c r="E635" s="71">
        <f ca="1">SUM(0.75*(F635-B635),B635)</f>
        <v>5.75</v>
      </c>
      <c r="F635" s="108">
        <v>6</v>
      </c>
      <c r="G635" s="71">
        <f ca="1">SUM(0.25*(J635-F635),F635)</f>
        <v>6.25</v>
      </c>
      <c r="H635" s="71">
        <f ca="1">SUM(0.5*(J635-F635),F635)</f>
        <v>6.5</v>
      </c>
      <c r="I635" s="71">
        <f ca="1">SUM(0.75*(J635-F635),F635)</f>
        <v>6.75</v>
      </c>
      <c r="J635" s="108">
        <f ca="1">SUM(F635,-B635,F635)</f>
        <v>7</v>
      </c>
      <c r="K635" s="71">
        <f ca="1">SUM(0.5*(L635-J635),J635)</f>
        <v>7.3125</v>
      </c>
      <c r="L635" s="108">
        <f ca="1">SUM(J635,J635,-H635,0.25*ABS(J635-H635))</f>
        <v>7.625</v>
      </c>
      <c r="M635" s="109">
        <f ca="1">SUM(0.166*(R635-L635),L635)</f>
        <v>9.18125</v>
      </c>
      <c r="N635" s="109">
        <f ca="1">SUM(0.333*(R635-L635),L635)</f>
        <v>10.746875</v>
      </c>
      <c r="O635" s="71">
        <f ca="1">SUM(0.5*(R635-L635),L635)</f>
        <v>12.3125</v>
      </c>
      <c r="P635" s="71">
        <f ca="1">SUM(0.666*(R635-L635),L635)</f>
        <v>13.86875</v>
      </c>
      <c r="Q635" s="71">
        <f ca="1">SUM(0.832*(R635-L635),L635)</f>
        <v>15.425</v>
      </c>
      <c r="R635" s="108">
        <v>17</v>
      </c>
      <c r="S635" s="122"/>
      <c r="T635" s="111">
        <f ca="1">SUM((CT20+CS19+CS18+CR17+CR16+CQ15+CQ14+CP13+CP12+CO11+CO10)*-0.132,(CN9+CM9+CL9+CK9)*-0.132/4,(CJ8+CI8+CH8+CG7+CF7+CE7+CD6+CC6+CB6+CA5+BZ5+BY5+BX4+BW4+BV4)*-0.132/3,17)</f>
        <v>18.801461538461538</v>
      </c>
      <c r="U635" s="111">
        <f ca="1">Lefty!T635</f>
        <v>18.12453846153846</v>
      </c>
    </row>
    <row r="636" spans="2:21">
      <c r="B636" s="108">
        <v>6</v>
      </c>
      <c r="C636" s="71">
        <f ca="1">SUM(0.25*(F636-B636),B636)</f>
        <v>6</v>
      </c>
      <c r="D636" s="71">
        <f ca="1">SUM(0.5*(F636-B636)+B636)</f>
        <v>6</v>
      </c>
      <c r="E636" s="71">
        <f ca="1">SUM(0.75*(F636-B636),B636)</f>
        <v>6</v>
      </c>
      <c r="F636" s="108">
        <v>6</v>
      </c>
      <c r="G636" s="71">
        <f ca="1">SUM(0.25*(J636-F636),F636)</f>
        <v>6</v>
      </c>
      <c r="H636" s="71">
        <f ca="1">SUM(0.5*(J636-F636),F636)</f>
        <v>6</v>
      </c>
      <c r="I636" s="71">
        <f ca="1">SUM(0.75*(J636-F636),F636)</f>
        <v>6</v>
      </c>
      <c r="J636" s="108">
        <f ca="1">SUM(F636,-B636,F636)</f>
        <v>6</v>
      </c>
      <c r="K636" s="71">
        <f ca="1">SUM(0.5*(L636-J636),J636)</f>
        <v>6.55</v>
      </c>
      <c r="L636" s="108">
        <f ca="1">SUM(J636,J636,-H636,0.25*ABS(J636-H636),0.1*(17-F636))</f>
        <v>7.1</v>
      </c>
      <c r="M636" s="109">
        <f ca="1">SUM(0.166*(R636-L636),L636)</f>
        <v>8.7434</v>
      </c>
      <c r="N636" s="109">
        <f ca="1">SUM(0.333*(R636-L636),L636)</f>
        <v>10.3967</v>
      </c>
      <c r="O636" s="71">
        <f ca="1">SUM(0.5*(R636-L636),L636)</f>
        <v>12.05</v>
      </c>
      <c r="P636" s="71">
        <f ca="1">SUM(0.666*(R636-L636),L636)</f>
        <v>13.6934</v>
      </c>
      <c r="Q636" s="71">
        <f ca="1">SUM(0.832*(R636-L636),L636)</f>
        <v>15.3368</v>
      </c>
      <c r="R636" s="108">
        <v>17</v>
      </c>
      <c r="S636" s="122"/>
      <c r="T636" s="111">
        <f ca="1">SUM((CR20+CR19+CR18+CR17+CR16+CR15+CR14+CR13+CR12+CQ11+CP10)*-0.132,(CO9+CN9+CM9+CL9+CK8+CJ8+CI8+CH8)*-0.132/4,(CG7+CF7+CE7+CD6+CC6+CB6+CA5+BZ5+BY5+BX4+BW4+BV4)*-0.132/3,17)</f>
        <v>19.307461538461538</v>
      </c>
      <c r="U636" s="111">
        <f ca="1">Lefty!T636</f>
        <v>17.695538461538462</v>
      </c>
    </row>
    <row r="637" spans="2:21">
      <c r="B637" s="108">
        <v>7</v>
      </c>
      <c r="C637" s="71">
        <f ca="1">SUM(0.25*(F637-B637),B637)</f>
        <v>6.75</v>
      </c>
      <c r="D637" s="71">
        <f ca="1">SUM(0.5*(F637-B637)+B637)</f>
        <v>6.5</v>
      </c>
      <c r="E637" s="71">
        <f ca="1">SUM(0.75*(F637-B637),B637)</f>
        <v>6.25</v>
      </c>
      <c r="F637" s="108">
        <v>6</v>
      </c>
      <c r="G637" s="71">
        <f ca="1">SUM(0.25*(J637-F637),F637)</f>
        <v>5.75</v>
      </c>
      <c r="H637" s="71">
        <f ca="1">SUM(0.5*(J637-F637),F637)</f>
        <v>5.5</v>
      </c>
      <c r="I637" s="71">
        <f ca="1">SUM(0.75*(J637-F637),F637)</f>
        <v>5.25</v>
      </c>
      <c r="J637" s="108">
        <f ca="1">SUM(F637,-B637,F637)</f>
        <v>5</v>
      </c>
      <c r="K637" s="71">
        <f ca="1">SUM(0.5*(L637-J637),J637)</f>
        <v>4.8125</v>
      </c>
      <c r="L637" s="108">
        <f ca="1">SUM(J637,J637,-H637,0.25*ABS(J637-H637))</f>
        <v>4.625</v>
      </c>
      <c r="M637" s="109">
        <f ca="1">SUM(0.166*(R637-L637),L637)</f>
        <v>6.67925</v>
      </c>
      <c r="N637" s="109">
        <f ca="1">SUM(0.333*(R637-L637),L637)</f>
        <v>8.745875</v>
      </c>
      <c r="O637" s="71">
        <f ca="1">SUM(0.5*(R637-L637),L637)</f>
        <v>10.8125</v>
      </c>
      <c r="P637" s="71">
        <f ca="1">SUM(0.666*(R637-L637),L637)</f>
        <v>12.86675</v>
      </c>
      <c r="Q637" s="71">
        <f ca="1">SUM(0.832*(R637-L637),L637)</f>
        <v>14.921</v>
      </c>
      <c r="R637" s="108">
        <v>17</v>
      </c>
      <c r="S637" s="122"/>
      <c r="T637" s="111">
        <f ca="1">SUM((CP20+CQ19+CQ18+CR17+CR16+CS15+CS14+CT13+CT12+CU11+CV10)*-0.132,(CU9+CT9+CS9+CR9+CQ9+CP8+CO8+CN8+CM8+CL8)*-0.132/5,(CK7+CJ7+CI7+CH7+CG6+CF6+CE6+CD6+CC5+CB5+CA5+BZ5+BY4+BX4+BW4+BV4)*-0.132/4,17)</f>
        <v>18.176661538461538</v>
      </c>
      <c r="U637" s="111">
        <f ca="1">Lefty!T637</f>
        <v>18.186138461538462</v>
      </c>
    </row>
    <row r="638" spans="2:21">
      <c r="B638" s="108">
        <v>8</v>
      </c>
      <c r="C638" s="71">
        <f ca="1">SUM(0.25*(F638-B638),B638)</f>
        <v>7.5</v>
      </c>
      <c r="D638" s="71">
        <f ca="1">SUM(0.5*(F638-B638)+B638)</f>
        <v>7</v>
      </c>
      <c r="E638" s="71">
        <f ca="1">SUM(0.75*(F638-B638),B638)</f>
        <v>6.5</v>
      </c>
      <c r="F638" s="108">
        <v>6</v>
      </c>
      <c r="G638" s="71">
        <f ca="1">SUM(0.25*(J638-F638),F638)</f>
        <v>5.5</v>
      </c>
      <c r="H638" s="71">
        <f ca="1">SUM(0.5*(J638-F638),F638)</f>
        <v>5</v>
      </c>
      <c r="I638" s="71">
        <f ca="1">SUM(0.75*(J638-F638),F638)</f>
        <v>4.5</v>
      </c>
      <c r="J638" s="108">
        <f ca="1">SUM(F638,-B638,F638)</f>
        <v>4</v>
      </c>
      <c r="K638" s="71">
        <f ca="1">SUM(0.5*(L638-J638),J638)</f>
        <v>3.625</v>
      </c>
      <c r="L638" s="108">
        <f ca="1">SUM(J638,J638,-H638,0.25*ABS(J638-H638))</f>
        <v>3.25</v>
      </c>
      <c r="M638" s="109">
        <f ca="1">SUM(0.166*(R638-L638),L638)</f>
        <v>5.5325000000000006</v>
      </c>
      <c r="N638" s="109">
        <f ca="1">SUM(0.333*(R638-L638),L638)</f>
        <v>7.82875</v>
      </c>
      <c r="O638" s="71">
        <f ca="1">SUM(0.5*(R638-L638),L638)</f>
        <v>10.125</v>
      </c>
      <c r="P638" s="71">
        <f ca="1">SUM(0.666*(R638-L638),L638)</f>
        <v>12.4075</v>
      </c>
      <c r="Q638" s="71">
        <f ca="1">SUM(0.832*(R638-L638),L638)</f>
        <v>14.69</v>
      </c>
      <c r="R638" s="108">
        <v>17</v>
      </c>
      <c r="S638" s="122"/>
      <c r="T638" s="111">
        <f ca="1">SUM((CN20+CO19+CP18+CQ17+CR16+CS15+CT14+CU13+CV12+CW11+CW10)*-0.132,(CV9+CU9+CT9+CS9+CR9+CQ8+CP8+CO8+CN8+CM8+CL7+CK7+CJ7+CI7+CH7)*-0.132/5,(CG6+CF6+CE6+CD6+CC5+CB5+CA5+BZ5+BY4+BX4+BW4+BV4)*-0.132/4,17)</f>
        <v>17.892861538461538</v>
      </c>
      <c r="U638" s="111">
        <f ca="1">Lefty!T638</f>
        <v>18.027738461538462</v>
      </c>
    </row>
    <row r="639" spans="2:21">
      <c r="B639" s="108">
        <v>9</v>
      </c>
      <c r="C639" s="71">
        <f ca="1">SUM(0.25*(F639-B639),B639)</f>
        <v>8.25</v>
      </c>
      <c r="D639" s="71">
        <f ca="1">SUM(0.5*(F639-B639)+B639)</f>
        <v>7.5</v>
      </c>
      <c r="E639" s="71">
        <f ca="1">SUM(0.75*(F639-B639),B639)</f>
        <v>6.75</v>
      </c>
      <c r="F639" s="108">
        <v>6</v>
      </c>
      <c r="G639" s="71">
        <f ca="1">SUM(0.25*(J639-F639),F639)</f>
        <v>5.25</v>
      </c>
      <c r="H639" s="71">
        <f ca="1">SUM(0.5*(J639-F639),F639)</f>
        <v>4.5</v>
      </c>
      <c r="I639" s="71">
        <f ca="1">SUM(0.75*(J639-F639),F639)</f>
        <v>3.75</v>
      </c>
      <c r="J639" s="108">
        <f ca="1">SUM(F639,-B639,F639)</f>
        <v>3</v>
      </c>
      <c r="K639" s="71">
        <f ca="1">SUM(0.5*(L639-J639),J639)</f>
        <v>2.4375</v>
      </c>
      <c r="L639" s="108">
        <f ca="1">SUM(J639,J639,-H639,0.25*ABS(J639-H639))</f>
        <v>1.875</v>
      </c>
      <c r="M639" s="109">
        <f ca="1">SUM(0.166*(R639-L639),L639)</f>
        <v>4.38575</v>
      </c>
      <c r="N639" s="109">
        <f ca="1">SUM(0.333*(R639-L639),L639)</f>
        <v>6.911625</v>
      </c>
      <c r="O639" s="71">
        <f ca="1">SUM(0.5*(R639-L639),L639)</f>
        <v>9.4375</v>
      </c>
      <c r="P639" s="71">
        <f ca="1">SUM(0.666*(R639-L639),L639)</f>
        <v>11.94825</v>
      </c>
      <c r="Q639" s="71">
        <f ca="1">SUM(0.832*(R639-L639),L639)</f>
        <v>14.459</v>
      </c>
      <c r="R639" s="108">
        <v>17</v>
      </c>
      <c r="S639" s="122"/>
      <c r="T639" s="111">
        <f ca="1">SUM((CL20+CO18+CR16+CU14+CX12+CY11+CZ10)*-0.132,(CM19+CN19+CP17+CQ17+CS15+CT15+CV13+CW13)*-0.132/2,(CY9+CX9+CW9+CV9+CU9+CT8+CS8+CR8+CQ8+CP8+CO7+CN7+CM7+CL7+CK7+CJ6+CI6+CH6+CG6+CF6+CE5+CD5+CC5+CB5+CA5+BZ4+BY4+BX4+BW4+BV4)*-0.132/5,17)</f>
        <v>18.051261538461539</v>
      </c>
      <c r="U639" s="111">
        <f ca="1">Lefty!T639</f>
        <v>17.862738461538463</v>
      </c>
    </row>
    <row r="640" spans="2:19">
      <c r="B640" s="108"/>
      <c r="C640" s="71"/>
      <c r="D640" s="71"/>
      <c r="E640" s="71"/>
      <c r="F640" s="108"/>
      <c r="G640" s="71"/>
      <c r="H640" s="71"/>
      <c r="I640" s="71"/>
      <c r="J640" s="108"/>
      <c r="K640" s="71"/>
      <c r="L640" s="108"/>
      <c r="M640" s="109"/>
      <c r="N640" s="109"/>
      <c r="O640" s="71"/>
      <c r="P640" s="71"/>
      <c r="Q640" s="71"/>
      <c r="R640" s="108"/>
      <c r="S640" s="122"/>
    </row>
    <row r="641" spans="2:21">
      <c r="B641" s="108">
        <v>4</v>
      </c>
      <c r="C641" s="71">
        <f ca="1">SUM(0.25*(F641-B641),B641)</f>
        <v>4.75</v>
      </c>
      <c r="D641" s="71">
        <f ca="1">SUM(0.5*(F641-B641)+B641)</f>
        <v>5.5</v>
      </c>
      <c r="E641" s="71">
        <f ca="1">SUM(0.75*(F641-B641),B641)</f>
        <v>6.25</v>
      </c>
      <c r="F641" s="108">
        <v>7</v>
      </c>
      <c r="G641" s="71">
        <f ca="1">SUM(0.25*(J641-F641),F641)</f>
        <v>7.75</v>
      </c>
      <c r="H641" s="71">
        <f ca="1">SUM(0.5*(J641-F641),F641)</f>
        <v>8.5</v>
      </c>
      <c r="I641" s="71">
        <f ca="1">SUM(0.75*(J641-F641),F641)</f>
        <v>9.25</v>
      </c>
      <c r="J641" s="108">
        <f ca="1">SUM(F641,-B641,F641)</f>
        <v>10</v>
      </c>
      <c r="K641" s="71">
        <f ca="1">SUM(0.5*(L641-J641),J641)</f>
        <v>10.9375</v>
      </c>
      <c r="L641" s="108">
        <f ca="1">SUM(J641,J641,-H641,0.25*ABS(J641-H641))</f>
        <v>11.875</v>
      </c>
      <c r="M641" s="109">
        <f ca="1">SUM(0.166*(R641-L641),L641)</f>
        <v>12.72575</v>
      </c>
      <c r="N641" s="109">
        <f ca="1">SUM(0.333*(R641-L641),L641)</f>
        <v>13.581625</v>
      </c>
      <c r="O641" s="71">
        <f ca="1">SUM(0.5*(R641-L641),L641)</f>
        <v>14.4375</v>
      </c>
      <c r="P641" s="71">
        <f ca="1">SUM(0.666*(R641-L641),L641)</f>
        <v>15.28825</v>
      </c>
      <c r="Q641" s="71">
        <f ca="1">SUM(0.832*(R641-L641),L641)</f>
        <v>16.139</v>
      </c>
      <c r="R641" s="108">
        <v>17</v>
      </c>
      <c r="S641" s="122"/>
      <c r="T641" s="111">
        <f ca="1">SUM((CV20+CS18+CP16+CM14+CJ12)*-0.132,(CU19+CT19+CR17+CQ17+CO15+CN15+CL13+CK13+CI11+CH11+CG10+CF10+CE9+CD9+CC8+CB8+CA7+BZ7+BY6+BX6)*-0.132/2,(BW5+BV4)*-0.132,17)</f>
        <v>19.714461538461538</v>
      </c>
      <c r="U641" s="111">
        <f ca="1">Lefty!T641</f>
        <v>18.37753846153846</v>
      </c>
    </row>
    <row r="642" spans="2:21">
      <c r="B642" s="108">
        <v>5</v>
      </c>
      <c r="C642" s="71">
        <f ca="1">SUM(0.25*(F642-B642),B642)</f>
        <v>5.5</v>
      </c>
      <c r="D642" s="71">
        <f ca="1">SUM(0.5*(F642-B642)+B642)</f>
        <v>6</v>
      </c>
      <c r="E642" s="71">
        <f ca="1">SUM(0.75*(F642-B642),B642)</f>
        <v>6.5</v>
      </c>
      <c r="F642" s="108">
        <v>7</v>
      </c>
      <c r="G642" s="71">
        <f ca="1">SUM(0.25*(J642-F642),F642)</f>
        <v>7.5</v>
      </c>
      <c r="H642" s="71">
        <f ca="1">SUM(0.5*(J642-F642),F642)</f>
        <v>8</v>
      </c>
      <c r="I642" s="71">
        <f ca="1">SUM(0.75*(J642-F642),F642)</f>
        <v>8.5</v>
      </c>
      <c r="J642" s="108">
        <f ca="1">SUM(F642,-B642,F642)</f>
        <v>9</v>
      </c>
      <c r="K642" s="71">
        <f ca="1">SUM(0.5*(L642-J642),J642)</f>
        <v>9.625</v>
      </c>
      <c r="L642" s="108">
        <f ca="1">SUM(J642,J642,-H642,0.25*ABS(J642-H642))</f>
        <v>10.25</v>
      </c>
      <c r="M642" s="109">
        <f ca="1">SUM(0.166*(R642-L642),L642)</f>
        <v>11.3705</v>
      </c>
      <c r="N642" s="109">
        <f ca="1">SUM(0.333*(R642-L642),L642)</f>
        <v>12.49775</v>
      </c>
      <c r="O642" s="71">
        <f ca="1">SUM(0.5*(R642-L642),L642)</f>
        <v>13.625</v>
      </c>
      <c r="P642" s="71">
        <f ca="1">SUM(0.666*(R642-L642),L642)</f>
        <v>14.7455</v>
      </c>
      <c r="Q642" s="71">
        <f ca="1">SUM(0.832*(R642-L642),L642)</f>
        <v>15.866</v>
      </c>
      <c r="R642" s="108">
        <v>17</v>
      </c>
      <c r="S642" s="122"/>
      <c r="T642" s="111">
        <f ca="1">SUM((CT20+CS19+CR18+CQ17+CP16+CO15+CN14+CM13+CL12+CK11)*-0.132,(CJ10+CI10)*-0.132/2,(CH9+CG9+CF9)*-0.132/3,(CE8+CD8+CC7+CB7+CA6+BZ6+BY5+BX5+BW4+BV4)*-0.132/2,17)</f>
        <v>19.318461538461538</v>
      </c>
      <c r="U642" s="111">
        <f ca="1">Lefty!T642</f>
        <v>18.22353846153846</v>
      </c>
    </row>
    <row r="643" spans="2:21">
      <c r="B643" s="108">
        <v>6</v>
      </c>
      <c r="C643" s="71">
        <f ca="1">SUM(0.25*(F643-B643),B643)</f>
        <v>6.25</v>
      </c>
      <c r="D643" s="71">
        <f ca="1">SUM(0.5*(F643-B643)+B643)</f>
        <v>6.5</v>
      </c>
      <c r="E643" s="71">
        <f ca="1">SUM(0.75*(F643-B643),B643)</f>
        <v>6.75</v>
      </c>
      <c r="F643" s="108">
        <v>7</v>
      </c>
      <c r="G643" s="71">
        <f ca="1">SUM(0.25*(J643-F643),F643)</f>
        <v>7.25</v>
      </c>
      <c r="H643" s="71">
        <f ca="1">SUM(0.5*(J643-F643),F643)</f>
        <v>7.5</v>
      </c>
      <c r="I643" s="71">
        <f ca="1">SUM(0.75*(J643-F643),F643)</f>
        <v>7.75</v>
      </c>
      <c r="J643" s="108">
        <f ca="1">SUM(F643,-B643,F643)</f>
        <v>8</v>
      </c>
      <c r="K643" s="71">
        <f ca="1">SUM(0.5*(L643-J643),J643)</f>
        <v>8.3125</v>
      </c>
      <c r="L643" s="108">
        <f ca="1">SUM(J643,J643,-H643,0.25*ABS(J643-H643))</f>
        <v>8.625</v>
      </c>
      <c r="M643" s="109">
        <f ca="1">SUM(0.166*(R643-L643),L643)</f>
        <v>10.01525</v>
      </c>
      <c r="N643" s="109">
        <f ca="1">SUM(0.333*(R643-L643),L643)</f>
        <v>11.413875</v>
      </c>
      <c r="O643" s="71">
        <f ca="1">SUM(0.5*(R643-L643),L643)</f>
        <v>12.8125</v>
      </c>
      <c r="P643" s="71">
        <f ca="1">SUM(0.666*(R643-L643),L643)</f>
        <v>14.20275</v>
      </c>
      <c r="Q643" s="71">
        <f ca="1">SUM(0.832*(R643-L643),L643)</f>
        <v>15.593</v>
      </c>
      <c r="R643" s="108">
        <v>17</v>
      </c>
      <c r="S643" s="122"/>
      <c r="T643" s="111">
        <f ca="1">SUM((CR20+CQ19+CQ18+CP17+CP16+CO15+CO14+CN13+CN12+CM11+CM10)*-0.132,(CL9+CK9+CJ9+CI8+CH8+CG8+CF7+CE7+CD7+CC6+CB6+CA6+BZ5+BY5+BX5)*-0.132/3,(BW4+BV4)*-0.132/2,17)</f>
        <v>18.988461538461539</v>
      </c>
      <c r="U643" s="111">
        <f ca="1">Lefty!T643</f>
        <v>18.157538461538461</v>
      </c>
    </row>
    <row r="644" spans="2:21">
      <c r="B644" s="108">
        <v>7</v>
      </c>
      <c r="C644" s="71">
        <f ca="1">SUM(0.25*(F644-B644),B644)</f>
        <v>7</v>
      </c>
      <c r="D644" s="71">
        <f ca="1">SUM(0.5*(F644-B644)+B644)</f>
        <v>7</v>
      </c>
      <c r="E644" s="71">
        <f ca="1">SUM(0.75*(F644-B644),B644)</f>
        <v>7</v>
      </c>
      <c r="F644" s="108">
        <v>7</v>
      </c>
      <c r="G644" s="71">
        <f ca="1">SUM(0.25*(J644-F644),F644)</f>
        <v>7</v>
      </c>
      <c r="H644" s="71">
        <f ca="1">SUM(0.5*(J644-F644),F644)</f>
        <v>7</v>
      </c>
      <c r="I644" s="71">
        <f ca="1">SUM(0.75*(J644-F644),F644)</f>
        <v>7</v>
      </c>
      <c r="J644" s="108">
        <f ca="1">SUM(F644,-B644,F644)</f>
        <v>7</v>
      </c>
      <c r="K644" s="71">
        <f ca="1">SUM(0.5*(L644-J644),J644)</f>
        <v>7.5</v>
      </c>
      <c r="L644" s="108">
        <f ca="1">SUM(J644,J644,-H644,0.25*ABS(J644-H644),0.1*(17-F644))</f>
        <v>8</v>
      </c>
      <c r="M644" s="109">
        <f ca="1">SUM(0.166*(R644-L644),L644)</f>
        <v>9.494</v>
      </c>
      <c r="N644" s="109">
        <f ca="1">SUM(0.333*(R644-L644),L644)</f>
        <v>10.997</v>
      </c>
      <c r="O644" s="71">
        <f ca="1">SUM(0.5*(R644-L644),L644)</f>
        <v>12.5</v>
      </c>
      <c r="P644" s="71">
        <f ca="1">SUM(0.666*(R644-L644),L644)</f>
        <v>13.994</v>
      </c>
      <c r="Q644" s="71">
        <f ca="1">SUM(0.832*(R644-L644),L644)</f>
        <v>15.488</v>
      </c>
      <c r="R644" s="108">
        <v>17</v>
      </c>
      <c r="S644" s="122"/>
      <c r="T644" s="111">
        <f ca="1">SUM((CP20+CP19+CP18+CP17+CP16+CP15+CP14+CP13+CP12+CO11+CN10)*-0.132,(CM9+CL9+CK9+CJ8+CI8+CH8+CG7+CF7+CE7+CD6+CC6+CB6+CA5+BZ5+BY5+BX4+BW4+BV4)*-0.132/3,17)</f>
        <v>18.41646153846154</v>
      </c>
      <c r="U644" s="111">
        <f ca="1">Lefty!T644</f>
        <v>18.663538461538462</v>
      </c>
    </row>
    <row r="645" spans="2:21">
      <c r="B645" s="108">
        <v>8</v>
      </c>
      <c r="C645" s="71">
        <f ca="1">SUM(0.25*(F645-B645),B645)</f>
        <v>7.75</v>
      </c>
      <c r="D645" s="71">
        <f ca="1">SUM(0.5*(F645-B645)+B645)</f>
        <v>7.5</v>
      </c>
      <c r="E645" s="71">
        <f ca="1">SUM(0.75*(F645-B645),B645)</f>
        <v>7.25</v>
      </c>
      <c r="F645" s="108">
        <v>7</v>
      </c>
      <c r="G645" s="71">
        <f ca="1">SUM(0.25*(J645-F645),F645)</f>
        <v>6.75</v>
      </c>
      <c r="H645" s="71">
        <f ca="1">SUM(0.5*(J645-F645),F645)</f>
        <v>6.5</v>
      </c>
      <c r="I645" s="71">
        <f ca="1">SUM(0.75*(J645-F645),F645)</f>
        <v>6.25</v>
      </c>
      <c r="J645" s="108">
        <f ca="1">SUM(F645,-B645,F645)</f>
        <v>6</v>
      </c>
      <c r="K645" s="71">
        <f ca="1">SUM(0.5*(L645-J645),J645)</f>
        <v>5.8125</v>
      </c>
      <c r="L645" s="108">
        <f ca="1">SUM(J645,J645,-H645,0.25*ABS(J645-H645))</f>
        <v>5.625</v>
      </c>
      <c r="M645" s="109">
        <f ca="1">SUM(0.166*(R645-L645),L645)</f>
        <v>7.51325</v>
      </c>
      <c r="N645" s="109">
        <f ca="1">SUM(0.333*(R645-L645),L645)</f>
        <v>9.412875</v>
      </c>
      <c r="O645" s="71">
        <f ca="1">SUM(0.5*(R645-L645),L645)</f>
        <v>11.3125</v>
      </c>
      <c r="P645" s="71">
        <f ca="1">SUM(0.666*(R645-L645),L645)</f>
        <v>13.20075</v>
      </c>
      <c r="Q645" s="71">
        <f ca="1">SUM(0.832*(R645-L645),L645)</f>
        <v>15.089</v>
      </c>
      <c r="R645" s="108">
        <v>17</v>
      </c>
      <c r="S645" s="122"/>
      <c r="T645" s="111">
        <f ca="1">SUM((CN20+CO19+CO18+CP17+CP16+CQ15+CQ14+CR13+CR12+CS11+CS10)*-0.132,(CR9+CQ9+CP9+CO9+CN8+CM8+CL8+CK8+CJ7+CI7+CH7+CG7+CF6+CE6+CD6+CC6+CB5+CA5+BZ5+BY5)*-0.132/4,(BX4+BW4+BV4)*-0.132/3,17)</f>
        <v>18.394461538461538</v>
      </c>
      <c r="U645" s="111">
        <f ca="1">Lefty!T645</f>
        <v>17.739538461538462</v>
      </c>
    </row>
    <row r="646" spans="2:21">
      <c r="B646" s="108">
        <v>9</v>
      </c>
      <c r="C646" s="71">
        <f ca="1">SUM(0.25*(F646-B646),B646)</f>
        <v>8.5</v>
      </c>
      <c r="D646" s="71">
        <f ca="1">SUM(0.5*(F646-B646)+B646)</f>
        <v>8</v>
      </c>
      <c r="E646" s="71">
        <f ca="1">SUM(0.75*(F646-B646),B646)</f>
        <v>7.5</v>
      </c>
      <c r="F646" s="108">
        <v>7</v>
      </c>
      <c r="G646" s="71">
        <f ca="1">SUM(0.25*(J646-F646),F646)</f>
        <v>6.5</v>
      </c>
      <c r="H646" s="71">
        <f ca="1">SUM(0.5*(J646-F646),F646)</f>
        <v>6</v>
      </c>
      <c r="I646" s="71">
        <f ca="1">SUM(0.75*(J646-F646),F646)</f>
        <v>5.5</v>
      </c>
      <c r="J646" s="108">
        <f ca="1">SUM(F646,-B646,F646)</f>
        <v>5</v>
      </c>
      <c r="K646" s="71">
        <f ca="1">SUM(0.5*(L646-J646),J646)</f>
        <v>4.625</v>
      </c>
      <c r="L646" s="108">
        <f ca="1">SUM(J646,J646,-H646,0.25*ABS(J646-H646))</f>
        <v>4.25</v>
      </c>
      <c r="M646" s="109">
        <f ca="1">SUM(0.166*(R646-L646),L646)</f>
        <v>6.3665</v>
      </c>
      <c r="N646" s="109">
        <f ca="1">SUM(0.333*(R646-L646),L646)</f>
        <v>8.495750000000001</v>
      </c>
      <c r="O646" s="71">
        <f ca="1">SUM(0.5*(R646-L646),L646)</f>
        <v>10.625</v>
      </c>
      <c r="P646" s="71">
        <f ca="1">SUM(0.666*(R646-L646),L646)</f>
        <v>12.7415</v>
      </c>
      <c r="Q646" s="71">
        <f ca="1">SUM(0.832*(R646-L646),L646)</f>
        <v>14.857999999999999</v>
      </c>
      <c r="R646" s="108">
        <v>17</v>
      </c>
      <c r="S646" s="122"/>
      <c r="T646" s="111">
        <f ca="1">SUM((CL20+CM19+CN18+CO17+CP16+CQ15+CR14+CS13+CT12+CU11+CU10)*-0.132,(CT9+CS9+CR9+CQ9+CP9)*-0.132/5,(CO8+CN8+CM8+CL8+CK7+CJ7+CI7+CH7+CG6+CF6+CE6+CD6+CC5+CB5+CA5+BZ5+BY4+BX4+BW4+BV4)*-0.132/4,17)</f>
        <v>18.176661538461538</v>
      </c>
      <c r="U646" s="111">
        <f ca="1">Lefty!T646</f>
        <v>18.093738461538461</v>
      </c>
    </row>
    <row r="647" spans="2:21">
      <c r="B647" s="108">
        <v>10</v>
      </c>
      <c r="C647" s="71">
        <f ca="1">SUM(0.25*(F647-B647),B647)</f>
        <v>9.25</v>
      </c>
      <c r="D647" s="71">
        <f ca="1">SUM(0.5*(F647-B647)+B647)</f>
        <v>8.5</v>
      </c>
      <c r="E647" s="71">
        <f ca="1">SUM(0.75*(F647-B647),B647)</f>
        <v>7.75</v>
      </c>
      <c r="F647" s="108">
        <v>7</v>
      </c>
      <c r="G647" s="71">
        <f ca="1">SUM(0.25*(J647-F647),F647)</f>
        <v>6.25</v>
      </c>
      <c r="H647" s="71">
        <f ca="1">SUM(0.5*(J647-F647),F647)</f>
        <v>5.5</v>
      </c>
      <c r="I647" s="71">
        <f ca="1">SUM(0.75*(J647-F647),F647)</f>
        <v>4.75</v>
      </c>
      <c r="J647" s="108">
        <f ca="1">SUM(F647,-B647,F647)</f>
        <v>4</v>
      </c>
      <c r="K647" s="71">
        <f ca="1">SUM(0.5*(L647-J647),J647)</f>
        <v>3.4375</v>
      </c>
      <c r="L647" s="108">
        <f ca="1">SUM(J647,J647,-H647,0.25*ABS(J647-H647))</f>
        <v>2.875</v>
      </c>
      <c r="M647" s="109">
        <f ca="1">SUM(0.166*(R647-L647),L647)</f>
        <v>5.21975</v>
      </c>
      <c r="N647" s="109">
        <f ca="1">SUM(0.333*(R647-L647),L647)</f>
        <v>7.5786250000000006</v>
      </c>
      <c r="O647" s="71">
        <f ca="1">SUM(0.5*(R647-L647),L647)</f>
        <v>9.9375</v>
      </c>
      <c r="P647" s="71">
        <f ca="1">SUM(0.666*(R647-L647),L647)</f>
        <v>12.282250000000001</v>
      </c>
      <c r="Q647" s="71">
        <f ca="1">SUM(0.832*(R647-L647),L647)</f>
        <v>14.626999999999999</v>
      </c>
      <c r="R647" s="108">
        <v>17</v>
      </c>
      <c r="S647" s="122"/>
      <c r="T647" s="111">
        <f ca="1">SUM((CJ20+CM18+CP16+CS14+CV12+CW11+CX10)*-0.132,(CK19+CL19+CN17+CO17+CQ15+CR15+CT13+CU13)*-0.132/2,(CW9+CV9+CU9+CT9+CS9+CR8+CQ8+CP8+CO8+CN8+CM7+CL7+CK7+CJ7+CI7+CH6+CG6+CF6+CE6+CD6)*-0.132/5,(CC5+CB5+CA5+BZ5+BY4+BX4+BW4+BV4)*-0.132/4,17)</f>
        <v>17.747661538461539</v>
      </c>
      <c r="U647" s="111">
        <f ca="1">Lefty!T647</f>
        <v>18.225738461538462</v>
      </c>
    </row>
    <row r="648" spans="2:21">
      <c r="B648" s="108">
        <v>11</v>
      </c>
      <c r="C648" s="71">
        <f ca="1">SUM(0.25*(F648-B648),B648)</f>
        <v>10</v>
      </c>
      <c r="D648" s="71">
        <f ca="1">SUM(0.5*(F648-B648)+B648)</f>
        <v>9</v>
      </c>
      <c r="E648" s="71">
        <f ca="1">SUM(0.75*(F648-B648),B648)</f>
        <v>8</v>
      </c>
      <c r="F648" s="108">
        <v>7</v>
      </c>
      <c r="G648" s="71">
        <f ca="1">SUM(0.25*(J648-F648),F648)</f>
        <v>6</v>
      </c>
      <c r="H648" s="71">
        <f ca="1">SUM(0.5*(J648-F648),F648)</f>
        <v>5</v>
      </c>
      <c r="I648" s="71">
        <f ca="1">SUM(0.75*(J648-F648),F648)</f>
        <v>4</v>
      </c>
      <c r="J648" s="108">
        <f ca="1">SUM(F648,-B648,F648)</f>
        <v>3</v>
      </c>
      <c r="K648" s="71">
        <f ca="1">SUM(0.5*(L648-J648),J648)</f>
        <v>2.25</v>
      </c>
      <c r="L648" s="108">
        <f ca="1">SUM(J648,J648,-H648,0.25*ABS(J648-H648))</f>
        <v>1.5</v>
      </c>
      <c r="M648" s="109">
        <f ca="1">SUM(0.166*(R648-L648),L648)</f>
        <v>4.073</v>
      </c>
      <c r="N648" s="109">
        <f ca="1">SUM(0.333*(R648-L648),L648)</f>
        <v>6.6615</v>
      </c>
      <c r="O648" s="71">
        <f ca="1">SUM(0.5*(R648-L648),L648)</f>
        <v>9.25</v>
      </c>
      <c r="P648" s="71">
        <f ca="1">SUM(0.666*(R648-L648),L648)</f>
        <v>11.823</v>
      </c>
      <c r="Q648" s="71">
        <f ca="1">SUM(0.832*(R648-L648),L648)</f>
        <v>14.395999999999999</v>
      </c>
      <c r="R648" s="108">
        <v>17</v>
      </c>
      <c r="S648" s="122"/>
      <c r="T648" s="111">
        <f ca="1">SUM((CI19+CJ19+CK18+CL18+CM17+CN17+CO16+CP16+CQ15+CR15+CS14+CT14+CU13+CV13+CW12+CX12+CY11+CZ11)*-0.132/2,(CH20+DA10)*-0.132,(CZ9+CY9+CX9+CW9+CV9+CU9)*-0.132/6,(CT8+CS8+CR8+CQ8+CP8+CO7+CN7+CM7+CL7+CK7+CJ6+CI6+CH6+CG6+CF6+CE5+CD5+CC5+CB5+CA5+BZ4+BY4+BX4+BW4+BV4)*-0.132/5,17)</f>
        <v>17.83126153846154</v>
      </c>
      <c r="U648" s="111">
        <f ca="1">Lefty!T648</f>
        <v>18.205938461538462</v>
      </c>
    </row>
    <row r="649" spans="2:19">
      <c r="B649" s="108"/>
      <c r="C649" s="71"/>
      <c r="D649" s="71"/>
      <c r="E649" s="71"/>
      <c r="F649" s="108"/>
      <c r="G649" s="71"/>
      <c r="H649" s="71"/>
      <c r="I649" s="71"/>
      <c r="J649" s="108"/>
      <c r="K649" s="71"/>
      <c r="L649" s="108"/>
      <c r="M649" s="109"/>
      <c r="N649" s="109"/>
      <c r="O649" s="71"/>
      <c r="P649" s="71"/>
      <c r="Q649" s="71"/>
      <c r="R649" s="108"/>
      <c r="S649" s="122"/>
    </row>
    <row r="650" spans="2:21">
      <c r="B650" s="108">
        <v>5</v>
      </c>
      <c r="C650" s="71">
        <f ca="1">SUM(0.25*(F650-B650),B650)</f>
        <v>5.75</v>
      </c>
      <c r="D650" s="71">
        <f ca="1">SUM(0.5*(F650-B650)+B650)</f>
        <v>6.5</v>
      </c>
      <c r="E650" s="71">
        <f ca="1">SUM(0.75*(F650-B650),B650)</f>
        <v>7.25</v>
      </c>
      <c r="F650" s="108">
        <v>8</v>
      </c>
      <c r="G650" s="71">
        <f ca="1">SUM(0.25*(J650-F650),F650)</f>
        <v>8.75</v>
      </c>
      <c r="H650" s="71">
        <f ca="1">SUM(0.5*(J650-F650),F650)</f>
        <v>9.5</v>
      </c>
      <c r="I650" s="71">
        <f ca="1">SUM(0.75*(J650-F650),F650)</f>
        <v>10.25</v>
      </c>
      <c r="J650" s="108">
        <f ca="1">SUM(F650,-B650,F650)</f>
        <v>11</v>
      </c>
      <c r="K650" s="71">
        <f ca="1">SUM(0.5*(L650-J650),J650)</f>
        <v>11.75</v>
      </c>
      <c r="L650" s="108">
        <f ca="1">SUM(J650,J650,-H650)</f>
        <v>12.5</v>
      </c>
      <c r="M650" s="109">
        <f ca="1">SUM(0.166*(R650-L650),L650)</f>
        <v>13.247</v>
      </c>
      <c r="N650" s="109">
        <f ca="1">SUM(0.333*(R650-L650),L650)</f>
        <v>13.9985</v>
      </c>
      <c r="O650" s="71">
        <f ca="1">SUM(0.5*(R650-L650),L650)</f>
        <v>14.75</v>
      </c>
      <c r="P650" s="71">
        <f ca="1">SUM(0.666*(R650-L650),L650)</f>
        <v>15.497</v>
      </c>
      <c r="Q650" s="71">
        <f ca="1">SUM(0.832*(R650-L650),L650)</f>
        <v>16.244</v>
      </c>
      <c r="R650" s="108">
        <v>17</v>
      </c>
      <c r="S650" s="122"/>
      <c r="T650" s="111">
        <f ca="1">SUM((CT20+CQ18+CN16+CK14+CH12+CE10)*-0.132,(CS19+CR19+CP17+CO17+CM15+CL15+CJ13+CI13+CG11+CF11+CD9+CC9+CB8+CA8+BZ7+BY7)*-0.132/2,(BX6+BW5+BV4)*-0.132,17)</f>
        <v>19.18646153846154</v>
      </c>
      <c r="U650" s="111">
        <f ca="1">Lefty!T650</f>
        <v>19.03753846153846</v>
      </c>
    </row>
    <row r="651" spans="2:21">
      <c r="B651" s="108">
        <v>6</v>
      </c>
      <c r="C651" s="71">
        <f ca="1">SUM(0.25*(F651-B651),B651)</f>
        <v>6.5</v>
      </c>
      <c r="D651" s="71">
        <f ca="1">SUM(0.5*(F651-B651)+B651)</f>
        <v>7</v>
      </c>
      <c r="E651" s="71">
        <f ca="1">SUM(0.75*(F651-B651),B651)</f>
        <v>7.5</v>
      </c>
      <c r="F651" s="108">
        <v>8</v>
      </c>
      <c r="G651" s="71">
        <f ca="1">SUM(0.25*(J651-F651),F651)</f>
        <v>8.5</v>
      </c>
      <c r="H651" s="71">
        <f ca="1">SUM(0.5*(J651-F651),F651)</f>
        <v>9</v>
      </c>
      <c r="I651" s="71">
        <f ca="1">SUM(0.75*(J651-F651),F651)</f>
        <v>9.5</v>
      </c>
      <c r="J651" s="108">
        <f ca="1">SUM(F651,-B651,F651)</f>
        <v>10</v>
      </c>
      <c r="K651" s="71">
        <f ca="1">SUM(0.5*(L651-J651),J651)</f>
        <v>10.625</v>
      </c>
      <c r="L651" s="108">
        <f ca="1">SUM(J651,J651,-H651,0.25*ABS(J651-H651))</f>
        <v>11.25</v>
      </c>
      <c r="M651" s="109">
        <f ca="1">SUM(0.166*(R651-L651),L651)</f>
        <v>12.2045</v>
      </c>
      <c r="N651" s="109">
        <f ca="1">SUM(0.333*(R651-L651),L651)</f>
        <v>13.16475</v>
      </c>
      <c r="O651" s="71">
        <f ca="1">SUM(0.5*(R651-L651),L651)</f>
        <v>14.125</v>
      </c>
      <c r="P651" s="71">
        <f ca="1">SUM(0.666*(R651-L651),L651)</f>
        <v>15.0795</v>
      </c>
      <c r="Q651" s="71">
        <f ca="1">SUM(0.832*(R651-L651),L651)</f>
        <v>16.034</v>
      </c>
      <c r="R651" s="108">
        <v>17</v>
      </c>
      <c r="S651" s="122"/>
      <c r="T651" s="111">
        <f ca="1">SUM((CR20+CQ19+CP18+CO17+CN16+CM15+CL14+CK13+CJ12+CI11+BV4)*-0.132,(CH10+CG10+CF9+CE9+CD8+CC8+CB7+CA7+BZ6+BY6+BX5+BW5)*-0.132/2,17)</f>
        <v>19.64846153846154</v>
      </c>
      <c r="U651" s="111">
        <f ca="1">Lefty!T651</f>
        <v>18.575538461538461</v>
      </c>
    </row>
    <row r="652" spans="2:21">
      <c r="B652" s="108">
        <v>7</v>
      </c>
      <c r="C652" s="71">
        <f ca="1">SUM(0.25*(F652-B652),B652)</f>
        <v>7.25</v>
      </c>
      <c r="D652" s="71">
        <f ca="1">SUM(0.5*(F652-B652)+B652)</f>
        <v>7.5</v>
      </c>
      <c r="E652" s="71">
        <f ca="1">SUM(0.75*(F652-B652),B652)</f>
        <v>7.75</v>
      </c>
      <c r="F652" s="108">
        <v>8</v>
      </c>
      <c r="G652" s="71">
        <f ca="1">SUM(0.25*(J652-F652),F652)</f>
        <v>8.25</v>
      </c>
      <c r="H652" s="71">
        <f ca="1">SUM(0.5*(J652-F652),F652)</f>
        <v>8.5</v>
      </c>
      <c r="I652" s="71">
        <f ca="1">SUM(0.75*(J652-F652),F652)</f>
        <v>8.75</v>
      </c>
      <c r="J652" s="108">
        <f ca="1">SUM(F652,-B652,F652)</f>
        <v>9</v>
      </c>
      <c r="K652" s="71">
        <f ca="1">SUM(0.5*(L652-J652),J652)</f>
        <v>9.3125</v>
      </c>
      <c r="L652" s="108">
        <f ca="1">SUM(J652,J652,-H652,0.25*ABS(J652-H652))</f>
        <v>9.625</v>
      </c>
      <c r="M652" s="109">
        <f ca="1">SUM(0.166*(R652-L652),L652)</f>
        <v>10.84925</v>
      </c>
      <c r="N652" s="109">
        <f ca="1">SUM(0.333*(R652-L652),L652)</f>
        <v>12.080875</v>
      </c>
      <c r="O652" s="71">
        <f ca="1">SUM(0.5*(R652-L652),L652)</f>
        <v>13.3125</v>
      </c>
      <c r="P652" s="71">
        <f ca="1">SUM(0.666*(R652-L652),L652)</f>
        <v>14.536750000000001</v>
      </c>
      <c r="Q652" s="71">
        <f ca="1">SUM(0.832*(R652-L652),L652)</f>
        <v>15.761</v>
      </c>
      <c r="R652" s="108">
        <v>17</v>
      </c>
      <c r="S652" s="122"/>
      <c r="T652" s="111">
        <f ca="1">SUM((CP20+CO19+CO18+CN17+CN16+CM15+CM14+CL13+CL12+CK11+CK10)*-0.132,(CJ9+CI9+CH9+CG8+CF8+CE8+CD7+CC7+CB7)*-0.132/3,(CA6+BZ6+BY5+BX5+BW4+BV4)*-0.132/2,17)</f>
        <v>19.472461538461538</v>
      </c>
      <c r="U652" s="111">
        <f ca="1">Lefty!T652</f>
        <v>19.103538461538463</v>
      </c>
    </row>
    <row r="653" spans="2:21">
      <c r="B653" s="108">
        <v>8</v>
      </c>
      <c r="C653" s="71">
        <f ca="1">SUM(0.25*(F653-B653),B653)</f>
        <v>8</v>
      </c>
      <c r="D653" s="71">
        <f ca="1">SUM(0.5*(F653-B653)+B653)</f>
        <v>8</v>
      </c>
      <c r="E653" s="71">
        <f ca="1">SUM(0.75*(F653-B653),B653)</f>
        <v>8</v>
      </c>
      <c r="F653" s="108">
        <v>8</v>
      </c>
      <c r="G653" s="71">
        <f ca="1">SUM(0.25*(J653-F653),F653)</f>
        <v>8</v>
      </c>
      <c r="H653" s="71">
        <f ca="1">SUM(0.5*(J653-F653),F653)</f>
        <v>8</v>
      </c>
      <c r="I653" s="71">
        <f ca="1">SUM(0.75*(J653-F653),F653)</f>
        <v>8</v>
      </c>
      <c r="J653" s="108">
        <f ca="1">SUM(F653,-B653,F653)</f>
        <v>8</v>
      </c>
      <c r="K653" s="71">
        <f ca="1">SUM(0.5*(L653-J653),J653)</f>
        <v>8.45</v>
      </c>
      <c r="L653" s="108">
        <f ca="1">SUM(J653,J653,-H653,0.25*ABS(J653-H653),0.1*(17-F653))</f>
        <v>8.9</v>
      </c>
      <c r="M653" s="109">
        <f ca="1">SUM(0.166*(R653-L653),L653)</f>
        <v>10.2446</v>
      </c>
      <c r="N653" s="109">
        <f ca="1">SUM(0.333*(R653-L653),L653)</f>
        <v>11.5973</v>
      </c>
      <c r="O653" s="71">
        <f ca="1">SUM(0.5*(R653-L653),L653)</f>
        <v>12.95</v>
      </c>
      <c r="P653" s="71">
        <f ca="1">SUM(0.666*(R653-L653),L653)</f>
        <v>14.294599999999999</v>
      </c>
      <c r="Q653" s="71">
        <f ca="1">SUM(0.832*(R653-L653),L653)</f>
        <v>15.639199999999999</v>
      </c>
      <c r="R653" s="108">
        <v>17</v>
      </c>
      <c r="S653" s="122"/>
      <c r="T653" s="111">
        <f ca="1">SUM((CN20+CN19+CN18+CN17+CN16+CN15+CN14+CN13+CN12+CM11+CL10)*-0.132,(CK9+CJ9+CI9+CH8+CG8+CF8+CE7+CD7+CC7+CB6+CA6+BZ6)*-0.132/3,(BY5+BX5+BW4+BV4)*-0.132/2,17)</f>
        <v>19.626461538461538</v>
      </c>
      <c r="U653" s="111">
        <f ca="1">Lefty!T653</f>
        <v>17.82753846153846</v>
      </c>
    </row>
    <row r="654" spans="2:21">
      <c r="B654" s="108">
        <v>9</v>
      </c>
      <c r="C654" s="71">
        <f ca="1">SUM(0.25*(F654-B654),B654)</f>
        <v>8.75</v>
      </c>
      <c r="D654" s="71">
        <f ca="1">SUM(0.5*(F654-B654)+B654)</f>
        <v>8.5</v>
      </c>
      <c r="E654" s="71">
        <f ca="1">SUM(0.75*(F654-B654),B654)</f>
        <v>8.25</v>
      </c>
      <c r="F654" s="108">
        <v>8</v>
      </c>
      <c r="G654" s="71">
        <f ca="1">SUM(0.25*(J654-F654),F654)</f>
        <v>7.75</v>
      </c>
      <c r="H654" s="71">
        <f ca="1">SUM(0.5*(J654-F654),F654)</f>
        <v>7.5</v>
      </c>
      <c r="I654" s="71">
        <f ca="1">SUM(0.75*(J654-F654),F654)</f>
        <v>7.25</v>
      </c>
      <c r="J654" s="108">
        <f ca="1">SUM(F654,-B654,F654)</f>
        <v>7</v>
      </c>
      <c r="K654" s="71">
        <f ca="1">SUM(0.5*(L654-J654),J654)</f>
        <v>6.8125</v>
      </c>
      <c r="L654" s="108">
        <f ca="1">SUM(J654,J654,-H654,0.25*ABS(J654-H654))</f>
        <v>6.625</v>
      </c>
      <c r="M654" s="109">
        <f ca="1">SUM(0.166*(R654-L654),L654)</f>
        <v>8.34725</v>
      </c>
      <c r="N654" s="109">
        <f ca="1">SUM(0.333*(R654-L654),L654)</f>
        <v>10.079875000000001</v>
      </c>
      <c r="O654" s="71">
        <f ca="1">SUM(0.5*(R654-L654),L654)</f>
        <v>11.8125</v>
      </c>
      <c r="P654" s="71">
        <f ca="1">SUM(0.666*(R654-L654),L654)</f>
        <v>13.53475</v>
      </c>
      <c r="Q654" s="71">
        <f ca="1">SUM(0.832*(R654-L654),L654)</f>
        <v>15.257</v>
      </c>
      <c r="R654" s="108">
        <v>17</v>
      </c>
      <c r="S654" s="122"/>
      <c r="T654" s="111">
        <f ca="1">SUM((CL20+CM19+CM18+CN17+CN16+CO15+CO14+CP13+CP12+CQ11+CQ10)*-0.132,(CP9+CO9+CN9+CM9+CL8+CK8+CJ8+CI8+CH7+CG7+CF7+CE7)*-0.132/4,(CD6+CC6+CB6+CA5+BZ5+BY5+BX4+BW4+BV4)*-0.132/3,17)</f>
        <v>18.900461538461538</v>
      </c>
      <c r="U654" s="111">
        <f ca="1">Lefty!T654</f>
        <v>18.619538461538461</v>
      </c>
    </row>
    <row r="655" spans="2:21">
      <c r="B655" s="108">
        <v>10</v>
      </c>
      <c r="C655" s="71">
        <f ca="1">SUM(0.25*(F655-B655),B655)</f>
        <v>9.5</v>
      </c>
      <c r="D655" s="71">
        <f ca="1">SUM(0.5*(F655-B655)+B655)</f>
        <v>9</v>
      </c>
      <c r="E655" s="71">
        <f ca="1">SUM(0.75*(F655-B655),B655)</f>
        <v>8.5</v>
      </c>
      <c r="F655" s="108">
        <v>8</v>
      </c>
      <c r="G655" s="71">
        <f ca="1">SUM(0.25*(J655-F655),F655)</f>
        <v>7.5</v>
      </c>
      <c r="H655" s="71">
        <f ca="1">SUM(0.5*(J655-F655),F655)</f>
        <v>7</v>
      </c>
      <c r="I655" s="71">
        <f ca="1">SUM(0.75*(J655-F655),F655)</f>
        <v>6.5</v>
      </c>
      <c r="J655" s="108">
        <f ca="1">SUM(F655,-B655,F655)</f>
        <v>6</v>
      </c>
      <c r="K655" s="71">
        <f ca="1">SUM(0.5*(L655-J655),J655)</f>
        <v>5.625</v>
      </c>
      <c r="L655" s="108">
        <f ca="1">SUM(J655,J655,-H655,0.25*ABS(J655-H655))</f>
        <v>5.25</v>
      </c>
      <c r="M655" s="109">
        <f ca="1">SUM(0.166*(R655-L655),L655)</f>
        <v>7.2005</v>
      </c>
      <c r="N655" s="109">
        <f ca="1">SUM(0.333*(R655-L655),L655)</f>
        <v>9.16275</v>
      </c>
      <c r="O655" s="71">
        <f ca="1">SUM(0.5*(R655-L655),L655)</f>
        <v>11.125</v>
      </c>
      <c r="P655" s="71">
        <f ca="1">SUM(0.666*(R655-L655),L655)</f>
        <v>13.075500000000002</v>
      </c>
      <c r="Q655" s="71">
        <f ca="1">SUM(0.832*(R655-L655),L655)</f>
        <v>15.026</v>
      </c>
      <c r="R655" s="108">
        <v>17</v>
      </c>
      <c r="S655" s="122"/>
      <c r="T655" s="111">
        <f ca="1">SUM((CJ20+CK19+CL18+CM17+CN16+CO15+CP14+CQ13+CR12+CS11+CS10)*-0.132,(CR9+CQ9+CP9+CO9+CN8+CM8+CL8+CK8+CJ7+CI7+CH7+CG7+CF6+CE6+CD6+CC6+CB5+CA5+BZ5+BY5)*-0.132/4,(BX4+BW4+BV4)*-0.132/3,17)</f>
        <v>18.52646153846154</v>
      </c>
      <c r="U655" s="111">
        <f ca="1">Lefty!T655</f>
        <v>18.135538461538463</v>
      </c>
    </row>
    <row r="656" spans="2:21">
      <c r="B656" s="108">
        <v>11</v>
      </c>
      <c r="C656" s="71">
        <f ca="1">SUM(0.25*(F656-B656),B656)</f>
        <v>10.25</v>
      </c>
      <c r="D656" s="71">
        <f ca="1">SUM(0.5*(F656-B656)+B656)</f>
        <v>9.5</v>
      </c>
      <c r="E656" s="71">
        <f ca="1">SUM(0.75*(F656-B656),B656)</f>
        <v>8.75</v>
      </c>
      <c r="F656" s="108">
        <v>8</v>
      </c>
      <c r="G656" s="71">
        <f ca="1">SUM(0.25*(J656-F656),F656)</f>
        <v>7.25</v>
      </c>
      <c r="H656" s="71">
        <f ca="1">SUM(0.5*(J656-F656),F656)</f>
        <v>6.5</v>
      </c>
      <c r="I656" s="71">
        <f ca="1">SUM(0.75*(J656-F656),F656)</f>
        <v>5.75</v>
      </c>
      <c r="J656" s="108">
        <f ca="1">SUM(F656,-B656,F656)</f>
        <v>5</v>
      </c>
      <c r="K656" s="71">
        <f ca="1">SUM(0.5*(L656-J656),J656)</f>
        <v>4.4375</v>
      </c>
      <c r="L656" s="108">
        <f ca="1">SUM(J656,J656,-H656,0.25*ABS(J656-H656))</f>
        <v>3.875</v>
      </c>
      <c r="M656" s="109">
        <f ca="1">SUM(0.166*(R656-L656),L656)</f>
        <v>6.05375</v>
      </c>
      <c r="N656" s="109">
        <f ca="1">SUM(0.333*(R656-L656),L656)</f>
        <v>8.245625</v>
      </c>
      <c r="O656" s="71">
        <f ca="1">SUM(0.5*(R656-L656),L656)</f>
        <v>10.4375</v>
      </c>
      <c r="P656" s="71">
        <f ca="1">SUM(0.666*(R656-L656),L656)</f>
        <v>12.61625</v>
      </c>
      <c r="Q656" s="71">
        <f ca="1">SUM(0.832*(R656-L656),L656)</f>
        <v>14.795</v>
      </c>
      <c r="R656" s="108">
        <v>17</v>
      </c>
      <c r="S656" s="122"/>
      <c r="T656" s="111">
        <f ca="1">SUM((CH20+CK18+CN16+CQ14+CT12+CU11+CV10)*-0.132,(CI19+CJ19+CL17+CM17+CO15+CP15+CR13+CS13)*-0.132/2,(CU9+CT9+CS9+CR9+CQ9+CP8+CO8+CN8+CM8+CL8)*-0.132/5,(CK7+CJ7+CI7+CH7+CG6+CF6+CE6+CD6+CC5+CB5+CA5+BZ5+BY4+BX4+BW4+BV4)*-0.132/4,17)</f>
        <v>18.110661538461539</v>
      </c>
      <c r="U656" s="111">
        <f ca="1">Lefty!T656</f>
        <v>18.516138461538461</v>
      </c>
    </row>
    <row r="657" spans="2:21">
      <c r="B657" s="108">
        <v>12</v>
      </c>
      <c r="C657" s="71">
        <f ca="1">SUM(0.25*(F657-B657),B657)</f>
        <v>11</v>
      </c>
      <c r="D657" s="71">
        <f ca="1">SUM(0.5*(F657-B657)+B657)</f>
        <v>10</v>
      </c>
      <c r="E657" s="71">
        <f ca="1">SUM(0.75*(F657-B657),B657)</f>
        <v>9</v>
      </c>
      <c r="F657" s="108">
        <v>8</v>
      </c>
      <c r="G657" s="71">
        <f ca="1">SUM(0.25*(J657-F657),F657)</f>
        <v>7</v>
      </c>
      <c r="H657" s="71">
        <f ca="1">SUM(0.5*(J657-F657),F657)</f>
        <v>6</v>
      </c>
      <c r="I657" s="71">
        <f ca="1">SUM(0.75*(J657-F657),F657)</f>
        <v>5</v>
      </c>
      <c r="J657" s="108">
        <f ca="1">SUM(F657,-B657,F657)</f>
        <v>4</v>
      </c>
      <c r="K657" s="71">
        <f ca="1">SUM(0.5*(L657-J657),J657)</f>
        <v>3.25</v>
      </c>
      <c r="L657" s="108">
        <f ca="1">SUM(J657,J657,-H657,0.25*ABS(J657-H657))</f>
        <v>2.5</v>
      </c>
      <c r="M657" s="109">
        <f ca="1">SUM(0.166*(R657-L657),L657)</f>
        <v>4.907</v>
      </c>
      <c r="N657" s="109">
        <f ca="1">SUM(0.333*(R657-L657),L657)</f>
        <v>7.3285</v>
      </c>
      <c r="O657" s="71">
        <f ca="1">SUM(0.5*(R657-L657),L657)</f>
        <v>9.75</v>
      </c>
      <c r="P657" s="71">
        <f ca="1">SUM(0.666*(R657-L657),L657)</f>
        <v>12.157</v>
      </c>
      <c r="Q657" s="71">
        <f ca="1">SUM(0.832*(R657-L657),L657)</f>
        <v>14.564</v>
      </c>
      <c r="R657" s="108">
        <v>17</v>
      </c>
      <c r="S657" s="122"/>
      <c r="T657" s="111">
        <f ca="1">SUM((CG19+CH19+CI18+CJ18+CK17+CL17+CM16+CN16+CO15+CP15+CQ14+CR14+CS13+CT13+CU12+CV12+CW11+CX11)*-0.132/2,(CF20+CY10)*-0.132,(CX9+CW9+CV9+CU9+CT9+CS8+CR8+CQ8+CP8+CO8+CN7+CM7+CL7+CK7+CJ7+CI6+CH6+CG6+CF6+CE6+CD5+CC5+CB5+CA5+BZ5)*-0.132/5,(BY4+BX4+BW4+BV4)*-0.132/4,17)</f>
        <v>17.496861538461538</v>
      </c>
      <c r="U657" s="111">
        <f ca="1">Lefty!T657</f>
        <v>18.601938461538463</v>
      </c>
    </row>
    <row r="658" spans="2:21">
      <c r="B658" s="108">
        <v>13</v>
      </c>
      <c r="C658" s="71">
        <f ca="1">SUM(0.25*(F658-B658),B658)</f>
        <v>11.75</v>
      </c>
      <c r="D658" s="71">
        <f ca="1">SUM(0.5*(F658-B658)+B658)</f>
        <v>10.5</v>
      </c>
      <c r="E658" s="71">
        <f ca="1">SUM(0.75*(F658-B658),B658)</f>
        <v>9.25</v>
      </c>
      <c r="F658" s="108">
        <v>8</v>
      </c>
      <c r="G658" s="71">
        <f ca="1">SUM(0.25*(J658-F658),F658)</f>
        <v>6.75</v>
      </c>
      <c r="H658" s="71">
        <f ca="1">SUM(0.5*(J658-F658),F658)</f>
        <v>5.5</v>
      </c>
      <c r="I658" s="71">
        <f ca="1">SUM(0.75*(J658-F658),F658)</f>
        <v>4.25</v>
      </c>
      <c r="J658" s="108">
        <f ca="1">SUM(F658,-B658,F658)</f>
        <v>3</v>
      </c>
      <c r="K658" s="71">
        <f ca="1">SUM(0.5*(L658-J658),J658)</f>
        <v>2.0625</v>
      </c>
      <c r="L658" s="108">
        <f ca="1">SUM(J658,J658,-H658,0.25*ABS(J658-H658))</f>
        <v>1.125</v>
      </c>
      <c r="M658" s="109">
        <f ca="1">SUM(0.166*(R658-L658),L658)</f>
        <v>3.76025</v>
      </c>
      <c r="N658" s="109">
        <f ca="1">SUM(0.333*(R658-L658),L658)</f>
        <v>6.4113750000000005</v>
      </c>
      <c r="O658" s="71">
        <f ca="1">SUM(0.5*(R658-L658),L658)</f>
        <v>9.0625</v>
      </c>
      <c r="P658" s="71">
        <f ca="1">SUM(0.666*(R658-L658),L658)</f>
        <v>11.697750000000001</v>
      </c>
      <c r="Q658" s="71">
        <f ca="1">SUM(0.832*(R658-L658),L658)</f>
        <v>14.333</v>
      </c>
      <c r="R658" s="108">
        <v>17</v>
      </c>
      <c r="S658" s="122"/>
      <c r="T658" s="111">
        <f ca="1">SUM((CD20+CE20+CF19+CG19+CK17+CL17+CM16+CN16+CR14+CS14+CW12+CX12+CY11+CZ11+DA10+DB10)*-0.132/2,(CH18+CI18+CJ18+CO15+CP15+CQ15+CT13+CU13+CV13)*-0.132/3,(DA9+CZ9+CY9+CX9+CW9+CV9+CU8+CT8+CS8+CR8+CQ8+CP8)*-0.132/6,(CO7+CN7+CM7+CL7+CK7+CJ6+CI6+CH6+CG6+CF6+CE5+CD5+CC5+CB5+CA5+BZ4+BY4+BX4+BW4+BV4)*-0.132/5,17)</f>
        <v>17.79606153846154</v>
      </c>
      <c r="U658" s="111">
        <f ca="1">Lefty!T658</f>
        <v>18.637138461538463</v>
      </c>
    </row>
    <row r="659" spans="2:19">
      <c r="B659" s="108"/>
      <c r="C659" s="71"/>
      <c r="D659" s="71"/>
      <c r="E659" s="71"/>
      <c r="F659" s="108"/>
      <c r="G659" s="71"/>
      <c r="H659" s="71"/>
      <c r="I659" s="71"/>
      <c r="J659" s="108"/>
      <c r="K659" s="71"/>
      <c r="L659" s="108"/>
      <c r="M659" s="109"/>
      <c r="N659" s="109"/>
      <c r="O659" s="71"/>
      <c r="P659" s="71"/>
      <c r="Q659" s="71"/>
      <c r="R659" s="108"/>
      <c r="S659" s="122"/>
    </row>
    <row r="660" spans="2:21">
      <c r="B660" s="108">
        <v>7</v>
      </c>
      <c r="C660" s="71">
        <f ca="1">SUM(0.25*(F660-B660),B660)</f>
        <v>7.5</v>
      </c>
      <c r="D660" s="71">
        <f ca="1">SUM(0.5*(F660-B660)+B660)</f>
        <v>8</v>
      </c>
      <c r="E660" s="71">
        <f ca="1">SUM(0.75*(F660-B660),B660)</f>
        <v>8.5</v>
      </c>
      <c r="F660" s="108">
        <v>9</v>
      </c>
      <c r="G660" s="71">
        <f ca="1">SUM(0.25*(J660-F660),F660)</f>
        <v>9.5</v>
      </c>
      <c r="H660" s="71">
        <f ca="1">SUM(0.5*(J660-F660),F660)</f>
        <v>10</v>
      </c>
      <c r="I660" s="71">
        <f ca="1">SUM(0.75*(J660-F660),F660)</f>
        <v>10.5</v>
      </c>
      <c r="J660" s="108">
        <f ca="1">SUM(F660,-B660,F660)</f>
        <v>11</v>
      </c>
      <c r="K660" s="71">
        <f ca="1">SUM(0.5*(L660-J660),J660)</f>
        <v>11.625</v>
      </c>
      <c r="L660" s="108">
        <f ca="1">SUM(J660,J660,-H660,0.25*ABS(J660-H660))</f>
        <v>12.25</v>
      </c>
      <c r="M660" s="109">
        <f ca="1">SUM(0.166*(R660-L660),L660)</f>
        <v>13.0385</v>
      </c>
      <c r="N660" s="109">
        <f ca="1">SUM(0.333*(R660-L660),L660)</f>
        <v>13.83175</v>
      </c>
      <c r="O660" s="71">
        <f ca="1">SUM(0.5*(R660-L660),L660)</f>
        <v>14.625</v>
      </c>
      <c r="P660" s="71">
        <f ca="1">SUM(0.666*(R660-L660),L660)</f>
        <v>15.413499999999999</v>
      </c>
      <c r="Q660" s="71">
        <f ca="1">SUM(0.832*(R660-L660),L660)</f>
        <v>16.201999999999998</v>
      </c>
      <c r="R660" s="108">
        <v>17</v>
      </c>
      <c r="S660" s="122"/>
      <c r="T660" s="111">
        <f ca="1">SUM((CP20+CO19+CN18+CM17+CL16+CK15+CJ14+CI13+CH12+CG11)*-0.132,(CF10+CE10)*-0.132/2,(CD9+CC9+CB8+CA8+BZ7+BY7)*-0.132/2,(BX6+BW5+BV4)*-0.132,17)</f>
        <v>19.054461538461538</v>
      </c>
      <c r="U660" s="111">
        <f ca="1">Lefty!T660</f>
        <v>19.235538461538461</v>
      </c>
    </row>
    <row r="661" spans="2:21">
      <c r="B661" s="108">
        <v>8</v>
      </c>
      <c r="C661" s="71">
        <f ca="1">SUM(0.25*(F661-B661),B661)</f>
        <v>8.25</v>
      </c>
      <c r="D661" s="71">
        <f ca="1">SUM(0.5*(F661-B661)+B661)</f>
        <v>8.5</v>
      </c>
      <c r="E661" s="71">
        <f ca="1">SUM(0.75*(F661-B661),B661)</f>
        <v>8.75</v>
      </c>
      <c r="F661" s="108">
        <v>9</v>
      </c>
      <c r="G661" s="71">
        <f ca="1">SUM(0.25*(J661-F661),F661)</f>
        <v>9.25</v>
      </c>
      <c r="H661" s="71">
        <f ca="1">SUM(0.5*(J661-F661),F661)</f>
        <v>9.5</v>
      </c>
      <c r="I661" s="71">
        <f ca="1">SUM(0.75*(J661-F661),F661)</f>
        <v>9.75</v>
      </c>
      <c r="J661" s="108">
        <f ca="1">SUM(F661,-B661,F661)</f>
        <v>10</v>
      </c>
      <c r="K661" s="71">
        <f ca="1">SUM(0.5*(L661-J661),J661)</f>
        <v>10.3125</v>
      </c>
      <c r="L661" s="108">
        <f ca="1">SUM(J661,J661,-H661,0.25*ABS(J661-H661))</f>
        <v>10.625</v>
      </c>
      <c r="M661" s="109">
        <f ca="1">SUM(0.166*(R661-L661),L661)</f>
        <v>11.683250000000001</v>
      </c>
      <c r="N661" s="109">
        <f ca="1">SUM(0.333*(R661-L661),L661)</f>
        <v>12.747875</v>
      </c>
      <c r="O661" s="71">
        <f ca="1">SUM(0.5*(R661-L661),L661)</f>
        <v>13.8125</v>
      </c>
      <c r="P661" s="71">
        <f ca="1">SUM(0.666*(R661-L661),L661)</f>
        <v>14.870750000000001</v>
      </c>
      <c r="Q661" s="71">
        <f ca="1">SUM(0.832*(R661-L661),L661)</f>
        <v>15.928999999999999</v>
      </c>
      <c r="R661" s="108">
        <v>17</v>
      </c>
      <c r="S661" s="122"/>
      <c r="T661" s="111">
        <f ca="1">SUM((CN20+CM19+CM18+CL17+CL16+CK15+CK14+CJ13+CJ12+CI11+CH10)*-0.132,(CG9+CF9+CE8+CD8+CC7+CB7+CA6+BZ6+BY5+BX5+BW4+BV4)*-0.132/2,17)</f>
        <v>18.72446153846154</v>
      </c>
      <c r="U661" s="111">
        <f ca="1">Lefty!T661</f>
        <v>19.03753846153846</v>
      </c>
    </row>
    <row r="662" spans="2:21">
      <c r="B662" s="108">
        <v>9</v>
      </c>
      <c r="C662" s="71">
        <f ca="1">SUM(0.25*(F662-B662),B662)</f>
        <v>9</v>
      </c>
      <c r="D662" s="71">
        <f ca="1">SUM(0.5*(F662-B662)+B662)</f>
        <v>9</v>
      </c>
      <c r="E662" s="71">
        <f ca="1">SUM(0.75*(F662-B662),B662)</f>
        <v>9</v>
      </c>
      <c r="F662" s="108">
        <v>9</v>
      </c>
      <c r="G662" s="71">
        <f ca="1">SUM(0.25*(J662-F662),F662)</f>
        <v>9</v>
      </c>
      <c r="H662" s="71">
        <f ca="1">SUM(0.5*(J662-F662),F662)</f>
        <v>9</v>
      </c>
      <c r="I662" s="71">
        <f ca="1">SUM(0.75*(J662-F662),F662)</f>
        <v>9</v>
      </c>
      <c r="J662" s="108">
        <f ca="1">SUM(F662,-B662,F662)</f>
        <v>9</v>
      </c>
      <c r="K662" s="71">
        <f ca="1">SUM(0.5*(L662-J662),J662)</f>
        <v>9.4</v>
      </c>
      <c r="L662" s="108">
        <f ca="1">SUM(J662,J662,-H662,0.25*ABS(J662-H662),0.1*(17-F662))</f>
        <v>9.8</v>
      </c>
      <c r="M662" s="109">
        <f ca="1">SUM(0.166*(R662-L662),L662)</f>
        <v>10.9952</v>
      </c>
      <c r="N662" s="109">
        <f ca="1">SUM(0.333*(R662-L662),L662)</f>
        <v>12.197600000000001</v>
      </c>
      <c r="O662" s="71">
        <f ca="1">SUM(0.5*(R662-L662),L662)</f>
        <v>13.4</v>
      </c>
      <c r="P662" s="71">
        <f ca="1">SUM(0.666*(R662-L662),L662)</f>
        <v>14.5952</v>
      </c>
      <c r="Q662" s="71">
        <f ca="1">SUM(0.832*(R662-L662),L662)</f>
        <v>15.7904</v>
      </c>
      <c r="R662" s="108">
        <v>17</v>
      </c>
      <c r="S662" s="122"/>
      <c r="T662" s="111">
        <f ca="1">SUM((CL20+CL19+CL18+CL17+CL16+CL15+CL14+CL13+CL12+CK11+CJ10)*-0.132,(CI9+CH9+CG9+CF8+CE8+CD8)*-0.132/3,(CC7+CB7+CA6+BZ6+BY5+BX5+BW4+BV4)*-0.132/2,17)</f>
        <v>18.06446153846154</v>
      </c>
      <c r="U662" s="111">
        <f ca="1">Lefty!T662</f>
        <v>18.927538461538461</v>
      </c>
    </row>
    <row r="663" spans="2:21">
      <c r="B663" s="108">
        <v>10</v>
      </c>
      <c r="C663" s="71">
        <f ca="1">SUM(0.25*(F663-B663),B663)</f>
        <v>9.75</v>
      </c>
      <c r="D663" s="71">
        <f ca="1">SUM(0.5*(F663-B663)+B663)</f>
        <v>9.5</v>
      </c>
      <c r="E663" s="71">
        <f ca="1">SUM(0.75*(F663-B663),B663)</f>
        <v>9.25</v>
      </c>
      <c r="F663" s="108">
        <v>9</v>
      </c>
      <c r="G663" s="71">
        <f ca="1">SUM(0.25*(J663-F663),F663)</f>
        <v>8.75</v>
      </c>
      <c r="H663" s="71">
        <f ca="1">SUM(0.5*(J663-F663),F663)</f>
        <v>8.5</v>
      </c>
      <c r="I663" s="71">
        <f ca="1">SUM(0.75*(J663-F663),F663)</f>
        <v>8.25</v>
      </c>
      <c r="J663" s="108">
        <f ca="1">SUM(F663,-B663,F663)</f>
        <v>8</v>
      </c>
      <c r="K663" s="71">
        <f ca="1">SUM(0.5*(L663-J663),J663)</f>
        <v>7.8125</v>
      </c>
      <c r="L663" s="108">
        <f ca="1">SUM(J663,J663,-H663,0.25*ABS(J663-H663))</f>
        <v>7.625</v>
      </c>
      <c r="M663" s="109">
        <f ca="1">SUM(0.166*(R663-L663),L663)</f>
        <v>9.18125</v>
      </c>
      <c r="N663" s="109">
        <f ca="1">SUM(0.333*(R663-L663),L663)</f>
        <v>10.746875</v>
      </c>
      <c r="O663" s="71">
        <f ca="1">SUM(0.5*(R663-L663),L663)</f>
        <v>12.3125</v>
      </c>
      <c r="P663" s="71">
        <f ca="1">SUM(0.666*(R663-L663),L663)</f>
        <v>13.86875</v>
      </c>
      <c r="Q663" s="71">
        <f ca="1">SUM(0.832*(R663-L663),L663)</f>
        <v>15.425</v>
      </c>
      <c r="R663" s="108">
        <v>17</v>
      </c>
      <c r="S663" s="122"/>
      <c r="T663" s="111">
        <f ca="1">SUM((CJ20+CK19+CK18+CL17+CL16+CM15+CM14+CN13+CN12+CO11+CO10)*-0.132,(CN9+CM9+CL9+CK9)*-0.132/4,(CJ8+CI8+CH8+CG7+CF7+CE7+CD6+CC6+CB6+CA5+BZ5+BY5+BX4+BW4+BV4)*-0.132/3,17)</f>
        <v>18.66946153846154</v>
      </c>
      <c r="U663" s="111">
        <f ca="1">Lefty!T663</f>
        <v>18.78453846153846</v>
      </c>
    </row>
    <row r="664" spans="2:21">
      <c r="B664" s="108">
        <v>11</v>
      </c>
      <c r="C664" s="71">
        <f ca="1">SUM(0.25*(F664-B664),B664)</f>
        <v>10.5</v>
      </c>
      <c r="D664" s="71">
        <f ca="1">SUM(0.5*(F664-B664)+B664)</f>
        <v>10</v>
      </c>
      <c r="E664" s="71">
        <f ca="1">SUM(0.75*(F664-B664),B664)</f>
        <v>9.5</v>
      </c>
      <c r="F664" s="108">
        <v>9</v>
      </c>
      <c r="G664" s="71">
        <f ca="1">SUM(0.25*(J664-F664),F664)</f>
        <v>8.5</v>
      </c>
      <c r="H664" s="71">
        <f ca="1">SUM(0.5*(J664-F664),F664)</f>
        <v>8</v>
      </c>
      <c r="I664" s="71">
        <f ca="1">SUM(0.75*(J664-F664),F664)</f>
        <v>7.5</v>
      </c>
      <c r="J664" s="108">
        <f ca="1">SUM(F664,-B664,F664)</f>
        <v>7</v>
      </c>
      <c r="K664" s="71">
        <f ca="1">SUM(0.5*(L664-J664),J664)</f>
        <v>6.625</v>
      </c>
      <c r="L664" s="108">
        <f ca="1">SUM(J664,J664,-H664,0.25*ABS(J664-H664))</f>
        <v>6.25</v>
      </c>
      <c r="M664" s="109">
        <f ca="1">SUM(0.166*(R664-L664),L664)</f>
        <v>8.0345</v>
      </c>
      <c r="N664" s="109">
        <f ca="1">SUM(0.333*(R664-L664),L664)</f>
        <v>9.82975</v>
      </c>
      <c r="O664" s="71">
        <f ca="1">SUM(0.5*(R664-L664),L664)</f>
        <v>11.625</v>
      </c>
      <c r="P664" s="71">
        <f ca="1">SUM(0.666*(R664-L664),L664)</f>
        <v>13.409500000000001</v>
      </c>
      <c r="Q664" s="71">
        <f ca="1">SUM(0.832*(R664-L664),L664)</f>
        <v>15.193999999999999</v>
      </c>
      <c r="R664" s="108">
        <v>17</v>
      </c>
      <c r="S664" s="122"/>
      <c r="T664" s="111">
        <f ca="1">SUM((CH20+CI19+CJ18+CK17+CL16+CM15+CN14+CO13+CP12+CQ11+CQ10)*-0.132,(CP9+CO9+CN9+CM9+CL8+CK8+CJ8+CI8+CH7+CG7+CF7+CE7)*-0.132/4,(CD6+CC6+CB6+CA5+BZ5+BY5+BX4+BW4+BV4)*-0.132/3,17)</f>
        <v>18.240461538461538</v>
      </c>
      <c r="U664" s="111">
        <f ca="1">Lefty!T664</f>
        <v>19.279538461538461</v>
      </c>
    </row>
    <row r="665" spans="2:21">
      <c r="B665" s="108">
        <v>12</v>
      </c>
      <c r="C665" s="71">
        <f ca="1">SUM(0.25*(F665-B665),B665)</f>
        <v>11.25</v>
      </c>
      <c r="D665" s="71">
        <f ca="1">SUM(0.5*(F665-B665)+B665)</f>
        <v>10.5</v>
      </c>
      <c r="E665" s="71">
        <f ca="1">SUM(0.75*(F665-B665),B665)</f>
        <v>9.75</v>
      </c>
      <c r="F665" s="108">
        <v>9</v>
      </c>
      <c r="G665" s="71">
        <f ca="1">SUM(0.25*(J665-F665),F665)</f>
        <v>8.25</v>
      </c>
      <c r="H665" s="71">
        <f ca="1">SUM(0.5*(J665-F665),F665)</f>
        <v>7.5</v>
      </c>
      <c r="I665" s="71">
        <f ca="1">SUM(0.75*(J665-F665),F665)</f>
        <v>6.75</v>
      </c>
      <c r="J665" s="108">
        <f ca="1">SUM(F665,-B665,F665)</f>
        <v>6</v>
      </c>
      <c r="K665" s="71">
        <f ca="1">SUM(0.5*(L665-J665),J665)</f>
        <v>5.4375</v>
      </c>
      <c r="L665" s="108">
        <f ca="1">SUM(J665,J665,-H665,0.25*ABS(J665-H665))</f>
        <v>4.875</v>
      </c>
      <c r="M665" s="109">
        <f ca="1">SUM(0.166*(R665-L665),L665)</f>
        <v>6.8877500000000005</v>
      </c>
      <c r="N665" s="109">
        <f ca="1">SUM(0.333*(R665-L665),L665)</f>
        <v>8.912625</v>
      </c>
      <c r="O665" s="71">
        <f ca="1">SUM(0.5*(R665-L665),L665)</f>
        <v>10.9375</v>
      </c>
      <c r="P665" s="71">
        <f ca="1">SUM(0.666*(R665-L665),L665)</f>
        <v>12.95025</v>
      </c>
      <c r="Q665" s="71">
        <f ca="1">SUM(0.832*(R665-L665),L665)</f>
        <v>14.963</v>
      </c>
      <c r="R665" s="108">
        <v>17</v>
      </c>
      <c r="S665" s="122"/>
      <c r="T665" s="111">
        <f ca="1">SUM((CF20+CI18+CL16+CO14+CR12+CS11+CT10)*-0.132,(CG19+CH19+CJ17+CK17+CM15+CN15+CP13+CQ13)*-0.132/2,(CS9+CR9+CQ9+CP9+CO8+CN8+CM8+CL8+CK7+CJ7+CI7+CH7+CG6+CF6+CE6+CD6+CC5+CB5+CA5+BZ5+BY4+BX4+BW4+BV4)*-0.132/4,17)</f>
        <v>17.668461538461539</v>
      </c>
      <c r="U665" s="111">
        <f ca="1">Lefty!T665</f>
        <v>18.773538461538461</v>
      </c>
    </row>
    <row r="666" spans="2:21">
      <c r="B666" s="108">
        <v>13</v>
      </c>
      <c r="C666" s="71">
        <f ca="1">SUM(0.25*(F666-B666),B666)</f>
        <v>12</v>
      </c>
      <c r="D666" s="71">
        <f ca="1">SUM(0.5*(F666-B666)+B666)</f>
        <v>11</v>
      </c>
      <c r="E666" s="71">
        <f ca="1">SUM(0.75*(F666-B666),B666)</f>
        <v>10</v>
      </c>
      <c r="F666" s="108">
        <v>9</v>
      </c>
      <c r="G666" s="71">
        <f ca="1">SUM(0.25*(J666-F666),F666)</f>
        <v>8</v>
      </c>
      <c r="H666" s="71">
        <f ca="1">SUM(0.5*(J666-F666),F666)</f>
        <v>7</v>
      </c>
      <c r="I666" s="71">
        <f ca="1">SUM(0.75*(J666-F666),F666)</f>
        <v>6</v>
      </c>
      <c r="J666" s="108">
        <f ca="1">SUM(F666,-B666,F666)</f>
        <v>5</v>
      </c>
      <c r="K666" s="71">
        <f ca="1">SUM(0.5*(L666-J666),J666)</f>
        <v>4.25</v>
      </c>
      <c r="L666" s="108">
        <f ca="1">SUM(J666,J666,-H666,0.25*ABS(J666-H666))</f>
        <v>3.5</v>
      </c>
      <c r="M666" s="109">
        <f ca="1">SUM(0.166*(R666-L666),L666)</f>
        <v>5.741</v>
      </c>
      <c r="N666" s="109">
        <f ca="1">SUM(0.333*(R666-L666),L666)</f>
        <v>7.9955</v>
      </c>
      <c r="O666" s="71">
        <f ca="1">SUM(0.5*(R666-L666),L666)</f>
        <v>10.25</v>
      </c>
      <c r="P666" s="71">
        <f ca="1">SUM(0.666*(R666-L666),L666)</f>
        <v>12.491</v>
      </c>
      <c r="Q666" s="71">
        <f ca="1">SUM(0.832*(R666-L666),L666)</f>
        <v>14.732</v>
      </c>
      <c r="R666" s="108">
        <v>17</v>
      </c>
      <c r="S666" s="122"/>
      <c r="T666" s="111">
        <f ca="1">SUM((CE19+CF19+CG18+CH18+CI17+CJ17+CK16+CL16+CM15+CN15+CO14+CP14+CQ13+CR13+CS12+CT12+CU11+CV11)*-0.132/2,(CD20+CW10)*-0.132,(CV9+CU9+CT9+CS9+CR9+CQ8+CP8+CO8+CN8+CM8+CL7+CK7+CJ7+CI7+CH70+CH7)*-0.132/5,(CG6+CF6+CE6+CD6+CC5+CB5+CA5+BZ5+BY4+BX4+BW4+BV4)*-0.132/4,17)</f>
        <v>17.56286153846154</v>
      </c>
      <c r="U666" s="111">
        <f ca="1">Lefty!T666</f>
        <v>18.885738461538462</v>
      </c>
    </row>
    <row r="667" spans="2:21">
      <c r="B667" s="108">
        <v>14</v>
      </c>
      <c r="C667" s="71">
        <f ca="1">SUM(0.25*(F667-B667),B667)</f>
        <v>12.75</v>
      </c>
      <c r="D667" s="71">
        <f ca="1">SUM(0.5*(F667-B667)+B667)</f>
        <v>11.5</v>
      </c>
      <c r="E667" s="71">
        <f ca="1">SUM(0.75*(F667-B667),B667)</f>
        <v>10.25</v>
      </c>
      <c r="F667" s="108">
        <v>9</v>
      </c>
      <c r="G667" s="71">
        <f ca="1">SUM(0.25*(J667-F667),F667)</f>
        <v>7.75</v>
      </c>
      <c r="H667" s="71">
        <f ca="1">SUM(0.5*(J667-F667),F667)</f>
        <v>6.5</v>
      </c>
      <c r="I667" s="71">
        <f ca="1">SUM(0.75*(J667-F667),F667)</f>
        <v>5.25</v>
      </c>
      <c r="J667" s="108">
        <f ca="1">SUM(F667,-B667,F667)</f>
        <v>4</v>
      </c>
      <c r="K667" s="71">
        <f ca="1">SUM(0.5*(L667-J667),J667)</f>
        <v>3.0625</v>
      </c>
      <c r="L667" s="108">
        <f ca="1">SUM(J667,J667,-H667,0.25*ABS(J667-H667))</f>
        <v>2.125</v>
      </c>
      <c r="M667" s="109">
        <f ca="1">SUM(0.166*(R667-L667),L667)</f>
        <v>4.5942500000000006</v>
      </c>
      <c r="N667" s="109">
        <f ca="1">SUM(0.333*(R667-L667),L667)</f>
        <v>7.078375</v>
      </c>
      <c r="O667" s="71">
        <f ca="1">SUM(0.5*(R667-L667),L667)</f>
        <v>9.5625</v>
      </c>
      <c r="P667" s="71">
        <f ca="1">SUM(0.666*(R667-L667),L667)</f>
        <v>12.03175</v>
      </c>
      <c r="Q667" s="71">
        <f ca="1">SUM(0.832*(R667-L667),L667)</f>
        <v>14.501</v>
      </c>
      <c r="R667" s="108">
        <v>17</v>
      </c>
      <c r="S667" s="122"/>
      <c r="T667" s="111">
        <f ca="1">SUM((CB20+CC20+CD19+CE19+CI17+CJ17+CK16+CL16+CP14+CQ14+CU12+CV12+CW11+CX11+CY10+CZ10)*-0.132/2,(CF18+CG18+CH18+CM15+CN15+CO15+CR13+CS13+CT13)*-0.132/3,(CY9+CX9+CW9+CV9+CU9+CT8+CS8+CR8+CQ8+CP8+CO7+CN7+CM7+CL7+CK7+CJ6+CI6+CH6+CG6+CF6+CE5+CD5+CC5+CB5+CA5+BZ4+BY4+BX4+BW4+BV4)*-0.132/5,17)</f>
        <v>17.633261538461539</v>
      </c>
      <c r="U667" s="111">
        <f ca="1">Lefty!T667</f>
        <v>18.61073846153846</v>
      </c>
    </row>
    <row r="668" spans="2:19">
      <c r="B668" s="108"/>
      <c r="C668" s="71"/>
      <c r="D668" s="71"/>
      <c r="E668" s="71"/>
      <c r="F668" s="108"/>
      <c r="G668" s="71"/>
      <c r="H668" s="71"/>
      <c r="I668" s="71"/>
      <c r="J668" s="108"/>
      <c r="K668" s="71"/>
      <c r="L668" s="108"/>
      <c r="M668" s="109"/>
      <c r="N668" s="109"/>
      <c r="O668" s="71"/>
      <c r="P668" s="71"/>
      <c r="Q668" s="71"/>
      <c r="R668" s="108"/>
      <c r="S668" s="122"/>
    </row>
    <row r="669" spans="2:21">
      <c r="B669" s="108">
        <v>8</v>
      </c>
      <c r="C669" s="71">
        <f ca="1">SUM(0.25*(F669-B669),B669)</f>
        <v>8.5</v>
      </c>
      <c r="D669" s="71">
        <f ca="1">SUM(0.5*(F669-B669)+B669)</f>
        <v>9</v>
      </c>
      <c r="E669" s="71">
        <f ca="1">SUM(0.75*(F669-B669),B669)</f>
        <v>9.5</v>
      </c>
      <c r="F669" s="108">
        <v>10</v>
      </c>
      <c r="G669" s="71">
        <f ca="1">SUM(0.25*(J669-F669),F669)</f>
        <v>10.5</v>
      </c>
      <c r="H669" s="71">
        <f ca="1">SUM(0.5*(J669-F669),F669)</f>
        <v>11</v>
      </c>
      <c r="I669" s="71">
        <f ca="1">SUM(0.75*(J669-F669),F669)</f>
        <v>11.5</v>
      </c>
      <c r="J669" s="108">
        <f ca="1">SUM(F669,-B669,F669)</f>
        <v>12</v>
      </c>
      <c r="K669" s="71">
        <f ca="1">SUM(0.5*(L669-J669),J669)</f>
        <v>12.625</v>
      </c>
      <c r="L669" s="108">
        <f ca="1">SUM(J669,J669,-H669,0.25*ABS(J669-H669))</f>
        <v>13.25</v>
      </c>
      <c r="M669" s="109">
        <f ca="1">SUM(0.166*(R669-L669),L669)</f>
        <v>13.8725</v>
      </c>
      <c r="N669" s="109">
        <f ca="1">SUM(0.333*(R669-L669),L669)</f>
        <v>14.49875</v>
      </c>
      <c r="O669" s="71">
        <f ca="1">SUM(0.5*(R669-L669),L669)</f>
        <v>15.125</v>
      </c>
      <c r="P669" s="71">
        <f ca="1">SUM(0.666*(R669-L669),L669)</f>
        <v>15.7475</v>
      </c>
      <c r="Q669" s="71">
        <f ca="1">SUM(0.832*(R669-L669),L669)</f>
        <v>16.37</v>
      </c>
      <c r="R669" s="108">
        <v>17</v>
      </c>
      <c r="S669" s="122"/>
      <c r="T669" s="111">
        <f ca="1">SUM((CN20+CM19+CL18+CK17+CJ16+CI15+CH14+CG13+CF12+CE11)*-0.132,(CD10+CC10+CB9+CA9)*-0.132/2,(BZ8+BY7+BX6+BW5+BV4)*-0.132,17)</f>
        <v>18.196461538461538</v>
      </c>
      <c r="U669" s="111">
        <f ca="1">Lefty!T669</f>
        <v>19.103538461538463</v>
      </c>
    </row>
    <row r="670" spans="2:21">
      <c r="B670" s="108">
        <v>9</v>
      </c>
      <c r="C670" s="71">
        <f ca="1">SUM(0.25*(F670-B670),B670)</f>
        <v>9.25</v>
      </c>
      <c r="D670" s="71">
        <f ca="1">SUM(0.5*(F670-B670)+B670)</f>
        <v>9.5</v>
      </c>
      <c r="E670" s="71">
        <f ca="1">SUM(0.75*(F670-B670),B670)</f>
        <v>9.75</v>
      </c>
      <c r="F670" s="108">
        <v>10</v>
      </c>
      <c r="G670" s="71">
        <f ca="1">SUM(0.25*(J670-F670),F670)</f>
        <v>10.25</v>
      </c>
      <c r="H670" s="71">
        <f ca="1">SUM(0.5*(J670-F670),F670)</f>
        <v>10.5</v>
      </c>
      <c r="I670" s="71">
        <f ca="1">SUM(0.75*(J670-F670),F670)</f>
        <v>10.75</v>
      </c>
      <c r="J670" s="108">
        <f ca="1">SUM(F670,-B670,F670)</f>
        <v>11</v>
      </c>
      <c r="K670" s="71">
        <f ca="1">SUM(0.5*(L670-J670),J670)</f>
        <v>11.3125</v>
      </c>
      <c r="L670" s="108">
        <f ca="1">SUM(J670,J670,-H670,0.25*ABS(J670-H670))</f>
        <v>11.625</v>
      </c>
      <c r="M670" s="109">
        <f ca="1">SUM(0.166*(R670-L670),L670)</f>
        <v>12.51725</v>
      </c>
      <c r="N670" s="109">
        <f ca="1">SUM(0.333*(R670-L670),L670)</f>
        <v>13.414875</v>
      </c>
      <c r="O670" s="71">
        <f ca="1">SUM(0.5*(R670-L670),L670)</f>
        <v>14.3125</v>
      </c>
      <c r="P670" s="71">
        <f ca="1">SUM(0.666*(R670-L670),L670)</f>
        <v>15.20475</v>
      </c>
      <c r="Q670" s="71">
        <f ca="1">SUM(0.832*(R670-L670),L670)</f>
        <v>16.097</v>
      </c>
      <c r="R670" s="108">
        <v>17</v>
      </c>
      <c r="S670" s="122"/>
      <c r="T670" s="111">
        <f ca="1">SUM((CL20+CK19+CK18+CJ17+CJ16+CI15+CI14+CH13+CH12+CG11+CG10+BV4)*-0.132,(CF9+CE9+CD8+CC8+CB7+CA7+BZ6+BY6+BX5+BW5)*-0.132/2,17)</f>
        <v>18.06446153846154</v>
      </c>
      <c r="U670" s="111">
        <f ca="1">Lefty!T670</f>
        <v>19.565538461538463</v>
      </c>
    </row>
    <row r="671" spans="2:21">
      <c r="B671" s="108">
        <v>10</v>
      </c>
      <c r="C671" s="71">
        <f ca="1">SUM(0.25*(F671-B671),B671)</f>
        <v>10</v>
      </c>
      <c r="D671" s="71">
        <f ca="1">SUM(0.5*(F671-B671)+B671)</f>
        <v>10</v>
      </c>
      <c r="E671" s="71">
        <f ca="1">SUM(0.75*(F671-B671),B671)</f>
        <v>10</v>
      </c>
      <c r="F671" s="108">
        <v>10</v>
      </c>
      <c r="G671" s="71">
        <f ca="1">SUM(0.25*(J671-F671),F671)</f>
        <v>10</v>
      </c>
      <c r="H671" s="71">
        <f ca="1">SUM(0.5*(J671-F671),F671)</f>
        <v>10</v>
      </c>
      <c r="I671" s="71">
        <f ca="1">SUM(0.75*(J671-F671),F671)</f>
        <v>10</v>
      </c>
      <c r="J671" s="108">
        <f ca="1">SUM(F671,-B671,F671)</f>
        <v>10</v>
      </c>
      <c r="K671" s="71">
        <f ca="1">SUM(0.5*(L671-J671),J671)</f>
        <v>10.35</v>
      </c>
      <c r="L671" s="108">
        <f ca="1">SUM(J671,J671,-H671,0.25*ABS(J671-H671),0.1*(17-F671))</f>
        <v>10.7</v>
      </c>
      <c r="M671" s="109">
        <f ca="1">SUM(0.166*(R671-L671),L671)</f>
        <v>11.7458</v>
      </c>
      <c r="N671" s="109">
        <f ca="1">SUM(0.333*(R671-L671),L671)</f>
        <v>12.7979</v>
      </c>
      <c r="O671" s="71">
        <f ca="1">SUM(0.5*(R671-L671),L671)</f>
        <v>13.85</v>
      </c>
      <c r="P671" s="71">
        <f ca="1">SUM(0.666*(R671-L671),L671)</f>
        <v>14.895800000000001</v>
      </c>
      <c r="Q671" s="71">
        <f ca="1">SUM(0.832*(R671-L671),L671)</f>
        <v>15.9416</v>
      </c>
      <c r="R671" s="108">
        <v>17</v>
      </c>
      <c r="S671" s="122"/>
      <c r="T671" s="111">
        <f ca="1">SUM((CJ20+CJ19+CJ18+CJ17+CJ16+CJ15+CJ14+CJ13+CJ12+CI11+CI10)*-0.132,(CH9+CG9+CF9)*-0.132/3,(CE8+CD8+CC7+CB7+CA6+BZ6+BY5+BX5+BW4+BV4)*-0.132/2,17)</f>
        <v>17.14046153846154</v>
      </c>
      <c r="U671" s="111">
        <f ca="1">Lefty!T671</f>
        <v>20.335538461538462</v>
      </c>
    </row>
    <row r="672" spans="2:21">
      <c r="B672" s="108">
        <v>11</v>
      </c>
      <c r="C672" s="71">
        <f ca="1">SUM(0.25*(F672-B672),B672)</f>
        <v>10.75</v>
      </c>
      <c r="D672" s="71">
        <f ca="1">SUM(0.5*(F672-B672)+B672)</f>
        <v>10.5</v>
      </c>
      <c r="E672" s="71">
        <f ca="1">SUM(0.75*(F672-B672),B672)</f>
        <v>10.25</v>
      </c>
      <c r="F672" s="108">
        <v>10</v>
      </c>
      <c r="G672" s="71">
        <f ca="1">SUM(0.25*(J672-F672),F672)</f>
        <v>9.75</v>
      </c>
      <c r="H672" s="71">
        <f ca="1">SUM(0.5*(J672-F672),F672)</f>
        <v>9.5</v>
      </c>
      <c r="I672" s="71">
        <f ca="1">SUM(0.75*(J672-F672),F672)</f>
        <v>9.25</v>
      </c>
      <c r="J672" s="108">
        <f ca="1">SUM(F672,-B672,F672)</f>
        <v>9</v>
      </c>
      <c r="K672" s="71">
        <f ca="1">SUM(0.5*(L672-J672),J672)</f>
        <v>8.8125</v>
      </c>
      <c r="L672" s="108">
        <f ca="1">SUM(J672,J672,-H672,0.25*ABS(J672-H672))</f>
        <v>8.625</v>
      </c>
      <c r="M672" s="109">
        <f ca="1">SUM(0.166*(R672-L672),L672)</f>
        <v>10.01525</v>
      </c>
      <c r="N672" s="109">
        <f ca="1">SUM(0.333*(R672-L672),L672)</f>
        <v>11.413875</v>
      </c>
      <c r="O672" s="71">
        <f ca="1">SUM(0.5*(R672-L672),L672)</f>
        <v>12.8125</v>
      </c>
      <c r="P672" s="71">
        <f ca="1">SUM(0.666*(R672-L672),L672)</f>
        <v>14.20275</v>
      </c>
      <c r="Q672" s="71">
        <f ca="1">SUM(0.832*(R672-L672),L672)</f>
        <v>15.593</v>
      </c>
      <c r="R672" s="108">
        <v>17</v>
      </c>
      <c r="S672" s="122"/>
      <c r="T672" s="111">
        <f ca="1">SUM((CH20+CI19+CI18+CJ17+CJ16+CK15+CK14+CL13+CL12+CM11+CM10)*-0.132,(CL9+CK9+CJ9+CI8+CH8+CG8+CF7+CE7+CD7+CC6+CB6+CA6+BZ5+BY5+BX5)*-0.132/3,(BW4+BV4)*-0.132/2,17)</f>
        <v>18.460461538461541</v>
      </c>
      <c r="U672" s="111">
        <f ca="1">Lefty!T672</f>
        <v>19.477538461538462</v>
      </c>
    </row>
    <row r="673" spans="2:21">
      <c r="B673" s="108">
        <v>12</v>
      </c>
      <c r="C673" s="71">
        <f ca="1">SUM(0.25*(F673-B673),B673)</f>
        <v>11.5</v>
      </c>
      <c r="D673" s="71">
        <f ca="1">SUM(0.5*(F673-B673)+B673)</f>
        <v>11</v>
      </c>
      <c r="E673" s="71">
        <f ca="1">SUM(0.75*(F673-B673),B673)</f>
        <v>10.5</v>
      </c>
      <c r="F673" s="108">
        <v>10</v>
      </c>
      <c r="G673" s="71">
        <f ca="1">SUM(0.25*(J673-F673),F673)</f>
        <v>9.5</v>
      </c>
      <c r="H673" s="71">
        <f ca="1">SUM(0.5*(J673-F673),F673)</f>
        <v>9</v>
      </c>
      <c r="I673" s="71">
        <f ca="1">SUM(0.75*(J673-F673),F673)</f>
        <v>8.5</v>
      </c>
      <c r="J673" s="108">
        <f ca="1">SUM(F673,-B673,F673)</f>
        <v>8</v>
      </c>
      <c r="K673" s="71">
        <f ca="1">SUM(0.5*(L673-J673),J673)</f>
        <v>7.625</v>
      </c>
      <c r="L673" s="108">
        <f ca="1">SUM(J673,J673,-H673,0.25*ABS(J673-H673))</f>
        <v>7.25</v>
      </c>
      <c r="M673" s="109">
        <f ca="1">SUM(0.166*(R673-L673),L673)</f>
        <v>8.8685000000000009</v>
      </c>
      <c r="N673" s="109">
        <f ca="1">SUM(0.333*(R673-L673),L673)</f>
        <v>10.49675</v>
      </c>
      <c r="O673" s="71">
        <f ca="1">SUM(0.5*(R673-L673),L673)</f>
        <v>12.125</v>
      </c>
      <c r="P673" s="71">
        <f ca="1">SUM(0.666*(R673-L673),L673)</f>
        <v>13.743500000000001</v>
      </c>
      <c r="Q673" s="71">
        <f ca="1">SUM(0.832*(R673-L673),L673)</f>
        <v>15.362</v>
      </c>
      <c r="R673" s="108">
        <v>17</v>
      </c>
      <c r="S673" s="122"/>
      <c r="T673" s="111">
        <f ca="1">SUM((CF20+CG19+CH18+CI17+CJ16+CK15+CL14+CM13+CN12+CO11+CO10)*-0.132,(CN9+CM9+CL9+CK9)*-0.132/4,(CJ8+CI8+CH8+CG7+CF7+CE7+CD6+CC6+CB6+CA5+BZ5+BY5+BX4+BW4+BV4)*-0.132/3,17)</f>
        <v>18.27346153846154</v>
      </c>
      <c r="U673" s="111">
        <f ca="1">Lefty!T673</f>
        <v>19.44453846153846</v>
      </c>
    </row>
    <row r="674" spans="2:21">
      <c r="B674" s="108">
        <v>13</v>
      </c>
      <c r="C674" s="71">
        <f ca="1">SUM(0.25*(F674-B674),B674)</f>
        <v>12.25</v>
      </c>
      <c r="D674" s="71">
        <f ca="1">SUM(0.5*(F674-B674)+B674)</f>
        <v>11.5</v>
      </c>
      <c r="E674" s="71">
        <f ca="1">SUM(0.75*(F674-B674),B674)</f>
        <v>10.75</v>
      </c>
      <c r="F674" s="108">
        <v>10</v>
      </c>
      <c r="G674" s="71">
        <f ca="1">SUM(0.25*(J674-F674),F674)</f>
        <v>9.25</v>
      </c>
      <c r="H674" s="71">
        <f ca="1">SUM(0.5*(J674-F674),F674)</f>
        <v>8.5</v>
      </c>
      <c r="I674" s="71">
        <f ca="1">SUM(0.75*(J674-F674),F674)</f>
        <v>7.75</v>
      </c>
      <c r="J674" s="108">
        <f ca="1">SUM(F674,-B674,F674)</f>
        <v>7</v>
      </c>
      <c r="K674" s="71">
        <f ca="1">SUM(0.5*(L674-J674),J674)</f>
        <v>6.4375</v>
      </c>
      <c r="L674" s="108">
        <f ca="1">SUM(J674,J674,-H674,0.25*ABS(J674-H674))</f>
        <v>5.875</v>
      </c>
      <c r="M674" s="109">
        <f ca="1">SUM(0.166*(R674-L674),L674)</f>
        <v>7.72175</v>
      </c>
      <c r="N674" s="109">
        <f ca="1">SUM(0.333*(R674-L674),L674)</f>
        <v>9.579625</v>
      </c>
      <c r="O674" s="71">
        <f ca="1">SUM(0.5*(R674-L674),L674)</f>
        <v>11.4375</v>
      </c>
      <c r="P674" s="71">
        <f ca="1">SUM(0.666*(R674-L674),L674)</f>
        <v>13.28425</v>
      </c>
      <c r="Q674" s="71">
        <f ca="1">SUM(0.832*(R674-L674),L674)</f>
        <v>15.131</v>
      </c>
      <c r="R674" s="108">
        <v>17</v>
      </c>
      <c r="S674" s="122"/>
      <c r="T674" s="111">
        <f ca="1">SUM((CD20+CG18+CJ16+CM14+CP12+CQ11+CR10)*-0.132,(CE19+CF19+CH17+CI17+CK15+CL15+CN13+CO13)*-0.132/2,(CQ9+CP9+CO9+CN9+CM8+CL8+CK8+CJ8+CI7+CH7+CG7+CF7+CE6+CD6+CC6+CB6)*-0.132/4,(CA5+BZ5+BY5+BX4+BW4+BV4)*-0.132/3,17)</f>
        <v>17.976461538461539</v>
      </c>
      <c r="U674" s="111">
        <f ca="1">Lefty!T674</f>
        <v>19.378538461538461</v>
      </c>
    </row>
    <row r="675" spans="2:21">
      <c r="B675" s="108">
        <v>14</v>
      </c>
      <c r="C675" s="71">
        <f ca="1">SUM(0.25*(F675-B675),B675)</f>
        <v>13</v>
      </c>
      <c r="D675" s="71">
        <f ca="1">SUM(0.5*(F675-B675)+B675)</f>
        <v>12</v>
      </c>
      <c r="E675" s="71">
        <f ca="1">SUM(0.75*(F675-B675),B675)</f>
        <v>11</v>
      </c>
      <c r="F675" s="108">
        <v>10</v>
      </c>
      <c r="G675" s="71">
        <f ca="1">SUM(0.25*(J675-F675),F675)</f>
        <v>9</v>
      </c>
      <c r="H675" s="71">
        <f ca="1">SUM(0.5*(J675-F675),F675)</f>
        <v>8</v>
      </c>
      <c r="I675" s="71">
        <f ca="1">SUM(0.75*(J675-F675),F675)</f>
        <v>7</v>
      </c>
      <c r="J675" s="108">
        <f ca="1">SUM(F675,-B675,F675)</f>
        <v>6</v>
      </c>
      <c r="K675" s="71">
        <f ca="1">SUM(0.5*(L675-J675),J675)</f>
        <v>5.25</v>
      </c>
      <c r="L675" s="108">
        <f ca="1">SUM(J675,J675,-H675,0.25*ABS(J675-H675))</f>
        <v>4.5</v>
      </c>
      <c r="M675" s="109">
        <f ca="1">SUM(0.166*(R675-L675),L675)</f>
        <v>6.575</v>
      </c>
      <c r="N675" s="109">
        <f ca="1">SUM(0.333*(R675-L675),L675)</f>
        <v>8.6625000000000014</v>
      </c>
      <c r="O675" s="71">
        <f ca="1">SUM(0.5*(R675-L675),L675)</f>
        <v>10.75</v>
      </c>
      <c r="P675" s="71">
        <f ca="1">SUM(0.666*(R675-L675),L675)</f>
        <v>12.825000000000001</v>
      </c>
      <c r="Q675" s="71">
        <f ca="1">SUM(0.832*(R675-L675),L675)</f>
        <v>14.9</v>
      </c>
      <c r="R675" s="108">
        <v>17</v>
      </c>
      <c r="S675" s="122"/>
      <c r="T675" s="111">
        <f ca="1">SUM((CC19+CD19+CE18+CF18+CG17+CH17+CI16+CJ16+CK15+CL15+CM14+CN14+CO13+CP13+CQ12+CR12+CS11+CT11)*-0.132/2,(CB20+CU10)*-0.132,(CT9+CS9+CR9+CQ9+CP9)*-0.132/5,(CO8+CN8+CM8+CL8+CK7+CJ7+CI7+CH7+CG6+CF6+CE6+CD6+CC5+CB5+CA5+BZ5+BY4+BX4+BW4+BV4)*-0.132/4,17)</f>
        <v>17.912661538461538</v>
      </c>
      <c r="U675" s="111">
        <f ca="1">Lefty!T675</f>
        <v>18.885738461538462</v>
      </c>
    </row>
    <row r="676" spans="2:21">
      <c r="B676" s="108">
        <v>15</v>
      </c>
      <c r="C676" s="71">
        <f ca="1">SUM(0.25*(F676-B676),B676)</f>
        <v>13.75</v>
      </c>
      <c r="D676" s="71">
        <f ca="1">SUM(0.5*(F676-B676)+B676)</f>
        <v>12.5</v>
      </c>
      <c r="E676" s="71">
        <f ca="1">SUM(0.75*(F676-B676),B676)</f>
        <v>11.25</v>
      </c>
      <c r="F676" s="108">
        <v>10</v>
      </c>
      <c r="G676" s="71">
        <f ca="1">SUM(0.25*(J676-F676),F676)</f>
        <v>8.75</v>
      </c>
      <c r="H676" s="71">
        <f ca="1">SUM(0.5*(J676-F676),F676)</f>
        <v>7.5</v>
      </c>
      <c r="I676" s="71">
        <f ca="1">SUM(0.75*(J676-F676),F676)</f>
        <v>6.25</v>
      </c>
      <c r="J676" s="108">
        <f ca="1">SUM(F676,-B676,F676)</f>
        <v>5</v>
      </c>
      <c r="K676" s="71">
        <f ca="1">SUM(0.5*(L676-J676),J676)</f>
        <v>4.0625</v>
      </c>
      <c r="L676" s="108">
        <f ca="1">SUM(J676,J676,-H676,0.25*ABS(J676-H676))</f>
        <v>3.125</v>
      </c>
      <c r="M676" s="109">
        <f ca="1">SUM(0.166*(R676-L676),L676)</f>
        <v>5.42825</v>
      </c>
      <c r="N676" s="109">
        <f ca="1">SUM(0.333*(R676-L676),L676)</f>
        <v>7.745375</v>
      </c>
      <c r="O676" s="71">
        <f ca="1">SUM(0.5*(R676-L676),L676)</f>
        <v>10.0625</v>
      </c>
      <c r="P676" s="71">
        <f ca="1">SUM(0.666*(R676-L676),L676)</f>
        <v>12.36575</v>
      </c>
      <c r="Q676" s="71">
        <f ca="1">SUM(0.832*(R676-L676),L676)</f>
        <v>14.668999999999999</v>
      </c>
      <c r="R676" s="108">
        <v>17</v>
      </c>
      <c r="S676" s="122"/>
      <c r="T676" s="111">
        <f ca="1">SUM((BZ20+CA20+CB19+CC19+CG17+CH17+CI16+CJ16+CN14+CO14+CS12+CT12+CU11+CV11+CW10+CX10)*-0.132/2,(CD18+CE18+CF18+CK15+CL15+CM15+CP13+CQ13+CR13)*-0.132/3,(CW9+CV9+CU9+CT9+CS9+CR8+CQ8+CP8+CO8+CN8+CM7+CL7+CK7+CJ7+CI7+CH6+CG6+CF6+CE6+CD6)*-0.132/5,(CC5+CB5+CA5+BZ5+BY4+BX4+BW4+BV4)*-0.132/4,17)</f>
        <v>17.83566153846154</v>
      </c>
      <c r="U676" s="111">
        <f ca="1">Lefty!T676</f>
        <v>18.907738461538461</v>
      </c>
    </row>
    <row r="677" spans="2:21">
      <c r="B677" s="108">
        <v>16</v>
      </c>
      <c r="C677" s="71">
        <f ca="1">SUM(0.25*(F677-B677),B677)</f>
        <v>14.5</v>
      </c>
      <c r="D677" s="71">
        <f ca="1">SUM(0.5*(F677-B677)+B677)</f>
        <v>13</v>
      </c>
      <c r="E677" s="71">
        <f ca="1">SUM(0.75*(F677-B677),B677)</f>
        <v>11.5</v>
      </c>
      <c r="F677" s="108">
        <v>10</v>
      </c>
      <c r="G677" s="71">
        <f ca="1">SUM(0.25*(J677-F677),F677)</f>
        <v>8.5</v>
      </c>
      <c r="H677" s="71">
        <f ca="1">SUM(0.5*(J677-F677),F677)</f>
        <v>7</v>
      </c>
      <c r="I677" s="71">
        <f ca="1">SUM(0.75*(J677-F677),F677)</f>
        <v>5.5</v>
      </c>
      <c r="J677" s="108">
        <f ca="1">SUM(F677,-B677,F677)</f>
        <v>4</v>
      </c>
      <c r="K677" s="71">
        <f ca="1">SUM(0.5*(L677-J677),J677)</f>
        <v>2.875</v>
      </c>
      <c r="L677" s="108">
        <f ca="1">SUM(J677,J677,-H677,0.25*ABS(J677-H677))</f>
        <v>1.75</v>
      </c>
      <c r="M677" s="109">
        <f ca="1">SUM(0.166*(R677-L677),L677)</f>
        <v>4.2815</v>
      </c>
      <c r="N677" s="109">
        <f ca="1">SUM(0.333*(R677-L677),L677)</f>
        <v>6.8282500000000006</v>
      </c>
      <c r="O677" s="71">
        <f ca="1">SUM(0.5*(R677-L677),L677)</f>
        <v>9.375</v>
      </c>
      <c r="P677" s="71">
        <f ca="1">SUM(0.666*(R677-L677),L677)</f>
        <v>11.906500000000001</v>
      </c>
      <c r="Q677" s="71">
        <f ca="1">SUM(0.832*(R677-L677),L677)</f>
        <v>14.437999999999999</v>
      </c>
      <c r="R677" s="108">
        <v>17</v>
      </c>
      <c r="S677" s="122"/>
      <c r="T677" s="111">
        <f ca="1">SUM((BX20+BY20+CC18+CD18)*-0.132/2,(BZ19+CA19+CB19+CE17+CF17+CG17+CH16+CI16+CJ16+CK15+CL15+CM15+CN14+CO14+CP14+CQ13+CR13+CS13+CT12+CU12+CV12+CW11+CX11+CY11)*-0.132/3,(CZ10+DA10)*-0.132/2,(CZ9+CY9+CX9+CW9+CV9+CU9)*-0.132/6,(CT8+CS8+CR8+CQ8+CP8+CO7+CN7+CM7+CL7+CK7+CJ6+CI6+CH6+CG6+CF6+CE5+CD5+CC5+CB5+CA5+BZ4+BY4+BX4+BW4+BV4)*-0.132/5,17)</f>
        <v>17.765261538461537</v>
      </c>
      <c r="U677" s="111">
        <f ca="1">Lefty!T677</f>
        <v>18.623938461538462</v>
      </c>
    </row>
    <row r="678" spans="2:19">
      <c r="B678" s="108"/>
      <c r="C678" s="71"/>
      <c r="D678" s="71"/>
      <c r="E678" s="71"/>
      <c r="F678" s="108"/>
      <c r="G678" s="71"/>
      <c r="H678" s="71"/>
      <c r="I678" s="71"/>
      <c r="J678" s="108"/>
      <c r="K678" s="71"/>
      <c r="L678" s="108"/>
      <c r="M678" s="109"/>
      <c r="N678" s="109"/>
      <c r="O678" s="71"/>
      <c r="P678" s="71"/>
      <c r="Q678" s="71"/>
      <c r="R678" s="108"/>
      <c r="S678" s="122"/>
    </row>
    <row r="679" spans="2:21">
      <c r="B679" s="108">
        <v>9</v>
      </c>
      <c r="C679" s="71">
        <f ca="1">SUM(0.25*(F679-B679),B679)</f>
        <v>9.5</v>
      </c>
      <c r="D679" s="71">
        <f ca="1">SUM(0.5*(F679-B679)+B679)</f>
        <v>10</v>
      </c>
      <c r="E679" s="71">
        <f ca="1">SUM(0.75*(F679-B679),B679)</f>
        <v>10.5</v>
      </c>
      <c r="F679" s="108">
        <v>11</v>
      </c>
      <c r="G679" s="71">
        <f ca="1">SUM(0.25*(J679-F679),F679)</f>
        <v>11.5</v>
      </c>
      <c r="H679" s="71">
        <f ca="1">SUM(0.5*(J679-F679),F679)</f>
        <v>12</v>
      </c>
      <c r="I679" s="71">
        <f ca="1">SUM(0.75*(J679-F679),F679)</f>
        <v>12.5</v>
      </c>
      <c r="J679" s="108">
        <f ca="1">SUM(F679,-B679,F679)</f>
        <v>13</v>
      </c>
      <c r="K679" s="71">
        <f ca="1">SUM(0.5*(L679-J679),J679)</f>
        <v>13.5</v>
      </c>
      <c r="L679" s="108">
        <f ca="1">SUM(J679,J679,-H679)</f>
        <v>14</v>
      </c>
      <c r="M679" s="109">
        <f ca="1">SUM(0.166*(R679-L679),L679)</f>
        <v>14.498</v>
      </c>
      <c r="N679" s="109">
        <f ca="1">SUM(0.333*(R679-L679),L679)</f>
        <v>14.999</v>
      </c>
      <c r="O679" s="71">
        <f ca="1">SUM(0.5*(R679-L679),L679)</f>
        <v>15.5</v>
      </c>
      <c r="P679" s="71">
        <f ca="1">SUM(0.666*(R679-L679),L679)</f>
        <v>15.998000000000001</v>
      </c>
      <c r="Q679" s="71">
        <f ca="1">SUM(0.832*(R679-L679),L679)</f>
        <v>16.496</v>
      </c>
      <c r="R679" s="108">
        <v>17</v>
      </c>
      <c r="S679" s="122"/>
      <c r="T679" s="111">
        <f ca="1">SUM((CL20+CK19+CJ18+CI17+CH16+CG15+CF14+CE13+CD12+CC11+CB10+CA9+BZ8+BY7+BX6+BW5+BV4)*-0.132,17)</f>
        <v>17.932461538461538</v>
      </c>
      <c r="U679" s="111">
        <f ca="1">Lefty!T679</f>
        <v>18.971538461538461</v>
      </c>
    </row>
    <row r="680" spans="2:21">
      <c r="B680" s="108">
        <v>10</v>
      </c>
      <c r="C680" s="71">
        <f ca="1">SUM(0.25*(F680-B680),B680)</f>
        <v>10.25</v>
      </c>
      <c r="D680" s="71">
        <f ca="1">SUM(0.5*(F680-B680)+B680)</f>
        <v>10.5</v>
      </c>
      <c r="E680" s="71">
        <f ca="1">SUM(0.75*(F680-B680),B680)</f>
        <v>10.75</v>
      </c>
      <c r="F680" s="108">
        <v>11</v>
      </c>
      <c r="G680" s="71">
        <f ca="1">SUM(0.25*(J680-F680),F680)</f>
        <v>11.25</v>
      </c>
      <c r="H680" s="71">
        <f ca="1">SUM(0.5*(J680-F680),F680)</f>
        <v>11.5</v>
      </c>
      <c r="I680" s="71">
        <f ca="1">SUM(0.75*(J680-F680),F680)</f>
        <v>11.75</v>
      </c>
      <c r="J680" s="108">
        <f ca="1">SUM(F680,-B680,F680)</f>
        <v>12</v>
      </c>
      <c r="K680" s="71">
        <f ca="1">SUM(0.5*(L680-J680),J680)</f>
        <v>12.3125</v>
      </c>
      <c r="L680" s="108">
        <f ca="1">SUM(J680,J680,-H680,0.25*ABS(J680-H680))</f>
        <v>12.625</v>
      </c>
      <c r="M680" s="109">
        <f ca="1">SUM(0.166*(R680-L680),L680)</f>
        <v>13.35125</v>
      </c>
      <c r="N680" s="109">
        <f ca="1">SUM(0.333*(R680-L680),L680)</f>
        <v>14.081875</v>
      </c>
      <c r="O680" s="71">
        <f ca="1">SUM(0.5*(R680-L680),L680)</f>
        <v>14.8125</v>
      </c>
      <c r="P680" s="71">
        <f ca="1">SUM(0.666*(R680-L680),L680)</f>
        <v>15.53875</v>
      </c>
      <c r="Q680" s="71">
        <f ca="1">SUM(0.832*(R680-L680),L680)</f>
        <v>16.265</v>
      </c>
      <c r="R680" s="108">
        <v>17</v>
      </c>
      <c r="S680" s="122"/>
      <c r="T680" s="111">
        <f ca="1">SUM((CJ20+CI19+CI18+CH17+CH16+CG15+CG14+CF13+CF12+CE11+CE10+BX6+BW5+BV4)*-0.132,(CD9+CC9+CB8+CA8+BZ7+BY7)*-0.132/2,17)</f>
        <v>17.668461538461539</v>
      </c>
      <c r="U680" s="111">
        <f ca="1">Lefty!T680</f>
        <v>19.367538461538462</v>
      </c>
    </row>
    <row r="681" spans="2:21">
      <c r="B681" s="108">
        <v>11</v>
      </c>
      <c r="C681" s="71">
        <f ca="1">SUM(0.25*(F681-B681),B681)</f>
        <v>11</v>
      </c>
      <c r="D681" s="71">
        <f ca="1">SUM(0.5*(F681-B681)+B681)</f>
        <v>11</v>
      </c>
      <c r="E681" s="71">
        <f ca="1">SUM(0.75*(F681-B681),B681)</f>
        <v>11</v>
      </c>
      <c r="F681" s="108">
        <v>11</v>
      </c>
      <c r="G681" s="71">
        <f ca="1">SUM(0.25*(J681-F681),F681)</f>
        <v>11</v>
      </c>
      <c r="H681" s="71">
        <f ca="1">SUM(0.5*(J681-F681),F681)</f>
        <v>11</v>
      </c>
      <c r="I681" s="71">
        <f ca="1">SUM(0.75*(J681-F681),F681)</f>
        <v>11</v>
      </c>
      <c r="J681" s="108">
        <f ca="1">SUM(F681,-B681,F681)</f>
        <v>11</v>
      </c>
      <c r="K681" s="71">
        <f ca="1">SUM(0.5*(L681-J681),J681)</f>
        <v>11.3</v>
      </c>
      <c r="L681" s="108">
        <f ca="1">SUM(J681,J681,-H681,0.25*ABS(J681-H681),0.1*(17-F681))</f>
        <v>11.6</v>
      </c>
      <c r="M681" s="109">
        <f ca="1">SUM(0.166*(R681-L681),L681)</f>
        <v>12.4964</v>
      </c>
      <c r="N681" s="109">
        <f ca="1">SUM(0.333*(R681-L681),L681)</f>
        <v>13.3982</v>
      </c>
      <c r="O681" s="71">
        <f ca="1">SUM(0.5*(R681-L681),L681)</f>
        <v>14.3</v>
      </c>
      <c r="P681" s="71">
        <f ca="1">SUM(0.666*(R681-L681),L681)</f>
        <v>15.1964</v>
      </c>
      <c r="Q681" s="71">
        <f ca="1">SUM(0.832*(R681-L681),L681)</f>
        <v>16.0928</v>
      </c>
      <c r="R681" s="108">
        <v>17</v>
      </c>
      <c r="S681" s="122"/>
      <c r="T681" s="111">
        <f ca="1">SUM((CH20+CH19+CH18+CH17+CH16+CH15+CH14+CH13+CH12+CG11+CG10+BV4)*-0.132,(CF9+CE9+CD8+CC8+CB7+CA7+BZ6+BY6+BX5+BW5)*-0.132/2,17)</f>
        <v>17.536461538461538</v>
      </c>
      <c r="U681" s="111">
        <f ca="1">Lefty!T681</f>
        <v>19.829538461538462</v>
      </c>
    </row>
    <row r="682" spans="2:21">
      <c r="B682" s="108">
        <v>12</v>
      </c>
      <c r="C682" s="71">
        <f ca="1">SUM(0.25*(F682-B682),B682)</f>
        <v>11.75</v>
      </c>
      <c r="D682" s="71">
        <f ca="1">SUM(0.5*(F682-B682)+B682)</f>
        <v>11.5</v>
      </c>
      <c r="E682" s="71">
        <f ca="1">SUM(0.75*(F682-B682),B682)</f>
        <v>11.25</v>
      </c>
      <c r="F682" s="108">
        <v>11</v>
      </c>
      <c r="G682" s="71">
        <f ca="1">SUM(0.25*(J682-F682),F682)</f>
        <v>10.75</v>
      </c>
      <c r="H682" s="71">
        <f ca="1">SUM(0.5*(J682-F682),F682)</f>
        <v>10.5</v>
      </c>
      <c r="I682" s="71">
        <f ca="1">SUM(0.75*(J682-F682),F682)</f>
        <v>10.25</v>
      </c>
      <c r="J682" s="108">
        <f ca="1">SUM(F682,-B682,F682)</f>
        <v>10</v>
      </c>
      <c r="K682" s="71">
        <f ca="1">SUM(0.5*(L682-J682),J682)</f>
        <v>9.8125</v>
      </c>
      <c r="L682" s="108">
        <f ca="1">SUM(J682,J682,-H682,0.25*ABS(J682-H682))</f>
        <v>9.625</v>
      </c>
      <c r="M682" s="109">
        <f ca="1">SUM(0.166*(R682-L682),L682)</f>
        <v>10.84925</v>
      </c>
      <c r="N682" s="109">
        <f ca="1">SUM(0.333*(R682-L682),L682)</f>
        <v>12.080875</v>
      </c>
      <c r="O682" s="71">
        <f ca="1">SUM(0.5*(R682-L682),L682)</f>
        <v>13.3125</v>
      </c>
      <c r="P682" s="71">
        <f ca="1">SUM(0.666*(R682-L682),L682)</f>
        <v>14.536750000000001</v>
      </c>
      <c r="Q682" s="71">
        <f ca="1">SUM(0.832*(R682-L682),L682)</f>
        <v>15.761</v>
      </c>
      <c r="R682" s="108">
        <v>17</v>
      </c>
      <c r="S682" s="122"/>
      <c r="T682" s="111">
        <f ca="1">SUM((CF20+CG19+CG18+CH17+CH16+CI15+CI14+CJ13+CJ12+CK11+CK10)*-0.132,(CJ9+CI9+CH9+CG8+CF8+CE8+CD7+CC7+CB7)*-0.132/3,(CA6+BZ6+BY5+BX5+BW4+BV4)*-0.132/2,17)</f>
        <v>17.492461538461537</v>
      </c>
      <c r="U682" s="111">
        <f ca="1">Lefty!T682</f>
        <v>20.027538461538462</v>
      </c>
    </row>
    <row r="683" spans="2:21">
      <c r="B683" s="108">
        <v>13</v>
      </c>
      <c r="C683" s="71">
        <f ca="1">SUM(0.25*(F683-B683),B683)</f>
        <v>12.5</v>
      </c>
      <c r="D683" s="71">
        <f ca="1">SUM(0.5*(F683-B683)+B683)</f>
        <v>12</v>
      </c>
      <c r="E683" s="71">
        <f ca="1">SUM(0.75*(F683-B683),B683)</f>
        <v>11.5</v>
      </c>
      <c r="F683" s="108">
        <v>11</v>
      </c>
      <c r="G683" s="71">
        <f ca="1">SUM(0.25*(J683-F683),F683)</f>
        <v>10.5</v>
      </c>
      <c r="H683" s="71">
        <f ca="1">SUM(0.5*(J683-F683),F683)</f>
        <v>10</v>
      </c>
      <c r="I683" s="71">
        <f ca="1">SUM(0.75*(J683-F683),F683)</f>
        <v>9.5</v>
      </c>
      <c r="J683" s="108">
        <f ca="1">SUM(F683,-B683,F683)</f>
        <v>9</v>
      </c>
      <c r="K683" s="71">
        <f ca="1">SUM(0.5*(L683-J683),J683)</f>
        <v>8.625</v>
      </c>
      <c r="L683" s="108">
        <f ca="1">SUM(J683,J683,-H683,0.25*ABS(J683-H683))</f>
        <v>8.25</v>
      </c>
      <c r="M683" s="109">
        <f ca="1">SUM(0.166*(R683-L683),L683)</f>
        <v>9.7025</v>
      </c>
      <c r="N683" s="109">
        <f ca="1">SUM(0.333*(R683-L683),L683)</f>
        <v>11.16375</v>
      </c>
      <c r="O683" s="71">
        <f ca="1">SUM(0.5*(R683-L683),L683)</f>
        <v>12.625</v>
      </c>
      <c r="P683" s="71">
        <f ca="1">SUM(0.666*(R683-L683),L683)</f>
        <v>14.0775</v>
      </c>
      <c r="Q683" s="71">
        <f ca="1">SUM(0.832*(R683-L683),L683)</f>
        <v>15.53</v>
      </c>
      <c r="R683" s="108">
        <v>17</v>
      </c>
      <c r="S683" s="122"/>
      <c r="T683" s="111">
        <f ca="1">SUM((CD20+CE19+CF18+CG17+CH16+CI15+CJ14+CK13+CL12+CM11+CM10)*-0.132,(CL9+CK9+CJ9+CI8+CH8+CG8+CF7+CE7+CD7+CC6+CB6+CA6+BZ5+BY5+BX5)*-0.132/3,(BW4+BV4)*-0.132/2,17)</f>
        <v>18.328461538461539</v>
      </c>
      <c r="U683" s="111">
        <f ca="1">Lefty!T683</f>
        <v>19.60953846153846</v>
      </c>
    </row>
    <row r="684" spans="2:21">
      <c r="B684" s="108">
        <v>14</v>
      </c>
      <c r="C684" s="71">
        <f ca="1">SUM(0.25*(F684-B684),B684)</f>
        <v>13.25</v>
      </c>
      <c r="D684" s="71">
        <f ca="1">SUM(0.5*(F684-B684)+B684)</f>
        <v>12.5</v>
      </c>
      <c r="E684" s="71">
        <f ca="1">SUM(0.75*(F684-B684),B684)</f>
        <v>11.75</v>
      </c>
      <c r="F684" s="108">
        <v>11</v>
      </c>
      <c r="G684" s="71">
        <f ca="1">SUM(0.25*(J684-F684),F684)</f>
        <v>10.25</v>
      </c>
      <c r="H684" s="71">
        <f ca="1">SUM(0.5*(J684-F684),F684)</f>
        <v>9.5</v>
      </c>
      <c r="I684" s="71">
        <f ca="1">SUM(0.75*(J684-F684),F684)</f>
        <v>8.75</v>
      </c>
      <c r="J684" s="108">
        <f ca="1">SUM(F684,-B684,F684)</f>
        <v>8</v>
      </c>
      <c r="K684" s="71">
        <f ca="1">SUM(0.5*(L684-J684),J684)</f>
        <v>7.4375</v>
      </c>
      <c r="L684" s="108">
        <f ca="1">SUM(J684,J684,-H684,0.25*ABS(J684-H684))</f>
        <v>6.875</v>
      </c>
      <c r="M684" s="109">
        <f ca="1">SUM(0.166*(R684-L684),L684)</f>
        <v>8.55575</v>
      </c>
      <c r="N684" s="109">
        <f ca="1">SUM(0.333*(R684-L684),L684)</f>
        <v>10.246625</v>
      </c>
      <c r="O684" s="71">
        <f ca="1">SUM(0.5*(R684-L684),L684)</f>
        <v>11.9375</v>
      </c>
      <c r="P684" s="71">
        <f ca="1">SUM(0.666*(R684-L684),L684)</f>
        <v>13.61825</v>
      </c>
      <c r="Q684" s="71">
        <f ca="1">SUM(0.832*(R684-L684),L684)</f>
        <v>15.299</v>
      </c>
      <c r="R684" s="108">
        <v>17</v>
      </c>
      <c r="S684" s="122"/>
      <c r="T684" s="111">
        <f ca="1">SUM((CB20+CE18+CH16+CK14+CN12+CO11+CP10)*-0.132,(CC19+CD19+CF17+CG17+CI15+CJ15+CL13+CM13)*-0.132/2,(CO9+CN9+CM9+CL9+CK8+CJ8+CI8+CH8)*-0.132/4,(CG7+CF7+CE7+CD6+CC6+CB6+CA5+BZ5+BY5+BX4+BW4+BV4)*-0.132/3,17)</f>
        <v>18.053461538461537</v>
      </c>
      <c r="U684" s="111">
        <f ca="1">Lefty!T684</f>
        <v>19.081538461538461</v>
      </c>
    </row>
    <row r="685" spans="2:21">
      <c r="B685" s="108">
        <v>15</v>
      </c>
      <c r="C685" s="71">
        <f ca="1">SUM(0.25*(F685-B685),B685)</f>
        <v>14</v>
      </c>
      <c r="D685" s="71">
        <f ca="1">SUM(0.5*(F685-B685)+B685)</f>
        <v>13</v>
      </c>
      <c r="E685" s="71">
        <f ca="1">SUM(0.75*(F685-B685),B685)</f>
        <v>12</v>
      </c>
      <c r="F685" s="108">
        <v>11</v>
      </c>
      <c r="G685" s="71">
        <f ca="1">SUM(0.25*(J685-F685),F685)</f>
        <v>10</v>
      </c>
      <c r="H685" s="71">
        <f ca="1">SUM(0.5*(J685-F685),F685)</f>
        <v>9</v>
      </c>
      <c r="I685" s="71">
        <f ca="1">SUM(0.75*(J685-F685),F685)</f>
        <v>8</v>
      </c>
      <c r="J685" s="108">
        <f ca="1">SUM(F685,-B685,F685)</f>
        <v>7</v>
      </c>
      <c r="K685" s="71">
        <f ca="1">SUM(0.5*(L685-J685),J685)</f>
        <v>6.25</v>
      </c>
      <c r="L685" s="108">
        <f ca="1">SUM(J685,J685,-H685,0.25*ABS(J685-H685))</f>
        <v>5.5</v>
      </c>
      <c r="M685" s="109">
        <f ca="1">SUM(0.166*(R685-L685),L685)</f>
        <v>7.409</v>
      </c>
      <c r="N685" s="109">
        <f ca="1">SUM(0.333*(R685-L685),L685)</f>
        <v>9.3295</v>
      </c>
      <c r="O685" s="71">
        <f ca="1">SUM(0.5*(R685-L685),L685)</f>
        <v>11.25</v>
      </c>
      <c r="P685" s="71">
        <f ca="1">SUM(0.666*(R685-L685),L685)</f>
        <v>13.159</v>
      </c>
      <c r="Q685" s="71">
        <f ca="1">SUM(0.832*(R685-L685),L685)</f>
        <v>15.068</v>
      </c>
      <c r="R685" s="108">
        <v>17</v>
      </c>
      <c r="S685" s="122"/>
      <c r="T685" s="111">
        <f ca="1">SUM((CA19+CB19+CC18+CD18+CE17+CF17+CG16+CH16+CI15+CJ15+CK14+CL14+CM13+CN13+CO12+CP12+CQ11+CR11)*-0.132/2,(BZ20+CS10)*-0.132,(CR9+CQ9+CP9+CO9+CN8+CM8+CL8+CK8+CJ7+CI7+CH7+CG7+CF6+CE6+CD6+CC6+CB5+CA5+BZ5+BY5)*-0.132/4,(BX4+BW4+BV4)*-0.132/3,17)</f>
        <v>17.60246153846154</v>
      </c>
      <c r="U685" s="111">
        <f ca="1">Lefty!T685</f>
        <v>19.257538461538459</v>
      </c>
    </row>
    <row r="686" spans="2:21">
      <c r="B686" s="108">
        <v>16</v>
      </c>
      <c r="C686" s="71">
        <f ca="1">SUM(0.25*(F686-B686),B686)</f>
        <v>14.75</v>
      </c>
      <c r="D686" s="71">
        <f ca="1">SUM(0.5*(F686-B686)+B686)</f>
        <v>13.5</v>
      </c>
      <c r="E686" s="71">
        <f ca="1">SUM(0.75*(F686-B686),B686)</f>
        <v>12.25</v>
      </c>
      <c r="F686" s="108">
        <v>11</v>
      </c>
      <c r="G686" s="71">
        <f ca="1">SUM(0.25*(J686-F686),F686)</f>
        <v>9.75</v>
      </c>
      <c r="H686" s="71">
        <f ca="1">SUM(0.5*(J686-F686),F686)</f>
        <v>8.5</v>
      </c>
      <c r="I686" s="71">
        <f ca="1">SUM(0.75*(J686-F686),F686)</f>
        <v>7.25</v>
      </c>
      <c r="J686" s="108">
        <f ca="1">SUM(F686,-B686,F686)</f>
        <v>6</v>
      </c>
      <c r="K686" s="71">
        <f ca="1">SUM(0.5*(L686-J686),J686)</f>
        <v>5.0625</v>
      </c>
      <c r="L686" s="108">
        <f ca="1">SUM(J686,J686,-H686,0.25*ABS(J686-H686))</f>
        <v>4.125</v>
      </c>
      <c r="M686" s="109">
        <f ca="1">SUM(0.166*(R686-L686),L686)</f>
        <v>6.26225</v>
      </c>
      <c r="N686" s="109">
        <f ca="1">SUM(0.333*(R686-L686),L686)</f>
        <v>8.412375</v>
      </c>
      <c r="O686" s="71">
        <f ca="1">SUM(0.5*(R686-L686),L686)</f>
        <v>10.5625</v>
      </c>
      <c r="P686" s="71">
        <f ca="1">SUM(0.666*(R686-L686),L686)</f>
        <v>12.69975</v>
      </c>
      <c r="Q686" s="71">
        <f ca="1">SUM(0.832*(R686-L686),L686)</f>
        <v>14.837</v>
      </c>
      <c r="R686" s="108">
        <v>17</v>
      </c>
      <c r="S686" s="122"/>
      <c r="T686" s="111">
        <f ca="1">SUM((BX20+BY20+BZ19+CA19+CE17+CF17+CG16+CH16+CL14+CM14+CQ12+CR12+CS11+CT11+CU10+CV10)*-0.132/2,(CB18+CC18+CD18+CI15+CJ15+CK15+CN13+CO13+CP13)*-0.132/3,(CU9+CT9+CS9+CR9+CQ9+CP8+CO8+CN8+CM8+CL8)*-0.132/5,(CK7+CJ7+CI7+CH7+CG6+CF6+CE6+CD6+CC5+CB5+CA5+BZ5+BY4+BX4+BW4+BV4)*-0.132/4,17)</f>
        <v>17.758661538461538</v>
      </c>
      <c r="U686" s="111">
        <f ca="1">Lefty!T686</f>
        <v>18.93413846153846</v>
      </c>
    </row>
    <row r="687" spans="2:21">
      <c r="B687" s="108">
        <v>17</v>
      </c>
      <c r="C687" s="71">
        <f ca="1">SUM(0.25*(F687-B687),B687)</f>
        <v>15.5</v>
      </c>
      <c r="D687" s="71">
        <f ca="1">SUM(0.5*(F687-B687)+B687)</f>
        <v>14</v>
      </c>
      <c r="E687" s="71">
        <f ca="1">SUM(0.75*(F687-B687),B687)</f>
        <v>12.5</v>
      </c>
      <c r="F687" s="108">
        <v>11</v>
      </c>
      <c r="G687" s="71">
        <f ca="1">SUM(0.25*(J687-F687),F687)</f>
        <v>9.5</v>
      </c>
      <c r="H687" s="71">
        <f ca="1">SUM(0.5*(J687-F687),F687)</f>
        <v>8</v>
      </c>
      <c r="I687" s="71">
        <f ca="1">SUM(0.75*(J687-F687),F687)</f>
        <v>6.5</v>
      </c>
      <c r="J687" s="108">
        <f ca="1">SUM(F687,-B687,F687)</f>
        <v>5</v>
      </c>
      <c r="K687" s="71">
        <f ca="1">SUM(0.5*(L687-J687),J687)</f>
        <v>3.875</v>
      </c>
      <c r="L687" s="108">
        <f ca="1">SUM(J687,J687,-H687,0.25*ABS(J687-H687))</f>
        <v>2.75</v>
      </c>
      <c r="M687" s="109">
        <f ca="1">SUM(0.166*(R687-L687),L687)</f>
        <v>5.1155</v>
      </c>
      <c r="N687" s="109">
        <f ca="1">SUM(0.333*(R687-L687),L687)</f>
        <v>7.49525</v>
      </c>
      <c r="O687" s="71">
        <f ca="1">SUM(0.5*(R687-L687),L687)</f>
        <v>9.875</v>
      </c>
      <c r="P687" s="71">
        <f ca="1">SUM(0.666*(R687-L687),L687)</f>
        <v>12.2405</v>
      </c>
      <c r="Q687" s="71">
        <f ca="1">SUM(0.832*(R687-L687),L687)</f>
        <v>14.606</v>
      </c>
      <c r="R687" s="108">
        <v>17</v>
      </c>
      <c r="S687" s="122"/>
      <c r="T687" s="111">
        <f ca="1">SUM((BV20+BW20+CA18+CB18)*-0.132/2,(BX19+BY19+BZ19+CC17+CD17+CE17+CF16+CG16+CH16+CI15+CJ15+CK15+CL14+CM14+CN14+CO13+CP13+CQ13+CR12+CS12+CT12+CU11+CV11+CW11)*-0.132/3,(CX10+CY10)*-0.132/2,(CX9+CW9+CV9+CU9+CT9+CS8+CR8+CQ8+CP8+CO8+CN7+CM7+CL7+CK7+CJ7+CI6+CH6+CG6+CF6+CE6+CD5+CC5+CB5+CA5+BZ5)*-0.132/5,(BY4+BX4+BW4+BV4)*-0.132/4,17)</f>
        <v>17.584861538461539</v>
      </c>
      <c r="U687" s="111">
        <f ca="1">Lefty!T687</f>
        <v>18.975938461538462</v>
      </c>
    </row>
    <row r="688" spans="2:21">
      <c r="B688" s="108">
        <v>18</v>
      </c>
      <c r="C688" s="71">
        <f ca="1">SUM(0.25*(F688-B688),B688)</f>
        <v>16.25</v>
      </c>
      <c r="D688" s="71">
        <f ca="1">SUM(0.5*(F688-B688)+B688)</f>
        <v>14.5</v>
      </c>
      <c r="E688" s="71">
        <f ca="1">SUM(0.75*(F688-B688),B688)</f>
        <v>12.75</v>
      </c>
      <c r="F688" s="108">
        <v>11</v>
      </c>
      <c r="G688" s="71">
        <f ca="1">SUM(0.25*(J688-F688),F688)</f>
        <v>9.25</v>
      </c>
      <c r="H688" s="71">
        <f ca="1">SUM(0.5*(J688-F688),F688)</f>
        <v>7.5</v>
      </c>
      <c r="I688" s="71">
        <f ca="1">SUM(0.75*(J688-F688),F688)</f>
        <v>5.75</v>
      </c>
      <c r="J688" s="108">
        <f ca="1">SUM(F688,-B688,F688)</f>
        <v>4</v>
      </c>
      <c r="K688" s="71">
        <f ca="1">SUM(0.5*(L688-J688),J688)</f>
        <v>2.6875</v>
      </c>
      <c r="L688" s="108">
        <f ca="1">SUM(J688,J688,-H688,0.25*ABS(J688-H688))</f>
        <v>1.375</v>
      </c>
      <c r="M688" s="109">
        <f ca="1">SUM(0.166*(R688-L688),L688)</f>
        <v>3.96875</v>
      </c>
      <c r="N688" s="109">
        <f ca="1">SUM(0.333*(R688-L688),L688)</f>
        <v>6.578125</v>
      </c>
      <c r="O688" s="71">
        <f ca="1">SUM(0.5*(R688-L688),L688)</f>
        <v>9.1875</v>
      </c>
      <c r="P688" s="71">
        <f ca="1">SUM(0.666*(R688-L688),L688)</f>
        <v>11.78125</v>
      </c>
      <c r="Q688" s="71">
        <f ca="1">SUM(0.832*(R688-L688),L688)</f>
        <v>14.375</v>
      </c>
      <c r="R688" s="108">
        <v>17</v>
      </c>
      <c r="S688" s="122"/>
      <c r="T688" s="111">
        <f ca="1">SUM((BT20+BU20+BV20+BW19+BX19+BY19+BZ18+CA18+CB18+CC17+CD17+CE17+CF16+CG16+CH16+CM14+CN14+CO14+CT12+CU12+CV12+CW11+CX11+CY11)*-0.132/3,(CI15+CJ15+CK15+CL15+CP13+CQ13+CR13+CS13)*-0.132/4,(CZ10+DA10)*-0.132/2,(CZ9+CY9+CX9+CW9+CV9+CU9)*-0.132/6,(CT8+CS8+CR8+CQ8+CP8+CO7+CN7+CM7+CL7+CK7+CJ6+CI6+CH6+CG6+CF6+CE5+CD5+CC5+CB5+CA5+BZ4+BY4+BX4+BW4+BV4)*-0.132/5,17)</f>
        <v>17.611261538461537</v>
      </c>
      <c r="U688" s="111">
        <f ca="1">Lefty!T688</f>
        <v>18.70093846153846</v>
      </c>
    </row>
    <row r="689" spans="2:19">
      <c r="B689" s="108"/>
      <c r="C689" s="71"/>
      <c r="D689" s="71"/>
      <c r="E689" s="71"/>
      <c r="F689" s="108"/>
      <c r="G689" s="71"/>
      <c r="H689" s="71"/>
      <c r="I689" s="71"/>
      <c r="J689" s="108"/>
      <c r="K689" s="71"/>
      <c r="L689" s="108"/>
      <c r="M689" s="109"/>
      <c r="N689" s="109"/>
      <c r="O689" s="71"/>
      <c r="P689" s="71"/>
      <c r="Q689" s="71"/>
      <c r="R689" s="108"/>
      <c r="S689" s="122"/>
    </row>
    <row r="690" spans="2:21">
      <c r="B690" s="108">
        <v>11</v>
      </c>
      <c r="C690" s="71">
        <f ca="1">SUM(0.25*(F690-B690),B690)</f>
        <v>11.25</v>
      </c>
      <c r="D690" s="71">
        <f ca="1">SUM(0.5*(F690-B690)+B690)</f>
        <v>11.5</v>
      </c>
      <c r="E690" s="71">
        <f ca="1">SUM(0.75*(F690-B690),B690)</f>
        <v>11.75</v>
      </c>
      <c r="F690" s="108">
        <v>12</v>
      </c>
      <c r="G690" s="71">
        <f ca="1">SUM(0.25*(J690-F690),F690)</f>
        <v>12.25</v>
      </c>
      <c r="H690" s="71">
        <f ca="1">SUM(0.5*(J690-F690),F690)</f>
        <v>12.5</v>
      </c>
      <c r="I690" s="71">
        <f ca="1">SUM(0.75*(J690-F690),F690)</f>
        <v>12.75</v>
      </c>
      <c r="J690" s="108">
        <f ca="1">SUM(F690,-B690,F690)</f>
        <v>13</v>
      </c>
      <c r="K690" s="71">
        <f ca="1">SUM(0.5*(L690-J690),J690)</f>
        <v>13.3125</v>
      </c>
      <c r="L690" s="108">
        <f ca="1">SUM(J690,J690,-H690,0.25*ABS(J690-H690))</f>
        <v>13.625</v>
      </c>
      <c r="M690" s="109">
        <f ca="1">SUM(0.166*(R690-L690),L690)</f>
        <v>14.18525</v>
      </c>
      <c r="N690" s="109">
        <f ca="1">SUM(0.333*(R690-L690),L690)</f>
        <v>14.748875</v>
      </c>
      <c r="O690" s="71">
        <f ca="1">SUM(0.5*(R690-L690),L690)</f>
        <v>15.3125</v>
      </c>
      <c r="P690" s="71">
        <f ca="1">SUM(0.666*(R690-L690),L690)</f>
        <v>15.87275</v>
      </c>
      <c r="Q690" s="71">
        <f ca="1">SUM(0.832*(R690-L690),L690)</f>
        <v>16.433</v>
      </c>
      <c r="R690" s="108">
        <v>17</v>
      </c>
      <c r="S690" s="122"/>
      <c r="T690" s="111">
        <f ca="1">SUM((CH20+CG19+CG18+CF17+CF16+CE15+CE14+CD13+CD12+CC11+CC10+BZ8+BY7+BX6+BW5+BV4)*-0.132,(CB9+CA9)*-0.132/2,17)</f>
        <v>17.86646153846154</v>
      </c>
      <c r="U690" s="111">
        <f ca="1">Lefty!T690</f>
        <v>18.707538461538462</v>
      </c>
    </row>
    <row r="691" spans="2:21">
      <c r="B691" s="108">
        <v>12</v>
      </c>
      <c r="C691" s="71">
        <f ca="1">SUM(0.25*(F691-B691),B691)</f>
        <v>12</v>
      </c>
      <c r="D691" s="71">
        <f ca="1">SUM(0.5*(F691-B691)+B691)</f>
        <v>12</v>
      </c>
      <c r="E691" s="71">
        <f ca="1">SUM(0.75*(F691-B691),B691)</f>
        <v>12</v>
      </c>
      <c r="F691" s="108">
        <v>12</v>
      </c>
      <c r="G691" s="71">
        <f ca="1">SUM(0.25*(J691-F691),F691)</f>
        <v>12</v>
      </c>
      <c r="H691" s="71">
        <f ca="1">SUM(0.5*(J691-F691),F691)</f>
        <v>12</v>
      </c>
      <c r="I691" s="71">
        <f ca="1">SUM(0.75*(J691-F691),F691)</f>
        <v>12</v>
      </c>
      <c r="J691" s="108">
        <f ca="1">SUM(F691,-B691,F691)</f>
        <v>12</v>
      </c>
      <c r="K691" s="71">
        <f ca="1">SUM(0.5*(L691-J691),J691)</f>
        <v>12.25</v>
      </c>
      <c r="L691" s="108">
        <f ca="1">SUM(J691,J691,-H691,0.25*ABS(J691-H691),0.1*(17-F691))</f>
        <v>12.5</v>
      </c>
      <c r="M691" s="109">
        <f ca="1">SUM(0.166*(R691-L691),L691)</f>
        <v>13.247</v>
      </c>
      <c r="N691" s="109">
        <f ca="1">SUM(0.333*(R691-L691),L691)</f>
        <v>13.9985</v>
      </c>
      <c r="O691" s="71">
        <f ca="1">SUM(0.5*(R691-L691),L691)</f>
        <v>14.75</v>
      </c>
      <c r="P691" s="71">
        <f ca="1">SUM(0.666*(R691-L691),L691)</f>
        <v>15.497</v>
      </c>
      <c r="Q691" s="71">
        <f ca="1">SUM(0.832*(R691-L691),L691)</f>
        <v>16.244</v>
      </c>
      <c r="R691" s="108">
        <v>17</v>
      </c>
      <c r="S691" s="122"/>
      <c r="T691" s="111">
        <f ca="1">SUM((CF20+CF19+CF18+CF17+CF16+CF15+CF14+CF13+CF12+CE11+CE10+BX6+BW5+BV4)*-0.132,(CD9+CC9+CB8+CA8+BZ7+BY7)*-0.132/2,17)</f>
        <v>17.536461538461538</v>
      </c>
      <c r="U691" s="111">
        <f ca="1">Lefty!T691</f>
        <v>19.367538461538459</v>
      </c>
    </row>
    <row r="692" spans="2:21">
      <c r="B692" s="108">
        <v>13</v>
      </c>
      <c r="C692" s="71">
        <f ca="1">SUM(0.25*(F692-B692),B692)</f>
        <v>12.75</v>
      </c>
      <c r="D692" s="71">
        <f ca="1">SUM(0.5*(F692-B692)+B692)</f>
        <v>12.5</v>
      </c>
      <c r="E692" s="71">
        <f ca="1">SUM(0.75*(F692-B692),B692)</f>
        <v>12.25</v>
      </c>
      <c r="F692" s="108">
        <v>12</v>
      </c>
      <c r="G692" s="71">
        <f ca="1">SUM(0.25*(J692-F692),F692)</f>
        <v>11.75</v>
      </c>
      <c r="H692" s="71">
        <f ca="1">SUM(0.5*(J692-F692),F692)</f>
        <v>11.5</v>
      </c>
      <c r="I692" s="71">
        <f ca="1">SUM(0.75*(J692-F692),F692)</f>
        <v>11.25</v>
      </c>
      <c r="J692" s="108">
        <f ca="1">SUM(F692,-B692,F692)</f>
        <v>11</v>
      </c>
      <c r="K692" s="71">
        <f ca="1">SUM(0.5*(L692-J692),J692)</f>
        <v>10.8125</v>
      </c>
      <c r="L692" s="108">
        <f ca="1">SUM(J692,J692,-H692,0.25*ABS(J692-H692))</f>
        <v>10.625</v>
      </c>
      <c r="M692" s="109">
        <f ca="1">SUM(0.166*(R692-L692),L692)</f>
        <v>11.683250000000001</v>
      </c>
      <c r="N692" s="109">
        <f ca="1">SUM(0.333*(R692-L692),L692)</f>
        <v>12.747875</v>
      </c>
      <c r="O692" s="71">
        <f ca="1">SUM(0.5*(R692-L692),L692)</f>
        <v>13.8125</v>
      </c>
      <c r="P692" s="71">
        <f ca="1">SUM(0.666*(R692-L692),L692)</f>
        <v>14.870750000000001</v>
      </c>
      <c r="Q692" s="71">
        <f ca="1">SUM(0.832*(R692-L692),L692)</f>
        <v>15.928999999999999</v>
      </c>
      <c r="R692" s="108">
        <v>17</v>
      </c>
      <c r="S692" s="122"/>
      <c r="T692" s="111">
        <f ca="1">SUM((CD20+CE19+CE18+CF17+CF16+CG15+CG14+CH13+CH12+CI11+CI10)*-0.132,(CH9+CG9+CF9)*-0.132/3,(CE8+CD8+CC7+CB7+CA6+BZ6+BY5+BX5+BW4+BV4)*-0.132/2,17)</f>
        <v>17.536461538461538</v>
      </c>
      <c r="U692" s="111">
        <f ca="1">Lefty!T692</f>
        <v>19.14753846153846</v>
      </c>
    </row>
    <row r="693" spans="2:21">
      <c r="B693" s="108">
        <v>14</v>
      </c>
      <c r="C693" s="71">
        <f ca="1">SUM(0.25*(F693-B693),B693)</f>
        <v>13.5</v>
      </c>
      <c r="D693" s="71">
        <f ca="1">SUM(0.5*(F693-B693)+B693)</f>
        <v>13</v>
      </c>
      <c r="E693" s="71">
        <f ca="1">SUM(0.75*(F693-B693),B693)</f>
        <v>12.5</v>
      </c>
      <c r="F693" s="108">
        <v>12</v>
      </c>
      <c r="G693" s="71">
        <f ca="1">SUM(0.25*(J693-F693),F693)</f>
        <v>11.5</v>
      </c>
      <c r="H693" s="71">
        <f ca="1">SUM(0.5*(J693-F693),F693)</f>
        <v>11</v>
      </c>
      <c r="I693" s="71">
        <f ca="1">SUM(0.75*(J693-F693),F693)</f>
        <v>10.5</v>
      </c>
      <c r="J693" s="108">
        <f ca="1">SUM(F693,-B693,F693)</f>
        <v>10</v>
      </c>
      <c r="K693" s="71">
        <f ca="1">SUM(0.5*(L693-J693),J693)</f>
        <v>9.625</v>
      </c>
      <c r="L693" s="108">
        <f ca="1">SUM(J693,J693,-H693,0.25*ABS(J693-H693))</f>
        <v>9.25</v>
      </c>
      <c r="M693" s="109">
        <f ca="1">SUM(0.166*(R693-L693),L693)</f>
        <v>10.5365</v>
      </c>
      <c r="N693" s="109">
        <f ca="1">SUM(0.333*(R693-L693),L693)</f>
        <v>11.83075</v>
      </c>
      <c r="O693" s="71">
        <f ca="1">SUM(0.5*(R693-L693),L693)</f>
        <v>13.125</v>
      </c>
      <c r="P693" s="71">
        <f ca="1">SUM(0.666*(R693-L693),L693)</f>
        <v>14.4115</v>
      </c>
      <c r="Q693" s="71">
        <f ca="1">SUM(0.832*(R693-L693),L693)</f>
        <v>15.698</v>
      </c>
      <c r="R693" s="108">
        <v>17</v>
      </c>
      <c r="S693" s="122"/>
      <c r="T693" s="111">
        <f ca="1">SUM((CB20+CC19+CD18+CE17+CF16+CG15+CH14+CI13+CJ12+CK11+CK10)*-0.132,(CJ9+CI9+CH9+CG8+CF8+CE8+CD7+CC7+CB7)*-0.132/3,(CA6+BZ6+BY5+BX5+BW4+BV4)*-0.132/2,17)</f>
        <v>17.492461538461537</v>
      </c>
      <c r="U693" s="111">
        <f ca="1">Lefty!T693</f>
        <v>19.76353846153846</v>
      </c>
    </row>
    <row r="694" spans="2:21">
      <c r="B694" s="108">
        <v>15</v>
      </c>
      <c r="C694" s="71">
        <f ca="1">SUM(0.25*(F694-B694),B694)</f>
        <v>14.25</v>
      </c>
      <c r="D694" s="71">
        <f ca="1">SUM(0.5*(F694-B694)+B694)</f>
        <v>13.5</v>
      </c>
      <c r="E694" s="71">
        <f ca="1">SUM(0.75*(F694-B694),B694)</f>
        <v>12.75</v>
      </c>
      <c r="F694" s="108">
        <v>12</v>
      </c>
      <c r="G694" s="71">
        <f ca="1">SUM(0.25*(J694-F694),F694)</f>
        <v>11.25</v>
      </c>
      <c r="H694" s="71">
        <f ca="1">SUM(0.5*(J694-F694),F694)</f>
        <v>10.5</v>
      </c>
      <c r="I694" s="71">
        <f ca="1">SUM(0.75*(J694-F694),F694)</f>
        <v>9.75</v>
      </c>
      <c r="J694" s="108">
        <f ca="1">SUM(F694,-B694,F694)</f>
        <v>9</v>
      </c>
      <c r="K694" s="71">
        <f ca="1">SUM(0.5*(L694-J694),J694)</f>
        <v>8.4375</v>
      </c>
      <c r="L694" s="108">
        <f ca="1">SUM(J694,J694,-H694,0.25*ABS(J694-H694))</f>
        <v>7.875</v>
      </c>
      <c r="M694" s="109">
        <f ca="1">SUM(0.166*(R694-L694),L694)</f>
        <v>9.38975</v>
      </c>
      <c r="N694" s="109">
        <f ca="1">SUM(0.333*(R694-L694),L694)</f>
        <v>10.913625</v>
      </c>
      <c r="O694" s="71">
        <f ca="1">SUM(0.5*(R694-L694),L694)</f>
        <v>12.4375</v>
      </c>
      <c r="P694" s="71">
        <f ca="1">SUM(0.666*(R694-L694),L694)</f>
        <v>13.95225</v>
      </c>
      <c r="Q694" s="71">
        <f ca="1">SUM(0.832*(R694-L694),L694)</f>
        <v>15.466999999999999</v>
      </c>
      <c r="R694" s="108">
        <v>17</v>
      </c>
      <c r="S694" s="122"/>
      <c r="T694" s="111">
        <f ca="1">SUM((BZ20+CC18+CF16+CI14+CL12+CM11+CN10)*-0.132,(CA19+CB19+CD17+CE17+CG15+CH15+CJ13+CK13)*-0.132/2,(CM9+CL9+CK9+CJ8+CI8+CH8+CG7+CF7+CE7+CD6+CC6+CB6+CA5+BZ5+BY5+BX4+BW4+BV4)*-0.132/3,17)</f>
        <v>18.020461538461539</v>
      </c>
      <c r="U694" s="111">
        <f ca="1">Lefty!T694</f>
        <v>19.719538461538463</v>
      </c>
    </row>
    <row r="695" spans="2:21">
      <c r="B695" s="108">
        <v>16</v>
      </c>
      <c r="C695" s="71">
        <f ca="1">SUM(0.25*(F695-B695),B695)</f>
        <v>15</v>
      </c>
      <c r="D695" s="71">
        <f ca="1">SUM(0.5*(F695-B695)+B695)</f>
        <v>14</v>
      </c>
      <c r="E695" s="71">
        <f ca="1">SUM(0.75*(F695-B695),B695)</f>
        <v>13</v>
      </c>
      <c r="F695" s="108">
        <v>12</v>
      </c>
      <c r="G695" s="71">
        <f ca="1">SUM(0.25*(J695-F695),F695)</f>
        <v>11</v>
      </c>
      <c r="H695" s="71">
        <f ca="1">SUM(0.5*(J695-F695),F695)</f>
        <v>10</v>
      </c>
      <c r="I695" s="71">
        <f ca="1">SUM(0.75*(J695-F695),F695)</f>
        <v>9</v>
      </c>
      <c r="J695" s="108">
        <f ca="1">SUM(F695,-B695,F695)</f>
        <v>8</v>
      </c>
      <c r="K695" s="71">
        <f ca="1">SUM(0.5*(L695-J695),J695)</f>
        <v>7.25</v>
      </c>
      <c r="L695" s="108">
        <f ca="1">SUM(J695,J695,-H695,0.25*ABS(J695-H695))</f>
        <v>6.5</v>
      </c>
      <c r="M695" s="109">
        <f ca="1">SUM(0.166*(R695-L695),L695)</f>
        <v>8.243</v>
      </c>
      <c r="N695" s="109">
        <f ca="1">SUM(0.333*(R695-L695),L695)</f>
        <v>9.9965000000000011</v>
      </c>
      <c r="O695" s="71">
        <f ca="1">SUM(0.5*(R695-L695),L695)</f>
        <v>11.75</v>
      </c>
      <c r="P695" s="71">
        <f ca="1">SUM(0.666*(R695-L695),L695)</f>
        <v>13.493</v>
      </c>
      <c r="Q695" s="71">
        <f ca="1">SUM(0.832*(R695-L695),L695)</f>
        <v>15.235999999999999</v>
      </c>
      <c r="R695" s="108">
        <v>17</v>
      </c>
      <c r="S695" s="122"/>
      <c r="T695" s="111">
        <f ca="1">SUM((BY19+BZ19+CA18+CB18+CC17+CD17+CE16+CF16+CG15+CH15+CI14+CJ14+CK13+CL13+CM12+CN12+CO11+CP11)*-0.132/2,(BX20+CQ10)*-0.132,(CP9+CO9+CN9+CM9+CL8+CK8+CJ8+CI8+CH7+CG7+CF7+CE7)*-0.132/4,(CD6+CC6+CB6+CA5+BZ5+BY5+BX4+BW4+BV4)*-0.132/3,17)</f>
        <v>17.91046153846154</v>
      </c>
      <c r="U695" s="111">
        <f ca="1">Lefty!T695</f>
        <v>19.477538461538462</v>
      </c>
    </row>
    <row r="696" spans="2:21">
      <c r="B696" s="108">
        <v>17</v>
      </c>
      <c r="C696" s="71">
        <f ca="1">SUM(0.25*(F696-B696),B696)</f>
        <v>15.75</v>
      </c>
      <c r="D696" s="71">
        <f ca="1">SUM(0.5*(F696-B696)+B696)</f>
        <v>14.5</v>
      </c>
      <c r="E696" s="71">
        <f ca="1">SUM(0.75*(F696-B696),B696)</f>
        <v>13.25</v>
      </c>
      <c r="F696" s="108">
        <v>12</v>
      </c>
      <c r="G696" s="71">
        <f ca="1">SUM(0.25*(J696-F696),F696)</f>
        <v>10.75</v>
      </c>
      <c r="H696" s="71">
        <f ca="1">SUM(0.5*(J696-F696),F696)</f>
        <v>9.5</v>
      </c>
      <c r="I696" s="71">
        <f ca="1">SUM(0.75*(J696-F696),F696)</f>
        <v>8.25</v>
      </c>
      <c r="J696" s="108">
        <f ca="1">SUM(F696,-B696,F696)</f>
        <v>7</v>
      </c>
      <c r="K696" s="71">
        <f ca="1">SUM(0.5*(L696-J696),J696)</f>
        <v>6.0625</v>
      </c>
      <c r="L696" s="108">
        <f ca="1">SUM(J696,J696,-H696,0.25*ABS(J696-H696))</f>
        <v>5.125</v>
      </c>
      <c r="M696" s="109">
        <f ca="1">SUM(0.166*(R696-L696),L696)</f>
        <v>7.09625</v>
      </c>
      <c r="N696" s="109">
        <f ca="1">SUM(0.333*(R696-L696),L696)</f>
        <v>9.079375</v>
      </c>
      <c r="O696" s="71">
        <f ca="1">SUM(0.5*(R696-L696),L696)</f>
        <v>11.0625</v>
      </c>
      <c r="P696" s="71">
        <f ca="1">SUM(0.666*(R696-L696),L696)</f>
        <v>13.033750000000001</v>
      </c>
      <c r="Q696" s="71">
        <f ca="1">SUM(0.832*(R696-L696),L696)</f>
        <v>15.004999999999999</v>
      </c>
      <c r="R696" s="108">
        <v>17</v>
      </c>
      <c r="S696" s="122"/>
      <c r="T696" s="111">
        <f ca="1">SUM((BV20+BW20+BX19+BY19+CC17+CD17+CE16+CF16+CJ14+CK14+CO12+CP12+CQ11+CR11+CS10+CT10)*-0.132/2,(BZ18+CA18+CB18+CG15+CH15+CI15+CL13+CM13+CN13)*-0.132/3,(CS9+CR9+CQ9+CP9+CO8+CN8+CM8+CL8+CK7+CJ7+CI7+CH7+CG6+CF6+CE6+CD6+CC5+CB5+CA5+BZ5+BY4+BX4+BW4+BV4)*-0.132/4,17)</f>
        <v>17.492461538461537</v>
      </c>
      <c r="U696" s="111">
        <f ca="1">Lefty!T696</f>
        <v>19.323538461538462</v>
      </c>
    </row>
    <row r="697" spans="2:21">
      <c r="B697" s="108">
        <v>18</v>
      </c>
      <c r="C697" s="71">
        <f ca="1">SUM(0.25*(F697-B697),B697)</f>
        <v>16.5</v>
      </c>
      <c r="D697" s="71">
        <f ca="1">SUM(0.5*(F697-B697)+B697)</f>
        <v>15</v>
      </c>
      <c r="E697" s="71">
        <f ca="1">SUM(0.75*(F697-B697),B697)</f>
        <v>13.5</v>
      </c>
      <c r="F697" s="108">
        <v>12</v>
      </c>
      <c r="G697" s="71">
        <f ca="1">SUM(0.25*(J697-F697),F697)</f>
        <v>10.5</v>
      </c>
      <c r="H697" s="71">
        <f ca="1">SUM(0.5*(J697-F697),F697)</f>
        <v>9</v>
      </c>
      <c r="I697" s="71">
        <f ca="1">SUM(0.75*(J697-F697),F697)</f>
        <v>7.5</v>
      </c>
      <c r="J697" s="108">
        <f ca="1">SUM(F697,-B697,F697)</f>
        <v>6</v>
      </c>
      <c r="K697" s="71">
        <f ca="1">SUM(0.5*(L697-J697),J697)</f>
        <v>4.875</v>
      </c>
      <c r="L697" s="108">
        <f ca="1">SUM(J697,J697,-H697,0.25*ABS(J697-H697))</f>
        <v>3.75</v>
      </c>
      <c r="M697" s="109">
        <f ca="1">SUM(0.166*(R697-L697),L697)</f>
        <v>5.9495000000000005</v>
      </c>
      <c r="N697" s="109">
        <f ca="1">SUM(0.333*(R697-L697),L697)</f>
        <v>8.16225</v>
      </c>
      <c r="O697" s="71">
        <f ca="1">SUM(0.5*(R697-L697),L697)</f>
        <v>10.375</v>
      </c>
      <c r="P697" s="71">
        <f ca="1">SUM(0.666*(R697-L697),L697)</f>
        <v>12.5745</v>
      </c>
      <c r="Q697" s="71">
        <f ca="1">SUM(0.832*(R697-L697),L697)</f>
        <v>14.774</v>
      </c>
      <c r="R697" s="108">
        <v>17</v>
      </c>
      <c r="S697" s="122"/>
      <c r="T697" s="111">
        <f ca="1">SUM((BT20+BU20+BY18+BZ18)*-0.132/2,(BV19+BW19+BX19+CA17+CB17+CC17+CD16+CE16+CF16+CG15+CH15+CI15+CJ14+CK14+CL14+CM13+CN13+CO13+CP12+CQ12+CR12+CS11+CT11+CU11)*-0.132/3,(CV10+CW10)*-0.132/2,(CV9+CU9+CT9+CS9+CR9+CQ8+CP8+CO8+CN8+CM8+CL7+CK7+CJ7+CI7+CH7)*-0.132/5,(CG6+CF6+CE6+CD6+CC5+CB5+CA5+BZ5+BY4+BX4+BW4+BV4)*-0.132/4,17)</f>
        <v>17.36486153846154</v>
      </c>
      <c r="U697" s="111">
        <f ca="1">Lefty!T697</f>
        <v>18.775738461538459</v>
      </c>
    </row>
    <row r="698" spans="2:21">
      <c r="B698" s="108">
        <v>19</v>
      </c>
      <c r="C698" s="71">
        <f ca="1">SUM(0.25*(F698-B698),B698)</f>
        <v>17.25</v>
      </c>
      <c r="D698" s="71">
        <f ca="1">SUM(0.5*(F698-B698)+B698)</f>
        <v>15.5</v>
      </c>
      <c r="E698" s="71">
        <f ca="1">SUM(0.75*(F698-B698),B698)</f>
        <v>13.75</v>
      </c>
      <c r="F698" s="108">
        <v>12</v>
      </c>
      <c r="G698" s="71">
        <f ca="1">SUM(0.25*(J698-F698),F698)</f>
        <v>10.25</v>
      </c>
      <c r="H698" s="71">
        <f ca="1">SUM(0.5*(J698-F698),F698)</f>
        <v>8.5</v>
      </c>
      <c r="I698" s="71">
        <f ca="1">SUM(0.75*(J698-F698),F698)</f>
        <v>6.75</v>
      </c>
      <c r="J698" s="108">
        <f ca="1">SUM(F698,-B698,F698)</f>
        <v>5</v>
      </c>
      <c r="K698" s="71">
        <f ca="1">SUM(0.5*(L698-J698),J698)</f>
        <v>3.6875</v>
      </c>
      <c r="L698" s="108">
        <f ca="1">SUM(J698,J698,-H698,0.25*ABS(J698-H698))</f>
        <v>2.375</v>
      </c>
      <c r="M698" s="109">
        <f ca="1">SUM(0.166*(R698-L698),L698)</f>
        <v>4.80275</v>
      </c>
      <c r="N698" s="109">
        <f ca="1">SUM(0.333*(R698-L698),L698)</f>
        <v>7.2451250000000007</v>
      </c>
      <c r="O698" s="71">
        <f ca="1">SUM(0.5*(R698-L698),L698)</f>
        <v>9.6875</v>
      </c>
      <c r="P698" s="71">
        <f ca="1">SUM(0.666*(R698-L698),L698)</f>
        <v>12.115250000000001</v>
      </c>
      <c r="Q698" s="71">
        <f ca="1">SUM(0.832*(R698-L698),L698)</f>
        <v>14.543</v>
      </c>
      <c r="R698" s="108">
        <v>17</v>
      </c>
      <c r="S698" s="122"/>
      <c r="T698" s="111">
        <f ca="1">SUM((BR20+BS20+BT20+BU19+BV19+BW19+BX18+BY18+BZ18+CA17+CB17+CC17+CD16+CE16+CF16+CK14+CL14+CM14+CR12+CS12+CT12+CU11+CV11+CW11)*-0.132/3,(CG15+CH15+CI15+CJ15+CN13+CO13+CP13+CQ13)*-0.132/4,(CX10+CY10)*-0.132/2,(CX9+CW9+CV9+CU9+CT9+CS8+CR8+CQ8+CP8+CO8+CN7+CM7+CL7+CK7+CJ7+CI6+CH6+CG6+CF6+CE6+CD5+CC5+CB5+CA5+BZ5)*-0.132/5,(BY4+BX4+BW4+BV4)*-0.132/4,17)</f>
        <v>17.331861538461538</v>
      </c>
      <c r="U698" s="111">
        <f ca="1">Lefty!T698</f>
        <v>18.612938461538462</v>
      </c>
    </row>
    <row r="699" spans="2:21">
      <c r="B699" s="108">
        <v>20</v>
      </c>
      <c r="C699" s="71">
        <f ca="1">SUM(0.25*(F699-B699),B699)</f>
        <v>18</v>
      </c>
      <c r="D699" s="71">
        <f ca="1">SUM(0.5*(F699-B699)+B699)</f>
        <v>16</v>
      </c>
      <c r="E699" s="71">
        <f ca="1">SUM(0.75*(F699-B699),B699)</f>
        <v>14</v>
      </c>
      <c r="F699" s="108">
        <v>12</v>
      </c>
      <c r="G699" s="71">
        <f ca="1">SUM(0.25*(J699-F699),F699)</f>
        <v>10</v>
      </c>
      <c r="H699" s="71">
        <f ca="1">SUM(0.5*(J699-F699),F699)</f>
        <v>8</v>
      </c>
      <c r="I699" s="71">
        <f ca="1">SUM(0.75*(J699-F699),F699)</f>
        <v>6</v>
      </c>
      <c r="J699" s="108">
        <f ca="1">SUM(F699,-B699,F699)</f>
        <v>4</v>
      </c>
      <c r="K699" s="71">
        <f ca="1">SUM(0.5*(L699-J699),J699)</f>
        <v>2.5</v>
      </c>
      <c r="L699" s="108">
        <f ca="1">SUM(J699,J699,-H699,0.25*ABS(J699-H699))</f>
        <v>1</v>
      </c>
      <c r="M699" s="109">
        <f ca="1">SUM(0.166*(R699-L699),L699)</f>
        <v>3.656</v>
      </c>
      <c r="N699" s="109">
        <f ca="1">SUM(0.333*(R699-L699),L699)</f>
        <v>6.328</v>
      </c>
      <c r="O699" s="71">
        <f ca="1">SUM(0.5*(R699-L699),L699)</f>
        <v>9</v>
      </c>
      <c r="P699" s="71">
        <f ca="1">SUM(0.666*(R699-L699),L699)</f>
        <v>11.656</v>
      </c>
      <c r="Q699" s="71">
        <f ca="1">SUM(0.832*(R699-L699),L699)</f>
        <v>14.312</v>
      </c>
      <c r="R699" s="108">
        <v>17</v>
      </c>
      <c r="S699" s="122"/>
      <c r="T699" s="111">
        <f ca="1">SUM((BP20+BQ20+BR20+BW18+BX18+BY18+CD16+CE16+CF16)*-0.132/3,(BS19+BT19+BU19+BV19+BZ17+CA17+CB17+CC17+CG15+CH15+CI15+CJ15+CK14+CL14+CM14+CN14+CO13+CP13+CQ13+CR13+CS12+CT12+CU12+CV12)*-0.132/4,(CW11+CX11+CY11+CZ10+DA10+DB10)*-0.132/3,(DA9+CZ9+CY9+CX9+CW9+CV9+CU8+CT8+CS8+CR8+CQ8+CP8)*-0.132/6,(CO7+CN7+CM7+CL7+CK7+CJ6+CI6+CH6+CG6+CF6+CE5+CD5+CC5+CB5+CA5+BZ4+BY4+BX4+BW4+BV4)*-0.132/5,17)</f>
        <v>17.422061538461538</v>
      </c>
      <c r="U699" s="111">
        <f ca="1">Lefty!T699</f>
        <v>18.439138461538462</v>
      </c>
    </row>
    <row r="700" spans="2:19">
      <c r="B700" s="108"/>
      <c r="C700" s="71"/>
      <c r="D700" s="71"/>
      <c r="E700" s="71"/>
      <c r="F700" s="108"/>
      <c r="G700" s="71"/>
      <c r="H700" s="71"/>
      <c r="I700" s="71"/>
      <c r="J700" s="108"/>
      <c r="K700" s="71"/>
      <c r="L700" s="108"/>
      <c r="M700" s="109"/>
      <c r="N700" s="109"/>
      <c r="O700" s="71"/>
      <c r="P700" s="71"/>
      <c r="Q700" s="71"/>
      <c r="R700" s="108"/>
      <c r="S700" s="122"/>
    </row>
    <row r="701" spans="2:21">
      <c r="B701" s="108">
        <v>12</v>
      </c>
      <c r="C701" s="71">
        <f ca="1">SUM(0.25*(F701-B701),B701)</f>
        <v>12.25</v>
      </c>
      <c r="D701" s="71">
        <f ca="1">SUM(0.5*(F701-B701)+B701)</f>
        <v>12.5</v>
      </c>
      <c r="E701" s="71">
        <f ca="1">SUM(0.75*(F701-B701),B701)</f>
        <v>12.75</v>
      </c>
      <c r="F701" s="108">
        <v>13</v>
      </c>
      <c r="G701" s="71">
        <f ca="1">SUM(0.25*(J701-F701),F701)</f>
        <v>13.25</v>
      </c>
      <c r="H701" s="71">
        <f ca="1">SUM(0.5*(J701-F701),F701)</f>
        <v>13.5</v>
      </c>
      <c r="I701" s="71">
        <f ca="1">SUM(0.75*(J701-F701),F701)</f>
        <v>13.75</v>
      </c>
      <c r="J701" s="108">
        <f ca="1">SUM(F701,-B701,F701)</f>
        <v>14</v>
      </c>
      <c r="K701" s="71">
        <f ca="1">SUM(0.5*(L701-J701),J701)</f>
        <v>14.3125</v>
      </c>
      <c r="L701" s="108">
        <f ca="1">SUM(J701,J701,-H701,0.25*ABS(J701-H701))</f>
        <v>14.625</v>
      </c>
      <c r="M701" s="109">
        <f ca="1">SUM(0.166*(R701-L701),L701)</f>
        <v>15.01925</v>
      </c>
      <c r="N701" s="109">
        <f ca="1">SUM(0.333*(R701-L701),L701)</f>
        <v>15.415875</v>
      </c>
      <c r="O701" s="71">
        <f ca="1">SUM(0.5*(R701-L701),L701)</f>
        <v>15.8125</v>
      </c>
      <c r="P701" s="71">
        <f ca="1">SUM(0.666*(R701-L701),L701)</f>
        <v>16.20675</v>
      </c>
      <c r="Q701" s="71">
        <f ca="1">SUM(0.832*(R701-L701),L701)</f>
        <v>16.601</v>
      </c>
      <c r="R701" s="108">
        <v>17</v>
      </c>
      <c r="S701" s="122"/>
      <c r="T701" s="111">
        <f ca="1">SUM((CF20+CE19+CE18+CD17+CD16+CC15+CC14+CB13+CB12+CA11+CA10+BZ9+BY8+BX7+BW6+BV5+BV4)*-0.132,17)</f>
        <v>16.876461538461538</v>
      </c>
      <c r="U701" s="111">
        <f ca="1">Lefty!T701</f>
        <v>19.631538461538462</v>
      </c>
    </row>
    <row r="702" spans="2:21">
      <c r="B702" s="108">
        <v>13</v>
      </c>
      <c r="C702" s="71">
        <f ca="1">SUM(0.25*(F702-B702),B702)</f>
        <v>13</v>
      </c>
      <c r="D702" s="71">
        <f ca="1">SUM(0.5*(F702-B702)+B702)</f>
        <v>13</v>
      </c>
      <c r="E702" s="71">
        <f ca="1">SUM(0.75*(F702-B702),B702)</f>
        <v>13</v>
      </c>
      <c r="F702" s="108">
        <v>13</v>
      </c>
      <c r="G702" s="71">
        <f ca="1">SUM(0.25*(J702-F702),F702)</f>
        <v>13</v>
      </c>
      <c r="H702" s="71">
        <f ca="1">SUM(0.5*(J702-F702),F702)</f>
        <v>13</v>
      </c>
      <c r="I702" s="71">
        <f ca="1">SUM(0.75*(J702-F702),F702)</f>
        <v>13</v>
      </c>
      <c r="J702" s="108">
        <f ca="1">SUM(F702,-B702,F702)</f>
        <v>13</v>
      </c>
      <c r="K702" s="71">
        <f ca="1">SUM(0.5*(L702-J702),J702)</f>
        <v>13.2</v>
      </c>
      <c r="L702" s="108">
        <f ca="1">SUM(J702,J702,-H702,0.25*ABS(J702-H702),0.1*(17-F702))</f>
        <v>13.4</v>
      </c>
      <c r="M702" s="109">
        <f ca="1">SUM(0.166*(R702-L702),L702)</f>
        <v>13.9976</v>
      </c>
      <c r="N702" s="109">
        <f ca="1">SUM(0.333*(R702-L702),L702)</f>
        <v>14.5988</v>
      </c>
      <c r="O702" s="71">
        <f ca="1">SUM(0.5*(R702-L702),L702)</f>
        <v>15.2</v>
      </c>
      <c r="P702" s="71">
        <f ca="1">SUM(0.666*(R702-L702),L702)</f>
        <v>15.7976</v>
      </c>
      <c r="Q702" s="71">
        <f ca="1">SUM(0.832*(R702-L702),L702)</f>
        <v>16.3952</v>
      </c>
      <c r="R702" s="108">
        <v>17</v>
      </c>
      <c r="S702" s="122"/>
      <c r="T702" s="111">
        <f ca="1">SUM((CD20+CD19+CD18+CD17+CD16+CD15+CD14+CD13+CD12+CD11+CC10+BZ8+BY7+BX6+BW5+BV4)*-0.132,(CB9+CA9)*-0.132/2,17)</f>
        <v>17.338461538461537</v>
      </c>
      <c r="U702" s="111">
        <f ca="1">Lefty!T702</f>
        <v>19.367538461538459</v>
      </c>
    </row>
    <row r="703" spans="2:21">
      <c r="B703" s="108">
        <v>14</v>
      </c>
      <c r="C703" s="71">
        <f ca="1">SUM(0.25*(F703-B703),B703)</f>
        <v>13.75</v>
      </c>
      <c r="D703" s="71">
        <f ca="1">SUM(0.5*(F703-B703)+B703)</f>
        <v>13.5</v>
      </c>
      <c r="E703" s="71">
        <f ca="1">SUM(0.75*(F703-B703),B703)</f>
        <v>13.25</v>
      </c>
      <c r="F703" s="108">
        <v>13</v>
      </c>
      <c r="G703" s="71">
        <f ca="1">SUM(0.25*(J703-F703),F703)</f>
        <v>12.75</v>
      </c>
      <c r="H703" s="71">
        <f ca="1">SUM(0.5*(J703-F703),F703)</f>
        <v>12.5</v>
      </c>
      <c r="I703" s="71">
        <f ca="1">SUM(0.75*(J703-F703),F703)</f>
        <v>12.25</v>
      </c>
      <c r="J703" s="108">
        <f ca="1">SUM(F703,-B703,F703)</f>
        <v>12</v>
      </c>
      <c r="K703" s="71">
        <f ca="1">SUM(0.5*(L703-J703),J703)</f>
        <v>11.8125</v>
      </c>
      <c r="L703" s="108">
        <f ca="1">SUM(J703,J703,-H703,0.25*ABS(J703-H703))</f>
        <v>11.625</v>
      </c>
      <c r="M703" s="109">
        <f ca="1">SUM(0.166*(R703-L703),L703)</f>
        <v>12.51725</v>
      </c>
      <c r="N703" s="109">
        <f ca="1">SUM(0.333*(R703-L703),L703)</f>
        <v>13.414875</v>
      </c>
      <c r="O703" s="71">
        <f ca="1">SUM(0.5*(R703-L703),L703)</f>
        <v>14.3125</v>
      </c>
      <c r="P703" s="71">
        <f ca="1">SUM(0.666*(R703-L703),L703)</f>
        <v>15.20475</v>
      </c>
      <c r="Q703" s="71">
        <f ca="1">SUM(0.832*(R703-L703),L703)</f>
        <v>16.097</v>
      </c>
      <c r="R703" s="108">
        <v>17</v>
      </c>
      <c r="S703" s="122"/>
      <c r="T703" s="111">
        <f ca="1">SUM((CB20+CC19+CC18+CD17+CD16+CE15+CE14+CF13+CF12+CG11+CG10+BV4)*-0.132,(CF9+CE9+CD8+CC8+CB7+CA7+BZ6+BY6+BX5+BW5)*-0.132/2,17)</f>
        <v>17.932461538461538</v>
      </c>
      <c r="U703" s="111">
        <f ca="1">Lefty!T703</f>
        <v>19.169538461538462</v>
      </c>
    </row>
    <row r="704" spans="2:21">
      <c r="B704" s="108">
        <v>15</v>
      </c>
      <c r="C704" s="71">
        <f ca="1">SUM(0.25*(F704-B704),B704)</f>
        <v>14.5</v>
      </c>
      <c r="D704" s="71">
        <f ca="1">SUM(0.5*(F704-B704)+B704)</f>
        <v>14</v>
      </c>
      <c r="E704" s="71">
        <f ca="1">SUM(0.75*(F704-B704),B704)</f>
        <v>13.5</v>
      </c>
      <c r="F704" s="108">
        <v>13</v>
      </c>
      <c r="G704" s="71">
        <f ca="1">SUM(0.25*(J704-F704),F704)</f>
        <v>12.5</v>
      </c>
      <c r="H704" s="71">
        <f ca="1">SUM(0.5*(J704-F704),F704)</f>
        <v>12</v>
      </c>
      <c r="I704" s="71">
        <f ca="1">SUM(0.75*(J704-F704),F704)</f>
        <v>11.5</v>
      </c>
      <c r="J704" s="108">
        <f ca="1">SUM(F704,-B704,F704)</f>
        <v>11</v>
      </c>
      <c r="K704" s="71">
        <f ca="1">SUM(0.5*(L704-J704),J704)</f>
        <v>10.625</v>
      </c>
      <c r="L704" s="108">
        <f ca="1">SUM(J704,J704,-H704,0.25*ABS(J704-H704))</f>
        <v>10.25</v>
      </c>
      <c r="M704" s="109">
        <f ca="1">SUM(0.166*(R704-L704),L704)</f>
        <v>11.3705</v>
      </c>
      <c r="N704" s="109">
        <f ca="1">SUM(0.333*(R704-L704),L704)</f>
        <v>12.49775</v>
      </c>
      <c r="O704" s="71">
        <f ca="1">SUM(0.5*(R704-L704),L704)</f>
        <v>13.625</v>
      </c>
      <c r="P704" s="71">
        <f ca="1">SUM(0.666*(R704-L704),L704)</f>
        <v>14.7455</v>
      </c>
      <c r="Q704" s="71">
        <f ca="1">SUM(0.832*(R704-L704),L704)</f>
        <v>15.866</v>
      </c>
      <c r="R704" s="108">
        <v>17</v>
      </c>
      <c r="S704" s="122"/>
      <c r="T704" s="111">
        <f ca="1">SUM((BZ20+CA19+CB18+CC17+CD16+CE15+CF14+CG13+CH12+CI11+CI10)*-0.132,(CH9+CG9+CF9)*-0.132/3,(CE8+CD8+CC7+CB7+CA6+BZ6+BY5+BX5+BW4+BV4)*-0.132/2,17)</f>
        <v>17.800461538461537</v>
      </c>
      <c r="U704" s="111">
        <f ca="1">Lefty!T704</f>
        <v>19.411538461538463</v>
      </c>
    </row>
    <row r="705" spans="2:21">
      <c r="B705" s="108">
        <v>16</v>
      </c>
      <c r="C705" s="71">
        <f ca="1">SUM(0.25*(F705-B705),B705)</f>
        <v>15.25</v>
      </c>
      <c r="D705" s="71">
        <f ca="1">SUM(0.5*(F705-B705)+B705)</f>
        <v>14.5</v>
      </c>
      <c r="E705" s="71">
        <f ca="1">SUM(0.75*(F705-B705),B705)</f>
        <v>13.75</v>
      </c>
      <c r="F705" s="108">
        <v>13</v>
      </c>
      <c r="G705" s="71">
        <f ca="1">SUM(0.25*(J705-F705),F705)</f>
        <v>12.25</v>
      </c>
      <c r="H705" s="71">
        <f ca="1">SUM(0.5*(J705-F705),F705)</f>
        <v>11.5</v>
      </c>
      <c r="I705" s="71">
        <f ca="1">SUM(0.75*(J705-F705),F705)</f>
        <v>10.75</v>
      </c>
      <c r="J705" s="108">
        <f ca="1">SUM(F705,-B705,F705)</f>
        <v>10</v>
      </c>
      <c r="K705" s="71">
        <f ca="1">SUM(0.5*(L705-J705),J705)</f>
        <v>9.4375</v>
      </c>
      <c r="L705" s="108">
        <f ca="1">SUM(J705,J705,-H705,0.25*ABS(J705-H705))</f>
        <v>8.875</v>
      </c>
      <c r="M705" s="109">
        <f ca="1">SUM(0.166*(R705-L705),L705)</f>
        <v>10.22375</v>
      </c>
      <c r="N705" s="109">
        <f ca="1">SUM(0.333*(R705-L705),L705)</f>
        <v>11.580625</v>
      </c>
      <c r="O705" s="71">
        <f ca="1">SUM(0.5*(R705-L705),L705)</f>
        <v>12.9375</v>
      </c>
      <c r="P705" s="71">
        <f ca="1">SUM(0.666*(R705-L705),L705)</f>
        <v>14.286249999999999</v>
      </c>
      <c r="Q705" s="71">
        <f ca="1">SUM(0.832*(R705-L705),L705)</f>
        <v>15.635</v>
      </c>
      <c r="R705" s="108">
        <v>17</v>
      </c>
      <c r="S705" s="122"/>
      <c r="T705" s="111">
        <f ca="1">SUM((BX20+CA18+CD16+CG14+CJ12+CK11+CL10)*-0.132,(BY19+BZ19+CB17+CC17+CE15+CF15+CH13+CI13+BY5+BX5+BW4+BV4)*-0.132/2,(CK9+CJ9+CI9+CH8+CG8+CF8+CE7+CD7+CC7+CB6+CA6+BZ6)*-0.132/3,17)</f>
        <v>17.71246153846154</v>
      </c>
      <c r="U705" s="111">
        <f ca="1">Lefty!T705</f>
        <v>19.34553846153846</v>
      </c>
    </row>
    <row r="706" spans="2:21">
      <c r="B706" s="108">
        <v>17</v>
      </c>
      <c r="C706" s="71">
        <f ca="1">SUM(0.25*(F706-B706),B706)</f>
        <v>16</v>
      </c>
      <c r="D706" s="71">
        <f ca="1">SUM(0.5*(F706-B706)+B706)</f>
        <v>15</v>
      </c>
      <c r="E706" s="71">
        <f ca="1">SUM(0.75*(F706-B706),B706)</f>
        <v>14</v>
      </c>
      <c r="F706" s="108">
        <v>13</v>
      </c>
      <c r="G706" s="71">
        <f ca="1">SUM(0.25*(J706-F706),F706)</f>
        <v>12</v>
      </c>
      <c r="H706" s="71">
        <f ca="1">SUM(0.5*(J706-F706),F706)</f>
        <v>11</v>
      </c>
      <c r="I706" s="71">
        <f ca="1">SUM(0.75*(J706-F706),F706)</f>
        <v>10</v>
      </c>
      <c r="J706" s="108">
        <f ca="1">SUM(F706,-B706,F706)</f>
        <v>9</v>
      </c>
      <c r="K706" s="71">
        <f ca="1">SUM(0.5*(L706-J706),J706)</f>
        <v>8.25</v>
      </c>
      <c r="L706" s="108">
        <f ca="1">SUM(J706,J706,-H706,0.25*ABS(J706-H706))</f>
        <v>7.5</v>
      </c>
      <c r="M706" s="109">
        <f ca="1">SUM(0.166*(R706-L706),L706)</f>
        <v>9.077</v>
      </c>
      <c r="N706" s="109">
        <f ca="1">SUM(0.333*(R706-L706),L706)</f>
        <v>10.663499999999999</v>
      </c>
      <c r="O706" s="71">
        <f ca="1">SUM(0.5*(R706-L706),L706)</f>
        <v>12.25</v>
      </c>
      <c r="P706" s="71">
        <f ca="1">SUM(0.666*(R706-L706),L706)</f>
        <v>13.827</v>
      </c>
      <c r="Q706" s="71">
        <f ca="1">SUM(0.832*(R706-L706),L706)</f>
        <v>15.404</v>
      </c>
      <c r="R706" s="108">
        <v>17</v>
      </c>
      <c r="S706" s="122"/>
      <c r="T706" s="111">
        <f ca="1">SUM((BW19+BX19+BY18+BZ18+CA17+CB17+CC16+CD16+CE15+CF15+CG14+CH14+CI13+CJ13+CK12+CL12+CM11+CN11)*-0.132/2,(BV20+CO10)*-0.132,(CN9+CM9+CL9+CK9)*-0.132/4,(CJ8+CI8+CH8+CG7+CF7+CE7+CD6+CC6+CB6+CA5+BZ5+BY5+BX4+BW4+BV4)*-0.132/3,17)</f>
        <v>17.81146153846154</v>
      </c>
      <c r="U706" s="111">
        <f ca="1">Lefty!T706</f>
        <v>19.24653846153846</v>
      </c>
    </row>
    <row r="707" spans="2:21">
      <c r="B707" s="108">
        <v>18</v>
      </c>
      <c r="C707" s="71">
        <f ca="1">SUM(0.25*(F707-B707),B707)</f>
        <v>16.75</v>
      </c>
      <c r="D707" s="71">
        <f ca="1">SUM(0.5*(F707-B707)+B707)</f>
        <v>15.5</v>
      </c>
      <c r="E707" s="71">
        <f ca="1">SUM(0.75*(F707-B707),B707)</f>
        <v>14.25</v>
      </c>
      <c r="F707" s="108">
        <v>13</v>
      </c>
      <c r="G707" s="71">
        <f ca="1">SUM(0.25*(J707-F707),F707)</f>
        <v>11.75</v>
      </c>
      <c r="H707" s="71">
        <f ca="1">SUM(0.5*(J707-F707),F707)</f>
        <v>10.5</v>
      </c>
      <c r="I707" s="71">
        <f ca="1">SUM(0.75*(J707-F707),F707)</f>
        <v>9.25</v>
      </c>
      <c r="J707" s="108">
        <f ca="1">SUM(F707,-B707,F707)</f>
        <v>8</v>
      </c>
      <c r="K707" s="71">
        <f ca="1">SUM(0.5*(L707-J707),J707)</f>
        <v>7.0625</v>
      </c>
      <c r="L707" s="108">
        <f ca="1">SUM(J707,J707,-H707,0.25*ABS(J707-H707))</f>
        <v>6.125</v>
      </c>
      <c r="M707" s="109">
        <f ca="1">SUM(0.166*(R707-L707),L707)</f>
        <v>7.93025</v>
      </c>
      <c r="N707" s="109">
        <f ca="1">SUM(0.333*(R707-L707),L707)</f>
        <v>9.746375</v>
      </c>
      <c r="O707" s="71">
        <f ca="1">SUM(0.5*(R707-L707),L707)</f>
        <v>11.5625</v>
      </c>
      <c r="P707" s="71">
        <f ca="1">SUM(0.666*(R707-L707),L707)</f>
        <v>13.367750000000001</v>
      </c>
      <c r="Q707" s="71">
        <f ca="1">SUM(0.832*(R707-L707),L707)</f>
        <v>15.173</v>
      </c>
      <c r="R707" s="108">
        <v>17</v>
      </c>
      <c r="S707" s="122"/>
      <c r="T707" s="111">
        <f ca="1">SUM((BT20+BU20+BV19+BW19+CA17+CB17+CC16+CD16+CH14+CI14+CM12+CN12+CO11+CP11+CQ10+CR10)*-0.132/2,(BX18+BY18+BZ18+CE15+CF15+CG15+CJ13+CK13+CL13)*-0.132/3,(CQ9+CP9+CO9+CN9+CM8+CL8+CK8+CJ8+CI7+CH7+CG7+CF7+CE6+CD6+CC6+CB6)*-0.132/4,(CA5+BZ5+BY5+BX4+BW4+BV4)*-0.132/3,17)</f>
        <v>17.492461538461537</v>
      </c>
      <c r="U707" s="111">
        <f ca="1">Lefty!T707</f>
        <v>18.89453846153846</v>
      </c>
    </row>
    <row r="708" spans="2:21">
      <c r="B708" s="108">
        <v>19</v>
      </c>
      <c r="C708" s="71">
        <f ca="1">SUM(0.25*(F708-B708),B708)</f>
        <v>17.5</v>
      </c>
      <c r="D708" s="71">
        <f ca="1">SUM(0.5*(F708-B708)+B708)</f>
        <v>16</v>
      </c>
      <c r="E708" s="71">
        <f ca="1">SUM(0.75*(F708-B708),B708)</f>
        <v>14.5</v>
      </c>
      <c r="F708" s="108">
        <v>13</v>
      </c>
      <c r="G708" s="71">
        <f ca="1">SUM(0.25*(J708-F708),F708)</f>
        <v>11.5</v>
      </c>
      <c r="H708" s="71">
        <f ca="1">SUM(0.5*(J708-F708),F708)</f>
        <v>10</v>
      </c>
      <c r="I708" s="71">
        <f ca="1">SUM(0.75*(J708-F708),F708)</f>
        <v>8.5</v>
      </c>
      <c r="J708" s="108">
        <f ca="1">SUM(F708,-B708,F708)</f>
        <v>7</v>
      </c>
      <c r="K708" s="71">
        <f ca="1">SUM(0.5*(L708-J708),J708)</f>
        <v>5.875</v>
      </c>
      <c r="L708" s="108">
        <f ca="1">SUM(J708,J708,-H708,0.25*ABS(J708-H708))</f>
        <v>4.75</v>
      </c>
      <c r="M708" s="109">
        <f ca="1">SUM(0.166*(R708-L708),L708)</f>
        <v>6.7835</v>
      </c>
      <c r="N708" s="109">
        <f ca="1">SUM(0.333*(R708-L708),L708)</f>
        <v>8.82925</v>
      </c>
      <c r="O708" s="71">
        <f ca="1">SUM(0.5*(R708-L708),L708)</f>
        <v>10.875</v>
      </c>
      <c r="P708" s="71">
        <f ca="1">SUM(0.666*(R708-L708),L708)</f>
        <v>12.9085</v>
      </c>
      <c r="Q708" s="71">
        <f ca="1">SUM(0.832*(R708-L708),L708)</f>
        <v>14.942</v>
      </c>
      <c r="R708" s="108">
        <v>17</v>
      </c>
      <c r="S708" s="122"/>
      <c r="T708" s="111">
        <f ca="1">SUM((BR20+BS20+BW18+BX18)*-0.132/2,(BT19+BU19+BV19+BY17+BZ17+CA17+CB16+CC16+CD16+CE15+CF15+CG15+CH14+CI14+CJ14+CK13+CL13+CM13+CN12+CO12+CP12+CQ11+CR11+CS11)*-0.132/3,(CT10+CU10)*-0.132/2,(CT9+CS9+CR9+CQ9+CP9)*-0.132/5,(CO8+CN8+CM8+CL8+CK7+CJ7+CI7+CH7+CG6+CF6+CE6+CD6+CC5+CB5+CA5+BZ5+BY4+BX4+BW4+BV4)*-0.132/4,17)</f>
        <v>17.208661538461538</v>
      </c>
      <c r="U708" s="111">
        <f ca="1">Lefty!T708</f>
        <v>18.885738461538459</v>
      </c>
    </row>
    <row r="709" spans="2:21">
      <c r="B709" s="108">
        <v>20</v>
      </c>
      <c r="C709" s="71">
        <f ca="1">SUM(0.25*(F709-B709),B709)</f>
        <v>18.25</v>
      </c>
      <c r="D709" s="71">
        <f ca="1">SUM(0.5*(F709-B709)+B709)</f>
        <v>16.5</v>
      </c>
      <c r="E709" s="71">
        <f ca="1">SUM(0.75*(F709-B709),B709)</f>
        <v>14.75</v>
      </c>
      <c r="F709" s="108">
        <v>13</v>
      </c>
      <c r="G709" s="71">
        <f ca="1">SUM(0.25*(J709-F709),F709)</f>
        <v>11.25</v>
      </c>
      <c r="H709" s="71">
        <f ca="1">SUM(0.5*(J709-F709),F709)</f>
        <v>9.5</v>
      </c>
      <c r="I709" s="71">
        <f ca="1">SUM(0.75*(J709-F709),F709)</f>
        <v>7.75</v>
      </c>
      <c r="J709" s="108">
        <f ca="1">SUM(F709,-B709,F709)</f>
        <v>6</v>
      </c>
      <c r="K709" s="71">
        <f ca="1">SUM(0.5*(L709-J709),J709)</f>
        <v>4.6875</v>
      </c>
      <c r="L709" s="108">
        <f ca="1">SUM(J709,J709,-H709,0.25*ABS(J709-H709))</f>
        <v>3.375</v>
      </c>
      <c r="M709" s="109">
        <f ca="1">SUM(0.166*(R709-L709),L709)</f>
        <v>5.63675</v>
      </c>
      <c r="N709" s="109">
        <f ca="1">SUM(0.333*(R709-L709),L709)</f>
        <v>7.9121250000000005</v>
      </c>
      <c r="O709" s="71">
        <f ca="1">SUM(0.5*(R709-L709),L709)</f>
        <v>10.1875</v>
      </c>
      <c r="P709" s="71">
        <f ca="1">SUM(0.666*(R709-L709),L709)</f>
        <v>12.449250000000001</v>
      </c>
      <c r="Q709" s="71">
        <f ca="1">SUM(0.832*(R709-L709),L709)</f>
        <v>14.711</v>
      </c>
      <c r="R709" s="108">
        <v>17</v>
      </c>
      <c r="S709" s="122"/>
      <c r="T709" s="111">
        <f ca="1">SUM((BP20+BQ20+BR20+BS19+BT19+BU19+BV18+BW18+BX18+BY17+BZ17+CA17+CB16+CC16+CD16+CI14+CJ14+CK14+CP12+CQ12+CR12+CS11+CT11+CU11)*-0.132/3,(CE15+CF15+CG15+CH15+CL13+CM13+CN13+CO13)*-0.132/4,(CV10+CW10)*-0.132/2,(CV9+CU9+CT9+CS9+CR9+CQ8+CP8+CO8+CN8+CM8+CL7+CK7+CJ7+CI7+CH7)*-0.132/5,(CG6+CF6+CE6+CD6+CC5+CB5+CA5+BZ5+BY4+BX4+BW4+BV4)*-0.132/4,17)</f>
        <v>17.232861538461538</v>
      </c>
      <c r="U709" s="111">
        <f ca="1">Lefty!T709</f>
        <v>18.687738461538459</v>
      </c>
    </row>
    <row r="710" spans="2:21">
      <c r="B710" s="108">
        <v>21</v>
      </c>
      <c r="C710" s="71">
        <f ca="1">SUM(0.25*(F710-B710),B710)</f>
        <v>19</v>
      </c>
      <c r="D710" s="71">
        <f ca="1">SUM(0.5*(F710-B710)+B710)</f>
        <v>17</v>
      </c>
      <c r="E710" s="71">
        <f ca="1">SUM(0.75*(F710-B710),B710)</f>
        <v>15</v>
      </c>
      <c r="F710" s="108">
        <v>13</v>
      </c>
      <c r="G710" s="71">
        <f ca="1">SUM(0.25*(J710-F710),F710)</f>
        <v>11</v>
      </c>
      <c r="H710" s="71">
        <f ca="1">SUM(0.5*(J710-F710),F710)</f>
        <v>9</v>
      </c>
      <c r="I710" s="71">
        <f ca="1">SUM(0.75*(J710-F710),F710)</f>
        <v>7</v>
      </c>
      <c r="J710" s="108">
        <f ca="1">SUM(F710,-B710,F710)</f>
        <v>5</v>
      </c>
      <c r="K710" s="71">
        <f ca="1">SUM(0.5*(L710-J710),J710)</f>
        <v>3.5</v>
      </c>
      <c r="L710" s="108">
        <f ca="1">SUM(J710,J710,-H710,0.25*ABS(J710-H710))</f>
        <v>2</v>
      </c>
      <c r="M710" s="109">
        <f ca="1">SUM(0.166*(R710-L710),L710)</f>
        <v>4.49</v>
      </c>
      <c r="N710" s="109">
        <f ca="1">SUM(0.333*(R710-L710),L710)</f>
        <v>6.995</v>
      </c>
      <c r="O710" s="71">
        <f ca="1">SUM(0.5*(R710-L710),L710)</f>
        <v>9.5</v>
      </c>
      <c r="P710" s="71">
        <f ca="1">SUM(0.666*(R710-L710),L710)</f>
        <v>11.99</v>
      </c>
      <c r="Q710" s="71">
        <f ca="1">SUM(0.832*(R710-L710),L710)</f>
        <v>14.479999999999999</v>
      </c>
      <c r="R710" s="108">
        <v>17</v>
      </c>
      <c r="S710" s="122"/>
      <c r="T710" s="111">
        <f ca="1">SUM((BN20+BO20+BP20+BU18+BV18+BW18+CB16+CC16+CD16)*-0.132/3,(BQ19+BR19+BS19+BT19+BX17+BY17+BZ17+CA17+CE15+CF15+CG15+CH15+CI14+CJ14+CK14+CL14+CM13+CN13+CO13+CP13+CQ12+CR12+CS12+CT12)*-0.132/4,(CU11+CV11+CW11+CX10+CY10+CZ10)*-0.132/3,(CY9+CX9+CW9+CV9+CU9+CT8+CS8+CR8+CQ8+CP8+CO7+CN7+CM7+CL7+CK7+CJ6+CI6+CH6+CG6+CF6+CE5+CD5+CC5+CB5+CA5+BZ4+BY4+BX4+BW4+BV4)*-0.132/5,17)</f>
        <v>17.303261538461538</v>
      </c>
      <c r="U710" s="111">
        <f ca="1">Lefty!T710</f>
        <v>18.192738461538461</v>
      </c>
    </row>
    <row r="711" spans="2:19">
      <c r="B711" s="108"/>
      <c r="C711" s="71"/>
      <c r="D711" s="71"/>
      <c r="E711" s="71"/>
      <c r="F711" s="108"/>
      <c r="G711" s="71"/>
      <c r="H711" s="71"/>
      <c r="I711" s="71"/>
      <c r="J711" s="108"/>
      <c r="K711" s="71"/>
      <c r="L711" s="108"/>
      <c r="M711" s="109"/>
      <c r="N711" s="109"/>
      <c r="O711" s="71"/>
      <c r="P711" s="71"/>
      <c r="Q711" s="71"/>
      <c r="R711" s="108"/>
      <c r="S711" s="122"/>
    </row>
    <row r="712" spans="2:21">
      <c r="B712" s="108">
        <v>13</v>
      </c>
      <c r="C712" s="71">
        <f ca="1">SUM(0.25*(F712-B712),B712)</f>
        <v>13.25</v>
      </c>
      <c r="D712" s="71">
        <f ca="1">SUM(0.5*(F712-B712)+B712)</f>
        <v>13.5</v>
      </c>
      <c r="E712" s="71">
        <f ca="1">SUM(0.75*(F712-B712),B712)</f>
        <v>13.75</v>
      </c>
      <c r="F712" s="108">
        <v>14</v>
      </c>
      <c r="G712" s="71">
        <f ca="1">SUM(0.25*(J712-F712),F712)</f>
        <v>14.25</v>
      </c>
      <c r="H712" s="71">
        <f ca="1">SUM(0.5*(J712-F712),F712)</f>
        <v>14.5</v>
      </c>
      <c r="I712" s="71">
        <f ca="1">SUM(0.75*(J712-F712),F712)</f>
        <v>14.75</v>
      </c>
      <c r="J712" s="108">
        <f ca="1">SUM(F712,-B712,F712)</f>
        <v>15</v>
      </c>
      <c r="K712" s="71">
        <f ca="1">SUM(0.5*(L712-J712),J712)</f>
        <v>15.25</v>
      </c>
      <c r="L712" s="108">
        <f ca="1">SUM(J712,J712,-H712)</f>
        <v>15.5</v>
      </c>
      <c r="M712" s="109">
        <f ca="1">SUM(0.166*(R712-L712),L712)</f>
        <v>15.749</v>
      </c>
      <c r="N712" s="109">
        <f ca="1">SUM(0.333*(R712-L712),L712)</f>
        <v>15.9995</v>
      </c>
      <c r="O712" s="71">
        <f ca="1">SUM(0.5*(R712-L712),L712)</f>
        <v>16.25</v>
      </c>
      <c r="P712" s="71">
        <f ca="1">SUM(0.666*(R712-L712),L712)</f>
        <v>16.499</v>
      </c>
      <c r="Q712" s="71">
        <f ca="1">SUM(0.832*(R712-L712),L712)</f>
        <v>16.748</v>
      </c>
      <c r="R712" s="108">
        <v>17</v>
      </c>
      <c r="S712" s="122"/>
      <c r="T712" s="111">
        <f ca="1">SUM((CD20+CC19+CC18+CB17+CB16+CA15+CA14+BZ13+BZ12+BY11+BY10+BX9+BX8+BW7+BW6+BV5+BV4)*-0.132,17)</f>
        <v>16.74446153846154</v>
      </c>
      <c r="U712" s="111">
        <f ca="1">Lefty!T712</f>
        <v>18.17953846153846</v>
      </c>
    </row>
    <row r="713" spans="2:21">
      <c r="B713" s="108">
        <v>14</v>
      </c>
      <c r="C713" s="71">
        <f ca="1">SUM(0.25*(F713-B713),B713)</f>
        <v>14</v>
      </c>
      <c r="D713" s="71">
        <f ca="1">SUM(0.5*(F713-B713)+B713)</f>
        <v>14</v>
      </c>
      <c r="E713" s="71">
        <f ca="1">SUM(0.75*(F713-B713),B713)</f>
        <v>14</v>
      </c>
      <c r="F713" s="108">
        <v>14</v>
      </c>
      <c r="G713" s="71">
        <f ca="1">SUM(0.25*(J713-F713),F713)</f>
        <v>14</v>
      </c>
      <c r="H713" s="71">
        <f ca="1">SUM(0.5*(J713-F713),F713)</f>
        <v>14</v>
      </c>
      <c r="I713" s="71">
        <f ca="1">SUM(0.75*(J713-F713),F713)</f>
        <v>14</v>
      </c>
      <c r="J713" s="108">
        <f ca="1">SUM(F713,-B713,F713)</f>
        <v>14</v>
      </c>
      <c r="K713" s="71">
        <f ca="1">SUM(0.5*(L713-J713),J713)</f>
        <v>14.15</v>
      </c>
      <c r="L713" s="108">
        <f ca="1">SUM(J713,J713,-H713,0.25*ABS(J713-H713),0.1*(17-F713))</f>
        <v>14.3</v>
      </c>
      <c r="M713" s="109">
        <f ca="1">SUM(0.166*(R713-L713),L713)</f>
        <v>14.7482</v>
      </c>
      <c r="N713" s="109">
        <f ca="1">SUM(0.333*(R713-L713),L713)</f>
        <v>15.199100000000001</v>
      </c>
      <c r="O713" s="71">
        <f ca="1">SUM(0.5*(R713-L713),L713)</f>
        <v>15.65</v>
      </c>
      <c r="P713" s="71">
        <f ca="1">SUM(0.666*(R713-L713),L713)</f>
        <v>16.0982</v>
      </c>
      <c r="Q713" s="71">
        <f ca="1">SUM(0.832*(R713-L713),L713)</f>
        <v>16.5464</v>
      </c>
      <c r="R713" s="108">
        <v>17</v>
      </c>
      <c r="S713" s="122"/>
      <c r="T713" s="111">
        <f ca="1">SUM((CB20+CB19+CB18+CB17+CB16+CB15+CB14+CB13+CB12+CA11+CA10+BZ9+BY8+BX7+BW6+BV5+BV4)*-0.132,17)</f>
        <v>17.272461538461538</v>
      </c>
      <c r="U713" s="111">
        <f ca="1">Lefty!T713</f>
        <v>19.895538461538461</v>
      </c>
    </row>
    <row r="714" spans="2:21">
      <c r="B714" s="108">
        <v>15</v>
      </c>
      <c r="C714" s="71">
        <f ca="1">SUM(0.25*(F714-B714),B714)</f>
        <v>14.75</v>
      </c>
      <c r="D714" s="71">
        <f ca="1">SUM(0.5*(F714-B714)+B714)</f>
        <v>14.5</v>
      </c>
      <c r="E714" s="71">
        <f ca="1">SUM(0.75*(F714-B714),B714)</f>
        <v>14.25</v>
      </c>
      <c r="F714" s="108">
        <v>14</v>
      </c>
      <c r="G714" s="71">
        <f ca="1">SUM(0.25*(J714-F714),F714)</f>
        <v>13.75</v>
      </c>
      <c r="H714" s="71">
        <f ca="1">SUM(0.5*(J714-F714),F714)</f>
        <v>13.5</v>
      </c>
      <c r="I714" s="71">
        <f ca="1">SUM(0.75*(J714-F714),F714)</f>
        <v>13.25</v>
      </c>
      <c r="J714" s="108">
        <f ca="1">SUM(F714,-B714,F714)</f>
        <v>13</v>
      </c>
      <c r="K714" s="71">
        <f ca="1">SUM(0.5*(L714-J714),J714)</f>
        <v>12.8125</v>
      </c>
      <c r="L714" s="108">
        <f ca="1">SUM(J714,J714,-H714,0.25*ABS(J714-H714))</f>
        <v>12.625</v>
      </c>
      <c r="M714" s="109">
        <f ca="1">SUM(0.166*(R714-L714),L714)</f>
        <v>13.35125</v>
      </c>
      <c r="N714" s="109">
        <f ca="1">SUM(0.333*(R714-L714),L714)</f>
        <v>14.081875</v>
      </c>
      <c r="O714" s="71">
        <f ca="1">SUM(0.5*(R714-L714),L714)</f>
        <v>14.8125</v>
      </c>
      <c r="P714" s="71">
        <f ca="1">SUM(0.666*(R714-L714),L714)</f>
        <v>15.53875</v>
      </c>
      <c r="Q714" s="71">
        <f ca="1">SUM(0.832*(R714-L714),L714)</f>
        <v>16.265</v>
      </c>
      <c r="R714" s="108">
        <v>17</v>
      </c>
      <c r="S714" s="122"/>
      <c r="T714" s="111">
        <f ca="1">SUM((BZ20+CA19+CA18+CB17+CB16+CC15+CC14+CD13+CD12+CE11+CE10+BX6+BW5+BV4)*-0.132,(CD9+CC9+CB8+CA8+BZ7+BY7)*-0.132/2,17)</f>
        <v>16.612461538461538</v>
      </c>
      <c r="U714" s="111">
        <f ca="1">Lefty!T714</f>
        <v>19.235538461538461</v>
      </c>
    </row>
    <row r="715" spans="2:21">
      <c r="B715" s="108">
        <v>16</v>
      </c>
      <c r="C715" s="71">
        <f ca="1">SUM(0.25*(F715-B715),B715)</f>
        <v>15.5</v>
      </c>
      <c r="D715" s="71">
        <f ca="1">SUM(0.5*(F715-B715)+B715)</f>
        <v>15</v>
      </c>
      <c r="E715" s="71">
        <f ca="1">SUM(0.75*(F715-B715),B715)</f>
        <v>14.5</v>
      </c>
      <c r="F715" s="108">
        <v>14</v>
      </c>
      <c r="G715" s="71">
        <f ca="1">SUM(0.25*(J715-F715),F715)</f>
        <v>13.5</v>
      </c>
      <c r="H715" s="71">
        <f ca="1">SUM(0.5*(J715-F715),F715)</f>
        <v>13</v>
      </c>
      <c r="I715" s="71">
        <f ca="1">SUM(0.75*(J715-F715),F715)</f>
        <v>12.5</v>
      </c>
      <c r="J715" s="108">
        <f ca="1">SUM(F715,-B715,F715)</f>
        <v>12</v>
      </c>
      <c r="K715" s="71">
        <f ca="1">SUM(0.5*(L715-J715),J715)</f>
        <v>11.625</v>
      </c>
      <c r="L715" s="108">
        <f ca="1">SUM(J715,J715,-H715,0.25*ABS(J715-H715))</f>
        <v>11.25</v>
      </c>
      <c r="M715" s="109">
        <f ca="1">SUM(0.166*(R715-L715),L715)</f>
        <v>12.2045</v>
      </c>
      <c r="N715" s="109">
        <f ca="1">SUM(0.333*(R715-L715),L715)</f>
        <v>13.16475</v>
      </c>
      <c r="O715" s="71">
        <f ca="1">SUM(0.5*(R715-L715),L715)</f>
        <v>14.125</v>
      </c>
      <c r="P715" s="71">
        <f ca="1">SUM(0.666*(R715-L715),L715)</f>
        <v>15.0795</v>
      </c>
      <c r="Q715" s="71">
        <f ca="1">SUM(0.832*(R715-L715),L715)</f>
        <v>16.034</v>
      </c>
      <c r="R715" s="108">
        <v>17</v>
      </c>
      <c r="S715" s="122"/>
      <c r="T715" s="111">
        <f ca="1">SUM((BX20+BY19+BZ18+CA17+CB16+CC15+CD14+CE13+CF12+CG11+CG10+BV4)*-0.132,(CF9+CE9+CD8+CC8+CB7+CA7+BZ6+BY6+BX5+BW5)*-0.132/2,17)</f>
        <v>17.40446153846154</v>
      </c>
      <c r="U715" s="111">
        <f ca="1">Lefty!T715</f>
        <v>19.433538461538461</v>
      </c>
    </row>
    <row r="716" spans="2:21">
      <c r="B716" s="108">
        <v>17</v>
      </c>
      <c r="C716" s="71">
        <f ca="1">SUM(0.25*(F716-B716),B716)</f>
        <v>16.25</v>
      </c>
      <c r="D716" s="71">
        <f ca="1">SUM(0.5*(F716-B716)+B716)</f>
        <v>15.5</v>
      </c>
      <c r="E716" s="71">
        <f ca="1">SUM(0.75*(F716-B716),B716)</f>
        <v>14.75</v>
      </c>
      <c r="F716" s="108">
        <v>14</v>
      </c>
      <c r="G716" s="71">
        <f ca="1">SUM(0.25*(J716-F716),F716)</f>
        <v>13.25</v>
      </c>
      <c r="H716" s="71">
        <f ca="1">SUM(0.5*(J716-F716),F716)</f>
        <v>12.5</v>
      </c>
      <c r="I716" s="71">
        <f ca="1">SUM(0.75*(J716-F716),F716)</f>
        <v>11.75</v>
      </c>
      <c r="J716" s="108">
        <f ca="1">SUM(F716,-B716,F716)</f>
        <v>11</v>
      </c>
      <c r="K716" s="71">
        <f ca="1">SUM(0.5*(L716-J716),J716)</f>
        <v>10.4375</v>
      </c>
      <c r="L716" s="108">
        <f ca="1">SUM(J716,J716,-H716,0.25*ABS(J716-H716))</f>
        <v>9.875</v>
      </c>
      <c r="M716" s="109">
        <f ca="1">SUM(0.166*(R716-L716),L716)</f>
        <v>11.05775</v>
      </c>
      <c r="N716" s="109">
        <f ca="1">SUM(0.333*(R716-L716),L716)</f>
        <v>12.247625</v>
      </c>
      <c r="O716" s="71">
        <f ca="1">SUM(0.5*(R716-L716),L716)</f>
        <v>13.4375</v>
      </c>
      <c r="P716" s="71">
        <f ca="1">SUM(0.666*(R716-L716),L716)</f>
        <v>14.62025</v>
      </c>
      <c r="Q716" s="71">
        <f ca="1">SUM(0.832*(R716-L716),L716)</f>
        <v>15.803</v>
      </c>
      <c r="R716" s="108">
        <v>17</v>
      </c>
      <c r="S716" s="122"/>
      <c r="T716" s="111">
        <f ca="1">SUM((BV20+BY18+CB16+CE14+CH12+CI11+CJ10)*-0.132,(BW19+BX19+BZ17+CA17+CC15+CD15+CF13+CG13+CC7+CB7+CA6+BZ6+BY5+BX5+BW4+BV4)*-0.132/2,(CI9+CH9+CG9+CF8+CE8+CD8)*-0.132/3,17)</f>
        <v>17.470461538461539</v>
      </c>
      <c r="U716" s="111">
        <f ca="1">Lefty!T716</f>
        <v>18.927538461538461</v>
      </c>
    </row>
    <row r="717" spans="2:21">
      <c r="B717" s="108">
        <v>18</v>
      </c>
      <c r="C717" s="71">
        <f ca="1">SUM(0.25*(F717-B717),B717)</f>
        <v>17</v>
      </c>
      <c r="D717" s="71">
        <f ca="1">SUM(0.5*(F717-B717)+B717)</f>
        <v>16</v>
      </c>
      <c r="E717" s="71">
        <f ca="1">SUM(0.75*(F717-B717),B717)</f>
        <v>15</v>
      </c>
      <c r="F717" s="108">
        <v>14</v>
      </c>
      <c r="G717" s="71">
        <f ca="1">SUM(0.25*(J717-F717),F717)</f>
        <v>13</v>
      </c>
      <c r="H717" s="71">
        <f ca="1">SUM(0.5*(J717-F717),F717)</f>
        <v>12</v>
      </c>
      <c r="I717" s="71">
        <f ca="1">SUM(0.75*(J717-F717),F717)</f>
        <v>11</v>
      </c>
      <c r="J717" s="108">
        <f ca="1">SUM(F717,-B717,F717)</f>
        <v>10</v>
      </c>
      <c r="K717" s="71">
        <f ca="1">SUM(0.5*(L717-J717),J717)</f>
        <v>9.25</v>
      </c>
      <c r="L717" s="108">
        <f ca="1">SUM(J717,J717,-H717,0.25*ABS(J717-H717))</f>
        <v>8.5</v>
      </c>
      <c r="M717" s="109">
        <f ca="1">SUM(0.166*(R717-L717),L717)</f>
        <v>9.911</v>
      </c>
      <c r="N717" s="109">
        <f ca="1">SUM(0.333*(R717-L717),L717)</f>
        <v>11.3305</v>
      </c>
      <c r="O717" s="71">
        <f ca="1">SUM(0.5*(R717-L717),L717)</f>
        <v>12.75</v>
      </c>
      <c r="P717" s="71">
        <f ca="1">SUM(0.666*(R717-L717),L717)</f>
        <v>14.161000000000001</v>
      </c>
      <c r="Q717" s="71">
        <f ca="1">SUM(0.832*(R717-L717),L717)</f>
        <v>15.572</v>
      </c>
      <c r="R717" s="108">
        <v>17</v>
      </c>
      <c r="S717" s="122"/>
      <c r="T717" s="111">
        <f ca="1">SUM((BU19+BV19+BW18+BX18+BY17+BZ17+CA16+CB16+CC15+CD15+CE14+CF14+CG13+CH13+CI12+CJ12+CK11+CL11)*-0.132/2,(BT20+CM10)*-0.132,(CL9+CK9+CJ9+CI8+CH8+CG8+CF7+CE7+CD7+CC6+CB6+CA6+BZ5+BY5+BX5)*-0.132/3,(BW4+BV4)*-0.132/2,17)</f>
        <v>17.40446153846154</v>
      </c>
      <c r="U717" s="111">
        <f ca="1">Lefty!T717</f>
        <v>18.751538461538459</v>
      </c>
    </row>
    <row r="718" spans="2:21">
      <c r="B718" s="108">
        <v>19</v>
      </c>
      <c r="C718" s="71">
        <f ca="1">SUM(0.25*(F718-B718),B718)</f>
        <v>17.75</v>
      </c>
      <c r="D718" s="71">
        <f ca="1">SUM(0.5*(F718-B718)+B718)</f>
        <v>16.5</v>
      </c>
      <c r="E718" s="71">
        <f ca="1">SUM(0.75*(F718-B718),B718)</f>
        <v>15.25</v>
      </c>
      <c r="F718" s="108">
        <v>14</v>
      </c>
      <c r="G718" s="71">
        <f ca="1">SUM(0.25*(J718-F718),F718)</f>
        <v>12.75</v>
      </c>
      <c r="H718" s="71">
        <f ca="1">SUM(0.5*(J718-F718),F718)</f>
        <v>11.5</v>
      </c>
      <c r="I718" s="71">
        <f ca="1">SUM(0.75*(J718-F718),F718)</f>
        <v>10.25</v>
      </c>
      <c r="J718" s="108">
        <f ca="1">SUM(F718,-B718,F718)</f>
        <v>9</v>
      </c>
      <c r="K718" s="71">
        <f ca="1">SUM(0.5*(L718-J718),J718)</f>
        <v>8.0625</v>
      </c>
      <c r="L718" s="108">
        <f ca="1">SUM(J718,J718,-H718,0.25*ABS(J718-H718))</f>
        <v>7.125</v>
      </c>
      <c r="M718" s="109">
        <f ca="1">SUM(0.166*(R718-L718),L718)</f>
        <v>8.76425</v>
      </c>
      <c r="N718" s="109">
        <f ca="1">SUM(0.333*(R718-L718),L718)</f>
        <v>10.413375</v>
      </c>
      <c r="O718" s="71">
        <f ca="1">SUM(0.5*(R718-L718),L718)</f>
        <v>12.0625</v>
      </c>
      <c r="P718" s="71">
        <f ca="1">SUM(0.666*(R718-L718),L718)</f>
        <v>13.70175</v>
      </c>
      <c r="Q718" s="71">
        <f ca="1">SUM(0.832*(R718-L718),L718)</f>
        <v>15.341</v>
      </c>
      <c r="R718" s="108">
        <v>17</v>
      </c>
      <c r="S718" s="122"/>
      <c r="T718" s="111">
        <f ca="1">SUM((BR20+BS20+BT19+BU19+BY17+BZ17+CA16+CB16+CF14+CG14+CK12+CL12+CM11+CN11+CO10+CP10)*-0.132/2,(BV18+BW18+BX18+CC15+CD15+CE15+CH13+CI13+CJ13+CG7+CF7+CE7+CD6+CC6+CB6+CA5+BZ5+BY5+BX4+BW4+BV4)*-0.132/3,(CO9+CN9++CM9+CL9+CK8+CJ8+CI8+CH8)*-0.132/4,17)</f>
        <v>17.459461538461539</v>
      </c>
      <c r="U718" s="111">
        <f ca="1">Lefty!T718</f>
        <v>18.83953846153846</v>
      </c>
    </row>
    <row r="719" spans="2:21">
      <c r="B719" s="108">
        <v>20</v>
      </c>
      <c r="C719" s="71">
        <f ca="1">SUM(0.25*(F719-B719),B719)</f>
        <v>18.5</v>
      </c>
      <c r="D719" s="71">
        <f ca="1">SUM(0.5*(F719-B719)+B719)</f>
        <v>17</v>
      </c>
      <c r="E719" s="71">
        <f ca="1">SUM(0.75*(F719-B719),B719)</f>
        <v>15.5</v>
      </c>
      <c r="F719" s="108">
        <v>14</v>
      </c>
      <c r="G719" s="71">
        <f ca="1">SUM(0.25*(J719-F719),F719)</f>
        <v>12.5</v>
      </c>
      <c r="H719" s="71">
        <f ca="1">SUM(0.5*(J719-F719),F719)</f>
        <v>11</v>
      </c>
      <c r="I719" s="71">
        <f ca="1">SUM(0.75*(J719-F719),F719)</f>
        <v>9.5</v>
      </c>
      <c r="J719" s="108">
        <f ca="1">SUM(F719,-B719,F719)</f>
        <v>8</v>
      </c>
      <c r="K719" s="71">
        <f ca="1">SUM(0.5*(L719-J719),J719)</f>
        <v>6.875</v>
      </c>
      <c r="L719" s="108">
        <f ca="1">SUM(J719,J719,-H719,0.25*ABS(J719-H719))</f>
        <v>5.75</v>
      </c>
      <c r="M719" s="109">
        <f ca="1">SUM(0.166*(R719-L719),L719)</f>
        <v>7.6175</v>
      </c>
      <c r="N719" s="109">
        <f ca="1">SUM(0.333*(R719-L719),L719)</f>
        <v>9.49625</v>
      </c>
      <c r="O719" s="71">
        <f ca="1">SUM(0.5*(R719-L719),L719)</f>
        <v>11.375</v>
      </c>
      <c r="P719" s="71">
        <f ca="1">SUM(0.666*(R719-L719),L719)</f>
        <v>13.2425</v>
      </c>
      <c r="Q719" s="71">
        <f ca="1">SUM(0.832*(R719-L719),L719)</f>
        <v>15.11</v>
      </c>
      <c r="R719" s="108">
        <v>17</v>
      </c>
      <c r="S719" s="122"/>
      <c r="T719" s="111">
        <f ca="1">SUM((BP20+BQ20+BU18+BV18)*-0.132/2,(BR19+BS19+BT19+BW17+BX17+BY17+BZ16+CA16+CB16+CC15+CD15+CE15+CF14+CG14+CH14+CI13+CJ13+CK13+CL12+CM12+CN12+CO11+CP11+CQ11)*-0.132/3,(CR10+CS10)*-0.132/2,(CR9+CQ9+CP9+CO9+CN8+CM8+CL8+CK8+CJ7+CI7+CH7+CG7+CF6+CE6+CD6+CC6+CB5+CA5+BZ5+BY5)*-0.132/4,(BX4+BW4+BV4)*-0.132/3,17)</f>
        <v>17.206461538461539</v>
      </c>
      <c r="U719" s="111">
        <f ca="1">Lefty!T719</f>
        <v>18.48753846153846</v>
      </c>
    </row>
    <row r="720" spans="2:21">
      <c r="B720" s="108">
        <v>21</v>
      </c>
      <c r="C720" s="71">
        <f ca="1">SUM(0.25*(F720-B720),B720)</f>
        <v>19.25</v>
      </c>
      <c r="D720" s="71">
        <f ca="1">SUM(0.5*(F720-B720)+B720)</f>
        <v>17.5</v>
      </c>
      <c r="E720" s="71">
        <f ca="1">SUM(0.75*(F720-B720),B720)</f>
        <v>15.75</v>
      </c>
      <c r="F720" s="108">
        <v>14</v>
      </c>
      <c r="G720" s="71">
        <f ca="1">SUM(0.25*(J720-F720),F720)</f>
        <v>12.25</v>
      </c>
      <c r="H720" s="71">
        <f ca="1">SUM(0.5*(J720-F720),F720)</f>
        <v>10.5</v>
      </c>
      <c r="I720" s="71">
        <f ca="1">SUM(0.75*(J720-F720),F720)</f>
        <v>8.75</v>
      </c>
      <c r="J720" s="108">
        <f ca="1">SUM(F720,-B720,F720)</f>
        <v>7</v>
      </c>
      <c r="K720" s="71">
        <f ca="1">SUM(0.5*(L720-J720),J720)</f>
        <v>5.6875</v>
      </c>
      <c r="L720" s="108">
        <f ca="1">SUM(J720,J720,-H720,0.25*ABS(J720-H720))</f>
        <v>4.375</v>
      </c>
      <c r="M720" s="109">
        <f ca="1">SUM(0.166*(R720-L720),L720)</f>
        <v>6.4707500000000007</v>
      </c>
      <c r="N720" s="109">
        <f ca="1">SUM(0.333*(R720-L720),L720)</f>
        <v>8.5791250000000012</v>
      </c>
      <c r="O720" s="71">
        <f ca="1">SUM(0.5*(R720-L720),L720)</f>
        <v>10.6875</v>
      </c>
      <c r="P720" s="71">
        <f ca="1">SUM(0.666*(R720-L720),L720)</f>
        <v>12.78325</v>
      </c>
      <c r="Q720" s="71">
        <f ca="1">SUM(0.832*(R720-L720),L720)</f>
        <v>14.879</v>
      </c>
      <c r="R720" s="108">
        <v>17</v>
      </c>
      <c r="S720" s="122"/>
      <c r="T720" s="111">
        <f ca="1">SUM((BN20+BO20+BP20+BQ19+BR19+BS19+BT18+BU18+BV18+BW17+BX17+BY17+BZ16+CA16+CB16+CG14+CH14+CI14+CN12+CO12+CP12+CQ11+CR11+CS11)*-0.132/3,(CC15+CD15+CE15+CF15+CJ13+CK13+CL13+CM13)*-0.132/4,(CT10+CU10)*-0.132/2,(CT9+CS9+CR9+CQ9+CP9)*-0.132/5,(CO8+CN8+CM8+CL8+CK7+CJ7+CI7+CH7+CG6+CF6+CE6+CD6+CC5+CB5+CA5+BZ5+BY4+BX4+BW4+BV4)*-0.132/4,17)</f>
        <v>16.856661538461537</v>
      </c>
      <c r="U720" s="111">
        <f ca="1">Lefty!T720</f>
        <v>18.500738461538461</v>
      </c>
    </row>
    <row r="721" spans="2:21">
      <c r="B721" s="108">
        <v>22</v>
      </c>
      <c r="C721" s="71">
        <f ca="1">SUM(0.25*(F721-B721),B721)</f>
        <v>20</v>
      </c>
      <c r="D721" s="71">
        <f ca="1">SUM(0.5*(F721-B721)+B721)</f>
        <v>18</v>
      </c>
      <c r="E721" s="71">
        <f ca="1">SUM(0.75*(F721-B721),B721)</f>
        <v>16</v>
      </c>
      <c r="F721" s="108">
        <v>14</v>
      </c>
      <c r="G721" s="71">
        <f ca="1">SUM(0.25*(J721-F721),F721)</f>
        <v>12</v>
      </c>
      <c r="H721" s="71">
        <f ca="1">SUM(0.5*(J721-F721),F721)</f>
        <v>10</v>
      </c>
      <c r="I721" s="71">
        <f ca="1">SUM(0.75*(J721-F721),F721)</f>
        <v>8</v>
      </c>
      <c r="J721" s="108">
        <f ca="1">SUM(F721,-B721,F721)</f>
        <v>6</v>
      </c>
      <c r="K721" s="71">
        <f ca="1">SUM(0.5*(L721-J721),J721)</f>
        <v>4.5</v>
      </c>
      <c r="L721" s="108">
        <f ca="1">SUM(J721,J721,-H721,0.25*ABS(J721-H721))</f>
        <v>3</v>
      </c>
      <c r="M721" s="109">
        <f ca="1">SUM(0.166*(R721-L721),L721)</f>
        <v>5.324</v>
      </c>
      <c r="N721" s="109">
        <f ca="1">SUM(0.333*(R721-L721),L721)</f>
        <v>7.662</v>
      </c>
      <c r="O721" s="71">
        <f ca="1">SUM(0.5*(R721-L721),L721)</f>
        <v>10</v>
      </c>
      <c r="P721" s="71">
        <f ca="1">SUM(0.666*(R721-L721),L721)</f>
        <v>12.324</v>
      </c>
      <c r="Q721" s="71">
        <f ca="1">SUM(0.832*(R721-L721),L721)</f>
        <v>14.648</v>
      </c>
      <c r="R721" s="108">
        <v>17</v>
      </c>
      <c r="S721" s="122"/>
      <c r="T721" s="111">
        <f ca="1">SUM((BL20+BM20+BN20+BS18+BT18+BU18+BZ16+CA16+CB16)*-0.132/3,(BO19+BP19+BQ19+BR19+BV17+BW17+BX17+BY17+CC15+CD15+CE15+CF15+CG14+CH14+CI14+CJ14+CK13+CL13+CM13+CN13+CO12+CP12+CQ12+CR12)*-0.132/4,(CS11+CT11+CU11+CV10+CW10+CX10)*-0.132/3,(CW9+CV9+CU9+CT9+CS9+CR8+CQ8+CP8+CO8+CN8+CM7+CL7+CK7+CJ7+CI7+CH6+CG6+CF6+CE6+CD6)*-0.132/5,(CC5+CB5+CA5+BZ5+BY4+BX4+BW4+BV4)*-0.132/4,17)</f>
        <v>16.97766153846154</v>
      </c>
      <c r="U721" s="111">
        <f ca="1">Lefty!T721</f>
        <v>18.192738461538461</v>
      </c>
    </row>
    <row r="722" spans="2:21">
      <c r="B722" s="108">
        <v>23</v>
      </c>
      <c r="C722" s="71">
        <f ca="1">SUM(0.25*(F722-B722),B722)</f>
        <v>20.75</v>
      </c>
      <c r="D722" s="71">
        <f ca="1">SUM(0.5*(F722-B722)+B722)</f>
        <v>18.5</v>
      </c>
      <c r="E722" s="71">
        <f ca="1">SUM(0.75*(F722-B722),B722)</f>
        <v>16.25</v>
      </c>
      <c r="F722" s="108">
        <v>14</v>
      </c>
      <c r="G722" s="71">
        <f ca="1">SUM(0.25*(J722-F722),F722)</f>
        <v>11.75</v>
      </c>
      <c r="H722" s="71">
        <f ca="1">SUM(0.5*(J722-F722),F722)</f>
        <v>9.5</v>
      </c>
      <c r="I722" s="71">
        <f ca="1">SUM(0.75*(J722-F722),F722)</f>
        <v>7.25</v>
      </c>
      <c r="J722" s="108">
        <f ca="1">SUM(F722,-B722,F722)</f>
        <v>5</v>
      </c>
      <c r="K722" s="71">
        <f ca="1">SUM(0.5*(L722-J722),J722)</f>
        <v>3.3125</v>
      </c>
      <c r="L722" s="108">
        <f ca="1">SUM(J722,J722,-H722,0.25*ABS(J722-H722))</f>
        <v>1.625</v>
      </c>
      <c r="M722" s="109">
        <f ca="1">SUM(0.166*(R722-L722),L722)</f>
        <v>4.1772500000000008</v>
      </c>
      <c r="N722" s="109">
        <f ca="1">SUM(0.333*(R722-L722),L722)</f>
        <v>6.744875</v>
      </c>
      <c r="O722" s="71">
        <f ca="1">SUM(0.5*(R722-L722),L722)</f>
        <v>9.3125</v>
      </c>
      <c r="P722" s="71">
        <f ca="1">SUM(0.666*(R722-L722),L722)</f>
        <v>11.86475</v>
      </c>
      <c r="Q722" s="71">
        <f ca="1">SUM(0.832*(R722-L722),L722)</f>
        <v>14.417</v>
      </c>
      <c r="R722" s="108">
        <v>17</v>
      </c>
      <c r="S722" s="122"/>
      <c r="T722" s="111">
        <f ca="1">SUM((BJ20+BK20+BL20)*-0.132/3,(BM19+BN19+BO19+BP19+BQ18+BR18+BS18+BT18+BU17+BV17+BW17+BX17+BY16+BZ16+CA16+CB16+CH14+CI14+CJ14+CK14+CQ12+CR12+CS12+CT12+CU11+CV11+CW11+CX11)*-0.132/4,(CC15+CD15+CE15+CF15+CG15+CL13+CM13+CN13+CO13+CP13)*-0.132/5,(CY10+CZ10+DA10)*-0.132/3,(CZ9+CY9+CX9+CW9+CV9+CU9)*-0.132/6,(CT8+CS8+CR8+CQ8+CP8+CO7+CN7+CM7+CL7+CK7+CJ6+CI6+CH6+CG6+CF6+CE5+CD5+CC5+CB5+CA5+BZ4+BY4+BX4+BW4+BV4)*-0.132/5,17)</f>
        <v>17.01726153846154</v>
      </c>
      <c r="U722" s="111">
        <f ca="1">Lefty!T722</f>
        <v>17.937538461538463</v>
      </c>
    </row>
    <row r="723" spans="2:19">
      <c r="B723" s="108"/>
      <c r="C723" s="71"/>
      <c r="D723" s="71"/>
      <c r="E723" s="71"/>
      <c r="F723" s="108"/>
      <c r="G723" s="71"/>
      <c r="H723" s="71"/>
      <c r="I723" s="71"/>
      <c r="J723" s="108"/>
      <c r="K723" s="71"/>
      <c r="L723" s="108"/>
      <c r="M723" s="109"/>
      <c r="N723" s="109"/>
      <c r="O723" s="71"/>
      <c r="P723" s="71"/>
      <c r="Q723" s="71"/>
      <c r="R723" s="108"/>
      <c r="S723" s="122"/>
    </row>
    <row r="724" spans="2:21">
      <c r="B724" s="108">
        <v>15</v>
      </c>
      <c r="C724" s="71">
        <f ca="1">SUM(0.25*(F724-B724),B724)</f>
        <v>15</v>
      </c>
      <c r="D724" s="71">
        <f ca="1">SUM(0.5*(F724-B724)+B724)</f>
        <v>15</v>
      </c>
      <c r="E724" s="71">
        <f ca="1">SUM(0.75*(F724-B724),B724)</f>
        <v>15</v>
      </c>
      <c r="F724" s="108">
        <v>15</v>
      </c>
      <c r="G724" s="71">
        <f ca="1">SUM(0.25*(J724-F724),F724)</f>
        <v>15</v>
      </c>
      <c r="H724" s="71">
        <f ca="1">SUM(0.5*(J724-F724),F724)</f>
        <v>15</v>
      </c>
      <c r="I724" s="71">
        <f ca="1">SUM(0.75*(J724-F724),F724)</f>
        <v>15</v>
      </c>
      <c r="J724" s="108">
        <f ca="1">SUM(F724,-B724,F724)</f>
        <v>15</v>
      </c>
      <c r="K724" s="71">
        <f ca="1">SUM(0.5*(L724-J724),J724)</f>
        <v>15.1</v>
      </c>
      <c r="L724" s="108">
        <f ca="1">SUM(J724,J724,-H724,0.25*ABS(J724-H724),0.1*(17-F724))</f>
        <v>15.2</v>
      </c>
      <c r="M724" s="109">
        <f ca="1">SUM(0.166*(R724-L724),L724)</f>
        <v>15.4988</v>
      </c>
      <c r="N724" s="109">
        <f ca="1">SUM(0.333*(R724-L724),L724)</f>
        <v>15.7994</v>
      </c>
      <c r="O724" s="71">
        <f ca="1">SUM(0.5*(R724-L724),L724)</f>
        <v>16.1</v>
      </c>
      <c r="P724" s="71">
        <f ca="1">SUM(0.666*(R724-L724),L724)</f>
        <v>16.3988</v>
      </c>
      <c r="Q724" s="71">
        <f ca="1">SUM(0.832*(R724-L724),L724)</f>
        <v>16.6976</v>
      </c>
      <c r="R724" s="108">
        <v>17</v>
      </c>
      <c r="S724" s="122"/>
      <c r="T724" s="111">
        <f ca="1">SUM((BZ20+BZ19+BZ18+BZ17+BZ16+BZ15+BZ14+BZ13+BZ12+BZ11+BZ10+BY9+BX8+BW7+BW6+BV5+BV4)*-0.132,17)</f>
        <v>16.612461538461538</v>
      </c>
      <c r="U724" s="111">
        <f ca="1">Lefty!T724</f>
        <v>18.443538461538463</v>
      </c>
    </row>
    <row r="725" spans="2:21">
      <c r="B725" s="108">
        <v>16</v>
      </c>
      <c r="C725" s="71">
        <f ca="1">SUM(0.25*(F725-B725),B725)</f>
        <v>15.75</v>
      </c>
      <c r="D725" s="71">
        <f ca="1">SUM(0.5*(F725-B725)+B725)</f>
        <v>15.5</v>
      </c>
      <c r="E725" s="71">
        <f ca="1">SUM(0.75*(F725-B725),B725)</f>
        <v>15.25</v>
      </c>
      <c r="F725" s="108">
        <v>15</v>
      </c>
      <c r="G725" s="71">
        <f ca="1">SUM(0.25*(J725-F725),F725)</f>
        <v>14.75</v>
      </c>
      <c r="H725" s="71">
        <f ca="1">SUM(0.5*(J725-F725),F725)</f>
        <v>14.5</v>
      </c>
      <c r="I725" s="71">
        <f ca="1">SUM(0.75*(J725-F725),F725)</f>
        <v>14.25</v>
      </c>
      <c r="J725" s="108">
        <f ca="1">SUM(F725,-B725,F725)</f>
        <v>14</v>
      </c>
      <c r="K725" s="71">
        <f ca="1">SUM(0.5*(L725-J725),J725)</f>
        <v>13.8125</v>
      </c>
      <c r="L725" s="108">
        <f ca="1">SUM(J725,J725,-H725,0.25*ABS(J725-H725))</f>
        <v>13.625</v>
      </c>
      <c r="M725" s="109">
        <f ca="1">SUM(0.166*(R725-L725),L725)</f>
        <v>14.18525</v>
      </c>
      <c r="N725" s="109">
        <f ca="1">SUM(0.333*(R725-L725),L725)</f>
        <v>14.748875</v>
      </c>
      <c r="O725" s="71">
        <f ca="1">SUM(0.5*(R725-L725),L725)</f>
        <v>15.3125</v>
      </c>
      <c r="P725" s="71">
        <f ca="1">SUM(0.666*(R725-L725),L725)</f>
        <v>15.87275</v>
      </c>
      <c r="Q725" s="71">
        <f ca="1">SUM(0.832*(R725-L725),L725)</f>
        <v>16.433</v>
      </c>
      <c r="R725" s="108">
        <v>17</v>
      </c>
      <c r="S725" s="122"/>
      <c r="T725" s="111">
        <f ca="1">SUM((BX20+BY19+BY18+BZ17+BZ16+CA15+CA14+CB13+CB12+CC11+CC10+BZ8+BY7+BX6+BW5+BV4)*-0.132,(CB9+CA9)*-0.132/2,17)</f>
        <v>16.810461538461539</v>
      </c>
      <c r="U725" s="111">
        <f ca="1">Lefty!T725</f>
        <v>19.103538461538463</v>
      </c>
    </row>
    <row r="726" spans="2:21">
      <c r="B726" s="108">
        <v>17</v>
      </c>
      <c r="C726" s="71">
        <f ca="1">SUM(0.25*(F726-B726),B726)</f>
        <v>16.5</v>
      </c>
      <c r="D726" s="71">
        <f ca="1">SUM(0.5*(F726-B726)+B726)</f>
        <v>16</v>
      </c>
      <c r="E726" s="71">
        <f ca="1">SUM(0.75*(F726-B726),B726)</f>
        <v>15.5</v>
      </c>
      <c r="F726" s="108">
        <v>15</v>
      </c>
      <c r="G726" s="71">
        <f ca="1">SUM(0.25*(J726-F726),F726)</f>
        <v>14.5</v>
      </c>
      <c r="H726" s="71">
        <f ca="1">SUM(0.5*(J726-F726),F726)</f>
        <v>14</v>
      </c>
      <c r="I726" s="71">
        <f ca="1">SUM(0.75*(J726-F726),F726)</f>
        <v>13.5</v>
      </c>
      <c r="J726" s="108">
        <f ca="1">SUM(F726,-B726,F726)</f>
        <v>13</v>
      </c>
      <c r="K726" s="71">
        <f ca="1">SUM(0.5*(L726-J726),J726)</f>
        <v>12.625</v>
      </c>
      <c r="L726" s="108">
        <f ca="1">SUM(J726,J726,-H726,0.25*ABS(J726-H726))</f>
        <v>12.25</v>
      </c>
      <c r="M726" s="109">
        <f ca="1">SUM(0.166*(R726-L726),L726)</f>
        <v>13.0385</v>
      </c>
      <c r="N726" s="109">
        <f ca="1">SUM(0.333*(R726-L726),L726)</f>
        <v>13.83175</v>
      </c>
      <c r="O726" s="71">
        <f ca="1">SUM(0.5*(R726-L726),L726)</f>
        <v>14.625</v>
      </c>
      <c r="P726" s="71">
        <f ca="1">SUM(0.666*(R726-L726),L726)</f>
        <v>15.413499999999999</v>
      </c>
      <c r="Q726" s="71">
        <f ca="1">SUM(0.832*(R726-L726),L726)</f>
        <v>16.201999999999998</v>
      </c>
      <c r="R726" s="108">
        <v>17</v>
      </c>
      <c r="S726" s="122"/>
      <c r="T726" s="111">
        <f ca="1">SUM((BV20+BW19+BX18+BY17+BZ16+CA15+CB14+CC13+CD12+CE11+CE10+BX6+BW5+BV4)*-0.132,(CD9+CC9+CB8+CA8+BZ7+BY7)*-0.132/2,17)</f>
        <v>16.612461538461538</v>
      </c>
      <c r="U726" s="111">
        <f ca="1">Lefty!T726</f>
        <v>19.235538461538461</v>
      </c>
    </row>
    <row r="727" spans="2:21">
      <c r="B727" s="108">
        <v>18</v>
      </c>
      <c r="C727" s="71">
        <f ca="1">SUM(0.25*(F727-B727),B727)</f>
        <v>17.25</v>
      </c>
      <c r="D727" s="71">
        <f ca="1">SUM(0.5*(F727-B727)+B727)</f>
        <v>16.5</v>
      </c>
      <c r="E727" s="71">
        <f ca="1">SUM(0.75*(F727-B727),B727)</f>
        <v>15.75</v>
      </c>
      <c r="F727" s="108">
        <v>15</v>
      </c>
      <c r="G727" s="71">
        <f ca="1">SUM(0.25*(J727-F727),F727)</f>
        <v>14.25</v>
      </c>
      <c r="H727" s="71">
        <f ca="1">SUM(0.5*(J727-F727),F727)</f>
        <v>13.5</v>
      </c>
      <c r="I727" s="71">
        <f ca="1">SUM(0.75*(J727-F727),F727)</f>
        <v>12.75</v>
      </c>
      <c r="J727" s="108">
        <f ca="1">SUM(F727,-B727,F727)</f>
        <v>12</v>
      </c>
      <c r="K727" s="71">
        <f ca="1">SUM(0.5*(L727-J727),J727)</f>
        <v>11.4375</v>
      </c>
      <c r="L727" s="108">
        <f ca="1">SUM(J727,J727,-H727,0.25*ABS(J727-H727))</f>
        <v>10.875</v>
      </c>
      <c r="M727" s="109">
        <f ca="1">SUM(0.166*(R727-L727),L727)</f>
        <v>11.89175</v>
      </c>
      <c r="N727" s="109">
        <f ca="1">SUM(0.333*(R727-L727),L727)</f>
        <v>12.914625000000001</v>
      </c>
      <c r="O727" s="71">
        <f ca="1">SUM(0.5*(R727-L727),L727)</f>
        <v>13.9375</v>
      </c>
      <c r="P727" s="71">
        <f ca="1">SUM(0.666*(R727-L727),L727)</f>
        <v>14.95425</v>
      </c>
      <c r="Q727" s="71">
        <f ca="1">SUM(0.832*(R727-L727),L727)</f>
        <v>15.971</v>
      </c>
      <c r="R727" s="108">
        <v>17</v>
      </c>
      <c r="S727" s="122"/>
      <c r="T727" s="111">
        <f ca="1">SUM((BT20+BW18+BZ16+CC14+CF12+CG11+CH10)*-0.132,(BU19+BV19+BX17+BY17+CA15+CB15+CD13+CE13+CG9+CF9+CE8+CD8+CC7+CB7+CA6+BZ6+BY5+BX5+BW4+BV4)*-0.132/2,17)</f>
        <v>16.94246153846154</v>
      </c>
      <c r="U727" s="111">
        <f ca="1">Lefty!T727</f>
        <v>18.707538461538462</v>
      </c>
    </row>
    <row r="728" spans="2:21">
      <c r="B728" s="108">
        <v>19</v>
      </c>
      <c r="C728" s="71">
        <f ca="1">SUM(0.25*(F728-B728),B728)</f>
        <v>18</v>
      </c>
      <c r="D728" s="71">
        <f ca="1">SUM(0.5*(F728-B728)+B728)</f>
        <v>17</v>
      </c>
      <c r="E728" s="71">
        <f ca="1">SUM(0.75*(F728-B728),B728)</f>
        <v>16</v>
      </c>
      <c r="F728" s="108">
        <v>15</v>
      </c>
      <c r="G728" s="71">
        <f ca="1">SUM(0.25*(J728-F728),F728)</f>
        <v>14</v>
      </c>
      <c r="H728" s="71">
        <f ca="1">SUM(0.5*(J728-F728),F728)</f>
        <v>13</v>
      </c>
      <c r="I728" s="71">
        <f ca="1">SUM(0.75*(J728-F728),F728)</f>
        <v>12</v>
      </c>
      <c r="J728" s="108">
        <f ca="1">SUM(F728,-B728,F728)</f>
        <v>11</v>
      </c>
      <c r="K728" s="71">
        <f ca="1">SUM(0.5*(L728-J728),J728)</f>
        <v>10.25</v>
      </c>
      <c r="L728" s="108">
        <f ca="1">SUM(J728,J728,-H728,0.25*ABS(J728-H728))</f>
        <v>9.5</v>
      </c>
      <c r="M728" s="109">
        <f ca="1">SUM(0.166*(R728-L728),L728)</f>
        <v>10.745000000000001</v>
      </c>
      <c r="N728" s="109">
        <f ca="1">SUM(0.333*(R728-L728),L728)</f>
        <v>11.9975</v>
      </c>
      <c r="O728" s="71">
        <f ca="1">SUM(0.5*(R728-L728),L728)</f>
        <v>13.25</v>
      </c>
      <c r="P728" s="71">
        <f ca="1">SUM(0.666*(R728-L728),L728)</f>
        <v>14.495000000000001</v>
      </c>
      <c r="Q728" s="71">
        <f ca="1">SUM(0.832*(R728-L728),L728)</f>
        <v>15.739999999999998</v>
      </c>
      <c r="R728" s="108">
        <v>17</v>
      </c>
      <c r="S728" s="122"/>
      <c r="T728" s="111">
        <f ca="1">SUM((BS19+BT19+BU18+BV18+BW17+BX17+BY16+BZ16+CA15+CB15+CC14+CD14+CE13+CF13+CG12+CH12+CI11+CJ11)*-0.132/2,(BR20+CK10)*-0.132,(CJ9+CI9+CH9+CG8+CF8+CE8+CD7+CC7+CB7)*-0.132/3,(CA6+BZ6+BY5+BX5+BW4+BV4)*-0.132/2,17)</f>
        <v>16.89846153846154</v>
      </c>
      <c r="U728" s="111">
        <f ca="1">Lefty!T728</f>
        <v>19.103538461538459</v>
      </c>
    </row>
    <row r="729" spans="2:21">
      <c r="B729" s="108">
        <v>20</v>
      </c>
      <c r="C729" s="71">
        <f ca="1">SUM(0.25*(F729-B729),B729)</f>
        <v>18.75</v>
      </c>
      <c r="D729" s="71">
        <f ca="1">SUM(0.5*(F729-B729)+B729)</f>
        <v>17.5</v>
      </c>
      <c r="E729" s="71">
        <f ca="1">SUM(0.75*(F729-B729),B729)</f>
        <v>16.25</v>
      </c>
      <c r="F729" s="108">
        <v>15</v>
      </c>
      <c r="G729" s="71">
        <f ca="1">SUM(0.25*(J729-F729),F729)</f>
        <v>13.75</v>
      </c>
      <c r="H729" s="71">
        <f ca="1">SUM(0.5*(J729-F729),F729)</f>
        <v>12.5</v>
      </c>
      <c r="I729" s="71">
        <f ca="1">SUM(0.75*(J729-F729),F729)</f>
        <v>11.25</v>
      </c>
      <c r="J729" s="108">
        <f ca="1">SUM(F729,-B729,F729)</f>
        <v>10</v>
      </c>
      <c r="K729" s="71">
        <f ca="1">SUM(0.5*(L729-J729),J729)</f>
        <v>9.0625</v>
      </c>
      <c r="L729" s="108">
        <f ca="1">SUM(J729,J729,-H729,0.25*ABS(J729-H729))</f>
        <v>8.125</v>
      </c>
      <c r="M729" s="109">
        <f ca="1">SUM(0.166*(R729-L729),L729)</f>
        <v>9.59825</v>
      </c>
      <c r="N729" s="109">
        <f ca="1">SUM(0.333*(R729-L729),L729)</f>
        <v>11.080375</v>
      </c>
      <c r="O729" s="71">
        <f ca="1">SUM(0.5*(R729-L729),L729)</f>
        <v>12.5625</v>
      </c>
      <c r="P729" s="71">
        <f ca="1">SUM(0.666*(R729-L729),L729)</f>
        <v>14.03575</v>
      </c>
      <c r="Q729" s="71">
        <f ca="1">SUM(0.832*(R729-L729),L729)</f>
        <v>15.509</v>
      </c>
      <c r="R729" s="108">
        <v>17</v>
      </c>
      <c r="S729" s="122"/>
      <c r="T729" s="111">
        <f ca="1">SUM((BP20+BQ20+BR19+BS19+BW17+BX17+BY16+BZ16+CD14+CE14+CI12+CJ12+CK11+CL11+CM10+CN10)*-0.132/2,(BT18+BU18+BV18+CA15+CB15+CC15+CF13+CG13+CH13+CM9+CL9+CK9+CJ8+CI8+CH8+CG7+CF7+CE7+CD6+CC6+CB6+CA5+BZ5+BY5+BX4+BW4+BV4)*-0.132/3,17)</f>
        <v>17.09646153846154</v>
      </c>
      <c r="U729" s="111">
        <f ca="1">Lefty!T729</f>
        <v>18.619538461538461</v>
      </c>
    </row>
    <row r="730" spans="2:21">
      <c r="B730" s="108">
        <v>21</v>
      </c>
      <c r="C730" s="71">
        <f ca="1">SUM(0.25*(F730-B730),B730)</f>
        <v>19.5</v>
      </c>
      <c r="D730" s="71">
        <f ca="1">SUM(0.5*(F730-B730)+B730)</f>
        <v>18</v>
      </c>
      <c r="E730" s="71">
        <f ca="1">SUM(0.75*(F730-B730),B730)</f>
        <v>16.5</v>
      </c>
      <c r="F730" s="108">
        <v>15</v>
      </c>
      <c r="G730" s="71">
        <f ca="1">SUM(0.25*(J730-F730),F730)</f>
        <v>13.5</v>
      </c>
      <c r="H730" s="71">
        <f ca="1">SUM(0.5*(J730-F730),F730)</f>
        <v>12</v>
      </c>
      <c r="I730" s="71">
        <f ca="1">SUM(0.75*(J730-F730),F730)</f>
        <v>10.5</v>
      </c>
      <c r="J730" s="108">
        <f ca="1">SUM(F730,-B730,F730)</f>
        <v>9</v>
      </c>
      <c r="K730" s="71">
        <f ca="1">SUM(0.5*(L730-J730),J730)</f>
        <v>7.875</v>
      </c>
      <c r="L730" s="108">
        <f ca="1">SUM(J730,J730,-H730,0.25*ABS(J730-H730))</f>
        <v>6.75</v>
      </c>
      <c r="M730" s="109">
        <f ca="1">SUM(0.166*(R730-L730),L730)</f>
        <v>8.4515</v>
      </c>
      <c r="N730" s="109">
        <f ca="1">SUM(0.333*(R730-L730),L730)</f>
        <v>10.16325</v>
      </c>
      <c r="O730" s="71">
        <f ca="1">SUM(0.5*(R730-L730),L730)</f>
        <v>11.875</v>
      </c>
      <c r="P730" s="71">
        <f ca="1">SUM(0.666*(R730-L730),L730)</f>
        <v>13.5765</v>
      </c>
      <c r="Q730" s="71">
        <f ca="1">SUM(0.832*(R730-L730),L730)</f>
        <v>15.278</v>
      </c>
      <c r="R730" s="108">
        <v>17</v>
      </c>
      <c r="S730" s="122"/>
      <c r="T730" s="111">
        <f ca="1">SUM((BN20+BO20+BS18+BT18)*-0.132/2,(BP19+BQ19+BR19+BU17+BV17+BW17+BX16+BY16+BZ16+CA15+CB15+CC15+CD14+CE14+CF14+CG13+CH13+CI13+CJ12+CK12+CL12+CM11+CN11+CO11)*-0.132/3,(CP10+CQ10)*-0.132/2,(CP9+CO9+CN9+CM9+CL8+CK8+CJ8+CI8+CH7+CG7+CF7+CE7)*-0.132/4,(CD6+CC6+CB6+CA5+BZ5+BY5+BX4+BW4+BV4)*-0.132/3,17)</f>
        <v>17.030461538461537</v>
      </c>
      <c r="U730" s="111">
        <f ca="1">Lefty!T730</f>
        <v>18.421538461538461</v>
      </c>
    </row>
    <row r="731" spans="2:21">
      <c r="B731" s="108">
        <v>22</v>
      </c>
      <c r="C731" s="71">
        <f ca="1">SUM(0.25*(F731-B731),B731)</f>
        <v>20.25</v>
      </c>
      <c r="D731" s="71">
        <f ca="1">SUM(0.5*(F731-B731)+B731)</f>
        <v>18.5</v>
      </c>
      <c r="E731" s="71">
        <f ca="1">SUM(0.75*(F731-B731),B731)</f>
        <v>16.75</v>
      </c>
      <c r="F731" s="108">
        <v>15</v>
      </c>
      <c r="G731" s="71">
        <f ca="1">SUM(0.25*(J731-F731),F731)</f>
        <v>13.25</v>
      </c>
      <c r="H731" s="71">
        <f ca="1">SUM(0.5*(J731-F731),F731)</f>
        <v>11.5</v>
      </c>
      <c r="I731" s="71">
        <f ca="1">SUM(0.75*(J731-F731),F731)</f>
        <v>9.75</v>
      </c>
      <c r="J731" s="108">
        <f ca="1">SUM(F731,-B731,F731)</f>
        <v>8</v>
      </c>
      <c r="K731" s="71">
        <f ca="1">SUM(0.5*(L731-J731),J731)</f>
        <v>6.6875</v>
      </c>
      <c r="L731" s="108">
        <f ca="1">SUM(J731,J731,-H731,0.25*ABS(J731-H731))</f>
        <v>5.375</v>
      </c>
      <c r="M731" s="109">
        <f ca="1">SUM(0.166*(R731-L731),L731)</f>
        <v>7.30475</v>
      </c>
      <c r="N731" s="109">
        <f ca="1">SUM(0.333*(R731-L731),L731)</f>
        <v>9.246125</v>
      </c>
      <c r="O731" s="71">
        <f ca="1">SUM(0.5*(R731-L731),L731)</f>
        <v>11.1875</v>
      </c>
      <c r="P731" s="71">
        <f ca="1">SUM(0.666*(R731-L731),L731)</f>
        <v>13.11725</v>
      </c>
      <c r="Q731" s="71">
        <f ca="1">SUM(0.832*(R731-L731),L731)</f>
        <v>15.046999999999999</v>
      </c>
      <c r="R731" s="108">
        <v>17</v>
      </c>
      <c r="S731" s="122"/>
      <c r="T731" s="111">
        <f ca="1">SUM((BL20+BM20+BN20+BO19+BP19+BQ19+BR18+BS18+BT18+BU17+BV17+BW17+BX16+BY16+BZ16+CE14+CF14+CG14+CL12+CM12+CN12+CO11+CP11+CQ11)*-0.132/3,(CA15+CB15+CC15+CD15+CH13+CI13+CJ13+CK13)*-0.132/4,(CR10+CS10)*-0.132/2,(CR9+CQ9+CP9+CO9+CN8+CM8+CL8+CK8+CJ7+CI7+CH7+CG7+CF6+CE6+CD6+CC6+CB5+CA5+BZ5+BY5)*-0.132/4,(BX4+BW4+BV4)*-0.132/3,17)</f>
        <v>17.118461538461538</v>
      </c>
      <c r="U731" s="111">
        <f ca="1">Lefty!T731</f>
        <v>18.22353846153846</v>
      </c>
    </row>
    <row r="732" spans="2:21">
      <c r="B732" s="108">
        <v>23</v>
      </c>
      <c r="C732" s="71">
        <f ca="1">SUM(0.25*(F732-B732),B732)</f>
        <v>21</v>
      </c>
      <c r="D732" s="71">
        <f ca="1">SUM(0.5*(F732-B732)+B732)</f>
        <v>19</v>
      </c>
      <c r="E732" s="71">
        <f ca="1">SUM(0.75*(F732-B732),B732)</f>
        <v>17</v>
      </c>
      <c r="F732" s="108">
        <v>15</v>
      </c>
      <c r="G732" s="71">
        <f ca="1">SUM(0.25*(J732-F732),F732)</f>
        <v>13</v>
      </c>
      <c r="H732" s="71">
        <f ca="1">SUM(0.5*(J732-F732),F732)</f>
        <v>11</v>
      </c>
      <c r="I732" s="71">
        <f ca="1">SUM(0.75*(J732-F732),F732)</f>
        <v>9</v>
      </c>
      <c r="J732" s="108">
        <f ca="1">SUM(F732,-B732,F732)</f>
        <v>7</v>
      </c>
      <c r="K732" s="71">
        <f ca="1">SUM(0.5*(L732-J732),J732)</f>
        <v>5.5</v>
      </c>
      <c r="L732" s="108">
        <f ca="1">SUM(J732,J732,-H732,0.25*ABS(J732-H732))</f>
        <v>4</v>
      </c>
      <c r="M732" s="109">
        <f ca="1">SUM(0.166*(R732-L732),L732)</f>
        <v>6.1579999999999995</v>
      </c>
      <c r="N732" s="109">
        <f ca="1">SUM(0.333*(R732-L732),L732)</f>
        <v>8.329</v>
      </c>
      <c r="O732" s="71">
        <f ca="1">SUM(0.5*(R732-L732),L732)</f>
        <v>10.5</v>
      </c>
      <c r="P732" s="71">
        <f ca="1">SUM(0.666*(R732-L732),L732)</f>
        <v>12.658000000000001</v>
      </c>
      <c r="Q732" s="71">
        <f ca="1">SUM(0.832*(R732-L732),L732)</f>
        <v>14.815999999999999</v>
      </c>
      <c r="R732" s="108">
        <v>17</v>
      </c>
      <c r="S732" s="122"/>
      <c r="T732" s="111">
        <f ca="1">SUM((BJ20+BK20+BL20+BQ18+BR18+BS18+BX16+BY16+BZ16)*-0.132/3,(BM19+BN19+BO19+BP19+BT17+BU17+BV17+BW17+CA15+CB15+CC15+CD15+CE14+CF14+CG14+CH14+CI13+CJ13+CK13+CL13+CM12+CN12+CO12+CP12)*-0.132/4,(CQ11+CR11+CS11+CT10+CU10+CV10)*-0.132/3,(CU9+CT9+CS9+CR9+CQ9+CP8+CO8+CN8+CM8+CL8)*-0.132/5,(CK7+CJ7+CI7+CH7+CG6+CF6+CE6+CD6+CC5+CB5+CA5+BZ5+BY4+BX4+BW4+BV4)*-0.132/4,17)</f>
        <v>16.647661538461538</v>
      </c>
      <c r="U732" s="111">
        <f ca="1">Lefty!T732</f>
        <v>18.186138461538462</v>
      </c>
    </row>
    <row r="733" spans="2:21">
      <c r="B733" s="108">
        <v>24</v>
      </c>
      <c r="C733" s="71">
        <f ca="1">SUM(0.25*(F733-B733),B733)</f>
        <v>21.75</v>
      </c>
      <c r="D733" s="71">
        <f ca="1">SUM(0.5*(F733-B733)+B733)</f>
        <v>19.5</v>
      </c>
      <c r="E733" s="71">
        <f ca="1">SUM(0.75*(F733-B733),B733)</f>
        <v>17.25</v>
      </c>
      <c r="F733" s="108">
        <v>15</v>
      </c>
      <c r="G733" s="71">
        <f ca="1">SUM(0.25*(J733-F733),F733)</f>
        <v>12.75</v>
      </c>
      <c r="H733" s="71">
        <f ca="1">SUM(0.5*(J733-F733),F733)</f>
        <v>10.5</v>
      </c>
      <c r="I733" s="71">
        <f ca="1">SUM(0.75*(J733-F733),F733)</f>
        <v>8.25</v>
      </c>
      <c r="J733" s="108">
        <f ca="1">SUM(F733,-B733,F733)</f>
        <v>6</v>
      </c>
      <c r="K733" s="71">
        <f ca="1">SUM(0.5*(L733-J733),J733)</f>
        <v>4.3125</v>
      </c>
      <c r="L733" s="108">
        <f ca="1">SUM(J733,J733,-H733,0.25*ABS(J733-H733))</f>
        <v>2.625</v>
      </c>
      <c r="M733" s="109">
        <f ca="1">SUM(0.166*(R733-L733),L733)</f>
        <v>5.01125</v>
      </c>
      <c r="N733" s="109">
        <f ca="1">SUM(0.333*(R733-L733),L733)</f>
        <v>7.411875</v>
      </c>
      <c r="O733" s="71">
        <f ca="1">SUM(0.5*(R733-L733),L733)</f>
        <v>9.8125</v>
      </c>
      <c r="P733" s="71">
        <f ca="1">SUM(0.666*(R733-L733),L733)</f>
        <v>12.19875</v>
      </c>
      <c r="Q733" s="71">
        <f ca="1">SUM(0.832*(R733-L733),L733)</f>
        <v>14.584999999999999</v>
      </c>
      <c r="R733" s="108">
        <v>17</v>
      </c>
      <c r="S733" s="122"/>
      <c r="T733" s="111">
        <f ca="1">SUM((BH20++BI20+BJ20)*-0.132/3,(BK19+BL19+BM19+BN19+BO18+BP18+BQ18+BR18+BS17+BT17+BU17+BV17+BW16+BX16+BY16+BZ16+CF14+CG14+CH14+CI14+CO12+CP12+CQ12+CR12+CS11+CT11+CU11+CV11)*-0.132/4,(CA15+CB15+CC15+CD15+CE15+CJ13+CK13+CL13+CM13+CN13)*-0.132/5,(CW10+CX10+CY10)*-0.132/3,(CX9+CW9+CV9+CU9+CT9+CS8+CR8+CQ8+CP8+CO8+CN7+CM7+CL7+CK7+CJ7+CI6+CH6+CG6+CF6+CE6+CD5+CC5+CB5+CA5+BZ5)*-0.132/5,(BY4+BX4+BW4+BV4)*-0.132/4,17)</f>
        <v>16.377061538461536</v>
      </c>
      <c r="U733" s="111">
        <f ca="1">Lefty!T733</f>
        <v>17.968338461538462</v>
      </c>
    </row>
    <row r="734" spans="2:21">
      <c r="B734" s="108">
        <v>25</v>
      </c>
      <c r="C734" s="71">
        <f ca="1">SUM(0.25*(F734-B734),B734)</f>
        <v>22.5</v>
      </c>
      <c r="D734" s="71">
        <f ca="1">SUM(0.5*(F734-B734)+B734)</f>
        <v>20</v>
      </c>
      <c r="E734" s="71">
        <f ca="1">SUM(0.75*(F734-B734),B734)</f>
        <v>17.5</v>
      </c>
      <c r="F734" s="108">
        <v>15</v>
      </c>
      <c r="G734" s="71">
        <f ca="1">SUM(0.25*(J734-F734),F734)</f>
        <v>12.5</v>
      </c>
      <c r="H734" s="71">
        <f ca="1">SUM(0.5*(J734-F734),F734)</f>
        <v>10</v>
      </c>
      <c r="I734" s="71">
        <f ca="1">SUM(0.75*(J734-F734),F734)</f>
        <v>7.5</v>
      </c>
      <c r="J734" s="108">
        <f ca="1">SUM(F734,-B734,F734)</f>
        <v>5</v>
      </c>
      <c r="K734" s="71">
        <f ca="1">SUM(0.5*(L734-J734),J734)</f>
        <v>3.125</v>
      </c>
      <c r="L734" s="108">
        <f ca="1">SUM(J734,J734,-H734,0.25*ABS(J734-H734))</f>
        <v>1.25</v>
      </c>
      <c r="M734" s="109">
        <f ca="1">SUM(0.166*(R734-L734),L734)</f>
        <v>3.8645</v>
      </c>
      <c r="N734" s="109">
        <f ca="1">SUM(0.333*(R734-L734),L734)</f>
        <v>6.4947500000000007</v>
      </c>
      <c r="O734" s="71">
        <f ca="1">SUM(0.5*(R734-L734),L734)</f>
        <v>9.125</v>
      </c>
      <c r="P734" s="71">
        <f ca="1">SUM(0.666*(R734-L734),L734)</f>
        <v>11.739500000000001</v>
      </c>
      <c r="Q734" s="71">
        <f ca="1">SUM(0.832*(R734-L734),L734)</f>
        <v>14.354</v>
      </c>
      <c r="R734" s="108">
        <v>17</v>
      </c>
      <c r="S734" s="122"/>
      <c r="T734" s="111">
        <f ca="1">SUM((BF20+BG20+BH20+BI20+BJ19+BK19+BL19+BM19+BS17+BT17+BU17+BV17+BW16+BX16+BY16+BZ16)*-0.132/4,(BN18+BO18+BP18+BQ18+BR18+CA15+CB15+CC15+CD15+CE15+CF14+CG14+CH14+CI14+CJ14+CK13+CL13+CM13+CN13+CO13+CP12+CQ12+CR12+CS12+CT12)*-0.132/5,(CU11+CV11+CW11+CX11)*-0.132/4,(CY10+CZ10+DA10)*-0.132/3,(CZ9+CY9+CX9+CW9+CV9+CU9)*-0.132/6,(CT8+CS8+CR8+CQ8+CP8+CO7+CN7+CM7+CL7+CK7+CJ6+CI6+CH6+CG6+CF6+CE5+CD5+CC5+CB5+CA5+BZ4+BY4+BX4+BW4+BV4)*-0.132/5,17)</f>
        <v>16.599261538461537</v>
      </c>
      <c r="U734" s="111">
        <f ca="1">Lefty!T734</f>
        <v>17.790138461538461</v>
      </c>
    </row>
    <row r="735" spans="2:19">
      <c r="B735" s="108"/>
      <c r="C735" s="71"/>
      <c r="D735" s="71"/>
      <c r="E735" s="71"/>
      <c r="F735" s="108"/>
      <c r="G735" s="71"/>
      <c r="H735" s="71"/>
      <c r="I735" s="71"/>
      <c r="J735" s="108"/>
      <c r="K735" s="71"/>
      <c r="L735" s="108"/>
      <c r="M735" s="109"/>
      <c r="N735" s="109"/>
      <c r="O735" s="71"/>
      <c r="P735" s="71"/>
      <c r="Q735" s="71"/>
      <c r="R735" s="108"/>
      <c r="S735" s="122"/>
    </row>
    <row r="736" spans="2:21">
      <c r="B736" s="108">
        <v>16</v>
      </c>
      <c r="C736" s="71">
        <f ca="1">SUM(0.25*(F736-B736),B736)</f>
        <v>16</v>
      </c>
      <c r="D736" s="71">
        <f ca="1">SUM(0.5*(F736-B736)+B736)</f>
        <v>16</v>
      </c>
      <c r="E736" s="71">
        <f ca="1">SUM(0.75*(F736-B736),B736)</f>
        <v>16</v>
      </c>
      <c r="F736" s="108">
        <v>16</v>
      </c>
      <c r="G736" s="71">
        <f ca="1">SUM(0.25*(J736-F736),F736)</f>
        <v>16</v>
      </c>
      <c r="H736" s="71">
        <f ca="1">SUM(0.5*(J736-F736),F736)</f>
        <v>16</v>
      </c>
      <c r="I736" s="71">
        <f ca="1">SUM(0.75*(J736-F736),F736)</f>
        <v>16</v>
      </c>
      <c r="J736" s="108">
        <f ca="1">SUM(F736,-B736,F736)</f>
        <v>16</v>
      </c>
      <c r="K736" s="71">
        <f ca="1">SUM(0.5*(L736-J736),J736)</f>
        <v>16.05</v>
      </c>
      <c r="L736" s="108">
        <f ca="1">SUM(J736,J736,-H736,0.25*ABS(J736-H736),0.1*(17-F736))</f>
        <v>16.1</v>
      </c>
      <c r="M736" s="109">
        <f ca="1">SUM(0.166*(R736-L736),L736)</f>
        <v>16.2494</v>
      </c>
      <c r="N736" s="109">
        <f ca="1">SUM(0.333*(R736-L736),L736)</f>
        <v>16.3997</v>
      </c>
      <c r="O736" s="71">
        <f ca="1">SUM(0.5*(R736-L736),L736)</f>
        <v>16.55</v>
      </c>
      <c r="P736" s="71">
        <f ca="1">SUM(0.666*(R736-L736),L736)</f>
        <v>16.6994</v>
      </c>
      <c r="Q736" s="71">
        <f ca="1">SUM(0.832*(R736-L736),L736)</f>
        <v>16.8488</v>
      </c>
      <c r="R736" s="108">
        <v>17</v>
      </c>
      <c r="S736" s="122"/>
      <c r="T736" s="111">
        <f ca="1">SUM((BX20+BX19+BX18+BX17+BX16+BX15+BX14+BX13+BX12+BX11+BX10+BX9+BW8+BW7+BV6+BV5+BV4)*-0.132,17)</f>
        <v>17.008461538461539</v>
      </c>
      <c r="U736" s="111">
        <f ca="1">Lefty!T736</f>
        <v>19.103538461538459</v>
      </c>
    </row>
    <row r="737" spans="2:21">
      <c r="B737" s="108">
        <v>17</v>
      </c>
      <c r="C737" s="71">
        <f ca="1">SUM(0.25*(F737-B737),B737)</f>
        <v>16.75</v>
      </c>
      <c r="D737" s="71">
        <f ca="1">SUM(0.5*(F737-B737)+B737)</f>
        <v>16.5</v>
      </c>
      <c r="E737" s="71">
        <f ca="1">SUM(0.75*(F737-B737),B737)</f>
        <v>16.25</v>
      </c>
      <c r="F737" s="108">
        <v>16</v>
      </c>
      <c r="G737" s="71">
        <f ca="1">SUM(0.25*(J737-F737),F737)</f>
        <v>15.75</v>
      </c>
      <c r="H737" s="71">
        <f ca="1">SUM(0.5*(J737-F737),F737)</f>
        <v>15.5</v>
      </c>
      <c r="I737" s="71">
        <f ca="1">SUM(0.75*(J737-F737),F737)</f>
        <v>15.25</v>
      </c>
      <c r="J737" s="108">
        <f ca="1">SUM(F737,-B737,F737)</f>
        <v>15</v>
      </c>
      <c r="K737" s="71">
        <f ca="1">SUM(0.5*(L737-J737),J737)</f>
        <v>14.8125</v>
      </c>
      <c r="L737" s="108">
        <f ca="1">SUM(J737,J737,-H737,0.25*ABS(J737-H737))</f>
        <v>14.625</v>
      </c>
      <c r="M737" s="109">
        <f ca="1">SUM(0.166*(R737-L737),L737)</f>
        <v>15.01925</v>
      </c>
      <c r="N737" s="109">
        <f ca="1">SUM(0.333*(R737-L737),L737)</f>
        <v>15.415875</v>
      </c>
      <c r="O737" s="71">
        <f ca="1">SUM(0.5*(R737-L737),L737)</f>
        <v>15.8125</v>
      </c>
      <c r="P737" s="71">
        <f ca="1">SUM(0.666*(R737-L737),L737)</f>
        <v>16.20675</v>
      </c>
      <c r="Q737" s="71">
        <f ca="1">SUM(0.832*(R737-L737),L737)</f>
        <v>16.601</v>
      </c>
      <c r="R737" s="108">
        <v>17</v>
      </c>
      <c r="S737" s="122"/>
      <c r="T737" s="111">
        <f ca="1">SUM((BV20+BW19+BW18+BX17+BX16+BY15+BY14+BZ13+BZ12+CA11+CA10+BZ9+BY8+BX7+BW6+BV5+BV4)*-0.132,17)</f>
        <v>17.404461538461536</v>
      </c>
      <c r="U737" s="111">
        <f ca="1">Lefty!T737</f>
        <v>18.311538461538461</v>
      </c>
    </row>
    <row r="738" spans="2:21">
      <c r="B738" s="108">
        <v>18</v>
      </c>
      <c r="C738" s="71">
        <f ca="1">SUM(0.25*(F738-B738),B738)</f>
        <v>17.5</v>
      </c>
      <c r="D738" s="71">
        <f ca="1">SUM(0.5*(F738-B738)+B738)</f>
        <v>17</v>
      </c>
      <c r="E738" s="71">
        <f ca="1">SUM(0.75*(F738-B738),B738)</f>
        <v>16.5</v>
      </c>
      <c r="F738" s="108">
        <v>16</v>
      </c>
      <c r="G738" s="71">
        <f ca="1">SUM(0.25*(J738-F738),F738)</f>
        <v>15.5</v>
      </c>
      <c r="H738" s="71">
        <f ca="1">SUM(0.5*(J738-F738),F738)</f>
        <v>15</v>
      </c>
      <c r="I738" s="71">
        <f ca="1">SUM(0.75*(J738-F738),F738)</f>
        <v>14.5</v>
      </c>
      <c r="J738" s="108">
        <f ca="1">SUM(F738,-B738,F738)</f>
        <v>14</v>
      </c>
      <c r="K738" s="71">
        <f ca="1">SUM(0.5*(L738-J738),J738)</f>
        <v>13.625</v>
      </c>
      <c r="L738" s="108">
        <f ca="1">SUM(J738,J738,-H738,0.25*ABS(J738-H738))</f>
        <v>13.25</v>
      </c>
      <c r="M738" s="109">
        <f ca="1">SUM(0.166*(R738-L738),L738)</f>
        <v>13.8725</v>
      </c>
      <c r="N738" s="109">
        <f ca="1">SUM(0.333*(R738-L738),L738)</f>
        <v>14.49875</v>
      </c>
      <c r="O738" s="71">
        <f ca="1">SUM(0.5*(R738-L738),L738)</f>
        <v>15.125</v>
      </c>
      <c r="P738" s="71">
        <f ca="1">SUM(0.666*(R738-L738),L738)</f>
        <v>15.7475</v>
      </c>
      <c r="Q738" s="71">
        <f ca="1">SUM(0.832*(R738-L738),L738)</f>
        <v>16.37</v>
      </c>
      <c r="R738" s="108">
        <v>17</v>
      </c>
      <c r="S738" s="122"/>
      <c r="T738" s="111">
        <f ca="1">SUM((BT20+BU19+BV18+BW17+BX16+BY15+BZ14+CA13+CB12+CC11+CC10+BZ8+BY7+BX6+BW5+BV4)*-0.132,(CB9+CA9)*-0.132/2,17)</f>
        <v>17.074461538461538</v>
      </c>
      <c r="U738" s="111">
        <f ca="1">Lefty!T738</f>
        <v>18.17953846153846</v>
      </c>
    </row>
    <row r="739" spans="2:21">
      <c r="B739" s="108">
        <v>19</v>
      </c>
      <c r="C739" s="71">
        <f ca="1">SUM(0.25*(F739-B739),B739)</f>
        <v>18.25</v>
      </c>
      <c r="D739" s="71">
        <f ca="1">SUM(0.5*(F739-B739)+B739)</f>
        <v>17.5</v>
      </c>
      <c r="E739" s="71">
        <f ca="1">SUM(0.75*(F739-B739),B739)</f>
        <v>16.75</v>
      </c>
      <c r="F739" s="108">
        <v>16</v>
      </c>
      <c r="G739" s="71">
        <f ca="1">SUM(0.25*(J739-F739),F739)</f>
        <v>15.25</v>
      </c>
      <c r="H739" s="71">
        <f ca="1">SUM(0.5*(J739-F739),F739)</f>
        <v>14.5</v>
      </c>
      <c r="I739" s="71">
        <f ca="1">SUM(0.75*(J739-F739),F739)</f>
        <v>13.75</v>
      </c>
      <c r="J739" s="108">
        <f ca="1">SUM(F739,-B739,F739)</f>
        <v>13</v>
      </c>
      <c r="K739" s="71">
        <f ca="1">SUM(0.5*(L739-J739),J739)</f>
        <v>12.4375</v>
      </c>
      <c r="L739" s="108">
        <f ca="1">SUM(J739,J739,-H739,0.25*ABS(J739-H739))</f>
        <v>11.875</v>
      </c>
      <c r="M739" s="109">
        <f ca="1">SUM(0.166*(R739-L739),L739)</f>
        <v>12.72575</v>
      </c>
      <c r="N739" s="109">
        <f ca="1">SUM(0.333*(R739-L739),L739)</f>
        <v>13.581625</v>
      </c>
      <c r="O739" s="71">
        <f ca="1">SUM(0.5*(R739-L739),L739)</f>
        <v>14.4375</v>
      </c>
      <c r="P739" s="71">
        <f ca="1">SUM(0.666*(R739-L739),L739)</f>
        <v>15.28825</v>
      </c>
      <c r="Q739" s="71">
        <f ca="1">SUM(0.832*(R739-L739),L739)</f>
        <v>16.139</v>
      </c>
      <c r="R739" s="108">
        <v>17</v>
      </c>
      <c r="S739" s="122"/>
      <c r="T739" s="111">
        <f ca="1">SUM((BR20+BU18+BX16+CA14+CD12+CE11+CF10+BW5+BV4)*-0.132,(BS19+BT19+BV17+BW17+BY15+BZ15+CB13+CC13+CE9+CD9+CC8+CB8+CA7+BZ7+BY6+BX6)*-0.132/2,17)</f>
        <v>16.810461538461539</v>
      </c>
      <c r="U739" s="111">
        <f ca="1">Lefty!T739</f>
        <v>18.509538461538462</v>
      </c>
    </row>
    <row r="740" spans="2:21">
      <c r="B740" s="108">
        <v>20</v>
      </c>
      <c r="C740" s="71">
        <f ca="1">SUM(0.25*(F740-B740),B740)</f>
        <v>19</v>
      </c>
      <c r="D740" s="71">
        <f ca="1">SUM(0.5*(F740-B740)+B740)</f>
        <v>18</v>
      </c>
      <c r="E740" s="71">
        <f ca="1">SUM(0.75*(F740-B740),B740)</f>
        <v>17</v>
      </c>
      <c r="F740" s="108">
        <v>16</v>
      </c>
      <c r="G740" s="71">
        <f ca="1">SUM(0.25*(J740-F740),F740)</f>
        <v>15</v>
      </c>
      <c r="H740" s="71">
        <f ca="1">SUM(0.5*(J740-F740),F740)</f>
        <v>14</v>
      </c>
      <c r="I740" s="71">
        <f ca="1">SUM(0.75*(J740-F740),F740)</f>
        <v>13</v>
      </c>
      <c r="J740" s="108">
        <f ca="1">SUM(F740,-B740,F740)</f>
        <v>12</v>
      </c>
      <c r="K740" s="71">
        <f ca="1">SUM(0.5*(L740-J740),J740)</f>
        <v>11.25</v>
      </c>
      <c r="L740" s="108">
        <f ca="1">SUM(J740,J740,-H740,0.25*ABS(J740-H740))</f>
        <v>10.5</v>
      </c>
      <c r="M740" s="109">
        <f ca="1">SUM(0.166*(R740-L740),L740)</f>
        <v>11.579</v>
      </c>
      <c r="N740" s="109">
        <f ca="1">SUM(0.333*(R740-L740),L740)</f>
        <v>12.6645</v>
      </c>
      <c r="O740" s="71">
        <f ca="1">SUM(0.5*(R740-L740),L740)</f>
        <v>13.75</v>
      </c>
      <c r="P740" s="71">
        <f ca="1">SUM(0.666*(R740-L740),L740)</f>
        <v>14.829</v>
      </c>
      <c r="Q740" s="71">
        <f ca="1">SUM(0.832*(R740-L740),L740)</f>
        <v>15.908</v>
      </c>
      <c r="R740" s="108">
        <v>17</v>
      </c>
      <c r="S740" s="122"/>
      <c r="T740" s="111">
        <f ca="1">SUM((BQ19+BR19+BS18+BT18+BU17+BV17+BW16+BX16+BY15+BZ15+CA14+CB14+CC13+CD13+CE12+CF12+CG11+CH11)*-0.132/2,(BP20+CI10)*-0.132,(CH9+CG9+CF9)*-0.132/3,(CE8+CD8+CC7+CB7+CA6+BZ6+BY5+BX5+BW4+BV4)*-0.132/2,17)</f>
        <v>16.612461538461538</v>
      </c>
      <c r="U740" s="111">
        <f ca="1">Lefty!T740</f>
        <v>18.289538461538463</v>
      </c>
    </row>
    <row r="741" spans="2:21">
      <c r="B741" s="108">
        <v>21</v>
      </c>
      <c r="C741" s="71">
        <f ca="1">SUM(0.25*(F741-B741),B741)</f>
        <v>19.75</v>
      </c>
      <c r="D741" s="71">
        <f ca="1">SUM(0.5*(F741-B741)+B741)</f>
        <v>18.5</v>
      </c>
      <c r="E741" s="71">
        <f ca="1">SUM(0.75*(F741-B741),B741)</f>
        <v>17.25</v>
      </c>
      <c r="F741" s="108">
        <v>16</v>
      </c>
      <c r="G741" s="71">
        <f ca="1">SUM(0.25*(J741-F741),F741)</f>
        <v>14.75</v>
      </c>
      <c r="H741" s="71">
        <f ca="1">SUM(0.5*(J741-F741),F741)</f>
        <v>13.5</v>
      </c>
      <c r="I741" s="71">
        <f ca="1">SUM(0.75*(J741-F741),F741)</f>
        <v>12.25</v>
      </c>
      <c r="J741" s="108">
        <f ca="1">SUM(F741,-B741,F741)</f>
        <v>11</v>
      </c>
      <c r="K741" s="71">
        <f ca="1">SUM(0.5*(L741-J741),J741)</f>
        <v>10.0625</v>
      </c>
      <c r="L741" s="108">
        <f ca="1">SUM(J741,J741,-H741,0.25*ABS(J741-H741))</f>
        <v>9.125</v>
      </c>
      <c r="M741" s="109">
        <f ca="1">SUM(0.166*(R741-L741),L741)</f>
        <v>10.43225</v>
      </c>
      <c r="N741" s="109">
        <f ca="1">SUM(0.333*(R741-L741),L741)</f>
        <v>11.747375</v>
      </c>
      <c r="O741" s="71">
        <f ca="1">SUM(0.5*(R741-L741),L741)</f>
        <v>13.0625</v>
      </c>
      <c r="P741" s="71">
        <f ca="1">SUM(0.666*(R741-L741),L741)</f>
        <v>14.36975</v>
      </c>
      <c r="Q741" s="71">
        <f ca="1">SUM(0.832*(R741-L741),L741)</f>
        <v>15.677</v>
      </c>
      <c r="R741" s="108">
        <v>17</v>
      </c>
      <c r="S741" s="122"/>
      <c r="T741" s="111">
        <f ca="1">SUM((BN20+BO20+BP19+BQ19+BU17+BV17+BW16+BX16+CB14+CC14+CG12+CH12+CI11+CJ11+CK10+CL10)*-0.132/2,(BR18+BS18+BT18+BY15+BZ15+CA15+CD13+CE13+CF13)*-0.132/3,(CK9+CJ9+CI9+CH8+CG8+CF8+CE7+CD7+CC7+CB6+CA6+BZ6)*-0.132/3,(BY5+BX5+BW4+BV4)*-0.132/2,17)</f>
        <v>17.074461538461538</v>
      </c>
      <c r="U741" s="111">
        <f ca="1">Lefty!T741</f>
        <v>18.355538461538462</v>
      </c>
    </row>
    <row r="742" spans="2:21">
      <c r="B742" s="108">
        <v>22</v>
      </c>
      <c r="C742" s="71">
        <f ca="1">SUM(0.25*(F742-B742),B742)</f>
        <v>20.5</v>
      </c>
      <c r="D742" s="71">
        <f ca="1">SUM(0.5*(F742-B742)+B742)</f>
        <v>19</v>
      </c>
      <c r="E742" s="71">
        <f ca="1">SUM(0.75*(F742-B742),B742)</f>
        <v>17.5</v>
      </c>
      <c r="F742" s="108">
        <v>16</v>
      </c>
      <c r="G742" s="71">
        <f ca="1">SUM(0.25*(J742-F742),F742)</f>
        <v>14.5</v>
      </c>
      <c r="H742" s="71">
        <f ca="1">SUM(0.5*(J742-F742),F742)</f>
        <v>13</v>
      </c>
      <c r="I742" s="71">
        <f ca="1">SUM(0.75*(J742-F742),F742)</f>
        <v>11.5</v>
      </c>
      <c r="J742" s="108">
        <f ca="1">SUM(F742,-B742,F742)</f>
        <v>10</v>
      </c>
      <c r="K742" s="71">
        <f ca="1">SUM(0.5*(L742-J742),J742)</f>
        <v>8.875</v>
      </c>
      <c r="L742" s="108">
        <f ca="1">SUM(J742,J742,-H742,0.25*ABS(J742-H742))</f>
        <v>7.75</v>
      </c>
      <c r="M742" s="109">
        <f ca="1">SUM(0.166*(R742-L742),L742)</f>
        <v>9.2855</v>
      </c>
      <c r="N742" s="109">
        <f ca="1">SUM(0.333*(R742-L742),L742)</f>
        <v>10.83025</v>
      </c>
      <c r="O742" s="71">
        <f ca="1">SUM(0.5*(R742-L742),L742)</f>
        <v>12.375</v>
      </c>
      <c r="P742" s="71">
        <f ca="1">SUM(0.666*(R742-L742),L742)</f>
        <v>13.9105</v>
      </c>
      <c r="Q742" s="71">
        <f ca="1">SUM(0.832*(R742-L742),L742)</f>
        <v>15.446</v>
      </c>
      <c r="R742" s="108">
        <v>17</v>
      </c>
      <c r="S742" s="122"/>
      <c r="T742" s="111">
        <f ca="1">SUM((BL20+BM20+BQ18+BR18)*-0.132/2,(BN19+BO19+BP19+BS17+BT17+BU17+BV16+BW16+BX16+BY15+BZ15+CA15+CB14+CC14+CD14+CE13+CF13+CG13+CH12+CI12+CJ12+CK11+CL11+CM11)*-0.132/3,(CN10+CO10)*-0.132/2,(CN9+CM9+CL9+CK9)*-0.132/4,(CJ8++CI8+CH8+CG7+CF7+CE7+CD6+CC6+CB6+CA5+BZ5+BY5+BX4+BW4+BV4)*-0.132/3,17)</f>
        <v>16.975461538461538</v>
      </c>
      <c r="U742" s="111">
        <f ca="1">Lefty!T742</f>
        <v>18.080538461538463</v>
      </c>
    </row>
    <row r="743" spans="2:21">
      <c r="B743" s="108">
        <v>23</v>
      </c>
      <c r="C743" s="71">
        <f ca="1">SUM(0.25*(F743-B743),B743)</f>
        <v>21.25</v>
      </c>
      <c r="D743" s="71">
        <f ca="1">SUM(0.5*(F743-B743)+B743)</f>
        <v>19.5</v>
      </c>
      <c r="E743" s="71">
        <f ca="1">SUM(0.75*(F743-B743),B743)</f>
        <v>17.75</v>
      </c>
      <c r="F743" s="108">
        <v>16</v>
      </c>
      <c r="G743" s="71">
        <f ca="1">SUM(0.25*(J743-F743),F743)</f>
        <v>14.25</v>
      </c>
      <c r="H743" s="71">
        <f ca="1">SUM(0.5*(J743-F743),F743)</f>
        <v>12.5</v>
      </c>
      <c r="I743" s="71">
        <f ca="1">SUM(0.75*(J743-F743),F743)</f>
        <v>10.75</v>
      </c>
      <c r="J743" s="108">
        <f ca="1">SUM(F743,-B743,F743)</f>
        <v>9</v>
      </c>
      <c r="K743" s="71">
        <f ca="1">SUM(0.5*(L743-J743),J743)</f>
        <v>7.6875</v>
      </c>
      <c r="L743" s="108">
        <f ca="1">SUM(J743,J743,-H743,0.25*ABS(J743-H743))</f>
        <v>6.375</v>
      </c>
      <c r="M743" s="109">
        <f ca="1">SUM(0.166*(R743-L743),L743)</f>
        <v>8.13875</v>
      </c>
      <c r="N743" s="109">
        <f ca="1">SUM(0.333*(R743-L743),L743)</f>
        <v>9.913125</v>
      </c>
      <c r="O743" s="71">
        <f ca="1">SUM(0.5*(R743-L743),L743)</f>
        <v>11.6875</v>
      </c>
      <c r="P743" s="71">
        <f ca="1">SUM(0.666*(R743-L743),L743)</f>
        <v>13.451250000000002</v>
      </c>
      <c r="Q743" s="71">
        <f ca="1">SUM(0.832*(R743-L743),L743)</f>
        <v>15.215</v>
      </c>
      <c r="R743" s="108">
        <v>17</v>
      </c>
      <c r="S743" s="122"/>
      <c r="T743" s="111">
        <f ca="1">SUM((BJ20+BK20+BL20+BM19+BN19+BO19+BP18+BQ18+BR18+BS17+BT17+BU17+BV16+BW16+BX16+CC14+CD14+CE14+CJ12+CK12+CL12+CM11+CN11+CO11)*-0.132/3,(BY15+BZ15+CA15+CB15+CF13+CG13+CH13+CI13)*-0.132/4,(CP10+CQ10)*-0.132/2,(CP9+CO9+CN9+CM9+CL8+CK8+CJ8+CI8+CH7+CG7+CF7+CE7)*-0.132/4,(CD6+CC6+CB6+CA5+BZ5+BY5+BX4+BW4+BV4)*-0.132/3,17)</f>
        <v>16.700461538461539</v>
      </c>
      <c r="U743" s="111">
        <f ca="1">Lefty!T743</f>
        <v>18.080538461538463</v>
      </c>
    </row>
    <row r="744" spans="2:21">
      <c r="B744" s="108">
        <v>24</v>
      </c>
      <c r="C744" s="71">
        <f ca="1">SUM(0.25*(F744-B744),B744)</f>
        <v>22</v>
      </c>
      <c r="D744" s="71">
        <f ca="1">SUM(0.5*(F744-B744)+B744)</f>
        <v>20</v>
      </c>
      <c r="E744" s="71">
        <f ca="1">SUM(0.75*(F744-B744),B744)</f>
        <v>18</v>
      </c>
      <c r="F744" s="108">
        <v>16</v>
      </c>
      <c r="G744" s="71">
        <f ca="1">SUM(0.25*(J744-F744),F744)</f>
        <v>14</v>
      </c>
      <c r="H744" s="71">
        <f ca="1">SUM(0.5*(J744-F744),F744)</f>
        <v>12</v>
      </c>
      <c r="I744" s="71">
        <f ca="1">SUM(0.75*(J744-F744),F744)</f>
        <v>10</v>
      </c>
      <c r="J744" s="108">
        <f ca="1">SUM(F744,-B744,F744)</f>
        <v>8</v>
      </c>
      <c r="K744" s="71">
        <f ca="1">SUM(0.5*(L744-J744),J744)</f>
        <v>6.5</v>
      </c>
      <c r="L744" s="108">
        <f ca="1">SUM(J744,J744,-H744,0.25*ABS(J744-H744))</f>
        <v>5</v>
      </c>
      <c r="M744" s="109">
        <f ca="1">SUM(0.166*(R744-L744),L744)</f>
        <v>6.992</v>
      </c>
      <c r="N744" s="109">
        <f ca="1">SUM(0.333*(R744-L744),L744)</f>
        <v>8.996</v>
      </c>
      <c r="O744" s="71">
        <f ca="1">SUM(0.5*(R744-L744),L744)</f>
        <v>11</v>
      </c>
      <c r="P744" s="71">
        <f ca="1">SUM(0.666*(R744-L744),L744)</f>
        <v>12.992</v>
      </c>
      <c r="Q744" s="71">
        <f ca="1">SUM(0.832*(R744-L744),L744)</f>
        <v>14.984</v>
      </c>
      <c r="R744" s="108">
        <v>17</v>
      </c>
      <c r="S744" s="122"/>
      <c r="T744" s="111">
        <f ca="1">SUM((BH20+BI20+BJ20+BO18+BP18+BQ18+BV16+BW16+BX16)*-0.132/3,(BK19+BL19+BM19+BN19+BR17+BS17+BT17+BU17+BY15+BZ15+CA15+CB15+CC14+CD14+CE14+CF14+CG13+CH13+CI13+CJ13+CK12+CL12+CM12+CN12)*-0.132/4,(CO11+CP11+CQ11+CR10+CS10+CT10)*-0.132/3,(CS9+CR9+CQ9+CP9+CO8+CN8+CM8+CL8+CK7+CJ7+CI7+CH7+CG6+CF6+CE6+CD6+CC5+CB5+CA5+BZ5+BY4+BX4+BW4+BV4)*-0.132/4,17)</f>
        <v>16.414461538461538</v>
      </c>
      <c r="U744" s="111">
        <f ca="1">Lefty!T744</f>
        <v>17.81653846153846</v>
      </c>
    </row>
    <row r="745" spans="2:21">
      <c r="B745" s="108">
        <v>25</v>
      </c>
      <c r="C745" s="71">
        <f ca="1">SUM(0.25*(F745-B745),B745)</f>
        <v>22.75</v>
      </c>
      <c r="D745" s="71">
        <f ca="1">SUM(0.5*(F745-B745)+B745)</f>
        <v>20.5</v>
      </c>
      <c r="E745" s="71">
        <f ca="1">SUM(0.75*(F745-B745),B745)</f>
        <v>18.25</v>
      </c>
      <c r="F745" s="108">
        <v>16</v>
      </c>
      <c r="G745" s="71">
        <f ca="1">SUM(0.25*(J745-F745),F745)</f>
        <v>13.75</v>
      </c>
      <c r="H745" s="71">
        <f ca="1">SUM(0.5*(J745-F745),F745)</f>
        <v>11.5</v>
      </c>
      <c r="I745" s="71">
        <f ca="1">SUM(0.75*(J745-F745),F745)</f>
        <v>9.25</v>
      </c>
      <c r="J745" s="108">
        <f ca="1">SUM(F745,-B745,F745)</f>
        <v>7</v>
      </c>
      <c r="K745" s="71">
        <f ca="1">SUM(0.5*(L745-J745),J745)</f>
        <v>5.3125</v>
      </c>
      <c r="L745" s="108">
        <f ca="1">SUM(J745,J745,-H745,0.25*ABS(J745-H745))</f>
        <v>3.625</v>
      </c>
      <c r="M745" s="109">
        <f ca="1">SUM(0.166*(R745-L745),L745)</f>
        <v>5.84525</v>
      </c>
      <c r="N745" s="109">
        <f ca="1">SUM(0.333*(R745-L745),L745)</f>
        <v>8.078875</v>
      </c>
      <c r="O745" s="71">
        <f ca="1">SUM(0.5*(R745-L745),L745)</f>
        <v>10.3125</v>
      </c>
      <c r="P745" s="71">
        <f ca="1">SUM(0.666*(R745-L745),L745)</f>
        <v>12.53275</v>
      </c>
      <c r="Q745" s="71">
        <f ca="1">SUM(0.832*(R745-L745),L745)</f>
        <v>14.753</v>
      </c>
      <c r="R745" s="108">
        <v>17</v>
      </c>
      <c r="S745" s="122"/>
      <c r="T745" s="111">
        <f ca="1">SUM((BF20+BG20+BH20)*-0.132/3,(BI19+BJ19+BK19+BL19+BM18+BN18+BO18+BP18+BQ17+BR17+BS17+BT17+BU16+BV16+BW16+BX16+CD14+CE14+CF14+CG14+CM12+CN12+CO12+CP12+CQ11+CR11+CS11+CT11)*-0.132/4,(BY15+BZ15+CA15+CB15+CC15+CH13+CI13+CJ13+CK13+CL13)*-0.132/5,(CU10+CV10+CW10)*-0.132/3,(CV9+CU9+CT9+CS9+CR9+CQ8+CP8+CO8+CN8+CM8+CL7+CK7+CJ7+CI7+CH7)*-0.132/5,(CG6+CF6+CE6+CD6+CC5+CB5+CA5+BZ5+BY4+BX4+BW4+BV4)*-0.132/4,17)</f>
        <v>16.245061538461538</v>
      </c>
      <c r="U745" s="111">
        <f ca="1">Lefty!T745</f>
        <v>17.64273846153846</v>
      </c>
    </row>
    <row r="746" spans="2:21">
      <c r="B746" s="108">
        <v>26</v>
      </c>
      <c r="C746" s="71">
        <f ca="1">SUM(0.25*(F746-B746),B746)</f>
        <v>23.5</v>
      </c>
      <c r="D746" s="71">
        <f ca="1">SUM(0.5*(F746-B746)+B746)</f>
        <v>21</v>
      </c>
      <c r="E746" s="71">
        <f ca="1">SUM(0.75*(F746-B746),B746)</f>
        <v>18.5</v>
      </c>
      <c r="F746" s="108">
        <v>16</v>
      </c>
      <c r="G746" s="71">
        <f ca="1">SUM(0.25*(J746-F746),F746)</f>
        <v>13.5</v>
      </c>
      <c r="H746" s="71">
        <f ca="1">SUM(0.5*(J746-F746),F746)</f>
        <v>11</v>
      </c>
      <c r="I746" s="71">
        <f ca="1">SUM(0.75*(J746-F746),F746)</f>
        <v>8.5</v>
      </c>
      <c r="J746" s="108">
        <f ca="1">SUM(F746,-B746,F746)</f>
        <v>6</v>
      </c>
      <c r="K746" s="71">
        <f ca="1">SUM(0.5*(L746-J746),J746)</f>
        <v>4.125</v>
      </c>
      <c r="L746" s="108">
        <f ca="1">SUM(J746,J746,-H746,0.25*ABS(J746-H746))</f>
        <v>2.25</v>
      </c>
      <c r="M746" s="109">
        <f ca="1">SUM(0.166*(R746-L746),L746)</f>
        <v>4.6985</v>
      </c>
      <c r="N746" s="109">
        <f ca="1">SUM(0.333*(R746-L746),L746)</f>
        <v>7.1617500000000005</v>
      </c>
      <c r="O746" s="71">
        <f ca="1">SUM(0.5*(R746-L746),L746)</f>
        <v>9.625</v>
      </c>
      <c r="P746" s="71">
        <f ca="1">SUM(0.666*(R746-L746),L746)</f>
        <v>12.073500000000001</v>
      </c>
      <c r="Q746" s="71">
        <f ca="1">SUM(0.832*(R746-L746),L746)</f>
        <v>14.522</v>
      </c>
      <c r="R746" s="108">
        <v>17</v>
      </c>
      <c r="S746" s="122"/>
      <c r="T746" s="111">
        <f ca="1">SUM((BD20+BE20+BF20+BG20+BH19+BI19+BJ19+BK19+BQ17+BR17+BS17+BT17+BU16+BV16+BW16+BX16)*-0.132/4,(BL18+BM18+BN18+BO18+BP18+BY15+BZ15+CA15+CB15+CC15+CD14+CE14+CF14+CG14+CH14+CI13+CJ13+CK13+CL13+CM13+CN12+CO12+CP12+CQ12+CR12)*-0.132/5,(CS11+CT11+CU11+CV11+CW10+CX10+CY10+CZ10)*-0.132/4,(CY9+CX9+CW9+CV9+CU9+CT8+CS8+CR8+CQ8+CP8+CO7+CN7+CM7+CL7+CK7+CJ6+CI6+CH6+CG6+CF6+CE5+CD5+CC5+CB5+CA5+BZ4+BY4+BX4+BW4+BV4)*-0.132/5,17)</f>
        <v>16.295661538461538</v>
      </c>
      <c r="U746" s="111">
        <f ca="1">Lefty!T746</f>
        <v>17.433738461538461</v>
      </c>
    </row>
    <row r="747" spans="2:19">
      <c r="B747" s="108"/>
      <c r="C747" s="71"/>
      <c r="D747" s="71"/>
      <c r="E747" s="71"/>
      <c r="F747" s="108"/>
      <c r="G747" s="71"/>
      <c r="H747" s="71"/>
      <c r="I747" s="71"/>
      <c r="J747" s="108"/>
      <c r="K747" s="71"/>
      <c r="L747" s="108"/>
      <c r="M747" s="109"/>
      <c r="N747" s="109"/>
      <c r="O747" s="71"/>
      <c r="P747" s="71"/>
      <c r="Q747" s="71"/>
      <c r="R747" s="108"/>
      <c r="S747" s="122"/>
    </row>
    <row r="748" spans="2:21">
      <c r="B748" s="108">
        <v>17</v>
      </c>
      <c r="C748" s="71">
        <f ca="1">SUM(0.25*(F748-B748),B748)</f>
        <v>17</v>
      </c>
      <c r="D748" s="71">
        <f ca="1">SUM(0.5*(F748-B748)+B748)</f>
        <v>17</v>
      </c>
      <c r="E748" s="71">
        <f ca="1">SUM(0.75*(F748-B748),B748)</f>
        <v>17</v>
      </c>
      <c r="F748" s="108">
        <v>17</v>
      </c>
      <c r="G748" s="71">
        <f ca="1">SUM(0.25*(J748-F748),F748)</f>
        <v>17</v>
      </c>
      <c r="H748" s="71">
        <f ca="1">SUM(0.5*(J748-F748),F748)</f>
        <v>17</v>
      </c>
      <c r="I748" s="71">
        <f ca="1">SUM(0.75*(J748-F748),F748)</f>
        <v>17</v>
      </c>
      <c r="J748" s="108">
        <f ca="1">SUM(F748,-B748,F748)</f>
        <v>17</v>
      </c>
      <c r="K748" s="71">
        <f ca="1">SUM(0.5*(L748-J748),J748)</f>
        <v>17</v>
      </c>
      <c r="L748" s="108">
        <f ca="1">SUM(J748,J748,-H748,0.25*ABS(J748-H748),0.1*(17-F748))</f>
        <v>17</v>
      </c>
      <c r="M748" s="109">
        <f ca="1">SUM(0.166*(R748-L748),L748)</f>
        <v>17</v>
      </c>
      <c r="N748" s="109">
        <f ca="1">SUM(0.333*(R748-L748),L748)</f>
        <v>17</v>
      </c>
      <c r="O748" s="71">
        <f ca="1">SUM(0.5*(R748-L748),L748)</f>
        <v>17</v>
      </c>
      <c r="P748" s="71">
        <f ca="1">SUM(0.666*(R748-L748),L748)</f>
        <v>17</v>
      </c>
      <c r="Q748" s="71">
        <f ca="1">SUM(0.832*(R748-L748),L748)</f>
        <v>17</v>
      </c>
      <c r="R748" s="108">
        <v>17</v>
      </c>
      <c r="S748" s="122"/>
      <c r="T748" s="111">
        <f ca="1">SUM((BV20+BV19+BV18+BV17+BV16+BV15+BV14+BV13+BV12+BV11+BV10+BV9+BV8+BV7+BV6+BV5+BV4)*-0.132,17)</f>
        <v>16.74446153846154</v>
      </c>
      <c r="U748" s="111">
        <f ca="1">Lefty!T748</f>
        <v>17.651538461538461</v>
      </c>
    </row>
    <row r="749" spans="2:21">
      <c r="B749" s="108">
        <v>18</v>
      </c>
      <c r="C749" s="71">
        <f ca="1">SUM(0.25*(F749-B749),B749)</f>
        <v>17.75</v>
      </c>
      <c r="D749" s="71">
        <f ca="1">SUM(0.5*(F749-B749)+B749)</f>
        <v>17.5</v>
      </c>
      <c r="E749" s="71">
        <f ca="1">SUM(0.75*(F749-B749),B749)</f>
        <v>17.25</v>
      </c>
      <c r="F749" s="108">
        <v>17</v>
      </c>
      <c r="G749" s="71">
        <f ca="1">SUM(0.25*(J749-F749),F749)</f>
        <v>16.75</v>
      </c>
      <c r="H749" s="71">
        <f ca="1">SUM(0.5*(J749-F749),F749)</f>
        <v>16.5</v>
      </c>
      <c r="I749" s="71">
        <f ca="1">SUM(0.75*(J749-F749),F749)</f>
        <v>16.25</v>
      </c>
      <c r="J749" s="108">
        <f ca="1">SUM(F749,-B749,F749)</f>
        <v>16</v>
      </c>
      <c r="K749" s="71">
        <f ca="1">SUM(0.5*(L749-J749),J749)</f>
        <v>15.8125</v>
      </c>
      <c r="L749" s="108">
        <f ca="1">SUM(J749,J749,-H749,0.25*ABS(J749-H749))</f>
        <v>15.625</v>
      </c>
      <c r="M749" s="109">
        <f ca="1">SUM(0.166*(R749-L749),L749)</f>
        <v>15.85325</v>
      </c>
      <c r="N749" s="109">
        <f ca="1">SUM(0.333*(R749-L749),L749)</f>
        <v>16.082875</v>
      </c>
      <c r="O749" s="71">
        <f ca="1">SUM(0.5*(R749-L749),L749)</f>
        <v>16.3125</v>
      </c>
      <c r="P749" s="71">
        <f ca="1">SUM(0.666*(R749-L749),L749)</f>
        <v>16.54075</v>
      </c>
      <c r="Q749" s="71">
        <f ca="1">SUM(0.832*(R749-L749),L749)</f>
        <v>16.769</v>
      </c>
      <c r="R749" s="108">
        <v>17</v>
      </c>
      <c r="S749" s="122"/>
      <c r="T749" s="111">
        <f ca="1">SUM((BT20+BU19+BU18+BV17+BV16+BW15+BW14+BX13+BX12+BY11+BY10+BX9+BX8+BW7+BW6+BV5+BV4)*-0.132,17)</f>
        <v>16.74446153846154</v>
      </c>
      <c r="U749" s="111">
        <f ca="1">Lefty!T749</f>
        <v>17.783538461538463</v>
      </c>
    </row>
    <row r="750" spans="2:21">
      <c r="B750" s="108">
        <v>19</v>
      </c>
      <c r="C750" s="71">
        <f ca="1">SUM(0.25*(F750-B750),B750)</f>
        <v>18.5</v>
      </c>
      <c r="D750" s="71">
        <f ca="1">SUM(0.5*(F750-B750)+B750)</f>
        <v>18</v>
      </c>
      <c r="E750" s="71">
        <f ca="1">SUM(0.75*(F750-B750),B750)</f>
        <v>17.5</v>
      </c>
      <c r="F750" s="108">
        <v>17</v>
      </c>
      <c r="G750" s="71">
        <f ca="1">SUM(0.25*(J750-F750),F750)</f>
        <v>16.5</v>
      </c>
      <c r="H750" s="71">
        <f ca="1">SUM(0.5*(J750-F750),F750)</f>
        <v>16</v>
      </c>
      <c r="I750" s="71">
        <f ca="1">SUM(0.75*(J750-F750),F750)</f>
        <v>15.5</v>
      </c>
      <c r="J750" s="108">
        <f ca="1">SUM(F750,-B750,F750)</f>
        <v>15</v>
      </c>
      <c r="K750" s="71">
        <f ca="1">SUM(0.5*(L750-J750),J750)</f>
        <v>14.625</v>
      </c>
      <c r="L750" s="108">
        <f ca="1">SUM(J750,J750,-H750,0.25*ABS(J750-H750))</f>
        <v>14.25</v>
      </c>
      <c r="M750" s="109">
        <f ca="1">SUM(0.166*(R750-L750),L750)</f>
        <v>14.7065</v>
      </c>
      <c r="N750" s="109">
        <f ca="1">SUM(0.333*(R750-L750),L750)</f>
        <v>15.16575</v>
      </c>
      <c r="O750" s="71">
        <f ca="1">SUM(0.5*(R750-L750),L750)</f>
        <v>15.625</v>
      </c>
      <c r="P750" s="71">
        <f ca="1">SUM(0.666*(R750-L750),L750)</f>
        <v>16.0815</v>
      </c>
      <c r="Q750" s="71">
        <f ca="1">SUM(0.832*(R750-L750),L750)</f>
        <v>16.538</v>
      </c>
      <c r="R750" s="108">
        <v>17</v>
      </c>
      <c r="S750" s="122"/>
      <c r="T750" s="111">
        <f ca="1">SUM((BR20+BS19+BT18+BU17+BV16+BW15+BX14+BY13+BZ12+CA11+CA10+BZ9+BY8+BX7+BW6+BV5+BV4)*-0.132,17)</f>
        <v>16.480461538461537</v>
      </c>
      <c r="U750" s="111">
        <f ca="1">Lefty!T750</f>
        <v>18.443538461538463</v>
      </c>
    </row>
    <row r="751" spans="2:21">
      <c r="B751" s="108">
        <v>20</v>
      </c>
      <c r="C751" s="71">
        <f ca="1">SUM(0.25*(F751-B751),B751)</f>
        <v>19.25</v>
      </c>
      <c r="D751" s="71">
        <f ca="1">SUM(0.5*(F751-B751)+B751)</f>
        <v>18.5</v>
      </c>
      <c r="E751" s="71">
        <f ca="1">SUM(0.75*(F751-B751),B751)</f>
        <v>17.75</v>
      </c>
      <c r="F751" s="108">
        <v>17</v>
      </c>
      <c r="G751" s="71">
        <f ca="1">SUM(0.25*(J751-F751),F751)</f>
        <v>16.25</v>
      </c>
      <c r="H751" s="71">
        <f ca="1">SUM(0.5*(J751-F751),F751)</f>
        <v>15.5</v>
      </c>
      <c r="I751" s="71">
        <f ca="1">SUM(0.75*(J751-F751),F751)</f>
        <v>14.75</v>
      </c>
      <c r="J751" s="108">
        <f ca="1">SUM(F751,-B751,F751)</f>
        <v>14</v>
      </c>
      <c r="K751" s="71">
        <f ca="1">SUM(0.5*(L751-J751),J751)</f>
        <v>13.4375</v>
      </c>
      <c r="L751" s="108">
        <f ca="1">SUM(J751,J751,-H751,0.25*ABS(J751-H751))</f>
        <v>12.875</v>
      </c>
      <c r="M751" s="109">
        <f ca="1">SUM(0.166*(R751-L751),L751)</f>
        <v>13.55975</v>
      </c>
      <c r="N751" s="109">
        <f ca="1">SUM(0.333*(R751-L751),L751)</f>
        <v>14.248625</v>
      </c>
      <c r="O751" s="71">
        <f ca="1">SUM(0.5*(R751-L751),L751)</f>
        <v>14.9375</v>
      </c>
      <c r="P751" s="71">
        <f ca="1">SUM(0.666*(R751-L751),L751)</f>
        <v>15.622250000000001</v>
      </c>
      <c r="Q751" s="71">
        <f ca="1">SUM(0.832*(R751-L751),L751)</f>
        <v>16.307</v>
      </c>
      <c r="R751" s="108">
        <v>17</v>
      </c>
      <c r="S751" s="122"/>
      <c r="T751" s="111">
        <f ca="1">SUM((BP20+BS18+BV16+BY14+CB12+CC11+CD10+BY7+BX6+BW5+BV4)*-0.132,(BQ19+BR19+BT17+BU17+BW15+BX15+BZ13+CA13+CC9+CB9+CA8+BZ8)*-0.132/2,17)</f>
        <v>16.414461538461538</v>
      </c>
      <c r="U751" s="111">
        <f ca="1">Lefty!T751</f>
        <v>17.849538461538462</v>
      </c>
    </row>
    <row r="752" spans="2:21">
      <c r="B752" s="108">
        <v>21</v>
      </c>
      <c r="C752" s="71">
        <f ca="1">SUM(0.25*(F752-B752),B752)</f>
        <v>20</v>
      </c>
      <c r="D752" s="71">
        <f ca="1">SUM(0.5*(F752-B752)+B752)</f>
        <v>19</v>
      </c>
      <c r="E752" s="71">
        <f ca="1">SUM(0.75*(F752-B752),B752)</f>
        <v>18</v>
      </c>
      <c r="F752" s="108">
        <v>17</v>
      </c>
      <c r="G752" s="71">
        <f ca="1">SUM(0.25*(J752-F752),F752)</f>
        <v>16</v>
      </c>
      <c r="H752" s="71">
        <f ca="1">SUM(0.5*(J752-F752),F752)</f>
        <v>15</v>
      </c>
      <c r="I752" s="71">
        <f ca="1">SUM(0.75*(J752-F752),F752)</f>
        <v>14</v>
      </c>
      <c r="J752" s="108">
        <f ca="1">SUM(F752,-B752,F752)</f>
        <v>13</v>
      </c>
      <c r="K752" s="71">
        <f ca="1">SUM(0.5*(L752-J752),J752)</f>
        <v>12.25</v>
      </c>
      <c r="L752" s="108">
        <f ca="1">SUM(J752,J752,-H752,0.25*ABS(J752-H752))</f>
        <v>11.5</v>
      </c>
      <c r="M752" s="109">
        <f ca="1">SUM(0.166*(R752-L752),L752)</f>
        <v>12.413</v>
      </c>
      <c r="N752" s="109">
        <f ca="1">SUM(0.333*(R752-L752),L752)</f>
        <v>13.3315</v>
      </c>
      <c r="O752" s="71">
        <f ca="1">SUM(0.5*(R752-L752),L752)</f>
        <v>14.25</v>
      </c>
      <c r="P752" s="71">
        <f ca="1">SUM(0.666*(R752-L752),L752)</f>
        <v>15.163</v>
      </c>
      <c r="Q752" s="71">
        <f ca="1">SUM(0.832*(R752-L752),L752)</f>
        <v>16.076</v>
      </c>
      <c r="R752" s="108">
        <v>17</v>
      </c>
      <c r="S752" s="122"/>
      <c r="T752" s="111">
        <f ca="1">SUM((BO19+BP19+BQ18+BR18+BS17+BT17+BU16+BV16+BW15+BX15+BY14+BZ14+CA13+CB13+CC12+CD12+CE11+CF11+CF9+CE9+CD8+CC8+CB7+CA7+BZ6+BY6+BX5+BW5)*-0.132/2,(BN20+CG10+BV4)*-0.132,17)</f>
        <v>16.678461538461537</v>
      </c>
      <c r="U752" s="111">
        <f ca="1">Lefty!T752</f>
        <v>17.915538461538461</v>
      </c>
    </row>
    <row r="753" spans="2:21">
      <c r="B753" s="108">
        <v>22</v>
      </c>
      <c r="C753" s="71">
        <f ca="1">SUM(0.25*(F753-B753),B753)</f>
        <v>20.75</v>
      </c>
      <c r="D753" s="71">
        <f ca="1">SUM(0.5*(F753-B753)+B753)</f>
        <v>19.5</v>
      </c>
      <c r="E753" s="71">
        <f ca="1">SUM(0.75*(F753-B753),B753)</f>
        <v>18.25</v>
      </c>
      <c r="F753" s="108">
        <v>17</v>
      </c>
      <c r="G753" s="71">
        <f ca="1">SUM(0.25*(J753-F753),F753)</f>
        <v>15.75</v>
      </c>
      <c r="H753" s="71">
        <f ca="1">SUM(0.5*(J753-F753),F753)</f>
        <v>14.5</v>
      </c>
      <c r="I753" s="71">
        <f ca="1">SUM(0.75*(J753-F753),F753)</f>
        <v>13.25</v>
      </c>
      <c r="J753" s="108">
        <f ca="1">SUM(F753,-B753,F753)</f>
        <v>12</v>
      </c>
      <c r="K753" s="71">
        <f ca="1">SUM(0.5*(L753-J753),J753)</f>
        <v>11.0625</v>
      </c>
      <c r="L753" s="108">
        <f ca="1">SUM(J753,J753,-H753,0.25*ABS(J753-H753))</f>
        <v>10.125</v>
      </c>
      <c r="M753" s="109">
        <f ca="1">SUM(0.166*(R753-L753),L753)</f>
        <v>11.26625</v>
      </c>
      <c r="N753" s="109">
        <f ca="1">SUM(0.333*(R753-L753),L753)</f>
        <v>12.414375</v>
      </c>
      <c r="O753" s="71">
        <f ca="1">SUM(0.5*(R753-L753),L753)</f>
        <v>13.5625</v>
      </c>
      <c r="P753" s="71">
        <f ca="1">SUM(0.666*(R753-L753),L753)</f>
        <v>14.70375</v>
      </c>
      <c r="Q753" s="71">
        <f ca="1">SUM(0.832*(R753-L753),L753)</f>
        <v>15.844999999999999</v>
      </c>
      <c r="R753" s="108">
        <v>17</v>
      </c>
      <c r="S753" s="122"/>
      <c r="T753" s="111">
        <f ca="1">SUM((BL20+BM20+BN19+BO19+BS17+BT17+BU16+BV16+BZ14+CA14+CE12+CF12+CG11+CH11+CI10+CJ10)*-0.132/2,(BP18+BQ18+BR18+BW15+BX15+BY15+CB13+CC13+CD13)*-0.132/3,(CI9+CH9+CG9+CF8+CE8+CD8)*-0.132/3,(CC7+CB7+CA6+BZ6+BY5+BX5+BW4+BV4)*-0.132/2,17)</f>
        <v>16.106461538461538</v>
      </c>
      <c r="U753" s="111">
        <f ca="1">Lefty!T753</f>
        <v>18.201538461538462</v>
      </c>
    </row>
    <row r="754" spans="2:21">
      <c r="B754" s="108">
        <v>23</v>
      </c>
      <c r="C754" s="71">
        <f ca="1">SUM(0.25*(F754-B754),B754)</f>
        <v>21.5</v>
      </c>
      <c r="D754" s="71">
        <f ca="1">SUM(0.5*(F754-B754)+B754)</f>
        <v>20</v>
      </c>
      <c r="E754" s="71">
        <f ca="1">SUM(0.75*(F754-B754),B754)</f>
        <v>18.5</v>
      </c>
      <c r="F754" s="108">
        <v>17</v>
      </c>
      <c r="G754" s="71">
        <f ca="1">SUM(0.25*(J754-F754),F754)</f>
        <v>15.5</v>
      </c>
      <c r="H754" s="71">
        <f ca="1">SUM(0.5*(J754-F754),F754)</f>
        <v>14</v>
      </c>
      <c r="I754" s="71">
        <f ca="1">SUM(0.75*(J754-F754),F754)</f>
        <v>12.5</v>
      </c>
      <c r="J754" s="108">
        <f ca="1">SUM(F754,-B754,F754)</f>
        <v>11</v>
      </c>
      <c r="K754" s="71">
        <f ca="1">SUM(0.5*(L754-J754),J754)</f>
        <v>9.875</v>
      </c>
      <c r="L754" s="108">
        <f ca="1">SUM(J754,J754,-H754,0.25*ABS(J754-H754))</f>
        <v>8.75</v>
      </c>
      <c r="M754" s="109">
        <f ca="1">SUM(0.166*(R754-L754),L754)</f>
        <v>10.1195</v>
      </c>
      <c r="N754" s="109">
        <f ca="1">SUM(0.333*(R754-L754),L754)</f>
        <v>11.497250000000001</v>
      </c>
      <c r="O754" s="71">
        <f ca="1">SUM(0.5*(R754-L754),L754)</f>
        <v>12.875</v>
      </c>
      <c r="P754" s="71">
        <f ca="1">SUM(0.666*(R754-L754),L754)</f>
        <v>14.2445</v>
      </c>
      <c r="Q754" s="71">
        <f ca="1">SUM(0.832*(R754-L754),L754)</f>
        <v>15.614</v>
      </c>
      <c r="R754" s="108">
        <v>17</v>
      </c>
      <c r="S754" s="122"/>
      <c r="T754" s="111">
        <f ca="1">SUM((BJ20+BK20+BO18+BP18)*-0.132/2,(BL19+BM19+BN19+BQ17+BR17+BS17+BT16+BU16+BV16+BW15+BX15+BY15+BZ14+CA14+CB14+CC13+CD13+CE13+CF12+CG12+CH12+CI11+CJ11+CK11)*-0.132/3,(CL10+CM10)*-0.132/2,(CL9+CK9+CJ9+CI8+CH8+CG8+CF7+CE7+CD7+CC6+CB6+CA6+BZ5+BY5+BX5)*-0.132/3,(BW4+BV4)*-0.132/2,17)</f>
        <v>16.304461538461538</v>
      </c>
      <c r="U754" s="111">
        <f ca="1">Lefty!T754</f>
        <v>17.805538461538461</v>
      </c>
    </row>
    <row r="755" spans="2:21">
      <c r="B755" s="108">
        <v>24</v>
      </c>
      <c r="C755" s="71">
        <f ca="1">SUM(0.25*(F755-B755),B755)</f>
        <v>22.25</v>
      </c>
      <c r="D755" s="71">
        <f ca="1">SUM(0.5*(F755-B755)+B755)</f>
        <v>20.5</v>
      </c>
      <c r="E755" s="71">
        <f ca="1">SUM(0.75*(F755-B755),B755)</f>
        <v>18.75</v>
      </c>
      <c r="F755" s="108">
        <v>17</v>
      </c>
      <c r="G755" s="71">
        <f ca="1">SUM(0.25*(J755-F755),F755)</f>
        <v>15.25</v>
      </c>
      <c r="H755" s="71">
        <f ca="1">SUM(0.5*(J755-F755),F755)</f>
        <v>13.5</v>
      </c>
      <c r="I755" s="71">
        <f ca="1">SUM(0.75*(J755-F755),F755)</f>
        <v>11.75</v>
      </c>
      <c r="J755" s="108">
        <f ca="1">SUM(F755,-B755,F755)</f>
        <v>10</v>
      </c>
      <c r="K755" s="71">
        <f ca="1">SUM(0.5*(L755-J755),J755)</f>
        <v>8.6875</v>
      </c>
      <c r="L755" s="108">
        <f ca="1">SUM(J755,J755,-H755,0.25*ABS(J755-H755))</f>
        <v>7.375</v>
      </c>
      <c r="M755" s="109">
        <f ca="1">SUM(0.166*(R755-L755),L755)</f>
        <v>8.97275</v>
      </c>
      <c r="N755" s="109">
        <f ca="1">SUM(0.333*(R755-L755),L755)</f>
        <v>10.580125</v>
      </c>
      <c r="O755" s="71">
        <f ca="1">SUM(0.5*(R755-L755),L755)</f>
        <v>12.1875</v>
      </c>
      <c r="P755" s="71">
        <f ca="1">SUM(0.666*(R755-L755),L755)</f>
        <v>13.785250000000001</v>
      </c>
      <c r="Q755" s="71">
        <f ca="1">SUM(0.832*(R755-L755),L755)</f>
        <v>15.383</v>
      </c>
      <c r="R755" s="108">
        <v>17</v>
      </c>
      <c r="S755" s="122"/>
      <c r="T755" s="111">
        <f ca="1">SUM((BH20+BI20+BJ20+BK19+BL19+BM19+BN18+BO18+BP18+BQ17+BR17+BS17+BT16+BU16+BV16+CA14+CB14+CC14+CH12+CI12+CJ12+CK11+CL11+CM11)*-0.132/3,(BW15+BX15+BY15+BZ15+CD13+CE13+CF13+CG13)*-0.132/4,(CN10+CO10)*-0.132/2,(CN9+CM9+CL9+CK9)*-0.132/4,(CJ8+CI8+CH8+CG7+CF7+CE7+CD6+CC6+CB6+CA5+BZ5+BY5+BX4+BW4+BV4)*-0.132/3,17)</f>
        <v>16.359461538461538</v>
      </c>
      <c r="U755" s="111">
        <f ca="1">Lefty!T755</f>
        <v>17.71753846153846</v>
      </c>
    </row>
    <row r="756" spans="2:21">
      <c r="B756" s="108">
        <v>25</v>
      </c>
      <c r="C756" s="71">
        <f ca="1">SUM(0.25*(F756-B756),B756)</f>
        <v>23</v>
      </c>
      <c r="D756" s="71">
        <f ca="1">SUM(0.5*(F756-B756)+B756)</f>
        <v>21</v>
      </c>
      <c r="E756" s="71">
        <f ca="1">SUM(0.75*(F756-B756),B756)</f>
        <v>19</v>
      </c>
      <c r="F756" s="108">
        <v>17</v>
      </c>
      <c r="G756" s="71">
        <f ca="1">SUM(0.25*(J756-F756),F756)</f>
        <v>15</v>
      </c>
      <c r="H756" s="71">
        <f ca="1">SUM(0.5*(J756-F756),F756)</f>
        <v>13</v>
      </c>
      <c r="I756" s="71">
        <f ca="1">SUM(0.75*(J756-F756),F756)</f>
        <v>11</v>
      </c>
      <c r="J756" s="108">
        <f ca="1">SUM(F756,-B756,F756)</f>
        <v>9</v>
      </c>
      <c r="K756" s="71">
        <f ca="1">SUM(0.5*(L756-J756),J756)</f>
        <v>7.5</v>
      </c>
      <c r="L756" s="108">
        <f ca="1">SUM(J756,J756,-H756,0.25*ABS(J756-H756))</f>
        <v>6</v>
      </c>
      <c r="M756" s="109">
        <f ca="1">SUM(0.166*(R756-L756),L756)</f>
        <v>7.8260000000000005</v>
      </c>
      <c r="N756" s="109">
        <f ca="1">SUM(0.333*(R756-L756),L756)</f>
        <v>9.663</v>
      </c>
      <c r="O756" s="71">
        <f ca="1">SUM(0.5*(R756-L756),L756)</f>
        <v>11.5</v>
      </c>
      <c r="P756" s="71">
        <f ca="1">SUM(0.666*(R756-L756),L756)</f>
        <v>13.326</v>
      </c>
      <c r="Q756" s="71">
        <f ca="1">SUM(0.832*(R756-L756),L756)</f>
        <v>15.152</v>
      </c>
      <c r="R756" s="108">
        <v>17</v>
      </c>
      <c r="S756" s="122"/>
      <c r="T756" s="111">
        <f ca="1">SUM((BF20+BG20+BH20+BM18+BN18+BO18+BT16+BU16+BV16)*-0.132/3,(BI19+BJ19+BK19+BL19+BP17+BQ17+BR17+BS17+BW15+BX15+BY15+BZ15+CA14+CB14+CC14+CD14+CE13+CF13+CG13+CH13+CI12+CJ12+CK12+CL12)*-0.132/4,(CM11+CN11+CO11+CP10+CQ10+CR10)*-0.132/3,(CQ9+CP9+CO9+CN9+CM8+CL8+CK8+CJ8+CI7+CH7+CG7+CF7+CE6+CD6+CC6+CB6)*-0.132/4,(CA5+BZ5+BY5+BX4+BW4+BV4)*-0.132/3,17)</f>
        <v>16.194461538461539</v>
      </c>
      <c r="U756" s="111">
        <f ca="1">Lefty!T756</f>
        <v>17.475538461538463</v>
      </c>
    </row>
    <row r="757" spans="2:21">
      <c r="B757" s="108">
        <v>26</v>
      </c>
      <c r="C757" s="71">
        <f ca="1">SUM(0.25*(F757-B757),B757)</f>
        <v>23.75</v>
      </c>
      <c r="D757" s="71">
        <f ca="1">SUM(0.5*(F757-B757)+B757)</f>
        <v>21.5</v>
      </c>
      <c r="E757" s="71">
        <f ca="1">SUM(0.75*(F757-B757),B757)</f>
        <v>19.25</v>
      </c>
      <c r="F757" s="108">
        <v>17</v>
      </c>
      <c r="G757" s="71">
        <f ca="1">SUM(0.25*(J757-F757),F757)</f>
        <v>14.75</v>
      </c>
      <c r="H757" s="71">
        <f ca="1">SUM(0.5*(J757-F757),F757)</f>
        <v>12.5</v>
      </c>
      <c r="I757" s="71">
        <f ca="1">SUM(0.75*(J757-F757),F757)</f>
        <v>10.25</v>
      </c>
      <c r="J757" s="108">
        <f ca="1">SUM(F757,-B757,F757)</f>
        <v>8</v>
      </c>
      <c r="K757" s="71">
        <f ca="1">SUM(0.5*(L757-J757),J757)</f>
        <v>6.3125</v>
      </c>
      <c r="L757" s="108">
        <f ca="1">SUM(J757,J757,-H757,0.25*ABS(J757-H757))</f>
        <v>4.625</v>
      </c>
      <c r="M757" s="109">
        <f ca="1">SUM(0.166*(R757-L757),L757)</f>
        <v>6.67925</v>
      </c>
      <c r="N757" s="109">
        <f ca="1">SUM(0.333*(R757-L757),L757)</f>
        <v>8.745875</v>
      </c>
      <c r="O757" s="71">
        <f ca="1">SUM(0.5*(R757-L757),L757)</f>
        <v>10.8125</v>
      </c>
      <c r="P757" s="71">
        <f ca="1">SUM(0.666*(R757-L757),L757)</f>
        <v>12.86675</v>
      </c>
      <c r="Q757" s="71">
        <f ca="1">SUM(0.832*(R757-L757),L757)</f>
        <v>14.921</v>
      </c>
      <c r="R757" s="108">
        <v>17</v>
      </c>
      <c r="S757" s="122"/>
      <c r="T757" s="111">
        <f ca="1">SUM((BD20+BE20+BF20)*-0.132/3,(BG19+BH19+BI19+BJ19+BK18+BL18+BM18+BN18+BO17+BP17+BQ17+BR17+BS16+BT16+BU16+BV16+CB14+CC14+CD14+CE14+CK12+CL12+CM12+CN12+CO11+CP11+CQ11+CR11)*-0.132/4,(BW15+BX15+BY15+BZ15+CA15+CF13+CG13+CH13+CI13+CJ13)*-0.132/5,(CS10+CT10+CU10)*-0.132/3,(CT9+CS9+CR9+CQ9+CP9)*-0.132/5,(CO8+CN8+CM8+CL8+CK7+CJ7+CI7+CH7+CG6+CF6+CE6+CD6+CC5+CB5+CA5+BZ5+BY4+BX4+BW4+BV4)*-0.132/4,17)</f>
        <v>15.886461538461537</v>
      </c>
      <c r="U757" s="111">
        <f ca="1">Lefty!T757</f>
        <v>17.376538461538463</v>
      </c>
    </row>
    <row r="758" spans="2:21">
      <c r="B758" s="108">
        <v>27</v>
      </c>
      <c r="C758" s="71">
        <f ca="1">SUM(0.25*(F758-B758),B758)</f>
        <v>24.5</v>
      </c>
      <c r="D758" s="71">
        <f ca="1">SUM(0.5*(F758-B758)+B758)</f>
        <v>22</v>
      </c>
      <c r="E758" s="71">
        <f ca="1">SUM(0.75*(F758-B758),B758)</f>
        <v>19.5</v>
      </c>
      <c r="F758" s="108">
        <v>17</v>
      </c>
      <c r="G758" s="71">
        <f ca="1">SUM(0.25*(J758-F758),F758)</f>
        <v>14.5</v>
      </c>
      <c r="H758" s="71">
        <f ca="1">SUM(0.5*(J758-F758),F758)</f>
        <v>12</v>
      </c>
      <c r="I758" s="71">
        <f ca="1">SUM(0.75*(J758-F758),F758)</f>
        <v>9.5</v>
      </c>
      <c r="J758" s="108">
        <f ca="1">SUM(F758,-B758,F758)</f>
        <v>7</v>
      </c>
      <c r="K758" s="71">
        <f ca="1">SUM(0.5*(L758-J758),J758)</f>
        <v>5.125</v>
      </c>
      <c r="L758" s="108">
        <f ca="1">SUM(J758,J758,-H758,0.25*ABS(J758-H758))</f>
        <v>3.25</v>
      </c>
      <c r="M758" s="109">
        <f ca="1">SUM(0.166*(R758-L758),L758)</f>
        <v>5.5325000000000006</v>
      </c>
      <c r="N758" s="109">
        <f ca="1">SUM(0.333*(R758-L758),L758)</f>
        <v>7.82875</v>
      </c>
      <c r="O758" s="71">
        <f ca="1">SUM(0.5*(R758-L758),L758)</f>
        <v>10.125</v>
      </c>
      <c r="P758" s="71">
        <f ca="1">SUM(0.666*(R758-L758),L758)</f>
        <v>12.4075</v>
      </c>
      <c r="Q758" s="71">
        <f ca="1">SUM(0.832*(R758-L758),L758)</f>
        <v>14.69</v>
      </c>
      <c r="R758" s="108">
        <v>17</v>
      </c>
      <c r="S758" s="122"/>
      <c r="T758" s="111">
        <f ca="1">SUM((BB20+BC20+BD20+BE20+BF19+BG19+BH19+BI19+BO17+BP17+BQ17+BR17+BS16+BT16+BU16+BV16)*-0.132/4,(BJ18+BK18+BL18+BM18+BN18+BW15+BX15+BY15+BZ15+CA15+CB14+CC14+CD14+CE14+CF14+CG13+CH13+CI13+CJ13+CK13+CL12+CM12+CN12+CO12+CP12)*-0.132/5,(CQ11+CR11+CS11+CT11+CU10+CV10+CW10+CX10)*-0.132/4,(CW9+CV9+CU9+CT9+CS9+CR8+CQ8+CP8+CO8+CN8+CM7+CL7+CK7+CJ7+CI7+CH6+CG6+CF6+CE6+CD6)*-0.132/5,(CC5+CB5+CA5+BZ5+BY4+BX4+BW4+BV4)*-0.132/4,17)</f>
        <v>15.807261538461537</v>
      </c>
      <c r="U758" s="111">
        <f ca="1">Lefty!T758</f>
        <v>17.314938461538461</v>
      </c>
    </row>
    <row r="759" spans="2:21">
      <c r="B759" s="108">
        <v>28</v>
      </c>
      <c r="C759" s="71">
        <f ca="1">SUM(0.25*(F759-B759),B759)</f>
        <v>25.25</v>
      </c>
      <c r="D759" s="71">
        <f ca="1">SUM(0.5*(F759-B759)+B759)</f>
        <v>22.5</v>
      </c>
      <c r="E759" s="71">
        <f ca="1">SUM(0.75*(F759-B759),B759)</f>
        <v>19.75</v>
      </c>
      <c r="F759" s="108">
        <v>17</v>
      </c>
      <c r="G759" s="71">
        <f ca="1">SUM(0.25*(J759-F759),F759)</f>
        <v>14.25</v>
      </c>
      <c r="H759" s="71">
        <f ca="1">SUM(0.5*(J759-F759),F759)</f>
        <v>11.5</v>
      </c>
      <c r="I759" s="71">
        <f ca="1">SUM(0.75*(J759-F759),F759)</f>
        <v>8.75</v>
      </c>
      <c r="J759" s="108">
        <f ca="1">SUM(F759,-B759,F759)</f>
        <v>6</v>
      </c>
      <c r="K759" s="71">
        <f ca="1">SUM(0.5*(L759-J759),J759)</f>
        <v>3.9375</v>
      </c>
      <c r="L759" s="108">
        <f ca="1">SUM(J759,J759,-H759,0.25*ABS(J759-H759))</f>
        <v>1.875</v>
      </c>
      <c r="M759" s="109">
        <f ca="1">SUM(0.166*(R759-L759),L759)</f>
        <v>4.38575</v>
      </c>
      <c r="N759" s="109">
        <f ca="1">SUM(0.333*(R759-L759),L759)</f>
        <v>6.911625</v>
      </c>
      <c r="O759" s="71">
        <f ca="1">SUM(0.5*(R759-L759),L759)</f>
        <v>9.4375</v>
      </c>
      <c r="P759" s="71">
        <f ca="1">SUM(0.666*(R759-L759),L759)</f>
        <v>11.94825</v>
      </c>
      <c r="Q759" s="71">
        <f ca="1">SUM(0.832*(R759-L759),L759)</f>
        <v>14.459</v>
      </c>
      <c r="R759" s="108">
        <v>17</v>
      </c>
      <c r="S759" s="122"/>
      <c r="T759" s="111">
        <f ca="1">SUM((AZ20+BA20+BB20+BC20+BI18+BJ18+BK18+BL18)*-0.132/4,(BD19+BE19+BF19+BG19+BH19+BM17+BN17+BO17+BP17+BQ17+BR16+BS16+BT16+BU16+BV16+CC14+CD14+CE14+CF14+CG14+CN12+CO12+CP12+CQ12+CR12)*-0.132/5,(BW15+BX15+BY15+BZ15+CA15+CB15+CH13+CI13+CJ13+CK13+CL13+CM13)*-0.132/6,(CS11+CT11+CU11+CV11+CW10+CX10+CY10+CZ10)*-0.132/4,(CY9+CX9+CW9+CV9+CU9+CT8+CS8+CR8+CQ8+CP8+CO7+CN7+CM7+CL7+CK7+CJ6+CI6+CH6+CG6+CF6+CE5+CD5+CC5+CB5+CA5+BZ4+BY4+BX4+BW4+BV4)*-0.132/5,17)</f>
        <v>15.741261538461538</v>
      </c>
      <c r="U759" s="111">
        <f ca="1">Lefty!T759</f>
        <v>17.147738461538463</v>
      </c>
    </row>
    <row r="760" spans="2:19">
      <c r="B760" s="108"/>
      <c r="C760" s="71"/>
      <c r="D760" s="71"/>
      <c r="E760" s="71"/>
      <c r="F760" s="108"/>
      <c r="G760" s="71"/>
      <c r="H760" s="71"/>
      <c r="I760" s="71"/>
      <c r="J760" s="108"/>
      <c r="K760" s="71"/>
      <c r="L760" s="108"/>
      <c r="M760" s="109"/>
      <c r="N760" s="109"/>
      <c r="O760" s="71"/>
      <c r="P760" s="71"/>
      <c r="Q760" s="71"/>
      <c r="R760" s="108"/>
      <c r="S760" s="122"/>
    </row>
    <row r="761" spans="2:21">
      <c r="B761" s="108">
        <v>19</v>
      </c>
      <c r="C761" s="71">
        <f ca="1">SUM(0.25*(F761-B761),B761)</f>
        <v>18.75</v>
      </c>
      <c r="D761" s="71">
        <f ca="1">SUM(0.5*(F761-B761)+B761)</f>
        <v>18.5</v>
      </c>
      <c r="E761" s="71">
        <f ca="1">SUM(0.75*(F761-B761),B761)</f>
        <v>18.25</v>
      </c>
      <c r="F761" s="108">
        <v>18</v>
      </c>
      <c r="G761" s="71">
        <f ca="1">SUM(0.25*(J761-F761),F761)</f>
        <v>17.75</v>
      </c>
      <c r="H761" s="71">
        <f ca="1">SUM(0.5*(J761-F761),F761)</f>
        <v>17.5</v>
      </c>
      <c r="I761" s="71">
        <f ca="1">SUM(0.75*(J761-F761),F761)</f>
        <v>17.25</v>
      </c>
      <c r="J761" s="108">
        <f ca="1">SUM(F761,-B761,F761)</f>
        <v>17</v>
      </c>
      <c r="K761" s="71">
        <f ca="1">SUM(0.5*(L761-J761),J761)</f>
        <v>16.8125</v>
      </c>
      <c r="L761" s="108">
        <f ca="1">SUM(J761,J761,-H761,0.25*ABS(J761-H761))</f>
        <v>16.625</v>
      </c>
      <c r="M761" s="109">
        <f ca="1">SUM(0.166*(R761-L761),L761)</f>
        <v>16.68725</v>
      </c>
      <c r="N761" s="109">
        <f ca="1">SUM(0.333*(R761-L761),L761)</f>
        <v>16.749875</v>
      </c>
      <c r="O761" s="71">
        <f ca="1">SUM(0.5*(R761-L761),L761)</f>
        <v>16.8125</v>
      </c>
      <c r="P761" s="71">
        <f ca="1">SUM(0.666*(R761-L761),L761)</f>
        <v>16.87475</v>
      </c>
      <c r="Q761" s="71">
        <f ca="1">SUM(0.832*(R761-L761),L761)</f>
        <v>16.937</v>
      </c>
      <c r="R761" s="108">
        <v>17</v>
      </c>
      <c r="S761" s="122"/>
      <c r="T761" s="111">
        <f ca="1">SUM((BR20+BS19+BS18+BT17+BT16+BU15+BU14+BV13+BV12+BW11+BW10+BW9+BW8+BV7+BV6+BV5+BV4)*-0.132,17)</f>
        <v>16.480461538461537</v>
      </c>
      <c r="U761" s="111">
        <f ca="1">Lefty!T761</f>
        <v>17.783538461538463</v>
      </c>
    </row>
    <row r="762" spans="2:21">
      <c r="B762" s="108">
        <v>20</v>
      </c>
      <c r="C762" s="71">
        <f ca="1">SUM(0.25*(F762-B762),B762)</f>
        <v>19.5</v>
      </c>
      <c r="D762" s="71">
        <f ca="1">SUM(0.5*(F762-B762)+B762)</f>
        <v>19</v>
      </c>
      <c r="E762" s="71">
        <f ca="1">SUM(0.75*(F762-B762),B762)</f>
        <v>18.5</v>
      </c>
      <c r="F762" s="108">
        <v>18</v>
      </c>
      <c r="G762" s="71">
        <f ca="1">SUM(0.25*(J762-F762),F762)</f>
        <v>17.5</v>
      </c>
      <c r="H762" s="71">
        <f ca="1">SUM(0.5*(J762-F762),F762)</f>
        <v>17</v>
      </c>
      <c r="I762" s="71">
        <f ca="1">SUM(0.75*(J762-F762),F762)</f>
        <v>16.5</v>
      </c>
      <c r="J762" s="108">
        <f ca="1">SUM(F762,-B762,F762)</f>
        <v>16</v>
      </c>
      <c r="K762" s="71">
        <f ca="1">SUM(0.5*(L762-J762),J762)</f>
        <v>15.625</v>
      </c>
      <c r="L762" s="108">
        <f ca="1">SUM(J762,J762,-H762,0.25*ABS(J762-H762))</f>
        <v>15.25</v>
      </c>
      <c r="M762" s="109">
        <f ca="1">SUM(0.166*(R762-L762),L762)</f>
        <v>15.5405</v>
      </c>
      <c r="N762" s="109">
        <f ca="1">SUM(0.333*(R762-L762),L762)</f>
        <v>15.83275</v>
      </c>
      <c r="O762" s="71">
        <f ca="1">SUM(0.5*(R762-L762),L762)</f>
        <v>16.125</v>
      </c>
      <c r="P762" s="71">
        <f ca="1">SUM(0.666*(R762-L762),L762)</f>
        <v>16.4155</v>
      </c>
      <c r="Q762" s="71">
        <f ca="1">SUM(0.832*(R762-L762),L762)</f>
        <v>16.706</v>
      </c>
      <c r="R762" s="108">
        <v>17</v>
      </c>
      <c r="S762" s="122"/>
      <c r="T762" s="111">
        <f ca="1">SUM((BP20+BQ19+BR18+BS17+BT16+BU15+BV14+BW13+BX12+BY11+BZ10+BY9+BX8+BW7+BW6+BV5+BV4)*-0.132,17)</f>
        <v>16.480461538461537</v>
      </c>
      <c r="U762" s="111">
        <f ca="1">Lefty!T762</f>
        <v>17.651538461538461</v>
      </c>
    </row>
    <row r="763" spans="2:21">
      <c r="B763" s="108">
        <v>21</v>
      </c>
      <c r="C763" s="71">
        <f ca="1">SUM(0.25*(F763-B763),B763)</f>
        <v>20.25</v>
      </c>
      <c r="D763" s="71">
        <f ca="1">SUM(0.5*(F763-B763)+B763)</f>
        <v>19.5</v>
      </c>
      <c r="E763" s="71">
        <f ca="1">SUM(0.75*(F763-B763),B763)</f>
        <v>18.75</v>
      </c>
      <c r="F763" s="108">
        <v>18</v>
      </c>
      <c r="G763" s="71">
        <f ca="1">SUM(0.25*(J763-F763),F763)</f>
        <v>17.25</v>
      </c>
      <c r="H763" s="71">
        <f ca="1">SUM(0.5*(J763-F763),F763)</f>
        <v>16.5</v>
      </c>
      <c r="I763" s="71">
        <f ca="1">SUM(0.75*(J763-F763),F763)</f>
        <v>15.75</v>
      </c>
      <c r="J763" s="108">
        <f ca="1">SUM(F763,-B763,F763)</f>
        <v>15</v>
      </c>
      <c r="K763" s="71">
        <f ca="1">SUM(0.5*(L763-J763),J763)</f>
        <v>14.4375</v>
      </c>
      <c r="L763" s="108">
        <f ca="1">SUM(J763,J763,-H763,0.25*ABS(J763-H763))</f>
        <v>13.875</v>
      </c>
      <c r="M763" s="109">
        <f ca="1">SUM(0.166*(R763-L763),L763)</f>
        <v>14.39375</v>
      </c>
      <c r="N763" s="109">
        <f ca="1">SUM(0.333*(R763-L763),L763)</f>
        <v>14.915625</v>
      </c>
      <c r="O763" s="71">
        <f ca="1">SUM(0.5*(R763-L763),L763)</f>
        <v>15.4375</v>
      </c>
      <c r="P763" s="71">
        <f ca="1">SUM(0.666*(R763-L763),L763)</f>
        <v>15.95625</v>
      </c>
      <c r="Q763" s="71">
        <f ca="1">SUM(0.832*(R763-L763),L763)</f>
        <v>16.475</v>
      </c>
      <c r="R763" s="108">
        <v>17</v>
      </c>
      <c r="S763" s="122"/>
      <c r="T763" s="111">
        <f ca="1">SUM((BN20+BQ18+BT16+BW14+BZ12+CA11+CB10+CA9+BZ8+BY7+BX6+BW5+BV4)*-0.132,(BO19+BP19+BR17+BS17+BU15+BV15+BX13+BY13)*-0.132/2,17)</f>
        <v>16.612461538461538</v>
      </c>
      <c r="U763" s="111">
        <f ca="1">Lefty!T763</f>
        <v>17.71753846153846</v>
      </c>
    </row>
    <row r="764" spans="2:21">
      <c r="B764" s="108">
        <v>22</v>
      </c>
      <c r="C764" s="71">
        <f ca="1">SUM(0.25*(F764-B764),B764)</f>
        <v>21</v>
      </c>
      <c r="D764" s="71">
        <f ca="1">SUM(0.5*(F764-B764)+B764)</f>
        <v>20</v>
      </c>
      <c r="E764" s="71">
        <f ca="1">SUM(0.75*(F764-B764),B764)</f>
        <v>19</v>
      </c>
      <c r="F764" s="108">
        <v>18</v>
      </c>
      <c r="G764" s="71">
        <f ca="1">SUM(0.25*(J764-F764),F764)</f>
        <v>17</v>
      </c>
      <c r="H764" s="71">
        <f ca="1">SUM(0.5*(J764-F764),F764)</f>
        <v>16</v>
      </c>
      <c r="I764" s="71">
        <f ca="1">SUM(0.75*(J764-F764),F764)</f>
        <v>15</v>
      </c>
      <c r="J764" s="108">
        <f ca="1">SUM(F764,-B764,F764)</f>
        <v>14</v>
      </c>
      <c r="K764" s="71">
        <f ca="1">SUM(0.5*(L764-J764),J764)</f>
        <v>13.25</v>
      </c>
      <c r="L764" s="108">
        <f ca="1">SUM(J764,J764,-H764,0.25*ABS(J764-H764))</f>
        <v>12.5</v>
      </c>
      <c r="M764" s="109">
        <f ca="1">SUM(0.166*(R764-L764),L764)</f>
        <v>13.247</v>
      </c>
      <c r="N764" s="109">
        <f ca="1">SUM(0.333*(R764-L764),L764)</f>
        <v>13.9985</v>
      </c>
      <c r="O764" s="71">
        <f ca="1">SUM(0.5*(R764-L764),L764)</f>
        <v>14.75</v>
      </c>
      <c r="P764" s="71">
        <f ca="1">SUM(0.666*(R764-L764),L764)</f>
        <v>15.497</v>
      </c>
      <c r="Q764" s="71">
        <f ca="1">SUM(0.832*(R764-L764),L764)</f>
        <v>16.244</v>
      </c>
      <c r="R764" s="108">
        <v>17</v>
      </c>
      <c r="S764" s="122"/>
      <c r="T764" s="111">
        <f ca="1">SUM((BM19+BN19+BO18+BP18+BQ17+BR17+BS16+BT16+BU15+BV15+BW14+BX14+BY13+BZ13+CA12+CB12+CC11+CD11)*-0.132/2,(BL20+CE10+BX6+BW5+BV4)*-0.132,(CD9+CC9+CB8+CA8+BZ7+BY7)*-0.132/2,17)</f>
        <v>16.150461538461538</v>
      </c>
      <c r="U764" s="111">
        <f ca="1">Lefty!T764</f>
        <v>17.783538461538463</v>
      </c>
    </row>
    <row r="765" spans="2:21">
      <c r="B765" s="108">
        <v>23</v>
      </c>
      <c r="C765" s="71">
        <f ca="1">SUM(0.25*(F765-B765),B765)</f>
        <v>21.75</v>
      </c>
      <c r="D765" s="71">
        <f ca="1">SUM(0.5*(F765-B765)+B765)</f>
        <v>20.5</v>
      </c>
      <c r="E765" s="71">
        <f ca="1">SUM(0.75*(F765-B765),B765)</f>
        <v>19.25</v>
      </c>
      <c r="F765" s="108">
        <v>18</v>
      </c>
      <c r="G765" s="71">
        <f ca="1">SUM(0.25*(J765-F765),F765)</f>
        <v>16.75</v>
      </c>
      <c r="H765" s="71">
        <f ca="1">SUM(0.5*(J765-F765),F765)</f>
        <v>15.5</v>
      </c>
      <c r="I765" s="71">
        <f ca="1">SUM(0.75*(J765-F765),F765)</f>
        <v>14.25</v>
      </c>
      <c r="J765" s="108">
        <f ca="1">SUM(F765,-B765,F765)</f>
        <v>13</v>
      </c>
      <c r="K765" s="71">
        <f ca="1">SUM(0.5*(L765-J765),J765)</f>
        <v>12.0625</v>
      </c>
      <c r="L765" s="108">
        <f ca="1">SUM(J765,J765,-H765,0.25*ABS(J765-H765))</f>
        <v>11.125</v>
      </c>
      <c r="M765" s="109">
        <f ca="1">SUM(0.166*(R765-L765),L765)</f>
        <v>12.10025</v>
      </c>
      <c r="N765" s="109">
        <f ca="1">SUM(0.333*(R765-L765),L765)</f>
        <v>13.081375</v>
      </c>
      <c r="O765" s="71">
        <f ca="1">SUM(0.5*(R765-L765),L765)</f>
        <v>14.0625</v>
      </c>
      <c r="P765" s="71">
        <f ca="1">SUM(0.666*(R765-L765),L765)</f>
        <v>15.03775</v>
      </c>
      <c r="Q765" s="71">
        <f ca="1">SUM(0.832*(R765-L765),L765)</f>
        <v>16.012999999999998</v>
      </c>
      <c r="R765" s="108">
        <v>17</v>
      </c>
      <c r="S765" s="122"/>
      <c r="T765" s="111">
        <f ca="1">SUM((BJ20+BK20+BL19+BM19+BQ17+BR17+BS16+BT16+BX14+BY14+CC12+CD12+CE11+CF11+CG10+CH10)*-0.132/2,(BN18+BO18+BP18+BU15+BV15+BW15+BZ13+CA13+CB13)*-0.132/3,(CG9+CF9+CE8+CD8+CC7+CB7+CA6+BZ6+BY5+BX5+BW4+BV4)*-0.132/2,17)</f>
        <v>16.040461538461539</v>
      </c>
      <c r="U765" s="111">
        <f ca="1">Lefty!T765</f>
        <v>17.673538461538463</v>
      </c>
    </row>
    <row r="766" spans="2:21">
      <c r="B766" s="108">
        <v>24</v>
      </c>
      <c r="C766" s="71">
        <f ca="1">SUM(0.25*(F766-B766),B766)</f>
        <v>22.5</v>
      </c>
      <c r="D766" s="71">
        <f ca="1">SUM(0.5*(F766-B766)+B766)</f>
        <v>21</v>
      </c>
      <c r="E766" s="71">
        <f ca="1">SUM(0.75*(F766-B766),B766)</f>
        <v>19.5</v>
      </c>
      <c r="F766" s="108">
        <v>18</v>
      </c>
      <c r="G766" s="71">
        <f ca="1">SUM(0.25*(J766-F766),F766)</f>
        <v>16.5</v>
      </c>
      <c r="H766" s="71">
        <f ca="1">SUM(0.5*(J766-F766),F766)</f>
        <v>15</v>
      </c>
      <c r="I766" s="71">
        <f ca="1">SUM(0.75*(J766-F766),F766)</f>
        <v>13.5</v>
      </c>
      <c r="J766" s="108">
        <f ca="1">SUM(F766,-B766,F766)</f>
        <v>12</v>
      </c>
      <c r="K766" s="71">
        <f ca="1">SUM(0.5*(L766-J766),J766)</f>
        <v>10.875</v>
      </c>
      <c r="L766" s="108">
        <f ca="1">SUM(J766,J766,-H766,0.25*ABS(J766-H766))</f>
        <v>9.75</v>
      </c>
      <c r="M766" s="109">
        <f ca="1">SUM(0.166*(R766-L766),L766)</f>
        <v>10.9535</v>
      </c>
      <c r="N766" s="109">
        <f ca="1">SUM(0.333*(R766-L766),L766)</f>
        <v>12.16425</v>
      </c>
      <c r="O766" s="71">
        <f ca="1">SUM(0.5*(R766-L766),L766)</f>
        <v>13.375</v>
      </c>
      <c r="P766" s="71">
        <f ca="1">SUM(0.666*(R766-L766),L766)</f>
        <v>14.5785</v>
      </c>
      <c r="Q766" s="71">
        <f ca="1">SUM(0.832*(R766-L766),L766)</f>
        <v>15.782</v>
      </c>
      <c r="R766" s="108">
        <v>17</v>
      </c>
      <c r="S766" s="122"/>
      <c r="T766" s="111">
        <f ca="1">SUM((BH20+BI20+BM18+BN18)*-0.132/2,(BJ19+BK19+BL19+BO17+BP17+BQ17+BR16+BS16+BT16+BU15+BV15+BW15+BX14+BY14+BZ14+CA13+CB13+CC13+CD12+CE12+CF12+CG11+CH11+CI11)*-0.132/3,(CJ10+CK10+CA6+BZ6+BY5+BX5+BW4+BV4)*-0.132/2,(CJ9+CI9+CH9+CG8+CF8+CE8+CD7+CC7+CB7)*-0.132/3,17)</f>
        <v>15.732461538461537</v>
      </c>
      <c r="U766" s="111">
        <f ca="1">Lefty!T766</f>
        <v>17.695538461538462</v>
      </c>
    </row>
    <row r="767" spans="2:21">
      <c r="B767" s="108">
        <v>25</v>
      </c>
      <c r="C767" s="71">
        <f ca="1">SUM(0.25*(F767-B767),B767)</f>
        <v>23.25</v>
      </c>
      <c r="D767" s="71">
        <f ca="1">SUM(0.5*(F767-B767)+B767)</f>
        <v>21.5</v>
      </c>
      <c r="E767" s="71">
        <f ca="1">SUM(0.75*(F767-B767),B767)</f>
        <v>19.75</v>
      </c>
      <c r="F767" s="108">
        <v>18</v>
      </c>
      <c r="G767" s="71">
        <f ca="1">SUM(0.25*(J767-F767),F767)</f>
        <v>16.25</v>
      </c>
      <c r="H767" s="71">
        <f ca="1">SUM(0.5*(J767-F767),F767)</f>
        <v>14.5</v>
      </c>
      <c r="I767" s="71">
        <f ca="1">SUM(0.75*(J767-F767),F767)</f>
        <v>12.75</v>
      </c>
      <c r="J767" s="108">
        <f ca="1">SUM(F767,-B767,F767)</f>
        <v>11</v>
      </c>
      <c r="K767" s="71">
        <f ca="1">SUM(0.5*(L767-J767),J767)</f>
        <v>9.6875</v>
      </c>
      <c r="L767" s="108">
        <f ca="1">SUM(J767,J767,-H767,0.25*ABS(J767-H767))</f>
        <v>8.375</v>
      </c>
      <c r="M767" s="109">
        <f ca="1">SUM(0.166*(R767-L767),L767)</f>
        <v>9.806750000000001</v>
      </c>
      <c r="N767" s="109">
        <f ca="1">SUM(0.333*(R767-L767),L767)</f>
        <v>11.247125</v>
      </c>
      <c r="O767" s="71">
        <f ca="1">SUM(0.5*(R767-L767),L767)</f>
        <v>12.6875</v>
      </c>
      <c r="P767" s="71">
        <f ca="1">SUM(0.666*(R767-L767),L767)</f>
        <v>14.119250000000001</v>
      </c>
      <c r="Q767" s="71">
        <f ca="1">SUM(0.832*(R767-L767),L767)</f>
        <v>15.550999999999998</v>
      </c>
      <c r="R767" s="108">
        <v>17</v>
      </c>
      <c r="S767" s="122"/>
      <c r="T767" s="111">
        <f ca="1">SUM((BF20+BG20+BH20+BI19+BJ19+BK19+BL18+BM18+BN18+BO17+BP17+BQ17+BR16+BS16+BT16+BY14+BZ14+CA14+CF12+CG12+CH12+CI11+CJ11+CK11)*-0.132/3,(BU15+BV15+BW15+BX15+CB13+CC13+CD13+CE13)*-0.132/4,(CL10+CM10)*-0.132/2,(CL9+CK9+CJ9+CI8+CH8+CG8+CF7+CE7+CD7+CC6+CB6+CA6+BZ5+BY5+BX5)*-0.132/3,(BW4+BV4)*-0.132/2,17)</f>
        <v>16.216461538461537</v>
      </c>
      <c r="U767" s="111">
        <f ca="1">Lefty!T767</f>
        <v>17.40953846153846</v>
      </c>
    </row>
    <row r="768" spans="2:21">
      <c r="B768" s="108">
        <v>26</v>
      </c>
      <c r="C768" s="71">
        <f ca="1">SUM(0.25*(F768-B768),B768)</f>
        <v>24</v>
      </c>
      <c r="D768" s="71">
        <f ca="1">SUM(0.5*(F768-B768)+B768)</f>
        <v>22</v>
      </c>
      <c r="E768" s="71">
        <f ca="1">SUM(0.75*(F768-B768),B768)</f>
        <v>20</v>
      </c>
      <c r="F768" s="108">
        <v>18</v>
      </c>
      <c r="G768" s="71">
        <f ca="1">SUM(0.25*(J768-F768),F768)</f>
        <v>16</v>
      </c>
      <c r="H768" s="71">
        <f ca="1">SUM(0.5*(J768-F768),F768)</f>
        <v>14</v>
      </c>
      <c r="I768" s="71">
        <f ca="1">SUM(0.75*(J768-F768),F768)</f>
        <v>12</v>
      </c>
      <c r="J768" s="108">
        <f ca="1">SUM(F768,-B768,F768)</f>
        <v>10</v>
      </c>
      <c r="K768" s="71">
        <f ca="1">SUM(0.5*(L768-J768),J768)</f>
        <v>8.5</v>
      </c>
      <c r="L768" s="108">
        <f ca="1">SUM(J768,J768,-H768,0.25*ABS(J768-H768))</f>
        <v>7</v>
      </c>
      <c r="M768" s="109">
        <f ca="1">SUM(0.166*(R768-L768),L768)</f>
        <v>8.66</v>
      </c>
      <c r="N768" s="109">
        <f ca="1">SUM(0.333*(R768-L768),L768)</f>
        <v>10.33</v>
      </c>
      <c r="O768" s="71">
        <f ca="1">SUM(0.5*(R768-L768),L768)</f>
        <v>12</v>
      </c>
      <c r="P768" s="71">
        <f ca="1">SUM(0.666*(R768-L768),L768)</f>
        <v>13.66</v>
      </c>
      <c r="Q768" s="71">
        <f ca="1">SUM(0.832*(R768-L768),L768)</f>
        <v>15.32</v>
      </c>
      <c r="R768" s="108">
        <v>17</v>
      </c>
      <c r="S768" s="122"/>
      <c r="T768" s="111">
        <f ca="1">SUM((BD20+BE20+BF20+BK18+BL18+BM18+BR16+BS16+BT16)*-0.132/3,(BG19+BH19+BI19+BJ19+BN17+BO17+BP17+BQ17+BU15+BV15+BW15+BX15+BY14+BZ14+CA14+CB14+CC13+CD13+CE13+CF13+CG12+CH12+CI12+CJ12)*-0.132/4,(CK11+CL11+CM11+CN10+CO10+CP10+CG7+CF7+CE7+CD6+CC6+CB6+CA5+BZ5+BY5+BX4+BW4+BV4)*-0.132/3,(CO9+CN9+CM9+CL9+CK8+CJ8+CI8+CH8)*-0.132/4,17)</f>
        <v>16.106461538461538</v>
      </c>
      <c r="U768" s="111">
        <f ca="1">Lefty!T768</f>
        <v>17.332538461538462</v>
      </c>
    </row>
    <row r="769" spans="2:21">
      <c r="B769" s="108">
        <v>27</v>
      </c>
      <c r="C769" s="71">
        <f ca="1">SUM(0.25*(F769-B769),B769)</f>
        <v>24.75</v>
      </c>
      <c r="D769" s="71">
        <f ca="1">SUM(0.5*(F769-B769)+B769)</f>
        <v>22.5</v>
      </c>
      <c r="E769" s="71">
        <f ca="1">SUM(0.75*(F769-B769),B769)</f>
        <v>20.25</v>
      </c>
      <c r="F769" s="108">
        <v>18</v>
      </c>
      <c r="G769" s="71">
        <f ca="1">SUM(0.25*(J769-F769),F769)</f>
        <v>15.75</v>
      </c>
      <c r="H769" s="71">
        <f ca="1">SUM(0.5*(J769-F769),F769)</f>
        <v>13.5</v>
      </c>
      <c r="I769" s="71">
        <f ca="1">SUM(0.75*(J769-F769),F769)</f>
        <v>11.25</v>
      </c>
      <c r="J769" s="108">
        <f ca="1">SUM(F769,-B769,F769)</f>
        <v>9</v>
      </c>
      <c r="K769" s="71">
        <f ca="1">SUM(0.5*(L769-J769),J769)</f>
        <v>7.3125</v>
      </c>
      <c r="L769" s="108">
        <f ca="1">SUM(J769,J769,-H769,0.25*ABS(J769-H769))</f>
        <v>5.625</v>
      </c>
      <c r="M769" s="109">
        <f ca="1">SUM(0.166*(R769-L769),L769)</f>
        <v>7.51325</v>
      </c>
      <c r="N769" s="109">
        <f ca="1">SUM(0.333*(R769-L769),L769)</f>
        <v>9.412875</v>
      </c>
      <c r="O769" s="71">
        <f ca="1">SUM(0.5*(R769-L769),L769)</f>
        <v>11.3125</v>
      </c>
      <c r="P769" s="71">
        <f ca="1">SUM(0.666*(R769-L769),L769)</f>
        <v>13.20075</v>
      </c>
      <c r="Q769" s="71">
        <f ca="1">SUM(0.832*(R769-L769),L769)</f>
        <v>15.089</v>
      </c>
      <c r="R769" s="108">
        <v>17</v>
      </c>
      <c r="S769" s="122"/>
      <c r="T769" s="111">
        <f ca="1">SUM((BB20+BC20+BD20)*-0.132/3,(BE19+BF19+BG19+BH19+BI18+BJ18+BK18+BL18+BM17+BN17+BO17+BP17+BQ16+BR16+BS16+BT16+BZ14+CA14+CB14+CC14+CI12+CJ12+CK12+CL12+CM11+CN11+CO11+CP11)*-0.132/4,(BU15+BV15+BW15+BX15+BY15+CD13+CE13+CF13+CG13+CH13)*-0.132/5,(CQ10+CR10+CS10)*-0.132/3,(CR9+CQ9+CP9+CO9+CN8+CM8+CL8+CK8+CJ7+CI7+CH7+CG7+CF6+CE6+CD6+CC6+CB5+CA5+BZ5+BY5)*-0.132/4,(BX4+BW4+BV4)*-0.132/3,17)</f>
        <v>15.710461538461537</v>
      </c>
      <c r="U769" s="111">
        <f ca="1">Lefty!T769</f>
        <v>17.070738461538461</v>
      </c>
    </row>
    <row r="770" spans="2:21">
      <c r="B770" s="108">
        <v>28</v>
      </c>
      <c r="C770" s="71">
        <f ca="1">SUM(0.25*(F770-B770),B770)</f>
        <v>25.5</v>
      </c>
      <c r="D770" s="71">
        <f ca="1">SUM(0.5*(F770-B770)+B770)</f>
        <v>23</v>
      </c>
      <c r="E770" s="71">
        <f ca="1">SUM(0.75*(F770-B770),B770)</f>
        <v>20.5</v>
      </c>
      <c r="F770" s="108">
        <v>18</v>
      </c>
      <c r="G770" s="71">
        <f ca="1">SUM(0.25*(J770-F770),F770)</f>
        <v>15.5</v>
      </c>
      <c r="H770" s="71">
        <f ca="1">SUM(0.5*(J770-F770),F770)</f>
        <v>13</v>
      </c>
      <c r="I770" s="71">
        <f ca="1">SUM(0.75*(J770-F770),F770)</f>
        <v>10.5</v>
      </c>
      <c r="J770" s="108">
        <f ca="1">SUM(F770,-B770,F770)</f>
        <v>8</v>
      </c>
      <c r="K770" s="71">
        <f ca="1">SUM(0.5*(L770-J770),J770)</f>
        <v>6.125</v>
      </c>
      <c r="L770" s="108">
        <f ca="1">SUM(J770,J770,-H770,0.25*ABS(J770-H770))</f>
        <v>4.25</v>
      </c>
      <c r="M770" s="109">
        <f ca="1">SUM(0.166*(R770-L770),L770)</f>
        <v>6.3665</v>
      </c>
      <c r="N770" s="109">
        <f ca="1">SUM(0.333*(R770-L770),L770)</f>
        <v>8.495750000000001</v>
      </c>
      <c r="O770" s="71">
        <f ca="1">SUM(0.5*(R770-L770),L770)</f>
        <v>10.625</v>
      </c>
      <c r="P770" s="71">
        <f ca="1">SUM(0.666*(R770-L770),L770)</f>
        <v>12.7415</v>
      </c>
      <c r="Q770" s="71">
        <f ca="1">SUM(0.832*(R770-L770),L770)</f>
        <v>14.857999999999999</v>
      </c>
      <c r="R770" s="108">
        <v>17</v>
      </c>
      <c r="S770" s="122"/>
      <c r="T770" s="111">
        <f ca="1">SUM((AZ20+BA20+BB20+BC20+BD19+BE19+BF19+BG19+BM17+BN17+BO17+BP17+BQ16+BR16+BS16+BT16)*-0.132/4,(BH18+BI18+BJ18+BK18+BL18+BU15+BV15+BW15+BX15+BY15+BZ14+CA14+CB14+CC14+CD14+CE13+CF13+CG13+CH13+CI13+CJ12+CK12+CL12+CM12+CN12)*-0.132/5,(CO11+CP11+CQ11+CR11+CS10+CT10+CU10+CV10+CK7+CJ7+CI7+CH7+CG6+CF6+CE6+CD6+CC5+CB5+CA5+BZ5+BY4+BX4+BW4+BV4)*-0.132/4,(CU9+CT9+CS9+CR9+CQ9+CP8+CO8+CN8+CM8+CL8)*-0.132/5,17)</f>
        <v>15.549861538461538</v>
      </c>
      <c r="U770" s="111">
        <f ca="1">Lefty!T770</f>
        <v>17.11693846153846</v>
      </c>
    </row>
    <row r="771" spans="2:21">
      <c r="B771" s="108">
        <v>29</v>
      </c>
      <c r="C771" s="71">
        <f ca="1">SUM(0.25*(F771-B771),B771)</f>
        <v>26.25</v>
      </c>
      <c r="D771" s="71">
        <f ca="1">SUM(0.5*(F771-B771)+B771)</f>
        <v>23.5</v>
      </c>
      <c r="E771" s="71">
        <f ca="1">SUM(0.75*(F771-B771),B771)</f>
        <v>20.75</v>
      </c>
      <c r="F771" s="108">
        <v>18</v>
      </c>
      <c r="G771" s="71">
        <f ca="1">SUM(0.25*(J771-F771),F771)</f>
        <v>15.25</v>
      </c>
      <c r="H771" s="71">
        <f ca="1">SUM(0.5*(J771-F771),F771)</f>
        <v>12.5</v>
      </c>
      <c r="I771" s="71">
        <f ca="1">SUM(0.75*(J771-F771),F771)</f>
        <v>9.75</v>
      </c>
      <c r="J771" s="108">
        <f ca="1">SUM(F771,-B771,F771)</f>
        <v>7</v>
      </c>
      <c r="K771" s="71">
        <f ca="1">SUM(0.5*(L771-J771),J771)</f>
        <v>4.9375</v>
      </c>
      <c r="L771" s="108">
        <f ca="1">SUM(J771,J771,-H771,0.25*ABS(J771-H771))</f>
        <v>2.875</v>
      </c>
      <c r="M771" s="109">
        <f ca="1">SUM(0.166*(R771-L771),L771)</f>
        <v>5.21975</v>
      </c>
      <c r="N771" s="109">
        <f ca="1">SUM(0.333*(R771-L771),L771)</f>
        <v>7.5786250000000006</v>
      </c>
      <c r="O771" s="71">
        <f ca="1">SUM(0.5*(R771-L771),L771)</f>
        <v>9.9375</v>
      </c>
      <c r="P771" s="71">
        <f ca="1">SUM(0.666*(R771-L771),L771)</f>
        <v>12.282250000000001</v>
      </c>
      <c r="Q771" s="71">
        <f ca="1">SUM(0.832*(R771-L771),L771)</f>
        <v>14.626999999999999</v>
      </c>
      <c r="R771" s="108">
        <v>17</v>
      </c>
      <c r="S771" s="122"/>
      <c r="T771" s="111">
        <f ca="1">SUM((AX20+AY20+AZ20+BA20+BG18+BH18+BI18+BJ18)*-0.132/4,(BB19+BC19+BD19+BE19+BF19+BK17+BL17+BM17+BN17+BO17+BP16+BQ16+BR16+BS16+BT16+CA14+CB14+CC14+CD14+CE14+CL12+CM12+CN12+CO12+CP12)*-0.132/5,(BU15+BV15+BW15+BX15+BY15+BZ15+CF13+CG13+CH13+CI13+CJ13+CK13)*-0.132/6,(CQ11+CR11+CS11+CT11+CU10+CV10+CW10+CX10+BY4+BX4+BW4+BV4+CC5+CB5+CA5+BZ5)*-0.132/4,(CW9+CV9+CU9+CT9+CS9+CR8+CQ8+CP8+CO8+CN8+CM7+CL7+CK7+CJ7+CI7+CH6+CG6+CF6+CE6+CD6)*-0.132/5,17)</f>
        <v>15.492661538461539</v>
      </c>
      <c r="U771" s="111">
        <f ca="1">Lefty!T771</f>
        <v>17.213738461538462</v>
      </c>
    </row>
    <row r="772" spans="2:21">
      <c r="B772" s="108">
        <v>30</v>
      </c>
      <c r="C772" s="71">
        <f ca="1">SUM(0.25*(F772-B772),B772)</f>
        <v>27</v>
      </c>
      <c r="D772" s="71">
        <f ca="1">SUM(0.5*(F772-B772)+B772)</f>
        <v>24</v>
      </c>
      <c r="E772" s="71">
        <f ca="1">SUM(0.75*(F772-B772),B772)</f>
        <v>21</v>
      </c>
      <c r="F772" s="108">
        <v>18</v>
      </c>
      <c r="G772" s="71">
        <f ca="1">SUM(0.25*(J772-F772),F772)</f>
        <v>15</v>
      </c>
      <c r="H772" s="71">
        <f ca="1">SUM(0.5*(J772-F772),F772)</f>
        <v>12</v>
      </c>
      <c r="I772" s="71">
        <f ca="1">SUM(0.75*(J772-F772),F772)</f>
        <v>9</v>
      </c>
      <c r="J772" s="108">
        <f ca="1">SUM(F772,-B772,F772)</f>
        <v>6</v>
      </c>
      <c r="K772" s="71">
        <f ca="1">SUM(0.5*(L772-J772),J772)</f>
        <v>3.75</v>
      </c>
      <c r="L772" s="108">
        <f ca="1">SUM(J772,J772,-H772,0.25*ABS(J772-H772))</f>
        <v>1.5</v>
      </c>
      <c r="M772" s="109">
        <f ca="1">SUM(0.166*(R772-L772),L772)</f>
        <v>4.073</v>
      </c>
      <c r="N772" s="109">
        <f ca="1">SUM(0.333*(R772-L772),L772)</f>
        <v>6.6615</v>
      </c>
      <c r="O772" s="71">
        <f ca="1">SUM(0.5*(R772-L772),L772)</f>
        <v>9.25</v>
      </c>
      <c r="P772" s="71">
        <f ca="1">SUM(0.666*(R772-L772),L772)</f>
        <v>11.823</v>
      </c>
      <c r="Q772" s="71">
        <f ca="1">SUM(0.832*(R772-L772),L772)</f>
        <v>14.395999999999999</v>
      </c>
      <c r="R772" s="108">
        <v>17</v>
      </c>
      <c r="S772" s="122"/>
      <c r="T772" s="111">
        <f ca="1">SUM((AV20+AW20+AX20+AY20+AZ20+BA19+BB19+BC19+BD19+BE19+BF18+BG18+BH18+BI18+BJ18+BK17+BL17+BM17+BN17+BO17+BP16+BQ16+BR16+BS16+BT16)*-0.132/5,(BU15+BV15+BW15+BX15+BY15+BZ15+CA14+CB14+CC14+CD14+CE14+CF14+CG13+CH13+CI13+CJ13+CK13+CL13+CM12+CN12+CO12+CP12+CQ12+CR12)*-0.132/6,(CS11+CT11+CU11+CV11+CW11)*-0.132/5,(CX10+CY10+CZ10+DA10)*-0.132/4,(CZ9+CY9+CX9+CW9+CV9+CU9)*-0.132/6,(CT8+CS8+CR8+CQ8+CP8+CO7+CN7+CM7+CL7+CK7+CJ6+CI6+CH6+CG6+CF6+CE5+CD5+CC5+CB5+CA5+BZ4+BY4+BX4+BW4+BV4)*-0.132/5,17)</f>
        <v>15.514661538461539</v>
      </c>
      <c r="U772" s="111">
        <f ca="1">Lefty!T772</f>
        <v>17.050938461538461</v>
      </c>
    </row>
    <row r="773" spans="2:19">
      <c r="B773" s="108"/>
      <c r="C773" s="71"/>
      <c r="D773" s="71"/>
      <c r="E773" s="71"/>
      <c r="F773" s="108"/>
      <c r="G773" s="71"/>
      <c r="H773" s="71"/>
      <c r="I773" s="71"/>
      <c r="J773" s="108"/>
      <c r="K773" s="71"/>
      <c r="L773" s="108"/>
      <c r="M773" s="109"/>
      <c r="N773" s="109"/>
      <c r="O773" s="71"/>
      <c r="P773" s="71"/>
      <c r="Q773" s="71"/>
      <c r="R773" s="108"/>
      <c r="S773" s="122"/>
    </row>
    <row r="774" spans="2:21">
      <c r="B774" s="108">
        <v>20</v>
      </c>
      <c r="C774" s="71">
        <f ca="1">SUM(0.25*(F774-B774),B774)</f>
        <v>19.75</v>
      </c>
      <c r="D774" s="71">
        <f ca="1">SUM(0.5*(F774-B774)+B774)</f>
        <v>19.5</v>
      </c>
      <c r="E774" s="71">
        <f ca="1">SUM(0.75*(F774-B774),B774)</f>
        <v>19.25</v>
      </c>
      <c r="F774" s="108">
        <v>19</v>
      </c>
      <c r="G774" s="71">
        <f ca="1">SUM(0.25*(J774-F774),F774)</f>
        <v>18.75</v>
      </c>
      <c r="H774" s="71">
        <f ca="1">SUM(0.5*(J774-F774),F774)</f>
        <v>18.5</v>
      </c>
      <c r="I774" s="71">
        <f ca="1">SUM(0.75*(J774-F774),F774)</f>
        <v>18.25</v>
      </c>
      <c r="J774" s="108">
        <f ca="1">SUM(F774,-B774,F774)</f>
        <v>18</v>
      </c>
      <c r="K774" s="71">
        <f ca="1">SUM(0.5*(L774-J774),J774)</f>
        <v>17.8125</v>
      </c>
      <c r="L774" s="108">
        <f ca="1">SUM(J774,J774,-H774,0.25*ABS(J774-H774))</f>
        <v>17.625</v>
      </c>
      <c r="M774" s="109">
        <f ca="1">SUM(0.166*(R774-L774),L774)</f>
        <v>17.52125</v>
      </c>
      <c r="N774" s="109">
        <f ca="1">SUM(0.333*(R774-L774),L774)</f>
        <v>17.416875</v>
      </c>
      <c r="O774" s="71">
        <f ca="1">SUM(0.5*(R774-L774),L774)</f>
        <v>17.3125</v>
      </c>
      <c r="P774" s="71">
        <f ca="1">SUM(0.666*(R774-L774),L774)</f>
        <v>17.20875</v>
      </c>
      <c r="Q774" s="71">
        <f ca="1">SUM(0.832*(R774-L774),L774)</f>
        <v>17.105</v>
      </c>
      <c r="R774" s="108">
        <v>17</v>
      </c>
      <c r="S774" s="122"/>
      <c r="T774" s="111">
        <f ca="1">SUM((BP20+BQ19+BQ18+BR17+BR16+BS15+BS14+BT13+BT12+BU11+BU10+BU9+BU8+BU7+BV6+BV5+BV4)*-0.132,17)</f>
        <v>16.348461538461539</v>
      </c>
      <c r="U774" s="111">
        <f ca="1">Lefty!T774</f>
        <v>17.387538461538462</v>
      </c>
    </row>
    <row r="775" spans="2:21">
      <c r="B775" s="108">
        <v>21</v>
      </c>
      <c r="C775" s="71">
        <f ca="1">SUM(0.25*(F775-B775),B775)</f>
        <v>20.5</v>
      </c>
      <c r="D775" s="71">
        <f ca="1">SUM(0.5*(F775-B775)+B775)</f>
        <v>20</v>
      </c>
      <c r="E775" s="71">
        <f ca="1">SUM(0.75*(F775-B775),B775)</f>
        <v>19.5</v>
      </c>
      <c r="F775" s="108">
        <v>19</v>
      </c>
      <c r="G775" s="71">
        <f ca="1">SUM(0.25*(J775-F775),F775)</f>
        <v>18.5</v>
      </c>
      <c r="H775" s="71">
        <f ca="1">SUM(0.5*(J775-F775),F775)</f>
        <v>18</v>
      </c>
      <c r="I775" s="71">
        <f ca="1">SUM(0.75*(J775-F775),F775)</f>
        <v>17.5</v>
      </c>
      <c r="J775" s="108">
        <f ca="1">SUM(F775,-B775,F775)</f>
        <v>17</v>
      </c>
      <c r="K775" s="71">
        <f ca="1">SUM(0.5*(L775-J775),J775)</f>
        <v>16.625</v>
      </c>
      <c r="L775" s="108">
        <f ca="1">SUM(J775,J775,-H775,0.25*ABS(J775-H775))</f>
        <v>16.25</v>
      </c>
      <c r="M775" s="109">
        <f ca="1">SUM(0.166*(R775-L775),L775)</f>
        <v>16.3745</v>
      </c>
      <c r="N775" s="109">
        <f ca="1">SUM(0.333*(R775-L775),L775)</f>
        <v>16.49975</v>
      </c>
      <c r="O775" s="71">
        <f ca="1">SUM(0.5*(R775-L775),L775)</f>
        <v>16.625</v>
      </c>
      <c r="P775" s="71">
        <f ca="1">SUM(0.666*(R775-L775),L775)</f>
        <v>16.7495</v>
      </c>
      <c r="Q775" s="71">
        <f ca="1">SUM(0.832*(R775-L775),L775)</f>
        <v>16.874</v>
      </c>
      <c r="R775" s="108">
        <v>17</v>
      </c>
      <c r="S775" s="122"/>
      <c r="T775" s="111">
        <f ca="1">SUM((BN20+BO19+BP18+BQ17+BR16+BS15+BT14+BU13+BV12+BW11+BX10+BX9+BW8+BW7+BV6+BV5+BV4)*-0.132,17)</f>
        <v>16.480461538461537</v>
      </c>
      <c r="U775" s="111">
        <f ca="1">Lefty!T775</f>
        <v>16.991538461538461</v>
      </c>
    </row>
    <row r="776" spans="2:21">
      <c r="B776" s="108">
        <v>22</v>
      </c>
      <c r="C776" s="71">
        <f ca="1">SUM(0.25*(F776-B776),B776)</f>
        <v>21.25</v>
      </c>
      <c r="D776" s="71">
        <f ca="1">SUM(0.5*(F776-B776)+B776)</f>
        <v>20.5</v>
      </c>
      <c r="E776" s="71">
        <f ca="1">SUM(0.75*(F776-B776),B776)</f>
        <v>19.75</v>
      </c>
      <c r="F776" s="108">
        <v>19</v>
      </c>
      <c r="G776" s="71">
        <f ca="1">SUM(0.25*(J776-F776),F776)</f>
        <v>18.25</v>
      </c>
      <c r="H776" s="71">
        <f ca="1">SUM(0.5*(J776-F776),F776)</f>
        <v>17.5</v>
      </c>
      <c r="I776" s="71">
        <f ca="1">SUM(0.75*(J776-F776),F776)</f>
        <v>16.75</v>
      </c>
      <c r="J776" s="108">
        <f ca="1">SUM(F776,-B776,F776)</f>
        <v>16</v>
      </c>
      <c r="K776" s="71">
        <f ca="1">SUM(0.5*(L776-J776),J776)</f>
        <v>15.4375</v>
      </c>
      <c r="L776" s="108">
        <f ca="1">SUM(J776,J776,-H776,0.25*ABS(J776-H776))</f>
        <v>14.875</v>
      </c>
      <c r="M776" s="109">
        <f ca="1">SUM(0.166*(R776-L776),L776)</f>
        <v>15.22775</v>
      </c>
      <c r="N776" s="109">
        <f ca="1">SUM(0.333*(R776-L776),L776)</f>
        <v>15.582625</v>
      </c>
      <c r="O776" s="71">
        <f ca="1">SUM(0.5*(R776-L776),L776)</f>
        <v>15.9375</v>
      </c>
      <c r="P776" s="71">
        <f ca="1">SUM(0.666*(R776-L776),L776)</f>
        <v>16.29025</v>
      </c>
      <c r="Q776" s="71">
        <f ca="1">SUM(0.832*(R776-L776),L776)</f>
        <v>16.643</v>
      </c>
      <c r="R776" s="108">
        <v>17</v>
      </c>
      <c r="S776" s="122"/>
      <c r="T776" s="111">
        <f ca="1">SUM((BL20+BO18+BR16+BU14+BX12+BY11+BZ10+BY9+BX8+BW7+BW6+BV5+BV4)*-0.132,(BM19+BN19+BP17+BQ17+BS15+BT15+BV13+BW13)*-0.132/2,17)</f>
        <v>16.282461538461536</v>
      </c>
      <c r="U776" s="111">
        <f ca="1">Lefty!T776</f>
        <v>17.25553846153846</v>
      </c>
    </row>
    <row r="777" spans="2:21">
      <c r="B777" s="108">
        <v>23</v>
      </c>
      <c r="C777" s="71">
        <f ca="1">SUM(0.25*(F777-B777),B777)</f>
        <v>22</v>
      </c>
      <c r="D777" s="71">
        <f ca="1">SUM(0.5*(F777-B777)+B777)</f>
        <v>21</v>
      </c>
      <c r="E777" s="71">
        <f ca="1">SUM(0.75*(F777-B777),B777)</f>
        <v>20</v>
      </c>
      <c r="F777" s="108">
        <v>19</v>
      </c>
      <c r="G777" s="71">
        <f ca="1">SUM(0.25*(J777-F777),F777)</f>
        <v>18</v>
      </c>
      <c r="H777" s="71">
        <f ca="1">SUM(0.5*(J777-F777),F777)</f>
        <v>17</v>
      </c>
      <c r="I777" s="71">
        <f ca="1">SUM(0.75*(J777-F777),F777)</f>
        <v>16</v>
      </c>
      <c r="J777" s="108">
        <f ca="1">SUM(F777,-B777,F777)</f>
        <v>15</v>
      </c>
      <c r="K777" s="71">
        <f ca="1">SUM(0.5*(L777-J777),J777)</f>
        <v>14.25</v>
      </c>
      <c r="L777" s="108">
        <f ca="1">SUM(J777,J777,-H777,0.25*ABS(J777-H777))</f>
        <v>13.5</v>
      </c>
      <c r="M777" s="109">
        <f ca="1">SUM(0.166*(R777-L777),L777)</f>
        <v>14.081</v>
      </c>
      <c r="N777" s="109">
        <f ca="1">SUM(0.333*(R777-L777),L777)</f>
        <v>14.6655</v>
      </c>
      <c r="O777" s="71">
        <f ca="1">SUM(0.5*(R777-L777),L777)</f>
        <v>15.25</v>
      </c>
      <c r="P777" s="71">
        <f ca="1">SUM(0.666*(R777-L777),L777)</f>
        <v>15.831</v>
      </c>
      <c r="Q777" s="71">
        <f ca="1">SUM(0.832*(R777-L777),L777)</f>
        <v>16.412</v>
      </c>
      <c r="R777" s="108">
        <v>17</v>
      </c>
      <c r="S777" s="122"/>
      <c r="T777" s="111">
        <f ca="1">SUM((BK19+BL19+BM18+BN18+BO17+BP17+BQ16+BR16+BS15+BT15+BU14+BV14+BW13+BX13+BY12+BZ12+CA11+CB11+CB9+CA9)*-0.132/2,(BJ20+CC10+BZ8+BY7+BX6+BW5+BV4)*-0.132,17)</f>
        <v>16.216461538461537</v>
      </c>
      <c r="U777" s="111">
        <f ca="1">Lefty!T777</f>
        <v>17.05753846153846</v>
      </c>
    </row>
    <row r="778" spans="2:21">
      <c r="B778" s="108">
        <v>24</v>
      </c>
      <c r="C778" s="71">
        <f ca="1">SUM(0.25*(F778-B778),B778)</f>
        <v>22.75</v>
      </c>
      <c r="D778" s="71">
        <f ca="1">SUM(0.5*(F778-B778)+B778)</f>
        <v>21.5</v>
      </c>
      <c r="E778" s="71">
        <f ca="1">SUM(0.75*(F778-B778),B778)</f>
        <v>20.25</v>
      </c>
      <c r="F778" s="108">
        <v>19</v>
      </c>
      <c r="G778" s="71">
        <f ca="1">SUM(0.25*(J778-F778),F778)</f>
        <v>17.75</v>
      </c>
      <c r="H778" s="71">
        <f ca="1">SUM(0.5*(J778-F778),F778)</f>
        <v>16.5</v>
      </c>
      <c r="I778" s="71">
        <f ca="1">SUM(0.75*(J778-F778),F778)</f>
        <v>15.25</v>
      </c>
      <c r="J778" s="108">
        <f ca="1">SUM(F778,-B778,F778)</f>
        <v>14</v>
      </c>
      <c r="K778" s="71">
        <f ca="1">SUM(0.5*(L778-J778),J778)</f>
        <v>13.0625</v>
      </c>
      <c r="L778" s="108">
        <f ca="1">SUM(J778,J778,-H778,0.25*ABS(J778-H778))</f>
        <v>12.125</v>
      </c>
      <c r="M778" s="109">
        <f ca="1">SUM(0.166*(R778-L778),L778)</f>
        <v>12.93425</v>
      </c>
      <c r="N778" s="109">
        <f ca="1">SUM(0.333*(R778-L778),L778)</f>
        <v>13.748375</v>
      </c>
      <c r="O778" s="71">
        <f ca="1">SUM(0.5*(R778-L778),L778)</f>
        <v>14.5625</v>
      </c>
      <c r="P778" s="71">
        <f ca="1">SUM(0.666*(R778-L778),L778)</f>
        <v>15.37175</v>
      </c>
      <c r="Q778" s="71">
        <f ca="1">SUM(0.832*(R778-L778),L778)</f>
        <v>16.181</v>
      </c>
      <c r="R778" s="108">
        <v>17</v>
      </c>
      <c r="S778" s="122"/>
      <c r="T778" s="111">
        <f ca="1">SUM((BH20+BI20+BJ19+BK19+BO17+BP17+BQ16+BR16)*-0.132/2,(BL18+BM18+BN18+BS15+BT15+BU15+BX13+BY13+BZ13)*-0.132/3,(BV14+BW14+CA12+CB12+CC11+CD11+CE10+CF10+CE9+CD9+CC8+CB8+CA7+BZ7+BY6+BX6)*-0.132/2,(BW5+BV4)*-0.132,17)</f>
        <v>16.260461538461538</v>
      </c>
      <c r="U778" s="111">
        <f ca="1">Lefty!T778</f>
        <v>17.387538461538462</v>
      </c>
    </row>
    <row r="779" spans="2:21">
      <c r="B779" s="108">
        <v>25</v>
      </c>
      <c r="C779" s="71">
        <f ca="1">SUM(0.25*(F779-B779),B779)</f>
        <v>23.5</v>
      </c>
      <c r="D779" s="71">
        <f ca="1">SUM(0.5*(F779-B779)+B779)</f>
        <v>22</v>
      </c>
      <c r="E779" s="71">
        <f ca="1">SUM(0.75*(F779-B779),B779)</f>
        <v>20.5</v>
      </c>
      <c r="F779" s="108">
        <v>19</v>
      </c>
      <c r="G779" s="71">
        <f ca="1">SUM(0.25*(J779-F779),F779)</f>
        <v>17.5</v>
      </c>
      <c r="H779" s="71">
        <f ca="1">SUM(0.5*(J779-F779),F779)</f>
        <v>16</v>
      </c>
      <c r="I779" s="71">
        <f ca="1">SUM(0.75*(J779-F779),F779)</f>
        <v>14.5</v>
      </c>
      <c r="J779" s="108">
        <f ca="1">SUM(F779,-B779,F779)</f>
        <v>13</v>
      </c>
      <c r="K779" s="71">
        <f ca="1">SUM(0.5*(L779-J779),J779)</f>
        <v>11.875</v>
      </c>
      <c r="L779" s="108">
        <f ca="1">SUM(J779,J779,-H779,0.25*ABS(J779-H779))</f>
        <v>10.75</v>
      </c>
      <c r="M779" s="109">
        <f ca="1">SUM(0.166*(R779-L779),L779)</f>
        <v>11.7875</v>
      </c>
      <c r="N779" s="109">
        <f ca="1">SUM(0.333*(R779-L779),L779)</f>
        <v>12.83125</v>
      </c>
      <c r="O779" s="71">
        <f ca="1">SUM(0.5*(R779-L779),L779)</f>
        <v>13.875</v>
      </c>
      <c r="P779" s="71">
        <f ca="1">SUM(0.666*(R779-L779),L779)</f>
        <v>14.912500000000001</v>
      </c>
      <c r="Q779" s="71">
        <f ca="1">SUM(0.832*(R779-L779),L779)</f>
        <v>15.95</v>
      </c>
      <c r="R779" s="108">
        <v>17</v>
      </c>
      <c r="S779" s="122"/>
      <c r="T779" s="111">
        <f ca="1">SUM((BF20+BG20+BK18+BL18)*-0.132/2,(BH19+BI19+BJ19+BM17+BN17+BO17+BP16+BQ16+BR16+BS15+BT15+BU15+BV14+BW14+BX14+BY13+BZ13+CA13+CB12+CC12+CD12+CE11+CF11+CG11)*-0.132/3,(CH10+CI10)*-0.132/2,(CH9+CG9+CF9)*-0.132/3,(CE8+CD8+CC7+CB7+CA6+BZ6+BY5+BX5+BW4+BV4)*-0.132/2,17)</f>
        <v>15.842461538461539</v>
      </c>
      <c r="U779" s="111">
        <f ca="1">Lefty!T779</f>
        <v>17.365538461538463</v>
      </c>
    </row>
    <row r="780" spans="2:21">
      <c r="B780" s="108">
        <v>26</v>
      </c>
      <c r="C780" s="71">
        <f ca="1">SUM(0.25*(F780-B780),B780)</f>
        <v>24.25</v>
      </c>
      <c r="D780" s="71">
        <f ca="1">SUM(0.5*(F780-B780)+B780)</f>
        <v>22.5</v>
      </c>
      <c r="E780" s="71">
        <f ca="1">SUM(0.75*(F780-B780),B780)</f>
        <v>20.75</v>
      </c>
      <c r="F780" s="108">
        <v>19</v>
      </c>
      <c r="G780" s="71">
        <f ca="1">SUM(0.25*(J780-F780),F780)</f>
        <v>17.25</v>
      </c>
      <c r="H780" s="71">
        <f ca="1">SUM(0.5*(J780-F780),F780)</f>
        <v>15.5</v>
      </c>
      <c r="I780" s="71">
        <f ca="1">SUM(0.75*(J780-F780),F780)</f>
        <v>13.75</v>
      </c>
      <c r="J780" s="108">
        <f ca="1">SUM(F780,-B780,F780)</f>
        <v>12</v>
      </c>
      <c r="K780" s="71">
        <f ca="1">SUM(0.5*(L780-J780),J780)</f>
        <v>10.6875</v>
      </c>
      <c r="L780" s="108">
        <f ca="1">SUM(J780,J780,-H780,0.25*ABS(J780-H780))</f>
        <v>9.375</v>
      </c>
      <c r="M780" s="109">
        <f ca="1">SUM(0.166*(R780-L780),L780)</f>
        <v>10.64075</v>
      </c>
      <c r="N780" s="109">
        <f ca="1">SUM(0.333*(R780-L780),L780)</f>
        <v>11.914125</v>
      </c>
      <c r="O780" s="71">
        <f ca="1">SUM(0.5*(R780-L780),L780)</f>
        <v>13.1875</v>
      </c>
      <c r="P780" s="71">
        <f ca="1">SUM(0.666*(R780-L780),L780)</f>
        <v>14.45325</v>
      </c>
      <c r="Q780" s="71">
        <f ca="1">SUM(0.832*(R780-L780),L780)</f>
        <v>15.719</v>
      </c>
      <c r="R780" s="108">
        <v>17</v>
      </c>
      <c r="S780" s="122"/>
      <c r="T780" s="111">
        <f ca="1">SUM((BD20+BE20+BF20+BG19+BH19+BI19+BJ18+BK18+BL18+BM17+BN17+BO17+BP16+BQ16+BR16+BW14+BX14+BY14+CD12+CE12+CF12+CG11+CH11+CI11)*-0.132/3,(BS15+BT15+BU15+BV15+BZ13+CA13+CB13+CC13)*-0.132/4,(CJ10+CK10+CA6+BZ6+BY5+BX5+BW4+BV4)*-0.132/2,(CJ9+CI9+CH9+CG8+CF8+CE8+CD7+CC7+CB7)*-0.132/3,17)</f>
        <v>15.413461538461537</v>
      </c>
      <c r="U780" s="111">
        <f ca="1">Lefty!T780</f>
        <v>17.46453846153846</v>
      </c>
    </row>
    <row r="781" spans="2:21">
      <c r="B781" s="108">
        <v>27</v>
      </c>
      <c r="C781" s="71">
        <f ca="1">SUM(0.25*(F781-B781),B781)</f>
        <v>25</v>
      </c>
      <c r="D781" s="71">
        <f ca="1">SUM(0.5*(F781-B781)+B781)</f>
        <v>23</v>
      </c>
      <c r="E781" s="71">
        <f ca="1">SUM(0.75*(F781-B781),B781)</f>
        <v>21</v>
      </c>
      <c r="F781" s="108">
        <v>19</v>
      </c>
      <c r="G781" s="71">
        <f ca="1">SUM(0.25*(J781-F781),F781)</f>
        <v>17</v>
      </c>
      <c r="H781" s="71">
        <f ca="1">SUM(0.5*(J781-F781),F781)</f>
        <v>15</v>
      </c>
      <c r="I781" s="71">
        <f ca="1">SUM(0.75*(J781-F781),F781)</f>
        <v>13</v>
      </c>
      <c r="J781" s="108">
        <f ca="1">SUM(F781,-B781,F781)</f>
        <v>11</v>
      </c>
      <c r="K781" s="71">
        <f ca="1">SUM(0.5*(L781-J781),J781)</f>
        <v>9.5</v>
      </c>
      <c r="L781" s="108">
        <f ca="1">SUM(J781,J781,-H781,0.25*ABS(J781-H781))</f>
        <v>8</v>
      </c>
      <c r="M781" s="109">
        <f ca="1">SUM(0.166*(R781-L781),L781)</f>
        <v>9.494</v>
      </c>
      <c r="N781" s="109">
        <f ca="1">SUM(0.333*(R781-L781),L781)</f>
        <v>10.997</v>
      </c>
      <c r="O781" s="71">
        <f ca="1">SUM(0.5*(R781-L781),L781)</f>
        <v>12.5</v>
      </c>
      <c r="P781" s="71">
        <f ca="1">SUM(0.666*(R781-L781),L781)</f>
        <v>13.994</v>
      </c>
      <c r="Q781" s="71">
        <f ca="1">SUM(0.832*(R781-L781),L781)</f>
        <v>15.488</v>
      </c>
      <c r="R781" s="108">
        <v>17</v>
      </c>
      <c r="S781" s="122"/>
      <c r="T781" s="111">
        <f ca="1">SUM((BB20+BC20+BD20+BI18+BJ18+BK18+BP16+BQ16+BR16)*-0.132/3,(BE19+BF19+BG19+BH19+BL17+BM17+BN17+BO17+BS15+BT15+BU15+BV15+BW14+BX14+BY14+BZ14+CA13+CB13+CC13+CD13+CE12+CF12+CG12+CH12)*-0.132/4,(CI11+CJ11+CK11+CL10+CM10+CN10+CM9+CL9+CK9+CJ8+CI8+CH8+CG7+CF7+CE7+CD6+CC6+CB6+CA5+BZ5+BY5+BX4+BW4+BV4)*-0.132/3,17)</f>
        <v>15.864461538461537</v>
      </c>
      <c r="U781" s="111">
        <f ca="1">Lefty!T781</f>
        <v>17.222538461538463</v>
      </c>
    </row>
    <row r="782" spans="2:21">
      <c r="B782" s="108">
        <v>28</v>
      </c>
      <c r="C782" s="71">
        <f ca="1">SUM(0.25*(F782-B782),B782)</f>
        <v>25.75</v>
      </c>
      <c r="D782" s="71">
        <f ca="1">SUM(0.5*(F782-B782)+B782)</f>
        <v>23.5</v>
      </c>
      <c r="E782" s="71">
        <f ca="1">SUM(0.75*(F782-B782),B782)</f>
        <v>21.25</v>
      </c>
      <c r="F782" s="108">
        <v>19</v>
      </c>
      <c r="G782" s="71">
        <f ca="1">SUM(0.25*(J782-F782),F782)</f>
        <v>16.75</v>
      </c>
      <c r="H782" s="71">
        <f ca="1">SUM(0.5*(J782-F782),F782)</f>
        <v>14.5</v>
      </c>
      <c r="I782" s="71">
        <f ca="1">SUM(0.75*(J782-F782),F782)</f>
        <v>12.25</v>
      </c>
      <c r="J782" s="108">
        <f ca="1">SUM(F782,-B782,F782)</f>
        <v>10</v>
      </c>
      <c r="K782" s="71">
        <f ca="1">SUM(0.5*(L782-J782),J782)</f>
        <v>8.3125</v>
      </c>
      <c r="L782" s="108">
        <f ca="1">SUM(J782,J782,-H782,0.25*ABS(J782-H782))</f>
        <v>6.625</v>
      </c>
      <c r="M782" s="109">
        <f ca="1">SUM(0.166*(R782-L782),L782)</f>
        <v>8.34725</v>
      </c>
      <c r="N782" s="109">
        <f ca="1">SUM(0.333*(R782-L782),L782)</f>
        <v>10.079875000000001</v>
      </c>
      <c r="O782" s="71">
        <f ca="1">SUM(0.5*(R782-L782),L782)</f>
        <v>11.8125</v>
      </c>
      <c r="P782" s="71">
        <f ca="1">SUM(0.666*(R782-L782),L782)</f>
        <v>13.53475</v>
      </c>
      <c r="Q782" s="71">
        <f ca="1">SUM(0.832*(R782-L782),L782)</f>
        <v>15.257</v>
      </c>
      <c r="R782" s="108">
        <v>17</v>
      </c>
      <c r="S782" s="122"/>
      <c r="T782" s="111">
        <f ca="1">SUM((AZ20+BA20+BB20)*-0.132/3,(BC19+BD19+BE19+BF19+BG18+BH18+BI18+BJ18+BK17+BL17+BM17+BN17+BO16+BP16+BQ16+BR16+BX14+BY14+BZ14+CA14+CG12+CH12+CI12+CJ12+CK11+CL11+CM11+CN11)*-0.132/4,(BS15+BT15+BU15+BV15+BW15+CB13+CC13+CD13+CE13+CF13)*-0.132/5,(CO10+CP10+CQ10+CD6+CC6+CB6+CA5+BZ5+BY5+BX4+BW4+BV4)*-0.132/3,(CP9+CO9+CN9+CM9+CL8+CK8+CJ8+CI8+CH7+CG7+CF7+CE7)*-0.132/4,17)</f>
        <v>15.613661538461537</v>
      </c>
      <c r="U782" s="111">
        <f ca="1">Lefty!T782</f>
        <v>17.121338461538461</v>
      </c>
    </row>
    <row r="783" spans="2:21">
      <c r="B783" s="108">
        <v>29</v>
      </c>
      <c r="C783" s="71">
        <f ca="1">SUM(0.25*(F783-B783),B783)</f>
        <v>26.5</v>
      </c>
      <c r="D783" s="71">
        <f ca="1">SUM(0.5*(F783-B783)+B783)</f>
        <v>24</v>
      </c>
      <c r="E783" s="71">
        <f ca="1">SUM(0.75*(F783-B783),B783)</f>
        <v>21.5</v>
      </c>
      <c r="F783" s="108">
        <v>19</v>
      </c>
      <c r="G783" s="71">
        <f ca="1">SUM(0.25*(J783-F783),F783)</f>
        <v>16.5</v>
      </c>
      <c r="H783" s="71">
        <f ca="1">SUM(0.5*(J783-F783),F783)</f>
        <v>14</v>
      </c>
      <c r="I783" s="71">
        <f ca="1">SUM(0.75*(J783-F783),F783)</f>
        <v>11.5</v>
      </c>
      <c r="J783" s="108">
        <f ca="1">SUM(F783,-B783,F783)</f>
        <v>9</v>
      </c>
      <c r="K783" s="71">
        <f ca="1">SUM(0.5*(L783-J783),J783)</f>
        <v>7.125</v>
      </c>
      <c r="L783" s="108">
        <f ca="1">SUM(J783,J783,-H783,0.25*ABS(J783-H783))</f>
        <v>5.25</v>
      </c>
      <c r="M783" s="109">
        <f ca="1">SUM(0.166*(R783-L783),L783)</f>
        <v>7.2005</v>
      </c>
      <c r="N783" s="109">
        <f ca="1">SUM(0.333*(R783-L783),L783)</f>
        <v>9.16275</v>
      </c>
      <c r="O783" s="71">
        <f ca="1">SUM(0.5*(R783-L783),L783)</f>
        <v>11.125</v>
      </c>
      <c r="P783" s="71">
        <f ca="1">SUM(0.666*(R783-L783),L783)</f>
        <v>13.075500000000002</v>
      </c>
      <c r="Q783" s="71">
        <f ca="1">SUM(0.832*(R783-L783),L783)</f>
        <v>15.026</v>
      </c>
      <c r="R783" s="108">
        <v>17</v>
      </c>
      <c r="S783" s="122"/>
      <c r="T783" s="111">
        <f ca="1">SUM((AX20+AY20+AZ20+BA20+BB19+BC19+BD19+BE19+BK17+BL17+BM17+BN17+BO16+BP16+BQ16+BR16)*-0.132/4,(BF18+BG18+BH18+BI18+BJ18+BS15+BT15+BU15+BV15+BW15+BX14+BY14+BZ14+CA14+CB14+CC13+CD13+CE13+CF13+CG13+CH12+CI12+CJ12+CK12+CL12)*-0.132/5,(CM11+CN11+CO11+CP11+CQ10+CR10+CS10+CT10+CS9+CR9+CQ9+CP9++CO8+CN8+CM8+CL8+CK7+CJ7+CI7+CH7+CG6+CF6+CE6+CD6+CC5+CB5+CA5+BZ5+BY4+BX4+BW4+BV4)*-0.132/4,17)</f>
        <v>15.437661538461537</v>
      </c>
      <c r="U783" s="111">
        <f ca="1">Lefty!T783</f>
        <v>16.998138461538463</v>
      </c>
    </row>
    <row r="784" spans="2:21">
      <c r="B784" s="108">
        <v>30</v>
      </c>
      <c r="C784" s="71">
        <f ca="1">SUM(0.25*(F784-B784),B784)</f>
        <v>27.25</v>
      </c>
      <c r="D784" s="71">
        <f ca="1">SUM(0.5*(F784-B784)+B784)</f>
        <v>24.5</v>
      </c>
      <c r="E784" s="71">
        <f ca="1">SUM(0.75*(F784-B784),B784)</f>
        <v>21.75</v>
      </c>
      <c r="F784" s="108">
        <v>19</v>
      </c>
      <c r="G784" s="71">
        <f ca="1">SUM(0.25*(J784-F784),F784)</f>
        <v>16.25</v>
      </c>
      <c r="H784" s="71">
        <f ca="1">SUM(0.5*(J784-F784),F784)</f>
        <v>13.5</v>
      </c>
      <c r="I784" s="71">
        <f ca="1">SUM(0.75*(J784-F784),F784)</f>
        <v>10.75</v>
      </c>
      <c r="J784" s="108">
        <f ca="1">SUM(F784,-B784,F784)</f>
        <v>8</v>
      </c>
      <c r="K784" s="71">
        <f ca="1">SUM(0.5*(L784-J784),J784)</f>
        <v>5.9375</v>
      </c>
      <c r="L784" s="108">
        <f ca="1">SUM(J784,J784,-H784,0.25*ABS(J784-H784))</f>
        <v>3.875</v>
      </c>
      <c r="M784" s="109">
        <f ca="1">SUM(0.166*(R784-L784),L784)</f>
        <v>6.05375</v>
      </c>
      <c r="N784" s="109">
        <f ca="1">SUM(0.333*(R784-L784),L784)</f>
        <v>8.245625</v>
      </c>
      <c r="O784" s="71">
        <f ca="1">SUM(0.5*(R784-L784),L784)</f>
        <v>10.4375</v>
      </c>
      <c r="P784" s="71">
        <f ca="1">SUM(0.666*(R784-L784),L784)</f>
        <v>12.61625</v>
      </c>
      <c r="Q784" s="71">
        <f ca="1">SUM(0.832*(R784-L784),L784)</f>
        <v>14.795</v>
      </c>
      <c r="R784" s="108">
        <v>17</v>
      </c>
      <c r="S784" s="122"/>
      <c r="T784" s="111">
        <f ca="1">SUM((AV20+AW20+AX20+AY20+BE18+BF18+BG18+BH18)*-0.132/4,(AZ19+BA19+BB19+BC19+BD19+BI17+BJ17+BK17+BL17+BM17+BN16+BO16+BP16+BQ16+BR16+BY14+BZ14+CA14+CB14+CC14+CJ12+CK12+CL12+CM12+CN12)*-0.132/5,(BS15+BT15+BU15+BV15+BW15+BX15+CD13+CE13+CF13+CG13+CH13+CI13)*-0.132/6,(CO11+CP11+CQ11+CR11+CS10+CT10+CU10+CV10+CK7+CJ7+CI7+CH7+CG6+CF6+CE6+CD6+CC5+CB5+CA5+BZ5+BY4+BX4+BW4+BV4)*-0.132/4,(CU9+CT9+CS9+CR9+CQ9+CP8+CO8+CN8+CM8+CL8)*-0.132/5,17)</f>
        <v>15.285861538461539</v>
      </c>
      <c r="U784" s="111">
        <f ca="1">Lefty!T784</f>
        <v>17.08173846153846</v>
      </c>
    </row>
    <row r="785" spans="2:21">
      <c r="B785" s="108">
        <v>31</v>
      </c>
      <c r="C785" s="71">
        <f ca="1">SUM(0.25*(F785-B785),B785)</f>
        <v>28</v>
      </c>
      <c r="D785" s="71">
        <f ca="1">SUM(0.5*(F785-B785)+B785)</f>
        <v>25</v>
      </c>
      <c r="E785" s="71">
        <f ca="1">SUM(0.75*(F785-B785),B785)</f>
        <v>22</v>
      </c>
      <c r="F785" s="108">
        <v>19</v>
      </c>
      <c r="G785" s="71">
        <f ca="1">SUM(0.25*(J785-F785),F785)</f>
        <v>16</v>
      </c>
      <c r="H785" s="71">
        <f ca="1">SUM(0.5*(J785-F785),F785)</f>
        <v>13</v>
      </c>
      <c r="I785" s="71">
        <f ca="1">SUM(0.75*(J785-F785),F785)</f>
        <v>10</v>
      </c>
      <c r="J785" s="108">
        <f ca="1">SUM(F785,-B785,F785)</f>
        <v>7</v>
      </c>
      <c r="K785" s="71">
        <f ca="1">SUM(0.5*(L785-J785),J785)</f>
        <v>4.75</v>
      </c>
      <c r="L785" s="108">
        <f ca="1">SUM(J785,J785,-H785,0.25*ABS(J785-H785))</f>
        <v>2.5</v>
      </c>
      <c r="M785" s="109">
        <f ca="1">SUM(0.166*(R785-L785),L785)</f>
        <v>4.907</v>
      </c>
      <c r="N785" s="109">
        <f ca="1">SUM(0.333*(R785-L785),L785)</f>
        <v>7.3285</v>
      </c>
      <c r="O785" s="71">
        <f ca="1">SUM(0.5*(R785-L785),L785)</f>
        <v>9.75</v>
      </c>
      <c r="P785" s="71">
        <f ca="1">SUM(0.666*(R785-L785),L785)</f>
        <v>12.157</v>
      </c>
      <c r="Q785" s="71">
        <f ca="1">SUM(0.832*(R785-L785),L785)</f>
        <v>14.564</v>
      </c>
      <c r="R785" s="108">
        <v>17</v>
      </c>
      <c r="S785" s="122"/>
      <c r="T785" s="111">
        <f ca="1">SUM((AT20+AU20+AV20+AW20+AX20+AY19+AZ19+BA19+BB19+BC19+BD18+BE18+BF18+BG18+BH18+BI17+BJ17+BK17+BL17+BM17+BN16+BO16+BP16+BQ16+BR16)*-0.132/5,(BS15+BT15+BU15+BV15+BW15+BX15+BY14+BZ14+CA14+CB14+CC14+CD14+CE13+CF13+CG13+CH13+CI13+CJ13+CK12+CL12+CM12+CN12+CO12+CP12)*-0.132/6,(CQ11+CR11+CS11+CT11+CU11)*-0.132/5,(CV10+CW10+CX10+CY10)*-0.132/4,(CX9+CW9+CV9+CU9+CT9+CS8+CR8+CQ8+CP8+CO8+CN7+CM7+CL7+CK7+CJ7+CI6+CH6+CG6+CF6+CE6+CD5+CC5+CB5+CA5+BZ5)*-0.132/5,(BY4+BX4+BW4+BV4)*-0.132/4,17)</f>
        <v>15.169261538461537</v>
      </c>
      <c r="U785" s="111">
        <f ca="1">Lefty!T785</f>
        <v>17.059738461538462</v>
      </c>
    </row>
    <row r="786" spans="2:21">
      <c r="B786" s="108">
        <v>32</v>
      </c>
      <c r="C786" s="71">
        <f ca="1">SUM(0.25*(F786-B786),B786)</f>
        <v>28.75</v>
      </c>
      <c r="D786" s="71">
        <f ca="1">SUM(0.5*(F786-B786)+B786)</f>
        <v>25.5</v>
      </c>
      <c r="E786" s="71">
        <f ca="1">SUM(0.75*(F786-B786),B786)</f>
        <v>22.25</v>
      </c>
      <c r="F786" s="108">
        <v>19</v>
      </c>
      <c r="G786" s="71">
        <f ca="1">SUM(0.25*(J786-F786),F786)</f>
        <v>15.75</v>
      </c>
      <c r="H786" s="71">
        <f ca="1">SUM(0.5*(J786-F786),F786)</f>
        <v>12.5</v>
      </c>
      <c r="I786" s="71">
        <f ca="1">SUM(0.75*(J786-F786),F786)</f>
        <v>9.25</v>
      </c>
      <c r="J786" s="108">
        <f ca="1">SUM(F786,-B786,F786)</f>
        <v>6</v>
      </c>
      <c r="K786" s="71">
        <f ca="1">SUM(0.5*(L786-J786),J786)</f>
        <v>3.5625</v>
      </c>
      <c r="L786" s="108">
        <f ca="1">SUM(J786,J786,-H786,0.25*ABS(J786-H786))</f>
        <v>1.125</v>
      </c>
      <c r="M786" s="109">
        <f ca="1">SUM(0.166*(R786-L786),L786)</f>
        <v>3.76025</v>
      </c>
      <c r="N786" s="109">
        <f ca="1">SUM(0.333*(R786-L786),L786)</f>
        <v>6.4113750000000005</v>
      </c>
      <c r="O786" s="71">
        <f ca="1">SUM(0.5*(R786-L786),L786)</f>
        <v>9.0625</v>
      </c>
      <c r="P786" s="71">
        <f ca="1">SUM(0.666*(R786-L786),L786)</f>
        <v>11.697750000000001</v>
      </c>
      <c r="Q786" s="71">
        <f ca="1">SUM(0.832*(R786-L786),L786)</f>
        <v>14.333</v>
      </c>
      <c r="R786" s="108">
        <v>17</v>
      </c>
      <c r="S786" s="122"/>
      <c r="T786" s="111">
        <f ca="1">SUM((AR20+AS20+AT20+AU20+AV20+BC18+BD18+BE18+BF18+BG18+BN16+BO16+BP16+BQ16+BR16)*-0.132/5,(AW19+AX19+AY19+AZ19+BA19+BB19+BH17+BI17+BJ17+BK17+BL17+BM17+BZ14+CA14+CB14+CC14+CD14+CE14+CM12+CN12+CO12+CP12+CQ12+CR12)*-0.132/6,(BS15+BT15+BU15+BV15+BW15+BX15+BY15+CF13+CG13+CH13+CI13+CJ13+CK13+CL13)*-0.132/7,(CS11+CT11+CU11+CV11+CW11+CX10+CY10+CZ10+DA10+DB10)*-0.132/5,(DA9+CZ9+CY9+CX9+CW9+CV9+CU8+CT8+CS8+CR8+CQ8+CP8)*-0.132/6,(CO7+CN7+CM7+CL7+CK7+CJ6+CI6+CH6+CG6+CF6+CE5+CD5+CC5+CB5+CA5+BZ4+BY4+BX4+BW4+BV4)*-0.132/5,17)</f>
        <v>15.403718681318681</v>
      </c>
      <c r="U786" s="111">
        <f ca="1">Lefty!T786</f>
        <v>16.980852747252747</v>
      </c>
    </row>
    <row r="787" spans="2:19">
      <c r="B787" s="108"/>
      <c r="C787" s="71"/>
      <c r="D787" s="71"/>
      <c r="E787" s="71"/>
      <c r="F787" s="108"/>
      <c r="G787" s="71"/>
      <c r="H787" s="71"/>
      <c r="I787" s="71"/>
      <c r="J787" s="108"/>
      <c r="K787" s="71"/>
      <c r="L787" s="108"/>
      <c r="M787" s="109"/>
      <c r="N787" s="109"/>
      <c r="O787" s="71"/>
      <c r="P787" s="71"/>
      <c r="Q787" s="71"/>
      <c r="R787" s="108"/>
      <c r="S787" s="122"/>
    </row>
    <row r="788" spans="2:21">
      <c r="B788" s="108">
        <v>21</v>
      </c>
      <c r="C788" s="71">
        <f ca="1">SUM(0.25*(F788-B788),B788)</f>
        <v>20.75</v>
      </c>
      <c r="D788" s="71">
        <f ca="1">SUM(0.5*(F788-B788)+B788)</f>
        <v>20.5</v>
      </c>
      <c r="E788" s="71">
        <f ca="1">SUM(0.75*(F788-B788),B788)</f>
        <v>20.25</v>
      </c>
      <c r="F788" s="108">
        <v>20</v>
      </c>
      <c r="G788" s="71">
        <f ca="1">SUM(0.25*(J788-F788),F788)</f>
        <v>19.75</v>
      </c>
      <c r="H788" s="71">
        <f ca="1">SUM(0.5*(J788-F788),F788)</f>
        <v>19.5</v>
      </c>
      <c r="I788" s="71">
        <f ca="1">SUM(0.75*(J788-F788),F788)</f>
        <v>19.25</v>
      </c>
      <c r="J788" s="108">
        <f ca="1">SUM(F788,-B788,F788)</f>
        <v>19</v>
      </c>
      <c r="K788" s="71">
        <f ca="1">SUM(0.5*(L788-J788),J788)</f>
        <v>18.75</v>
      </c>
      <c r="L788" s="108">
        <f ca="1">SUM(J788,J788,-H788)</f>
        <v>18.5</v>
      </c>
      <c r="M788" s="109">
        <f ca="1">SUM(0.166*(R788-L788),L788)</f>
        <v>18.251</v>
      </c>
      <c r="N788" s="109">
        <f ca="1">SUM(0.333*(R788-L788),L788)</f>
        <v>18.0005</v>
      </c>
      <c r="O788" s="71">
        <f ca="1">SUM(0.5*(R788-L788),L788)</f>
        <v>17.75</v>
      </c>
      <c r="P788" s="71">
        <f ca="1">SUM(0.666*(R788-L788),L788)</f>
        <v>17.501</v>
      </c>
      <c r="Q788" s="71">
        <f ca="1">SUM(0.832*(R788-L788),L788)</f>
        <v>17.252</v>
      </c>
      <c r="R788" s="108">
        <v>17</v>
      </c>
      <c r="S788" s="122"/>
      <c r="T788" s="111">
        <f ca="1">SUM((BN20+BO19+BO18+BP17+BP16+BQ15+BQ14+BR13+BR12+BS11+BS10+BT9+BT8+BU7+BU6+BV5+BV4)*-0.132,17)</f>
        <v>16.084461538461539</v>
      </c>
      <c r="U788" s="111">
        <f ca="1">Lefty!T788</f>
        <v>17.25553846153846</v>
      </c>
    </row>
    <row r="789" spans="2:21">
      <c r="B789" s="108">
        <v>22</v>
      </c>
      <c r="C789" s="71">
        <f ca="1">SUM(0.25*(F789-B789),B789)</f>
        <v>21.5</v>
      </c>
      <c r="D789" s="71">
        <f ca="1">SUM(0.5*(F789-B789)+B789)</f>
        <v>21</v>
      </c>
      <c r="E789" s="71">
        <f ca="1">SUM(0.75*(F789-B789),B789)</f>
        <v>20.5</v>
      </c>
      <c r="F789" s="108">
        <v>20</v>
      </c>
      <c r="G789" s="71">
        <f ca="1">SUM(0.25*(J789-F789),F789)</f>
        <v>19.5</v>
      </c>
      <c r="H789" s="71">
        <f ca="1">SUM(0.5*(J789-F789),F789)</f>
        <v>19</v>
      </c>
      <c r="I789" s="71">
        <f ca="1">SUM(0.75*(J789-F789),F789)</f>
        <v>18.5</v>
      </c>
      <c r="J789" s="108">
        <f ca="1">SUM(F789,-B789,F789)</f>
        <v>18</v>
      </c>
      <c r="K789" s="71">
        <f ca="1">SUM(0.5*(L789-J789),J789)</f>
        <v>17.625</v>
      </c>
      <c r="L789" s="108">
        <f ca="1">SUM(J789,J789,-H789,0.25*ABS(J789-H789))</f>
        <v>17.25</v>
      </c>
      <c r="M789" s="109">
        <f ca="1">SUM(0.166*(R789-L789),L789)</f>
        <v>17.2085</v>
      </c>
      <c r="N789" s="109">
        <f ca="1">SUM(0.333*(R789-L789),L789)</f>
        <v>17.16675</v>
      </c>
      <c r="O789" s="71">
        <f ca="1">SUM(0.5*(R789-L789),L789)</f>
        <v>17.125</v>
      </c>
      <c r="P789" s="71">
        <f ca="1">SUM(0.666*(R789-L789),L789)</f>
        <v>17.0835</v>
      </c>
      <c r="Q789" s="71">
        <f ca="1">SUM(0.832*(R789-L789),L789)</f>
        <v>17.042</v>
      </c>
      <c r="R789" s="108">
        <v>17</v>
      </c>
      <c r="S789" s="122"/>
      <c r="T789" s="111">
        <f ca="1">SUM((BL20+BM19+BN18+BO17+BP16+BQ15+BR14+BS13+BT12+BU11+BV10+BV9+BV8+BV7+BV6+BV5+BV4)*-0.132,17)</f>
        <v>15.820461538461538</v>
      </c>
      <c r="U789" s="111">
        <f ca="1">Lefty!T789</f>
        <v>17.25553846153846</v>
      </c>
    </row>
    <row r="790" spans="2:21">
      <c r="B790" s="108">
        <v>23</v>
      </c>
      <c r="C790" s="71">
        <f ca="1">SUM(0.25*(F790-B790),B790)</f>
        <v>22.25</v>
      </c>
      <c r="D790" s="71">
        <f ca="1">SUM(0.5*(F790-B790)+B790)</f>
        <v>21.5</v>
      </c>
      <c r="E790" s="71">
        <f ca="1">SUM(0.75*(F790-B790),B790)</f>
        <v>20.75</v>
      </c>
      <c r="F790" s="108">
        <v>20</v>
      </c>
      <c r="G790" s="71">
        <f ca="1">SUM(0.25*(J790-F790),F790)</f>
        <v>19.25</v>
      </c>
      <c r="H790" s="71">
        <f ca="1">SUM(0.5*(J790-F790),F790)</f>
        <v>18.5</v>
      </c>
      <c r="I790" s="71">
        <f ca="1">SUM(0.75*(J790-F790),F790)</f>
        <v>17.75</v>
      </c>
      <c r="J790" s="108">
        <f ca="1">SUM(F790,-B790,F790)</f>
        <v>17</v>
      </c>
      <c r="K790" s="71">
        <f ca="1">SUM(0.5*(L790-J790),J790)</f>
        <v>16.4375</v>
      </c>
      <c r="L790" s="108">
        <f ca="1">SUM(J790,J790,-H790,0.25*ABS(J790-H790))</f>
        <v>15.875</v>
      </c>
      <c r="M790" s="109">
        <f ca="1">SUM(0.166*(R790-L790),L790)</f>
        <v>16.06175</v>
      </c>
      <c r="N790" s="109">
        <f ca="1">SUM(0.333*(R790-L790),L790)</f>
        <v>16.249625</v>
      </c>
      <c r="O790" s="71">
        <f ca="1">SUM(0.5*(R790-L790),L790)</f>
        <v>16.4375</v>
      </c>
      <c r="P790" s="71">
        <f ca="1">SUM(0.666*(R790-L790),L790)</f>
        <v>16.62425</v>
      </c>
      <c r="Q790" s="71">
        <f ca="1">SUM(0.832*(R790-L790),L790)</f>
        <v>16.811</v>
      </c>
      <c r="R790" s="108">
        <v>17</v>
      </c>
      <c r="S790" s="122"/>
      <c r="T790" s="111">
        <f ca="1">SUM((BJ20+BM18+BP16+BS14+BV12+BW11+BX10+BX9+BW8+BW7+BV6+BV5+BV4)*-0.132,(BK19+BL19+BN17+BO17+BQ15+BR15+BT13+BU13)*-0.132/2,17)</f>
        <v>15.688461538461537</v>
      </c>
      <c r="U790" s="111">
        <f ca="1">Lefty!T790</f>
        <v>16.859538461538463</v>
      </c>
    </row>
    <row r="791" spans="2:21">
      <c r="B791" s="108">
        <v>24</v>
      </c>
      <c r="C791" s="71">
        <f ca="1">SUM(0.25*(F791-B791),B791)</f>
        <v>23</v>
      </c>
      <c r="D791" s="71">
        <f ca="1">SUM(0.5*(F791-B791)+B791)</f>
        <v>22</v>
      </c>
      <c r="E791" s="71">
        <f ca="1">SUM(0.75*(F791-B791),B791)</f>
        <v>21</v>
      </c>
      <c r="F791" s="108">
        <v>20</v>
      </c>
      <c r="G791" s="71">
        <f ca="1">SUM(0.25*(J791-F791),F791)</f>
        <v>19</v>
      </c>
      <c r="H791" s="71">
        <f ca="1">SUM(0.5*(J791-F791),F791)</f>
        <v>18</v>
      </c>
      <c r="I791" s="71">
        <f ca="1">SUM(0.75*(J791-F791),F791)</f>
        <v>17</v>
      </c>
      <c r="J791" s="108">
        <f ca="1">SUM(F791,-B791,F791)</f>
        <v>16</v>
      </c>
      <c r="K791" s="71">
        <f ca="1">SUM(0.5*(L791-J791),J791)</f>
        <v>15.25</v>
      </c>
      <c r="L791" s="108">
        <f ca="1">SUM(J791,J791,-H791,0.25*ABS(J791-H791))</f>
        <v>14.5</v>
      </c>
      <c r="M791" s="109">
        <f ca="1">SUM(0.166*(R791-L791),L791)</f>
        <v>14.915</v>
      </c>
      <c r="N791" s="109">
        <f ca="1">SUM(0.333*(R791-L791),L791)</f>
        <v>15.3325</v>
      </c>
      <c r="O791" s="71">
        <f ca="1">SUM(0.5*(R791-L791),L791)</f>
        <v>15.75</v>
      </c>
      <c r="P791" s="71">
        <f ca="1">SUM(0.666*(R791-L791),L791)</f>
        <v>16.165</v>
      </c>
      <c r="Q791" s="71">
        <f ca="1">SUM(0.832*(R791-L791),L791)</f>
        <v>16.58</v>
      </c>
      <c r="R791" s="108">
        <v>17</v>
      </c>
      <c r="S791" s="122"/>
      <c r="T791" s="111">
        <f ca="1">SUM((BI19+BJ19+BK18+BL18+BM17+BN17+BO16+BP16+BQ15+BR15+BS14+BT14+BU13+BV13+BW12+BX12+BY11+BZ11)*-0.132/2,(BH20+CA10+BZ9+BY8+BX7+BW6+BV5+BV4)*-0.132,17)</f>
        <v>15.754461538461538</v>
      </c>
      <c r="U791" s="111">
        <f ca="1">Lefty!T791</f>
        <v>17.321538461538463</v>
      </c>
    </row>
    <row r="792" spans="2:21">
      <c r="B792" s="108">
        <v>25</v>
      </c>
      <c r="C792" s="71">
        <f ca="1">SUM(0.25*(F792-B792),B792)</f>
        <v>23.75</v>
      </c>
      <c r="D792" s="71">
        <f ca="1">SUM(0.5*(F792-B792)+B792)</f>
        <v>22.5</v>
      </c>
      <c r="E792" s="71">
        <f ca="1">SUM(0.75*(F792-B792),B792)</f>
        <v>21.25</v>
      </c>
      <c r="F792" s="108">
        <v>20</v>
      </c>
      <c r="G792" s="71">
        <f ca="1">SUM(0.25*(J792-F792),F792)</f>
        <v>18.75</v>
      </c>
      <c r="H792" s="71">
        <f ca="1">SUM(0.5*(J792-F792),F792)</f>
        <v>17.5</v>
      </c>
      <c r="I792" s="71">
        <f ca="1">SUM(0.75*(J792-F792),F792)</f>
        <v>16.25</v>
      </c>
      <c r="J792" s="108">
        <f ca="1">SUM(F792,-B792,F792)</f>
        <v>15</v>
      </c>
      <c r="K792" s="71">
        <f ca="1">SUM(0.5*(L792-J792),J792)</f>
        <v>14.0625</v>
      </c>
      <c r="L792" s="108">
        <f ca="1">SUM(J792,J792,-H792,0.25*ABS(J792-H792))</f>
        <v>13.125</v>
      </c>
      <c r="M792" s="109">
        <f ca="1">SUM(0.166*(R792-L792),L792)</f>
        <v>13.76825</v>
      </c>
      <c r="N792" s="109">
        <f ca="1">SUM(0.333*(R792-L792),L792)</f>
        <v>14.415375000000001</v>
      </c>
      <c r="O792" s="71">
        <f ca="1">SUM(0.5*(R792-L792),L792)</f>
        <v>15.0625</v>
      </c>
      <c r="P792" s="71">
        <f ca="1">SUM(0.666*(R792-L792),L792)</f>
        <v>15.70575</v>
      </c>
      <c r="Q792" s="71">
        <f ca="1">SUM(0.832*(R792-L792),L792)</f>
        <v>16.349</v>
      </c>
      <c r="R792" s="108">
        <v>17</v>
      </c>
      <c r="S792" s="122"/>
      <c r="T792" s="111">
        <f ca="1">SUM((BF20+BG20+BH19+BI19+BM17+BN17+BO16+BP16+BT14+BU14+BY12+BZ12+CA11+CB11+CC10+CD10+CC9+CB9+CA8+BZ8)*-0.132/2,(BJ18+BK18+BL18+BQ15+BR15+BS15+BV13+BW13+BX13)*-0.132/3,(BY7+BX6+BW5+BV4)*-0.132,17)</f>
        <v>15.842461538461539</v>
      </c>
      <c r="U792" s="111">
        <f ca="1">Lefty!T792</f>
        <v>17.123538461538462</v>
      </c>
    </row>
    <row r="793" spans="2:21">
      <c r="B793" s="108">
        <v>26</v>
      </c>
      <c r="C793" s="71">
        <f ca="1">SUM(0.25*(F793-B793),B793)</f>
        <v>24.5</v>
      </c>
      <c r="D793" s="71">
        <f ca="1">SUM(0.5*(F793-B793)+B793)</f>
        <v>23</v>
      </c>
      <c r="E793" s="71">
        <f ca="1">SUM(0.75*(F793-B793),B793)</f>
        <v>21.5</v>
      </c>
      <c r="F793" s="108">
        <v>20</v>
      </c>
      <c r="G793" s="71">
        <f ca="1">SUM(0.25*(J793-F793),F793)</f>
        <v>18.5</v>
      </c>
      <c r="H793" s="71">
        <f ca="1">SUM(0.5*(J793-F793),F793)</f>
        <v>17</v>
      </c>
      <c r="I793" s="71">
        <f ca="1">SUM(0.75*(J793-F793),F793)</f>
        <v>15.5</v>
      </c>
      <c r="J793" s="108">
        <f ca="1">SUM(F793,-B793,F793)</f>
        <v>14</v>
      </c>
      <c r="K793" s="71">
        <f ca="1">SUM(0.5*(L793-J793),J793)</f>
        <v>12.875</v>
      </c>
      <c r="L793" s="108">
        <f ca="1">SUM(J793,J793,-H793,0.25*ABS(J793-H793))</f>
        <v>11.75</v>
      </c>
      <c r="M793" s="109">
        <f ca="1">SUM(0.166*(R793-L793),L793)</f>
        <v>12.6215</v>
      </c>
      <c r="N793" s="109">
        <f ca="1">SUM(0.333*(R793-L793),L793)</f>
        <v>13.49825</v>
      </c>
      <c r="O793" s="71">
        <f ca="1">SUM(0.5*(R793-L793),L793)</f>
        <v>14.375</v>
      </c>
      <c r="P793" s="71">
        <f ca="1">SUM(0.666*(R793-L793),L793)</f>
        <v>15.246500000000001</v>
      </c>
      <c r="Q793" s="71">
        <f ca="1">SUM(0.832*(R793-L793),L793)</f>
        <v>16.118</v>
      </c>
      <c r="R793" s="108">
        <v>17</v>
      </c>
      <c r="S793" s="122"/>
      <c r="T793" s="111">
        <f ca="1">SUM((BD20+BE20+BI18+BJ18)*-0.132/2,(BF19+BG19+BH19+BK17+BL17+BM17+BN16+BO16+BP16+BQ15+BR15+BS15+BT14+BU14+BV14+BW13+BX13+BY13+BZ12+CA12+CB12+CC11+CD11+CE11)*-0.132/3,(+CF10+CG10+CF9+CE9+CD8+CC8+CB7+CA7+BZ6+BY6+BX5+BW5)*-0.132/2,BV4*-0.132,17)</f>
        <v>15.688461538461537</v>
      </c>
      <c r="U793" s="111">
        <f ca="1">Lefty!T793</f>
        <v>17.145538461538461</v>
      </c>
    </row>
    <row r="794" spans="2:21">
      <c r="B794" s="108">
        <v>27</v>
      </c>
      <c r="C794" s="71">
        <f ca="1">SUM(0.25*(F794-B794),B794)</f>
        <v>25.25</v>
      </c>
      <c r="D794" s="71">
        <f ca="1">SUM(0.5*(F794-B794)+B794)</f>
        <v>23.5</v>
      </c>
      <c r="E794" s="71">
        <f ca="1">SUM(0.75*(F794-B794),B794)</f>
        <v>21.75</v>
      </c>
      <c r="F794" s="108">
        <v>20</v>
      </c>
      <c r="G794" s="71">
        <f ca="1">SUM(0.25*(J794-F794),F794)</f>
        <v>18.25</v>
      </c>
      <c r="H794" s="71">
        <f ca="1">SUM(0.5*(J794-F794),F794)</f>
        <v>16.5</v>
      </c>
      <c r="I794" s="71">
        <f ca="1">SUM(0.75*(J794-F794),F794)</f>
        <v>14.75</v>
      </c>
      <c r="J794" s="108">
        <f ca="1">SUM(F794,-B794,F794)</f>
        <v>13</v>
      </c>
      <c r="K794" s="71">
        <f ca="1">SUM(0.5*(L794-J794),J794)</f>
        <v>11.6875</v>
      </c>
      <c r="L794" s="108">
        <f ca="1">SUM(J794,J794,-H794,0.25*ABS(J794-H794))</f>
        <v>10.375</v>
      </c>
      <c r="M794" s="109">
        <f ca="1">SUM(0.166*(R794-L794),L794)</f>
        <v>11.47475</v>
      </c>
      <c r="N794" s="109">
        <f ca="1">SUM(0.333*(R794-L794),L794)</f>
        <v>12.581125</v>
      </c>
      <c r="O794" s="71">
        <f ca="1">SUM(0.5*(R794-L794),L794)</f>
        <v>13.6875</v>
      </c>
      <c r="P794" s="71">
        <f ca="1">SUM(0.666*(R794-L794),L794)</f>
        <v>14.78725</v>
      </c>
      <c r="Q794" s="71">
        <f ca="1">SUM(0.832*(R794-L794),L794)</f>
        <v>15.887</v>
      </c>
      <c r="R794" s="108">
        <v>17</v>
      </c>
      <c r="S794" s="122"/>
      <c r="T794" s="111">
        <f ca="1">SUM((BB20+BC20+BD20+BE19+BF19+BG19+BH18+BI18+BJ18+BK17+BL17+BM17+BN16+BO16+BP16+BU14+BV14+BW14+CB12+CC12+CD12+CE11+CF11+CG11)*-0.132/3,(BQ15+BR15+BS15+BT15+BX13+BY13+BZ13+CA13)*-0.132/4,(CH10+CI10+CE8+CD8+CC7+CB7+CA6+BZ6+BY5+BX5+BW4+BV4)*-0.132/2,(CH9+CG9+CF9)*-0.132/3,17)</f>
        <v>15.358461538461537</v>
      </c>
      <c r="U794" s="111">
        <f ca="1">Lefty!T794</f>
        <v>17.167538461538463</v>
      </c>
    </row>
    <row r="795" spans="2:21">
      <c r="B795" s="108">
        <v>28</v>
      </c>
      <c r="C795" s="71">
        <f ca="1">SUM(0.25*(F795-B795),B795)</f>
        <v>26</v>
      </c>
      <c r="D795" s="71">
        <f ca="1">SUM(0.5*(F795-B795)+B795)</f>
        <v>24</v>
      </c>
      <c r="E795" s="71">
        <f ca="1">SUM(0.75*(F795-B795),B795)</f>
        <v>22</v>
      </c>
      <c r="F795" s="108">
        <v>20</v>
      </c>
      <c r="G795" s="71">
        <f ca="1">SUM(0.25*(J795-F795),F795)</f>
        <v>18</v>
      </c>
      <c r="H795" s="71">
        <f ca="1">SUM(0.5*(J795-F795),F795)</f>
        <v>16</v>
      </c>
      <c r="I795" s="71">
        <f ca="1">SUM(0.75*(J795-F795),F795)</f>
        <v>14</v>
      </c>
      <c r="J795" s="108">
        <f ca="1">SUM(F795,-B795,F795)</f>
        <v>12</v>
      </c>
      <c r="K795" s="71">
        <f ca="1">SUM(0.5*(L795-J795),J795)</f>
        <v>10.5</v>
      </c>
      <c r="L795" s="108">
        <f ca="1">SUM(J795,J795,-H795,0.25*ABS(J795-H795))</f>
        <v>9</v>
      </c>
      <c r="M795" s="109">
        <f ca="1">SUM(0.166*(R795-L795),L795)</f>
        <v>10.328</v>
      </c>
      <c r="N795" s="109">
        <f ca="1">SUM(0.333*(R795-L795),L795)</f>
        <v>11.664</v>
      </c>
      <c r="O795" s="71">
        <f ca="1">SUM(0.5*(R795-L795),L795)</f>
        <v>13</v>
      </c>
      <c r="P795" s="71">
        <f ca="1">SUM(0.666*(R795-L795),L795)</f>
        <v>14.328</v>
      </c>
      <c r="Q795" s="71">
        <f ca="1">SUM(0.832*(R795-L795),L795)</f>
        <v>15.655999999999999</v>
      </c>
      <c r="R795" s="108">
        <v>17</v>
      </c>
      <c r="S795" s="122"/>
      <c r="T795" s="111">
        <f ca="1">SUM((AZ20+BA20+BB20+BG18+BH18+BI18+BN16+BO16+BP16)*-0.132/3,(BC19+BD19+BE19+BF19+BJ17+BK17+BL17+BM17+BQ15+BR15+BS15+BT15+BU14+BV14+BW14+BX14+BY13+BZ13+CA13+CB13+CC12+CD12+CE12+CF12)*-0.132/4,(CG11+CH11+CI11+CJ10+CK10+CL10+CK9+CJ9+CI9+CH8+CG8+CF8+CE7+CD7+CC7+CB6+CA6+BZ6)*-0.132/3,(BY5+BX5+BW4+BV4)*-0.132/2,17)</f>
        <v>15.391461538461538</v>
      </c>
      <c r="U795" s="111">
        <f ca="1">Lefty!T795</f>
        <v>17.189538461538461</v>
      </c>
    </row>
    <row r="796" spans="2:21">
      <c r="B796" s="108">
        <v>29</v>
      </c>
      <c r="C796" s="71">
        <f ca="1">SUM(0.25*(F796-B796),B796)</f>
        <v>26.75</v>
      </c>
      <c r="D796" s="71">
        <f ca="1">SUM(0.5*(F796-B796)+B796)</f>
        <v>24.5</v>
      </c>
      <c r="E796" s="71">
        <f ca="1">SUM(0.75*(F796-B796),B796)</f>
        <v>22.25</v>
      </c>
      <c r="F796" s="108">
        <v>20</v>
      </c>
      <c r="G796" s="71">
        <f ca="1">SUM(0.25*(J796-F796),F796)</f>
        <v>17.75</v>
      </c>
      <c r="H796" s="71">
        <f ca="1">SUM(0.5*(J796-F796),F796)</f>
        <v>15.5</v>
      </c>
      <c r="I796" s="71">
        <f ca="1">SUM(0.75*(J796-F796),F796)</f>
        <v>13.25</v>
      </c>
      <c r="J796" s="108">
        <f ca="1">SUM(F796,-B796,F796)</f>
        <v>11</v>
      </c>
      <c r="K796" s="71">
        <f ca="1">SUM(0.5*(L796-J796),J796)</f>
        <v>9.3125</v>
      </c>
      <c r="L796" s="108">
        <f ca="1">SUM(J796,J796,-H796,0.25*ABS(J796-H796))</f>
        <v>7.625</v>
      </c>
      <c r="M796" s="109">
        <f ca="1">SUM(0.166*(R796-L796),L796)</f>
        <v>9.18125</v>
      </c>
      <c r="N796" s="109">
        <f ca="1">SUM(0.333*(R796-L796),L796)</f>
        <v>10.746875</v>
      </c>
      <c r="O796" s="71">
        <f ca="1">SUM(0.5*(R796-L796),L796)</f>
        <v>12.3125</v>
      </c>
      <c r="P796" s="71">
        <f ca="1">SUM(0.666*(R796-L796),L796)</f>
        <v>13.86875</v>
      </c>
      <c r="Q796" s="71">
        <f ca="1">SUM(0.832*(R796-L796),L796)</f>
        <v>15.425</v>
      </c>
      <c r="R796" s="108">
        <v>17</v>
      </c>
      <c r="S796" s="122"/>
      <c r="T796" s="111">
        <f ca="1">SUM((AX20+AY20+AZ20)*-0.132/3,(BA19+BB19+BC19+BD19+BE18+BF18+BG18+BH18+BI17+BJ17+BK17+BL17+BM16+BN16+BO16+BP16+BV14+BW14+BX14+BY14+CE12+CF12+CG12+CH12+CI11+CJ11+CK11+CL11)*-0.132/4,(BQ15+BR15+BS15+BT15+BU15+BZ13+CA13+CB13+CC13+CD13)*-0.132/5,(CM10+CN10+CO10+CJ8+CI8+CH8+CG7+CF7+CE7+CD6+CC6+CB6+CA5+BZ5+BY5+BX4+BW4+BV4)*-0.132/3,(CN9+CM9+CL9+CK9)*-0.132/4,17)</f>
        <v>15.501461538461539</v>
      </c>
      <c r="U796" s="111">
        <f ca="1">Lefty!T796</f>
        <v>17.200538461538461</v>
      </c>
    </row>
    <row r="797" spans="2:21">
      <c r="B797" s="108">
        <v>30</v>
      </c>
      <c r="C797" s="71">
        <f ca="1">SUM(0.25*(F797-B797),B797)</f>
        <v>27.5</v>
      </c>
      <c r="D797" s="71">
        <f ca="1">SUM(0.5*(F797-B797)+B797)</f>
        <v>25</v>
      </c>
      <c r="E797" s="71">
        <f ca="1">SUM(0.75*(F797-B797),B797)</f>
        <v>22.5</v>
      </c>
      <c r="F797" s="108">
        <v>20</v>
      </c>
      <c r="G797" s="71">
        <f ca="1">SUM(0.25*(J797-F797),F797)</f>
        <v>17.5</v>
      </c>
      <c r="H797" s="71">
        <f ca="1">SUM(0.5*(J797-F797),F797)</f>
        <v>15</v>
      </c>
      <c r="I797" s="71">
        <f ca="1">SUM(0.75*(J797-F797),F797)</f>
        <v>12.5</v>
      </c>
      <c r="J797" s="108">
        <f ca="1">SUM(F797,-B797,F797)</f>
        <v>10</v>
      </c>
      <c r="K797" s="71">
        <f ca="1">SUM(0.5*(L797-J797),J797)</f>
        <v>8.125</v>
      </c>
      <c r="L797" s="108">
        <f ca="1">SUM(J797,J797,-H797,0.25*ABS(J797-H797))</f>
        <v>6.25</v>
      </c>
      <c r="M797" s="109">
        <f ca="1">SUM(0.166*(R797-L797),L797)</f>
        <v>8.0345</v>
      </c>
      <c r="N797" s="109">
        <f ca="1">SUM(0.333*(R797-L797),L797)</f>
        <v>9.82975</v>
      </c>
      <c r="O797" s="71">
        <f ca="1">SUM(0.5*(R797-L797),L797)</f>
        <v>11.625</v>
      </c>
      <c r="P797" s="71">
        <f ca="1">SUM(0.666*(R797-L797),L797)</f>
        <v>13.409500000000001</v>
      </c>
      <c r="Q797" s="71">
        <f ca="1">SUM(0.832*(R797-L797),L797)</f>
        <v>15.193999999999999</v>
      </c>
      <c r="R797" s="108">
        <v>17</v>
      </c>
      <c r="S797" s="122"/>
      <c r="T797" s="111">
        <f ca="1">SUM((AV20+AW20+AX20+AY20+AZ19+BA19+BB19+BC19+BI17+BJ17+BK17+BL17+BM16+BN16+BO16+BP16)*-0.132/4,(BD18+BE18+BF18+BG18+BH18+BQ15+BR15+BS15+BT15+BU15+BV14+BW14+BX14+BY14+BZ14+CA13+CB13+CC13+CD13+CE13+CF12+CG12+CH12+CI12+CJ12)*-0.132/5,(CK11+CL11+CM11+CN11+CO10+CP10+CQ10+CR10+CQ9+CP9+CO9+CN9+CM8+CL8+CK8+CJ8+CI7+CH7+CG7+CF7+CE6+CD6+CC6+CB6)*-0.132/4,(CA5+BZ5+BY5+BX4+BW4+BV4)*-0.132/3,17)</f>
        <v>15.369461538461538</v>
      </c>
      <c r="U797" s="111">
        <f ca="1">Lefty!T797</f>
        <v>17.075138461538462</v>
      </c>
    </row>
    <row r="798" spans="2:21">
      <c r="B798" s="108">
        <v>31</v>
      </c>
      <c r="C798" s="71">
        <f ca="1">SUM(0.25*(F798-B798),B798)</f>
        <v>28.25</v>
      </c>
      <c r="D798" s="71">
        <f ca="1">SUM(0.5*(F798-B798)+B798)</f>
        <v>25.5</v>
      </c>
      <c r="E798" s="71">
        <f ca="1">SUM(0.75*(F798-B798),B798)</f>
        <v>22.75</v>
      </c>
      <c r="F798" s="108">
        <v>20</v>
      </c>
      <c r="G798" s="71">
        <f ca="1">SUM(0.25*(J798-F798),F798)</f>
        <v>17.25</v>
      </c>
      <c r="H798" s="71">
        <f ca="1">SUM(0.5*(J798-F798),F798)</f>
        <v>14.5</v>
      </c>
      <c r="I798" s="71">
        <f ca="1">SUM(0.75*(J798-F798),F798)</f>
        <v>11.75</v>
      </c>
      <c r="J798" s="108">
        <f ca="1">SUM(F798,-B798,F798)</f>
        <v>9</v>
      </c>
      <c r="K798" s="71">
        <f ca="1">SUM(0.5*(L798-J798),J798)</f>
        <v>6.9375</v>
      </c>
      <c r="L798" s="108">
        <f ca="1">SUM(J798,J798,-H798,0.25*ABS(J798-H798))</f>
        <v>4.875</v>
      </c>
      <c r="M798" s="109">
        <f ca="1">SUM(0.166*(R798-L798),L798)</f>
        <v>6.8877500000000005</v>
      </c>
      <c r="N798" s="109">
        <f ca="1">SUM(0.333*(R798-L798),L798)</f>
        <v>8.912625</v>
      </c>
      <c r="O798" s="71">
        <f ca="1">SUM(0.5*(R798-L798),L798)</f>
        <v>10.9375</v>
      </c>
      <c r="P798" s="71">
        <f ca="1">SUM(0.666*(R798-L798),L798)</f>
        <v>12.95025</v>
      </c>
      <c r="Q798" s="71">
        <f ca="1">SUM(0.832*(R798-L798),L798)</f>
        <v>14.963</v>
      </c>
      <c r="R798" s="108">
        <v>17</v>
      </c>
      <c r="S798" s="122"/>
      <c r="T798" s="111">
        <f ca="1">SUM((AT20+AU20+AV20+AW20+BC18+BD18+BE18+BF18)*-0.132/4,(AX19+AY19+AZ19+BA19+BB19+BG17+BH17+BI17+BJ17+BK17+BL16+BM16+BN16+BO16+BP16+BW14+BX14+BY14+BZ14+CA14+CH12+CI12+CJ12+CK12+CL12)*-0.132/5,(CB13+CC13+CD13+CE13+CF13+CG13+BQ15+BR15+BS15+BT15+BU15+BV15)*-0.132/6,(CM11+CN11+CO11+CP11+CQ10+CR10+CS10+CT10+CS9+CR9+CQ9+CP9+CO8+CN8+CM8+CL8+CK7+CJ7+CI7+CH7+CG6+CF6+CE6+CD6+CC5+CB5+CA5+BZ5+BY4+BX4+BW4+BV4)*-0.132/4,17)</f>
        <v>15.138461538461538</v>
      </c>
      <c r="U798" s="111">
        <f ca="1">Lefty!T798</f>
        <v>17.009138461538463</v>
      </c>
    </row>
    <row r="799" spans="2:21">
      <c r="B799" s="108">
        <v>32</v>
      </c>
      <c r="C799" s="71">
        <f ca="1">SUM(0.25*(F799-B799),B799)</f>
        <v>29</v>
      </c>
      <c r="D799" s="71">
        <f ca="1">SUM(0.5*(F799-B799)+B799)</f>
        <v>26</v>
      </c>
      <c r="E799" s="71">
        <f ca="1">SUM(0.75*(F799-B799),B799)</f>
        <v>23</v>
      </c>
      <c r="F799" s="108">
        <v>20</v>
      </c>
      <c r="G799" s="71">
        <f ca="1">SUM(0.25*(J799-F799),F799)</f>
        <v>17</v>
      </c>
      <c r="H799" s="71">
        <f ca="1">SUM(0.5*(J799-F799),F799)</f>
        <v>14</v>
      </c>
      <c r="I799" s="71">
        <f ca="1">SUM(0.75*(J799-F799),F799)</f>
        <v>11</v>
      </c>
      <c r="J799" s="108">
        <f ca="1">SUM(F799,-B799,F799)</f>
        <v>8</v>
      </c>
      <c r="K799" s="71">
        <f ca="1">SUM(0.5*(L799-J799),J799)</f>
        <v>5.75</v>
      </c>
      <c r="L799" s="108">
        <f ca="1">SUM(J799,J799,-H799,0.25*ABS(J799-H799))</f>
        <v>3.5</v>
      </c>
      <c r="M799" s="109">
        <f ca="1">SUM(0.166*(R799-L799),L799)</f>
        <v>5.741</v>
      </c>
      <c r="N799" s="109">
        <f ca="1">SUM(0.333*(R799-L799),L799)</f>
        <v>7.9955</v>
      </c>
      <c r="O799" s="71">
        <f ca="1">SUM(0.5*(R799-L799),L799)</f>
        <v>10.25</v>
      </c>
      <c r="P799" s="71">
        <f ca="1">SUM(0.666*(R799-L799),L799)</f>
        <v>12.491</v>
      </c>
      <c r="Q799" s="71">
        <f ca="1">SUM(0.832*(R799-L799),L799)</f>
        <v>14.732</v>
      </c>
      <c r="R799" s="108">
        <v>17</v>
      </c>
      <c r="S799" s="122"/>
      <c r="T799" s="111">
        <f ca="1">SUM((AR20+AS20+AT20+AU20+AV20+AW19+AX19+AY19+AZ19+BA19+BB18+BC18+BD18+BE18+BF18+BG17+BH17+BI17+BJ17+BK17+BL16+BM16+BN16+BO16+BP16)*-0.132/5,(BQ15+BR15+BS15+BT15+BU15+BV15+BW14+BX14+BY14+BZ14+CA14+CB14+CC13+CD13+CE13+CF13+CG13+CH13+CI12+CJ12+CK12+CL12+CM12+CN12)*-0.132/6,(CO11+CP11+CQ11+CR11+CS11)*-0.132/5,(CT10+CU10+CV10+CW10+CG6+CF6+CE6+CD6+CC5+CB5+CA5+BZ5+BY4+BX4+BW4+BV4)*-0.132/4,(CV9+CU9+CT9+CS9+CR9+CQ8+CP8+CO8+CN8+CM8+CL7+CK7+CJ7+CI7+CH7)*-0.132/5,17)</f>
        <v>15.140661538461538</v>
      </c>
      <c r="U799" s="111">
        <f ca="1">Lefty!T799</f>
        <v>16.980538461538462</v>
      </c>
    </row>
    <row r="800" spans="2:21">
      <c r="B800" s="108">
        <v>33</v>
      </c>
      <c r="C800" s="71">
        <f ca="1">SUM(0.25*(F800-B800),B800)</f>
        <v>29.75</v>
      </c>
      <c r="D800" s="71">
        <f ca="1">SUM(0.5*(F800-B800)+B800)</f>
        <v>26.5</v>
      </c>
      <c r="E800" s="71">
        <f ca="1">SUM(0.75*(F800-B800),B800)</f>
        <v>23.25</v>
      </c>
      <c r="F800" s="108">
        <v>20</v>
      </c>
      <c r="G800" s="71">
        <f ca="1">SUM(0.25*(J800-F800),F800)</f>
        <v>16.75</v>
      </c>
      <c r="H800" s="71">
        <f ca="1">SUM(0.5*(J800-F800),F800)</f>
        <v>13.5</v>
      </c>
      <c r="I800" s="71">
        <f ca="1">SUM(0.75*(J800-F800),F800)</f>
        <v>10.25</v>
      </c>
      <c r="J800" s="108">
        <f ca="1">SUM(F800,-B800,F800)</f>
        <v>7</v>
      </c>
      <c r="K800" s="71">
        <f ca="1">SUM(0.5*(L800-J800),J800)</f>
        <v>4.5625</v>
      </c>
      <c r="L800" s="108">
        <f ca="1">SUM(J800,J800,-H800,0.25*ABS(J800-H800))</f>
        <v>2.125</v>
      </c>
      <c r="M800" s="109">
        <f ca="1">SUM(0.166*(R800-L800),L800)</f>
        <v>4.5942500000000006</v>
      </c>
      <c r="N800" s="109">
        <f ca="1">SUM(0.333*(R800-L800),L800)</f>
        <v>7.078375</v>
      </c>
      <c r="O800" s="71">
        <f ca="1">SUM(0.5*(R800-L800),L800)</f>
        <v>9.5625</v>
      </c>
      <c r="P800" s="71">
        <f ca="1">SUM(0.666*(R800-L800),L800)</f>
        <v>12.03175</v>
      </c>
      <c r="Q800" s="71">
        <f ca="1">SUM(0.832*(R800-L800),L800)</f>
        <v>14.501</v>
      </c>
      <c r="R800" s="108">
        <v>17</v>
      </c>
      <c r="S800" s="122"/>
      <c r="T800" s="111">
        <f ca="1">SUM((AP20+AQ20+AR20+AS20+AT20++BA18+BB18+BC18+BD18+BE18+BL16+BM16+BN16+BO16+BP16)*-0.132/5,(AU19+AV19+AW19+AX19+AY19+AZ19+BF17+BG17+BH17+BI17+BJ17+BK17+BX14+BY14+BZ14+CA14+CB14+CC14+CK12+CL12+CM12+CN12+CO12+CP12)*-0.132/6,(BQ15+BR15+BS15+BT15+BU15+BV15+BW15+CD13+CE13+CF13+CG13+CH13+CI13+CJ13)*-0.132/7,(CQ11+CR11+CS11+CT11+CU11+CV10+CW10+CX10+CY10+CZ10+CY9+CX9+CW9+CV9+CU9+CT8+CS8+CR8+CQ8+CP8+CO7+CN7+CM7+CL7+CK7+CJ6+CI6+CH6+CG6+CF6+CE5+CD5+CC5+CB5+CA5+BZ4+BY4+BX4+BW4+BV4)*-0.132/5,17)</f>
        <v>15.301261538461537</v>
      </c>
      <c r="U800" s="111">
        <f ca="1">Lefty!T800</f>
        <v>16.991538461538461</v>
      </c>
    </row>
    <row r="801" spans="2:19">
      <c r="B801" s="108"/>
      <c r="C801" s="71"/>
      <c r="D801" s="71"/>
      <c r="E801" s="71"/>
      <c r="F801" s="108"/>
      <c r="G801" s="71"/>
      <c r="H801" s="71"/>
      <c r="I801" s="71"/>
      <c r="J801" s="108"/>
      <c r="K801" s="71"/>
      <c r="L801" s="108"/>
      <c r="M801" s="109"/>
      <c r="N801" s="109"/>
      <c r="O801" s="71"/>
      <c r="P801" s="71"/>
      <c r="Q801" s="71"/>
      <c r="R801" s="108"/>
      <c r="S801" s="122"/>
    </row>
    <row r="802" spans="2:21">
      <c r="B802" s="108">
        <v>23</v>
      </c>
      <c r="C802" s="71">
        <f ca="1">SUM(0.25*(F802-B802),B802)</f>
        <v>22.5</v>
      </c>
      <c r="D802" s="71">
        <f ca="1">SUM(0.5*(F802-B802)+B802)</f>
        <v>22</v>
      </c>
      <c r="E802" s="71">
        <f ca="1">SUM(0.75*(F802-B802),B802)</f>
        <v>21.5</v>
      </c>
      <c r="F802" s="108">
        <v>21</v>
      </c>
      <c r="G802" s="71">
        <f ca="1">SUM(0.25*(J802-F802),F802)</f>
        <v>20.5</v>
      </c>
      <c r="H802" s="71">
        <f ca="1">SUM(0.5*(J802-F802),F802)</f>
        <v>20</v>
      </c>
      <c r="I802" s="71">
        <f ca="1">SUM(0.75*(J802-F802),F802)</f>
        <v>19.5</v>
      </c>
      <c r="J802" s="108">
        <f ca="1">SUM(F802,-B802,F802)</f>
        <v>19</v>
      </c>
      <c r="K802" s="71">
        <f ca="1">SUM(0.5*(L802-J802),J802)</f>
        <v>18.625</v>
      </c>
      <c r="L802" s="108">
        <f ca="1">SUM(J802,J802,-H802,0.25*ABS(J802-H802))</f>
        <v>18.25</v>
      </c>
      <c r="M802" s="109">
        <f ca="1">SUM(0.166*(R802-L802),L802)</f>
        <v>18.0425</v>
      </c>
      <c r="N802" s="109">
        <f ca="1">SUM(0.333*(R802-L802),L802)</f>
        <v>17.83375</v>
      </c>
      <c r="O802" s="71">
        <f ca="1">SUM(0.5*(R802-L802),L802)</f>
        <v>17.625</v>
      </c>
      <c r="P802" s="71">
        <f ca="1">SUM(0.666*(R802-L802),L802)</f>
        <v>17.4175</v>
      </c>
      <c r="Q802" s="71">
        <f ca="1">SUM(0.832*(R802-L802),L802)</f>
        <v>17.21</v>
      </c>
      <c r="R802" s="108">
        <v>17</v>
      </c>
      <c r="S802" s="122"/>
      <c r="T802" s="111">
        <f ca="1">SUM((BJ20+BK19+BL18+BM17+BN16+BO15+BP14+BQ13+BR12+BS11+BT10+BT9+BU8+BU7+BV6+BV5+BV4)*-0.132,17)</f>
        <v>15.424461538461538</v>
      </c>
      <c r="U802" s="111">
        <f ca="1">Lefty!T802</f>
        <v>16.859538461538463</v>
      </c>
    </row>
    <row r="803" spans="2:21">
      <c r="B803" s="108">
        <v>24</v>
      </c>
      <c r="C803" s="71">
        <f ca="1">SUM(0.25*(F803-B803),B803)</f>
        <v>23.25</v>
      </c>
      <c r="D803" s="71">
        <f ca="1">SUM(0.5*(F803-B803)+B803)</f>
        <v>22.5</v>
      </c>
      <c r="E803" s="71">
        <f ca="1">SUM(0.75*(F803-B803),B803)</f>
        <v>21.75</v>
      </c>
      <c r="F803" s="108">
        <v>21</v>
      </c>
      <c r="G803" s="71">
        <f ca="1">SUM(0.25*(J803-F803),F803)</f>
        <v>20.25</v>
      </c>
      <c r="H803" s="71">
        <f ca="1">SUM(0.5*(J803-F803),F803)</f>
        <v>19.5</v>
      </c>
      <c r="I803" s="71">
        <f ca="1">SUM(0.75*(J803-F803),F803)</f>
        <v>18.75</v>
      </c>
      <c r="J803" s="108">
        <f ca="1">SUM(F803,-B803,F803)</f>
        <v>18</v>
      </c>
      <c r="K803" s="71">
        <f ca="1">SUM(0.5*(L803-J803),J803)</f>
        <v>17.4375</v>
      </c>
      <c r="L803" s="108">
        <f ca="1">SUM(J803,J803,-H803,0.25*ABS(J803-H803))</f>
        <v>16.875</v>
      </c>
      <c r="M803" s="109">
        <f ca="1">SUM(0.166*(R803-L803),L803)</f>
        <v>16.89575</v>
      </c>
      <c r="N803" s="109">
        <f ca="1">SUM(0.333*(R803-L803),L803)</f>
        <v>16.916625</v>
      </c>
      <c r="O803" s="71">
        <f ca="1">SUM(0.5*(R803-L803),L803)</f>
        <v>16.9375</v>
      </c>
      <c r="P803" s="71">
        <f ca="1">SUM(0.666*(R803-L803),L803)</f>
        <v>16.95825</v>
      </c>
      <c r="Q803" s="71">
        <f ca="1">SUM(0.832*(R803-L803),L803)</f>
        <v>16.979</v>
      </c>
      <c r="R803" s="108">
        <v>17</v>
      </c>
      <c r="S803" s="122"/>
      <c r="T803" s="111">
        <f ca="1">SUM((BH20+BK18+BN16+BQ14+BT12+BU11+BV10+BV9+BV8+BV7+BV6+BV5+BV4)*-0.132,(BI19+BJ19+BL17+BM17+BO15+BP15+BR13+BS13)*-0.132/2,17)</f>
        <v>15.820461538461537</v>
      </c>
      <c r="U803" s="111">
        <f ca="1">Lefty!T803</f>
        <v>16.727538461538462</v>
      </c>
    </row>
    <row r="804" spans="2:21">
      <c r="B804" s="108">
        <v>25</v>
      </c>
      <c r="C804" s="71">
        <f ca="1">SUM(0.25*(F804-B804),B804)</f>
        <v>24</v>
      </c>
      <c r="D804" s="71">
        <f ca="1">SUM(0.5*(F804-B804)+B804)</f>
        <v>23</v>
      </c>
      <c r="E804" s="71">
        <f ca="1">SUM(0.75*(F804-B804),B804)</f>
        <v>22</v>
      </c>
      <c r="F804" s="108">
        <v>21</v>
      </c>
      <c r="G804" s="71">
        <f ca="1">SUM(0.25*(J804-F804),F804)</f>
        <v>20</v>
      </c>
      <c r="H804" s="71">
        <f ca="1">SUM(0.5*(J804-F804),F804)</f>
        <v>19</v>
      </c>
      <c r="I804" s="71">
        <f ca="1">SUM(0.75*(J804-F804),F804)</f>
        <v>18</v>
      </c>
      <c r="J804" s="108">
        <f ca="1">SUM(F804,-B804,F804)</f>
        <v>17</v>
      </c>
      <c r="K804" s="71">
        <f ca="1">SUM(0.5*(L804-J804),J804)</f>
        <v>16.25</v>
      </c>
      <c r="L804" s="108">
        <f ca="1">SUM(J804,J804,-H804,0.25*ABS(J804-H804))</f>
        <v>15.5</v>
      </c>
      <c r="M804" s="109">
        <f ca="1">SUM(0.166*(R804-L804),L804)</f>
        <v>15.749</v>
      </c>
      <c r="N804" s="109">
        <f ca="1">SUM(0.333*(R804-L804),L804)</f>
        <v>15.9995</v>
      </c>
      <c r="O804" s="71">
        <f ca="1">SUM(0.5*(R804-L804),L804)</f>
        <v>16.25</v>
      </c>
      <c r="P804" s="71">
        <f ca="1">SUM(0.666*(R804-L804),L804)</f>
        <v>16.499</v>
      </c>
      <c r="Q804" s="71">
        <f ca="1">SUM(0.832*(R804-L804),L804)</f>
        <v>16.748</v>
      </c>
      <c r="R804" s="108">
        <v>17</v>
      </c>
      <c r="S804" s="122"/>
      <c r="T804" s="111">
        <f ca="1">SUM((BG19+BH19+BI18+BJ18+BK17+BL17+BM16+BN16+BO15+BP15+BQ14+BR14+BS13+BT13+BU12+BV12+BW11+BX11)*-0.132/2,(BF20+BY10+BX9+BX8+BW7+BW6+BV5+BV4)*-0.132,17)</f>
        <v>15.424461538461538</v>
      </c>
      <c r="U804" s="111">
        <f ca="1">Lefty!T804</f>
        <v>16.793538461538461</v>
      </c>
    </row>
    <row r="805" spans="2:21">
      <c r="B805" s="108">
        <v>26</v>
      </c>
      <c r="C805" s="71">
        <f ca="1">SUM(0.25*(F805-B805),B805)</f>
        <v>24.75</v>
      </c>
      <c r="D805" s="71">
        <f ca="1">SUM(0.5*(F805-B805)+B805)</f>
        <v>23.5</v>
      </c>
      <c r="E805" s="71">
        <f ca="1">SUM(0.75*(F805-B805),B805)</f>
        <v>22.25</v>
      </c>
      <c r="F805" s="108">
        <v>21</v>
      </c>
      <c r="G805" s="71">
        <f ca="1">SUM(0.25*(J805-F805),F805)</f>
        <v>19.75</v>
      </c>
      <c r="H805" s="71">
        <f ca="1">SUM(0.5*(J805-F805),F805)</f>
        <v>18.5</v>
      </c>
      <c r="I805" s="71">
        <f ca="1">SUM(0.75*(J805-F805),F805)</f>
        <v>17.25</v>
      </c>
      <c r="J805" s="108">
        <f ca="1">SUM(F805,-B805,F805)</f>
        <v>16</v>
      </c>
      <c r="K805" s="71">
        <f ca="1">SUM(0.5*(L805-J805),J805)</f>
        <v>15.0625</v>
      </c>
      <c r="L805" s="108">
        <f ca="1">SUM(J805,J805,-H805,0.25*ABS(J805-H805))</f>
        <v>14.125</v>
      </c>
      <c r="M805" s="109">
        <f ca="1">SUM(0.166*(R805-L805),L805)</f>
        <v>14.60225</v>
      </c>
      <c r="N805" s="109">
        <f ca="1">SUM(0.333*(R805-L805),L805)</f>
        <v>15.082375</v>
      </c>
      <c r="O805" s="71">
        <f ca="1">SUM(0.5*(R805-L805),L805)</f>
        <v>15.5625</v>
      </c>
      <c r="P805" s="71">
        <f ca="1">SUM(0.666*(R805-L805),L805)</f>
        <v>16.03975</v>
      </c>
      <c r="Q805" s="71">
        <f ca="1">SUM(0.832*(R805-L805),L805)</f>
        <v>16.517</v>
      </c>
      <c r="R805" s="108">
        <v>17</v>
      </c>
      <c r="S805" s="122"/>
      <c r="T805" s="111">
        <f ca="1">SUM((BD20+BE20+BF19+BG19++BK17+BL17+BM16+BN16+BR14+BS14+BW12+BX12+BY11+BZ11+CA10+CB10)*-0.132/2,(BH18+BI18+BJ18+BO15+BP15+BQ15+BT13+BU13+BV13)*-0.132/3,(CA9+BZ8+BY7+BX6+BW5+BV4)*-0.132,17)</f>
        <v>15.490461538461537</v>
      </c>
      <c r="U805" s="111">
        <f ca="1">Lefty!T805</f>
        <v>16.925538461538462</v>
      </c>
    </row>
    <row r="806" spans="2:21">
      <c r="B806" s="108">
        <v>27</v>
      </c>
      <c r="C806" s="71">
        <f ca="1">SUM(0.25*(F806-B806),B806)</f>
        <v>25.5</v>
      </c>
      <c r="D806" s="71">
        <f ca="1">SUM(0.5*(F806-B806)+B806)</f>
        <v>24</v>
      </c>
      <c r="E806" s="71">
        <f ca="1">SUM(0.75*(F806-B806),B806)</f>
        <v>22.5</v>
      </c>
      <c r="F806" s="108">
        <v>21</v>
      </c>
      <c r="G806" s="71">
        <f ca="1">SUM(0.25*(J806-F806),F806)</f>
        <v>19.5</v>
      </c>
      <c r="H806" s="71">
        <f ca="1">SUM(0.5*(J806-F806),F806)</f>
        <v>18</v>
      </c>
      <c r="I806" s="71">
        <f ca="1">SUM(0.75*(J806-F806),F806)</f>
        <v>16.5</v>
      </c>
      <c r="J806" s="108">
        <f ca="1">SUM(F806,-B806,F806)</f>
        <v>15</v>
      </c>
      <c r="K806" s="71">
        <f ca="1">SUM(0.5*(L806-J806),J806)</f>
        <v>13.875</v>
      </c>
      <c r="L806" s="108">
        <f ca="1">SUM(J806,J806,-H806,0.25*ABS(J806-H806))</f>
        <v>12.75</v>
      </c>
      <c r="M806" s="109">
        <f ca="1">SUM(0.166*(R806-L806),L806)</f>
        <v>13.4555</v>
      </c>
      <c r="N806" s="109">
        <f ca="1">SUM(0.333*(R806-L806),L806)</f>
        <v>14.16525</v>
      </c>
      <c r="O806" s="71">
        <f ca="1">SUM(0.5*(R806-L806),L806)</f>
        <v>14.875</v>
      </c>
      <c r="P806" s="71">
        <f ca="1">SUM(0.666*(R806-L806),L806)</f>
        <v>15.5805</v>
      </c>
      <c r="Q806" s="71">
        <f ca="1">SUM(0.832*(R806-L806),L806)</f>
        <v>16.286</v>
      </c>
      <c r="R806" s="108">
        <v>17</v>
      </c>
      <c r="S806" s="122"/>
      <c r="T806" s="111">
        <f ca="1">SUM((BB20+BC20+BG18+BH18)*-0.132/2,(BD19+BE19+BF19+BI17+BJ17+BK17+BL16+BM16+BN16+BO15+BP15+BQ15+BR14+BS14+BT14+BU13+BV13+BW13+BX12+BY12+BZ12+CA11+CB11+CC11)*-0.132/3,(CD10+CE10+CD9+CC9+CB8+CA8+BZ7+BY7)*-0.132/2,(BX6+BW5+BV4)*-0.132,17)</f>
        <v>15.204461538461537</v>
      </c>
      <c r="U806" s="111">
        <f ca="1">Lefty!T806</f>
        <v>17.123538461538462</v>
      </c>
    </row>
    <row r="807" spans="2:21">
      <c r="B807" s="108">
        <v>28</v>
      </c>
      <c r="C807" s="71">
        <f ca="1">SUM(0.25*(F807-B807),B807)</f>
        <v>26.25</v>
      </c>
      <c r="D807" s="71">
        <f ca="1">SUM(0.5*(F807-B807)+B807)</f>
        <v>24.5</v>
      </c>
      <c r="E807" s="71">
        <f ca="1">SUM(0.75*(F807-B807),B807)</f>
        <v>22.75</v>
      </c>
      <c r="F807" s="108">
        <v>21</v>
      </c>
      <c r="G807" s="71">
        <f ca="1">SUM(0.25*(J807-F807),F807)</f>
        <v>19.25</v>
      </c>
      <c r="H807" s="71">
        <f ca="1">SUM(0.5*(J807-F807),F807)</f>
        <v>17.5</v>
      </c>
      <c r="I807" s="71">
        <f ca="1">SUM(0.75*(J807-F807),F807)</f>
        <v>15.75</v>
      </c>
      <c r="J807" s="108">
        <f ca="1">SUM(F807,-B807,F807)</f>
        <v>14</v>
      </c>
      <c r="K807" s="71">
        <f ca="1">SUM(0.5*(L807-J807),J807)</f>
        <v>12.6875</v>
      </c>
      <c r="L807" s="108">
        <f ca="1">SUM(J807,J807,-H807,0.25*ABS(J807-H807))</f>
        <v>11.375</v>
      </c>
      <c r="M807" s="109">
        <f ca="1">SUM(0.166*(R807-L807),L807)</f>
        <v>12.30875</v>
      </c>
      <c r="N807" s="109">
        <f ca="1">SUM(0.333*(R807-L807),L807)</f>
        <v>13.248125</v>
      </c>
      <c r="O807" s="71">
        <f ca="1">SUM(0.5*(R807-L807),L807)</f>
        <v>14.1875</v>
      </c>
      <c r="P807" s="71">
        <f ca="1">SUM(0.666*(R807-L807),L807)</f>
        <v>15.12125</v>
      </c>
      <c r="Q807" s="71">
        <f ca="1">SUM(0.832*(R807-L807),L807)</f>
        <v>16.055</v>
      </c>
      <c r="R807" s="108">
        <v>17</v>
      </c>
      <c r="S807" s="122"/>
      <c r="T807" s="111">
        <f ca="1">SUM((AZ20+BA20+BB20+BC19+BD19+BE19+BF18+BG18+BH18+BI17+BJ17+BK17+BL16+BM16+BN16+BS14+BT14+BU14+BZ12+CA12+CB12+CC11+CD11+CE11)*-0.132/3,(BO15+BP15+BQ15+BR15+BV13+BW13+BX13+BY13)*-0.132/4,(CF10+CG10+CF9+CE9+CD8+CC8+CB7+CA7+BZ6+BY6+BX5+BW5)*-0.132/2,BV4*-0.132,17)</f>
        <v>15.380461538461539</v>
      </c>
      <c r="U807" s="111">
        <f ca="1">Lefty!T807</f>
        <v>17.266538461538463</v>
      </c>
    </row>
    <row r="808" spans="2:21">
      <c r="B808" s="108">
        <v>29</v>
      </c>
      <c r="C808" s="71">
        <f ca="1">SUM(0.25*(F808-B808),B808)</f>
        <v>27</v>
      </c>
      <c r="D808" s="71">
        <f ca="1">SUM(0.5*(F808-B808)+B808)</f>
        <v>25</v>
      </c>
      <c r="E808" s="71">
        <f ca="1">SUM(0.75*(F808-B808),B808)</f>
        <v>23</v>
      </c>
      <c r="F808" s="108">
        <v>21</v>
      </c>
      <c r="G808" s="71">
        <f ca="1">SUM(0.25*(J808-F808),F808)</f>
        <v>19</v>
      </c>
      <c r="H808" s="71">
        <f ca="1">SUM(0.5*(J808-F808),F808)</f>
        <v>17</v>
      </c>
      <c r="I808" s="71">
        <f ca="1">SUM(0.75*(J808-F808),F808)</f>
        <v>15</v>
      </c>
      <c r="J808" s="108">
        <f ca="1">SUM(F808,-B808,F808)</f>
        <v>13</v>
      </c>
      <c r="K808" s="71">
        <f ca="1">SUM(0.5*(L808-J808),J808)</f>
        <v>11.5</v>
      </c>
      <c r="L808" s="108">
        <f ca="1">SUM(J808,J808,-H808,0.25*ABS(J808-H808))</f>
        <v>10</v>
      </c>
      <c r="M808" s="109">
        <f ca="1">SUM(0.166*(R808-L808),L808)</f>
        <v>11.162</v>
      </c>
      <c r="N808" s="109">
        <f ca="1">SUM(0.333*(R808-L808),L808)</f>
        <v>12.331</v>
      </c>
      <c r="O808" s="71">
        <f ca="1">SUM(0.5*(R808-L808),L808)</f>
        <v>13.5</v>
      </c>
      <c r="P808" s="71">
        <f ca="1">SUM(0.666*(R808-L808),L808)</f>
        <v>14.661999999999999</v>
      </c>
      <c r="Q808" s="71">
        <f ca="1">SUM(0.832*(R808-L808),L808)</f>
        <v>15.824</v>
      </c>
      <c r="R808" s="108">
        <v>17</v>
      </c>
      <c r="S808" s="122"/>
      <c r="T808" s="111">
        <f ca="1">SUM((AX20+AY20+AZ20+BE18+BF18+BG18+BL16+BM16+BN16)*-0.132/3,(BA19+BB19+BC19+BD19+BH17+BI17+BJ17+BK17+BO15+BP15+BQ15+BR15+BS14+BT14+BU14+BV14+BW13+BX13+BY13+BZ13+CA12+CB12+CC12+CD12)*-0.132/4,(CE11+CF11+CG11+CH10+CI10+CJ10+CI9+CH9+CG9+CF8+CE8+CD8)*-0.132/3,(CC7+CB7+CA6+BZ6+BY5+BX5+BW4+BV4)*-0.132/2,17)</f>
        <v>15.303461538461537</v>
      </c>
      <c r="U808" s="111">
        <f ca="1">Lefty!T808</f>
        <v>17.266538461538463</v>
      </c>
    </row>
    <row r="809" spans="2:21">
      <c r="B809" s="108">
        <v>30</v>
      </c>
      <c r="C809" s="71">
        <f ca="1">SUM(0.25*(F809-B809),B809)</f>
        <v>27.75</v>
      </c>
      <c r="D809" s="71">
        <f ca="1">SUM(0.5*(F809-B809)+B809)</f>
        <v>25.5</v>
      </c>
      <c r="E809" s="71">
        <f ca="1">SUM(0.75*(F809-B809),B809)</f>
        <v>23.25</v>
      </c>
      <c r="F809" s="108">
        <v>21</v>
      </c>
      <c r="G809" s="71">
        <f ca="1">SUM(0.25*(J809-F809),F809)</f>
        <v>18.75</v>
      </c>
      <c r="H809" s="71">
        <f ca="1">SUM(0.5*(J809-F809),F809)</f>
        <v>16.5</v>
      </c>
      <c r="I809" s="71">
        <f ca="1">SUM(0.75*(J809-F809),F809)</f>
        <v>14.25</v>
      </c>
      <c r="J809" s="108">
        <f ca="1">SUM(F809,-B809,F809)</f>
        <v>12</v>
      </c>
      <c r="K809" s="71">
        <f ca="1">SUM(0.5*(L809-J809),J809)</f>
        <v>10.3125</v>
      </c>
      <c r="L809" s="108">
        <f ca="1">SUM(J809,J809,-H809,0.25*ABS(J809-H809))</f>
        <v>8.625</v>
      </c>
      <c r="M809" s="109">
        <f ca="1">SUM(0.166*(R809-L809),L809)</f>
        <v>10.01525</v>
      </c>
      <c r="N809" s="109">
        <f ca="1">SUM(0.333*(R809-L809),L809)</f>
        <v>11.413875</v>
      </c>
      <c r="O809" s="71">
        <f ca="1">SUM(0.5*(R809-L809),L809)</f>
        <v>12.8125</v>
      </c>
      <c r="P809" s="71">
        <f ca="1">SUM(0.666*(R809-L809),L809)</f>
        <v>14.20275</v>
      </c>
      <c r="Q809" s="71">
        <f ca="1">SUM(0.832*(R809-L809),L809)</f>
        <v>15.593</v>
      </c>
      <c r="R809" s="108">
        <v>17</v>
      </c>
      <c r="S809" s="122"/>
      <c r="T809" s="111">
        <f ca="1">SUM((AV20+AW20+AX20)*-0.132/3,(AY19+AZ19+BA19+BB19+BC18+BD18+BE18+BF18+BG17+BH17+BI17+BJ17+BK16+BL16+BM16+BN16+BT14+BU14+BV14+BW14+CC12+CD12+CE12+CF12+CG11+CH11+CI11+CJ11)*-0.132/4,(BO15+BP15+BQ15+BR15+BS15+BX13+BY13+BZ13+CA13+CB13)*-0.132/5,(CK10+CL10+CM10+CL9+CK9+CJ9+CI8+CH8+CG8+CF7+CE7+CD7+CC6+CB6+CA6+BZ5+BY5+BX5)*-0.132/3,(BW4+BV4)*-0.132/2,17)</f>
        <v>15.318861538461539</v>
      </c>
      <c r="U809" s="111">
        <f ca="1">Lefty!T809</f>
        <v>17.231338461538463</v>
      </c>
    </row>
    <row r="810" spans="2:21">
      <c r="B810" s="108">
        <v>31</v>
      </c>
      <c r="C810" s="71">
        <f ca="1">SUM(0.25*(F810-B810),B810)</f>
        <v>28.5</v>
      </c>
      <c r="D810" s="71">
        <f ca="1">SUM(0.5*(F810-B810)+B810)</f>
        <v>26</v>
      </c>
      <c r="E810" s="71">
        <f ca="1">SUM(0.75*(F810-B810),B810)</f>
        <v>23.5</v>
      </c>
      <c r="F810" s="108">
        <v>21</v>
      </c>
      <c r="G810" s="71">
        <f ca="1">SUM(0.25*(J810-F810),F810)</f>
        <v>18.5</v>
      </c>
      <c r="H810" s="71">
        <f ca="1">SUM(0.5*(J810-F810),F810)</f>
        <v>16</v>
      </c>
      <c r="I810" s="71">
        <f ca="1">SUM(0.75*(J810-F810),F810)</f>
        <v>13.5</v>
      </c>
      <c r="J810" s="108">
        <f ca="1">SUM(F810,-B810,F810)</f>
        <v>11</v>
      </c>
      <c r="K810" s="71">
        <f ca="1">SUM(0.5*(L810-J810),J810)</f>
        <v>9.125</v>
      </c>
      <c r="L810" s="108">
        <f ca="1">SUM(J810,J810,-H810,0.25*ABS(J810-H810))</f>
        <v>7.25</v>
      </c>
      <c r="M810" s="109">
        <f ca="1">SUM(0.166*(R810-L810),L810)</f>
        <v>8.8685000000000009</v>
      </c>
      <c r="N810" s="109">
        <f ca="1">SUM(0.333*(R810-L810),L810)</f>
        <v>10.49675</v>
      </c>
      <c r="O810" s="71">
        <f ca="1">SUM(0.5*(R810-L810),L810)</f>
        <v>12.125</v>
      </c>
      <c r="P810" s="71">
        <f ca="1">SUM(0.666*(R810-L810),L810)</f>
        <v>13.743500000000001</v>
      </c>
      <c r="Q810" s="71">
        <f ca="1">SUM(0.832*(R810-L810),L810)</f>
        <v>15.362</v>
      </c>
      <c r="R810" s="108">
        <v>17</v>
      </c>
      <c r="S810" s="122"/>
      <c r="T810" s="111">
        <f ca="1">SUM((AT20+AU20+AV20+AW20+AX19+AY19+AZ19+BA19+BG17+BH17+BI17+BJ17+BK16+BL16+BM16+BN16)*-0.132/4,(BB18+BC18+BD18+BE18+BF18+BO15+BP15+BQ15+BR15+BS15+BT14+BU14+BV14+BW14+BX14+BY13+BZ13+CA13+CB13+CC13+CD12+CE12+CF12+CG12+CH12)*-0.132/5,(CI11+CJ11+CK11+CL11+CM10+CN10+CO10+CP10+CO9+CN9+CM9+CL9+CK8+CJ8+CI8+CH8)*-0.132/4,(CG7+CF7+CE7+CD6+CC6+CB6+CA5+BZ5+BY5+BX4+BW4+BV4)*-0.132/3,17)</f>
        <v>15.347461538461538</v>
      </c>
      <c r="U810" s="111">
        <f ca="1">Lefty!T810</f>
        <v>17.134538461538462</v>
      </c>
    </row>
    <row r="811" spans="2:21">
      <c r="B811" s="108">
        <v>32</v>
      </c>
      <c r="C811" s="71">
        <f ca="1">SUM(0.25*(F811-B811),B811)</f>
        <v>29.25</v>
      </c>
      <c r="D811" s="71">
        <f ca="1">SUM(0.5*(F811-B811)+B811)</f>
        <v>26.5</v>
      </c>
      <c r="E811" s="71">
        <f ca="1">SUM(0.75*(F811-B811),B811)</f>
        <v>23.75</v>
      </c>
      <c r="F811" s="108">
        <v>21</v>
      </c>
      <c r="G811" s="71">
        <f ca="1">SUM(0.25*(J811-F811),F811)</f>
        <v>18.25</v>
      </c>
      <c r="H811" s="71">
        <f ca="1">SUM(0.5*(J811-F811),F811)</f>
        <v>15.5</v>
      </c>
      <c r="I811" s="71">
        <f ca="1">SUM(0.75*(J811-F811),F811)</f>
        <v>12.75</v>
      </c>
      <c r="J811" s="108">
        <f ca="1">SUM(F811,-B811,F811)</f>
        <v>10</v>
      </c>
      <c r="K811" s="71">
        <f ca="1">SUM(0.5*(L811-J811),J811)</f>
        <v>7.9375</v>
      </c>
      <c r="L811" s="108">
        <f ca="1">SUM(J811,J811,-H811,0.25*ABS(J811-H811))</f>
        <v>5.875</v>
      </c>
      <c r="M811" s="109">
        <f ca="1">SUM(0.166*(R811-L811),L811)</f>
        <v>7.72175</v>
      </c>
      <c r="N811" s="109">
        <f ca="1">SUM(0.333*(R811-L811),L811)</f>
        <v>9.579625</v>
      </c>
      <c r="O811" s="71">
        <f ca="1">SUM(0.5*(R811-L811),L811)</f>
        <v>11.4375</v>
      </c>
      <c r="P811" s="71">
        <f ca="1">SUM(0.666*(R811-L811),L811)</f>
        <v>13.28425</v>
      </c>
      <c r="Q811" s="71">
        <f ca="1">SUM(0.832*(R811-L811),L811)</f>
        <v>15.131</v>
      </c>
      <c r="R811" s="108">
        <v>17</v>
      </c>
      <c r="S811" s="122"/>
      <c r="T811" s="111">
        <f ca="1">SUM((AR20+AS20+AT20+AU20+BA18+BB18+BC18+BD18)*-0.132/4,(AV19+AW19+AX19+AY19+AZ19+BE17+BF17+BG17+BH17+BI17+BJ16+BK16+BL16+BM16+BN16+BU14+BV14+BW14+BX14+BY14+CF12+CG12+CH12+CI12+CJ12)*-0.132/5,(BO15+BP15+BQ15+BR15+BS15+BT15+BZ13+CA13+CB13+CC13+CD13+CE13)*-0.132/6,(CK11+CL11+CM11+CN11+CO10+CP10+CQ10+CR10+CQ9+CP9+CO9+CN9+CM8+CL8+CK8+CJ8+CI7+CH7+CG7+CF7+CE6+CD6+CC6+CB6)*-0.132/4,(CA5+BZ5+BY5+BX4+BW4+BV4)*-0.132/3,17)</f>
        <v>15.301261538461537</v>
      </c>
      <c r="U811" s="111">
        <f ca="1">Lefty!T811</f>
        <v>17.009138461538463</v>
      </c>
    </row>
    <row r="812" spans="2:21">
      <c r="B812" s="108">
        <v>33</v>
      </c>
      <c r="C812" s="71">
        <f ca="1">SUM(0.25*(F812-B812),B812)</f>
        <v>30</v>
      </c>
      <c r="D812" s="71">
        <f ca="1">SUM(0.5*(F812-B812)+B812)</f>
        <v>27</v>
      </c>
      <c r="E812" s="71">
        <f ca="1">SUM(0.75*(F812-B812),B812)</f>
        <v>24</v>
      </c>
      <c r="F812" s="108">
        <v>21</v>
      </c>
      <c r="G812" s="71">
        <f ca="1">SUM(0.25*(J812-F812),F812)</f>
        <v>18</v>
      </c>
      <c r="H812" s="71">
        <f ca="1">SUM(0.5*(J812-F812),F812)</f>
        <v>15</v>
      </c>
      <c r="I812" s="71">
        <f ca="1">SUM(0.75*(J812-F812),F812)</f>
        <v>12</v>
      </c>
      <c r="J812" s="108">
        <f ca="1">SUM(F812,-B812,F812)</f>
        <v>9</v>
      </c>
      <c r="K812" s="71">
        <f ca="1">SUM(0.5*(L812-J812),J812)</f>
        <v>6.75</v>
      </c>
      <c r="L812" s="108">
        <f ca="1">SUM(J812,J812,-H812,0.25*ABS(J812-H812))</f>
        <v>4.5</v>
      </c>
      <c r="M812" s="109">
        <f ca="1">SUM(0.166*(R812-L812),L812)</f>
        <v>6.575</v>
      </c>
      <c r="N812" s="109">
        <f ca="1">SUM(0.333*(R812-L812),L812)</f>
        <v>8.6625000000000014</v>
      </c>
      <c r="O812" s="71">
        <f ca="1">SUM(0.5*(R812-L812),L812)</f>
        <v>10.75</v>
      </c>
      <c r="P812" s="71">
        <f ca="1">SUM(0.666*(R812-L812),L812)</f>
        <v>12.825000000000001</v>
      </c>
      <c r="Q812" s="71">
        <f ca="1">SUM(0.832*(R812-L812),L812)</f>
        <v>14.9</v>
      </c>
      <c r="R812" s="108">
        <v>17</v>
      </c>
      <c r="S812" s="122"/>
      <c r="T812" s="111">
        <f ca="1">SUM((AP20+AQ20+AR20+AS20+AT20+AU19+AV19+AW19+AX19+AY19+AZ18+BA18+BB18+BC18+BD18+BE17+BF17+BG17+BH17+BI17+BJ16+BK16+BL16+BM16+BN16)*-0.132/5,(BO15+BP15+BQ15+BR15+BS15+BT15+BU14+BV14+BW14+BX14+BY14+BZ14+CA13+CB13+CC13+CD13+CE13+CF13+CG12+CH12+CI12+CJ12+CK12+CL12)*-0.132/6,(+CM11+CN11+CO11+CP11+CQ11)*-0.132/5,(CR10+CS10+CT10+CU10)*-0.132/4,(CT9+CS9+CR9+CQ9+CP9)*-0.132/5,(CO8+CN8+CM8+CL8+CK7+CJ7+CI7+CH7+CG6+CF6+CE6+CD6+CC5+CB5+CA5+BZ5+BY4+BX4+BW4+BV4)*-0.132/4,17)</f>
        <v>15.186861538461539</v>
      </c>
      <c r="U812" s="111">
        <f ca="1">Lefty!T812</f>
        <v>16.905738461538462</v>
      </c>
    </row>
    <row r="813" spans="2:21">
      <c r="B813" s="108">
        <v>34</v>
      </c>
      <c r="C813" s="71">
        <f ca="1">SUM(0.25*(F813-B813),B813)</f>
        <v>30.75</v>
      </c>
      <c r="D813" s="71">
        <f ca="1">SUM(0.5*(F813-B813)+B813)</f>
        <v>27.5</v>
      </c>
      <c r="E813" s="71">
        <f ca="1">SUM(0.75*(F813-B813),B813)</f>
        <v>24.25</v>
      </c>
      <c r="F813" s="108">
        <v>21</v>
      </c>
      <c r="G813" s="71">
        <f ca="1">SUM(0.25*(J813-F813),F813)</f>
        <v>17.75</v>
      </c>
      <c r="H813" s="71">
        <f ca="1">SUM(0.5*(J813-F813),F813)</f>
        <v>14.5</v>
      </c>
      <c r="I813" s="71">
        <f ca="1">SUM(0.75*(J813-F813),F813)</f>
        <v>11.25</v>
      </c>
      <c r="J813" s="108">
        <f ca="1">SUM(F813,-B813,F813)</f>
        <v>8</v>
      </c>
      <c r="K813" s="71">
        <f ca="1">SUM(0.5*(L813-J813),J813)</f>
        <v>5.5625</v>
      </c>
      <c r="L813" s="108">
        <f ca="1">SUM(J813,J813,-H813,0.25*ABS(J813-H813))</f>
        <v>3.125</v>
      </c>
      <c r="M813" s="109">
        <f ca="1">SUM(0.166*(R813-L813),L813)</f>
        <v>5.42825</v>
      </c>
      <c r="N813" s="109">
        <f ca="1">SUM(0.333*(R813-L813),L813)</f>
        <v>7.745375</v>
      </c>
      <c r="O813" s="71">
        <f ca="1">SUM(0.5*(R813-L813),L813)</f>
        <v>10.0625</v>
      </c>
      <c r="P813" s="71">
        <f ca="1">SUM(0.666*(R813-L813),L813)</f>
        <v>12.36575</v>
      </c>
      <c r="Q813" s="71">
        <f ca="1">SUM(0.832*(R813-L813),L813)</f>
        <v>14.668999999999999</v>
      </c>
      <c r="R813" s="108">
        <v>17</v>
      </c>
      <c r="S813" s="122"/>
      <c r="T813" s="111">
        <f ca="1">SUM((AN20+AO20+AP20+AQ20+AR20+AY18+AZ18+BA18+BB18+BC18+BJ16+BK16+BL16+BM16+BN16)*-0.132/5,(AS19+AT19+AU19+AV19+AW19+AX19+BD17+BE17+BF17+BG17+BH17+BI17)*-0.132/6,(BO15+BP15+BQ15+BR15+BS15+BT15+BU15+CB13+CC13+CD13+CE13+CF13+CG13+CH13)*-0.132/7,(BV14+BW14+BX14+BY14+BZ14+CA14+CI12+CJ12+CK12+CL12+CM12+CN12)*-0.132/6,(CO11+CP11+CQ11+CR11+CS11+CT10+CU10+CV10+CW10+CX10+CW9+CV9+CU9+CT9+CS9+CR8+CQ8+CP8+CO8+CN8+CM7+CL7+CK7+CJ7+CI7+CH6+CG6+CF6+CE6+CD6)*-0.132/5,(CC5+CB5+CA5+BZ5+BY4+BX4+BW4+BV4)*-0.132/4,17)</f>
        <v>15.264804395604395</v>
      </c>
      <c r="U813" s="111">
        <f ca="1">Lefty!T813</f>
        <v>16.850424175824177</v>
      </c>
    </row>
    <row r="814" spans="2:21">
      <c r="B814" s="108">
        <v>35</v>
      </c>
      <c r="C814" s="71">
        <f ca="1">SUM(0.25*(F814-B814),B814)</f>
        <v>31.5</v>
      </c>
      <c r="D814" s="71">
        <f ca="1">SUM(0.5*(F814-B814)+B814)</f>
        <v>28</v>
      </c>
      <c r="E814" s="71">
        <f ca="1">SUM(0.75*(F814-B814),B814)</f>
        <v>24.5</v>
      </c>
      <c r="F814" s="108">
        <v>21</v>
      </c>
      <c r="G814" s="71">
        <f ca="1">SUM(0.25*(J814-F814),F814)</f>
        <v>17.5</v>
      </c>
      <c r="H814" s="71">
        <f ca="1">SUM(0.5*(J814-F814),F814)</f>
        <v>14</v>
      </c>
      <c r="I814" s="71">
        <f ca="1">SUM(0.75*(J814-F814),F814)</f>
        <v>10.5</v>
      </c>
      <c r="J814" s="108">
        <f ca="1">SUM(F814,-B814,F814)</f>
        <v>7</v>
      </c>
      <c r="K814" s="71">
        <f ca="1">SUM(0.5*(L814-J814),J814)</f>
        <v>4.375</v>
      </c>
      <c r="L814" s="108">
        <f ca="1">SUM(J814,J814,-H814,0.25*ABS(J814-H814))</f>
        <v>1.75</v>
      </c>
      <c r="M814" s="109">
        <f ca="1">SUM(0.166*(R814-L814),L814)</f>
        <v>4.2815</v>
      </c>
      <c r="N814" s="109">
        <f ca="1">SUM(0.333*(R814-L814),L814)</f>
        <v>6.8282500000000006</v>
      </c>
      <c r="O814" s="71">
        <f ca="1">SUM(0.5*(R814-L814),L814)</f>
        <v>9.375</v>
      </c>
      <c r="P814" s="71">
        <f ca="1">SUM(0.666*(R814-L814),L814)</f>
        <v>11.906500000000001</v>
      </c>
      <c r="Q814" s="71">
        <f ca="1">SUM(0.832*(R814-L814),L814)</f>
        <v>14.437999999999999</v>
      </c>
      <c r="R814" s="108">
        <v>17</v>
      </c>
      <c r="S814" s="122"/>
      <c r="T814" s="111">
        <f ca="1">SUM((AL20+AM20+AN20+AO20+AP20)*-0.132/5,(AQ19+AR19+AS19+AT19+AU19+AV19+AW18+AX18+AY18+AZ18+BA18+BB18+BC17+BD17+BE17+BF17+BG17+BH17++BI16+BJ16+BK16+BL16+BM16+BN16)*-0.132/6,(BO15+BP15+BQ15+BR15+BS15+BT15+BU15+BV14+BW14+BX14+BY14+BZ14+CA14+CB14+CC13+CD13+CE13+CF13+CG13+CH13+CI13+CJ12+CK12+CL12+CM12+CN12+CO12+CP12)*-0.132/7,(CQ11+CR11+CS11+CT11+CU11+CV11)*-0.132/6,(CW10+CX10+CY10+CZ10+DA10)*-0.132/5,(CZ9+CY9+CX9+CW9+CV9+CU9)*-0.132/6,(CT8+CS8+CR8+CQ8+CP8+CO7+CN7+CM7+CL7+CK7+CJ6+CI6+CH6+CG6+CF6+CE5+CD5+CC5+CB5+CA5+BZ4+BY4+BX4+BW4+BV4)*-0.132/5,17)</f>
        <v>15.356575824175824</v>
      </c>
      <c r="U814" s="111">
        <f ca="1">Lefty!T814</f>
        <v>16.573538461538462</v>
      </c>
    </row>
    <row r="815" spans="2:19">
      <c r="B815" s="108"/>
      <c r="C815" s="71"/>
      <c r="D815" s="71"/>
      <c r="E815" s="71"/>
      <c r="F815" s="108"/>
      <c r="G815" s="71"/>
      <c r="H815" s="71"/>
      <c r="I815" s="71"/>
      <c r="J815" s="108"/>
      <c r="K815" s="71"/>
      <c r="L815" s="108"/>
      <c r="M815" s="109"/>
      <c r="N815" s="109"/>
      <c r="O815" s="71"/>
      <c r="P815" s="71"/>
      <c r="Q815" s="71"/>
      <c r="R815" s="108"/>
      <c r="S815" s="122"/>
    </row>
    <row r="816" spans="2:21">
      <c r="B816" s="108">
        <v>24</v>
      </c>
      <c r="C816" s="71">
        <f ca="1">SUM(0.25*(F816-B816),B816)</f>
        <v>23.5</v>
      </c>
      <c r="D816" s="71">
        <f ca="1">SUM(0.5*(F816-B816)+B816)</f>
        <v>23</v>
      </c>
      <c r="E816" s="71">
        <f ca="1">SUM(0.75*(F816-B816),B816)</f>
        <v>22.5</v>
      </c>
      <c r="F816" s="108">
        <v>22</v>
      </c>
      <c r="G816" s="71">
        <f ca="1">SUM(0.25*(J816-F816),F816)</f>
        <v>21.5</v>
      </c>
      <c r="H816" s="71">
        <f ca="1">SUM(0.5*(J816-F816),F816)</f>
        <v>21</v>
      </c>
      <c r="I816" s="71">
        <f ca="1">SUM(0.75*(J816-F816),F816)</f>
        <v>20.5</v>
      </c>
      <c r="J816" s="108">
        <f ca="1">SUM(F816,-B816,F816)</f>
        <v>20</v>
      </c>
      <c r="K816" s="71">
        <f ca="1">SUM(0.5*(L816-J816),J816)</f>
        <v>19.625</v>
      </c>
      <c r="L816" s="108">
        <f ca="1">SUM(J816,J816,-H816,0.25*ABS(J816-H816))</f>
        <v>19.25</v>
      </c>
      <c r="M816" s="109">
        <f ca="1">SUM(0.166*(R816-L816),L816)</f>
        <v>18.8765</v>
      </c>
      <c r="N816" s="109">
        <f ca="1">SUM(0.333*(R816-L816),L816)</f>
        <v>18.50075</v>
      </c>
      <c r="O816" s="71">
        <f ca="1">SUM(0.5*(R816-L816),L816)</f>
        <v>18.125</v>
      </c>
      <c r="P816" s="71">
        <f ca="1">SUM(0.666*(R816-L816),L816)</f>
        <v>17.7515</v>
      </c>
      <c r="Q816" s="71">
        <f ca="1">SUM(0.832*(R816-L816),L816)</f>
        <v>17.378</v>
      </c>
      <c r="R816" s="108">
        <v>17</v>
      </c>
      <c r="S816" s="122"/>
      <c r="T816" s="111">
        <f ca="1">SUM((BH20+BI19+BJ18+BK17+BL16+BM15+BN14+BO13+BP12+BQ11+BR10+BS9+BS8+BT7+BT6+BU5+BV4)*-0.132,17)</f>
        <v>15.952461538461538</v>
      </c>
      <c r="U816" s="111">
        <f ca="1">Lefty!T816</f>
        <v>16.859538461538463</v>
      </c>
    </row>
    <row r="817" spans="2:21">
      <c r="B817" s="108">
        <v>25</v>
      </c>
      <c r="C817" s="71">
        <f ca="1">SUM(0.25*(F817-B817),B817)</f>
        <v>24.25</v>
      </c>
      <c r="D817" s="71">
        <f ca="1">SUM(0.5*(F817-B817)+B817)</f>
        <v>23.5</v>
      </c>
      <c r="E817" s="71">
        <f ca="1">SUM(0.75*(F817-B817),B817)</f>
        <v>22.75</v>
      </c>
      <c r="F817" s="108">
        <v>22</v>
      </c>
      <c r="G817" s="71">
        <f ca="1">SUM(0.25*(J817-F817),F817)</f>
        <v>21.25</v>
      </c>
      <c r="H817" s="71">
        <f ca="1">SUM(0.5*(J817-F817),F817)</f>
        <v>20.5</v>
      </c>
      <c r="I817" s="71">
        <f ca="1">SUM(0.75*(J817-F817),F817)</f>
        <v>19.75</v>
      </c>
      <c r="J817" s="108">
        <f ca="1">SUM(F817,-B817,F817)</f>
        <v>19</v>
      </c>
      <c r="K817" s="71">
        <f ca="1">SUM(0.5*(L817-J817),J817)</f>
        <v>18.4375</v>
      </c>
      <c r="L817" s="108">
        <f ca="1">SUM(J817,J817,-H817,0.25*ABS(J817-H817))</f>
        <v>17.875</v>
      </c>
      <c r="M817" s="109">
        <f ca="1">SUM(0.166*(R817-L817),L817)</f>
        <v>17.72975</v>
      </c>
      <c r="N817" s="109">
        <f ca="1">SUM(0.333*(R817-L817),L817)</f>
        <v>17.583625</v>
      </c>
      <c r="O817" s="71">
        <f ca="1">SUM(0.5*(R817-L817),L817)</f>
        <v>17.4375</v>
      </c>
      <c r="P817" s="71">
        <f ca="1">SUM(0.666*(R817-L817),L817)</f>
        <v>17.29225</v>
      </c>
      <c r="Q817" s="71">
        <f ca="1">SUM(0.832*(R817-L817),L817)</f>
        <v>17.147</v>
      </c>
      <c r="R817" s="108">
        <v>17</v>
      </c>
      <c r="S817" s="122"/>
      <c r="T817" s="111">
        <f ca="1">SUM((BF20+BI18+BL16+BO14+BR12+BS11+BT10+BT9+BT8+BU7+BU6+BV5+BV4)*-0.132,(BG19+BH19+BJ17+BK17+BM15+BN15+BP13+BQ13)*-0.132/2,17)</f>
        <v>15.622461538461538</v>
      </c>
      <c r="U817" s="111">
        <f ca="1">Lefty!T817</f>
        <v>16.793538461538461</v>
      </c>
    </row>
    <row r="818" spans="2:21">
      <c r="B818" s="108">
        <v>26</v>
      </c>
      <c r="C818" s="71">
        <f ca="1">SUM(0.25*(F818-B818),B818)</f>
        <v>25</v>
      </c>
      <c r="D818" s="71">
        <f ca="1">SUM(0.5*(F818-B818)+B818)</f>
        <v>24</v>
      </c>
      <c r="E818" s="71">
        <f ca="1">SUM(0.75*(F818-B818),B818)</f>
        <v>23</v>
      </c>
      <c r="F818" s="108">
        <v>22</v>
      </c>
      <c r="G818" s="71">
        <f ca="1">SUM(0.25*(J818-F818),F818)</f>
        <v>21</v>
      </c>
      <c r="H818" s="71">
        <f ca="1">SUM(0.5*(J818-F818),F818)</f>
        <v>20</v>
      </c>
      <c r="I818" s="71">
        <f ca="1">SUM(0.75*(J818-F818),F818)</f>
        <v>19</v>
      </c>
      <c r="J818" s="108">
        <f ca="1">SUM(F818,-B818,F818)</f>
        <v>18</v>
      </c>
      <c r="K818" s="71">
        <f ca="1">SUM(0.5*(L818-J818),J818)</f>
        <v>17.25</v>
      </c>
      <c r="L818" s="108">
        <f ca="1">SUM(J818,J818,-H818,0.25*ABS(J818-H818))</f>
        <v>16.5</v>
      </c>
      <c r="M818" s="109">
        <f ca="1">SUM(0.166*(R818-L818),L818)</f>
        <v>16.583</v>
      </c>
      <c r="N818" s="109">
        <f ca="1">SUM(0.333*(R818-L818),L818)</f>
        <v>16.6665</v>
      </c>
      <c r="O818" s="71">
        <f ca="1">SUM(0.5*(R818-L818),L818)</f>
        <v>16.75</v>
      </c>
      <c r="P818" s="71">
        <f ca="1">SUM(0.666*(R818-L818),L818)</f>
        <v>16.833</v>
      </c>
      <c r="Q818" s="71">
        <f ca="1">SUM(0.832*(R818-L818),L818)</f>
        <v>16.916</v>
      </c>
      <c r="R818" s="108">
        <v>17</v>
      </c>
      <c r="S818" s="122"/>
      <c r="T818" s="111">
        <f ca="1">SUM((BE19+BF19+BG18+BH18+BI17+BJ17+BK16+BL16+BM15+BN15+BO14+BP14+BQ13+BR13+BS12+BT12+BU11+BV11)*-0.132/2,(BD20+BW10+BW9+BW8+BW7+BV6+BV5+BV4)*-0.132,17)</f>
        <v>15.160461538461536</v>
      </c>
      <c r="U818" s="111">
        <f ca="1">Lefty!T818</f>
        <v>16.529538461538461</v>
      </c>
    </row>
    <row r="819" spans="2:21">
      <c r="B819" s="108">
        <v>27</v>
      </c>
      <c r="C819" s="71">
        <f ca="1">SUM(0.25*(F819-B819),B819)</f>
        <v>25.75</v>
      </c>
      <c r="D819" s="71">
        <f ca="1">SUM(0.5*(F819-B819)+B819)</f>
        <v>24.5</v>
      </c>
      <c r="E819" s="71">
        <f ca="1">SUM(0.75*(F819-B819),B819)</f>
        <v>23.25</v>
      </c>
      <c r="F819" s="108">
        <v>22</v>
      </c>
      <c r="G819" s="71">
        <f ca="1">SUM(0.25*(J819-F819),F819)</f>
        <v>20.75</v>
      </c>
      <c r="H819" s="71">
        <f ca="1">SUM(0.5*(J819-F819),F819)</f>
        <v>19.5</v>
      </c>
      <c r="I819" s="71">
        <f ca="1">SUM(0.75*(J819-F819),F819)</f>
        <v>18.25</v>
      </c>
      <c r="J819" s="108">
        <f ca="1">SUM(F819,-B819,F819)</f>
        <v>17</v>
      </c>
      <c r="K819" s="71">
        <f ca="1">SUM(0.5*(L819-J819),J819)</f>
        <v>16.0625</v>
      </c>
      <c r="L819" s="108">
        <f ca="1">SUM(J819,J819,-H819,0.25*ABS(J819-H819))</f>
        <v>15.125</v>
      </c>
      <c r="M819" s="109">
        <f ca="1">SUM(0.166*(R819-L819),L819)</f>
        <v>15.43625</v>
      </c>
      <c r="N819" s="109">
        <f ca="1">SUM(0.333*(R819-L819),L819)</f>
        <v>15.749375</v>
      </c>
      <c r="O819" s="71">
        <f ca="1">SUM(0.5*(R819-L819),L819)</f>
        <v>16.0625</v>
      </c>
      <c r="P819" s="71">
        <f ca="1">SUM(0.666*(R819-L819),L819)</f>
        <v>16.37375</v>
      </c>
      <c r="Q819" s="71">
        <f ca="1">SUM(0.832*(R819-L819),L819)</f>
        <v>16.685</v>
      </c>
      <c r="R819" s="108">
        <v>17</v>
      </c>
      <c r="S819" s="122"/>
      <c r="T819" s="111">
        <f ca="1">SUM((BB20+BC20+BD19+BE19+BI17+BJ17+BK16+BL16)*-0.132/2,(BF18+BG18+BH18+BM15+BN15+BO15+BR13+BS13+BT13)*-0.132/3,(BP14+BQ14+BU12+BV12+BW11+BX11+BY10+BZ10)*-0.132/2,(BY9+BX8+BW7+BW6+BV5+BV4)*-0.132,17)</f>
        <v>15.006461538461537</v>
      </c>
      <c r="U819" s="111">
        <f ca="1">Lefty!T819</f>
        <v>16.617538461538462</v>
      </c>
    </row>
    <row r="820" spans="2:21">
      <c r="B820" s="108">
        <v>28</v>
      </c>
      <c r="C820" s="71">
        <f ca="1">SUM(0.25*(F820-B820),B820)</f>
        <v>26.5</v>
      </c>
      <c r="D820" s="71">
        <f ca="1">SUM(0.5*(F820-B820)+B820)</f>
        <v>25</v>
      </c>
      <c r="E820" s="71">
        <f ca="1">SUM(0.75*(F820-B820),B820)</f>
        <v>23.5</v>
      </c>
      <c r="F820" s="108">
        <v>22</v>
      </c>
      <c r="G820" s="71">
        <f ca="1">SUM(0.25*(J820-F820),F820)</f>
        <v>20.5</v>
      </c>
      <c r="H820" s="71">
        <f ca="1">SUM(0.5*(J820-F820),F820)</f>
        <v>19</v>
      </c>
      <c r="I820" s="71">
        <f ca="1">SUM(0.75*(J820-F820),F820)</f>
        <v>17.5</v>
      </c>
      <c r="J820" s="108">
        <f ca="1">SUM(F820,-B820,F820)</f>
        <v>16</v>
      </c>
      <c r="K820" s="71">
        <f ca="1">SUM(0.5*(L820-J820),J820)</f>
        <v>14.875</v>
      </c>
      <c r="L820" s="108">
        <f ca="1">SUM(J820,J820,-H820,0.25*ABS(J820-H820))</f>
        <v>13.75</v>
      </c>
      <c r="M820" s="109">
        <f ca="1">SUM(0.166*(R820-L820),L820)</f>
        <v>14.2895</v>
      </c>
      <c r="N820" s="109">
        <f ca="1">SUM(0.333*(R820-L820),L820)</f>
        <v>14.83225</v>
      </c>
      <c r="O820" s="71">
        <f ca="1">SUM(0.5*(R820-L820),L820)</f>
        <v>15.375</v>
      </c>
      <c r="P820" s="71">
        <f ca="1">SUM(0.666*(R820-L820),L820)</f>
        <v>15.9145</v>
      </c>
      <c r="Q820" s="71">
        <f ca="1">SUM(0.832*(R820-L820),L820)</f>
        <v>16.454</v>
      </c>
      <c r="R820" s="108">
        <v>17</v>
      </c>
      <c r="S820" s="122"/>
      <c r="T820" s="111">
        <f ca="1">SUM((AZ20+BA20+BE18+BF18)*-0.132/2,(BB19+BC19+BD19+BG17+BH17+BI17+BJ16+BK16+BL16+BM15+BN15+BO15+BP14+BQ14+BR14+BS13+BT13+BU13+BV12+BW12+BX12+BY11+BZ11+CA11)*-0.132/3,(CB10+CC10+CB9+CA9)*-0.132/2,(BZ8+BY7+BX6+BW5+BV4)*-0.132,17)</f>
        <v>15.424461538461538</v>
      </c>
      <c r="U820" s="111">
        <f ca="1">Lefty!T820</f>
        <v>17.057538461538464</v>
      </c>
    </row>
    <row r="821" spans="2:21">
      <c r="B821" s="108">
        <v>29</v>
      </c>
      <c r="C821" s="71">
        <f ca="1">SUM(0.25*(F821-B821),B821)</f>
        <v>27.25</v>
      </c>
      <c r="D821" s="71">
        <f ca="1">SUM(0.5*(F821-B821)+B821)</f>
        <v>25.5</v>
      </c>
      <c r="E821" s="71">
        <f ca="1">SUM(0.75*(F821-B821),B821)</f>
        <v>23.75</v>
      </c>
      <c r="F821" s="108">
        <v>22</v>
      </c>
      <c r="G821" s="71">
        <f ca="1">SUM(0.25*(J821-F821),F821)</f>
        <v>20.25</v>
      </c>
      <c r="H821" s="71">
        <f ca="1">SUM(0.5*(J821-F821),F821)</f>
        <v>18.5</v>
      </c>
      <c r="I821" s="71">
        <f ca="1">SUM(0.75*(J821-F821),F821)</f>
        <v>16.75</v>
      </c>
      <c r="J821" s="108">
        <f ca="1">SUM(F821,-B821,F821)</f>
        <v>15</v>
      </c>
      <c r="K821" s="71">
        <f ca="1">SUM(0.5*(L821-J821),J821)</f>
        <v>13.6875</v>
      </c>
      <c r="L821" s="108">
        <f ca="1">SUM(J821,J821,-H821,0.25*ABS(J821-H821))</f>
        <v>12.375</v>
      </c>
      <c r="M821" s="109">
        <f ca="1">SUM(0.166*(R821-L821),L821)</f>
        <v>13.14275</v>
      </c>
      <c r="N821" s="109">
        <f ca="1">SUM(0.333*(R821-L821),L821)</f>
        <v>13.915125</v>
      </c>
      <c r="O821" s="71">
        <f ca="1">SUM(0.5*(R821-L821),L821)</f>
        <v>14.6875</v>
      </c>
      <c r="P821" s="71">
        <f ca="1">SUM(0.666*(R821-L821),L821)</f>
        <v>15.45525</v>
      </c>
      <c r="Q821" s="71">
        <f ca="1">SUM(0.832*(R821-L821),L821)</f>
        <v>16.223</v>
      </c>
      <c r="R821" s="108">
        <v>17</v>
      </c>
      <c r="S821" s="122"/>
      <c r="T821" s="111">
        <f ca="1">SUM((AX20+AY20+AZ20+BA19+BB19+BC19+BD18+BE18+BF18+BG17+BH17+BI17+BJ16+BK16+BL16+BQ14+BR14+BS14+BX12+BY12+BZ12+CA11+CB11+CC11)*-0.132/3,(BM15+BN15+BO15+BP15+BT13+BU13+BV13+BW13)*-0.132/4,(CD10+CE10+CD9+CC9+CB8+CA8+BZ7+BY7)*-0.132/2,(BX6+BW5+BV4)*-0.132,17)</f>
        <v>15.369461538461538</v>
      </c>
      <c r="U821" s="111">
        <f ca="1">Lefty!T821</f>
        <v>17.145538461538461</v>
      </c>
    </row>
    <row r="822" spans="2:21">
      <c r="B822" s="108">
        <v>30</v>
      </c>
      <c r="C822" s="71">
        <f ca="1">SUM(0.25*(F822-B822),B822)</f>
        <v>28</v>
      </c>
      <c r="D822" s="71">
        <f ca="1">SUM(0.5*(F822-B822)+B822)</f>
        <v>26</v>
      </c>
      <c r="E822" s="71">
        <f ca="1">SUM(0.75*(F822-B822),B822)</f>
        <v>24</v>
      </c>
      <c r="F822" s="108">
        <v>22</v>
      </c>
      <c r="G822" s="71">
        <f ca="1">SUM(0.25*(J822-F822),F822)</f>
        <v>20</v>
      </c>
      <c r="H822" s="71">
        <f ca="1">SUM(0.5*(J822-F822),F822)</f>
        <v>18</v>
      </c>
      <c r="I822" s="71">
        <f ca="1">SUM(0.75*(J822-F822),F822)</f>
        <v>16</v>
      </c>
      <c r="J822" s="108">
        <f ca="1">SUM(F822,-B822,F822)</f>
        <v>14</v>
      </c>
      <c r="K822" s="71">
        <f ca="1">SUM(0.5*(L822-J822),J822)</f>
        <v>12.5</v>
      </c>
      <c r="L822" s="108">
        <f ca="1">SUM(J822,J822,-H822,0.25*ABS(J822-H822))</f>
        <v>11</v>
      </c>
      <c r="M822" s="109">
        <f ca="1">SUM(0.166*(R822-L822),L822)</f>
        <v>11.996</v>
      </c>
      <c r="N822" s="109">
        <f ca="1">SUM(0.333*(R822-L822),L822)</f>
        <v>12.998000000000001</v>
      </c>
      <c r="O822" s="71">
        <f ca="1">SUM(0.5*(R822-L822),L822)</f>
        <v>14</v>
      </c>
      <c r="P822" s="71">
        <f ca="1">SUM(0.666*(R822-L822),L822)</f>
        <v>14.996</v>
      </c>
      <c r="Q822" s="71">
        <f ca="1">SUM(0.832*(R822-L822),L822)</f>
        <v>15.992</v>
      </c>
      <c r="R822" s="108">
        <v>17</v>
      </c>
      <c r="S822" s="122"/>
      <c r="T822" s="111">
        <f ca="1">SUM((AV20+AW20+AX20+BC18+BD18+BE18+BJ16+BK16+BL16)*-0.132/3,(AY19+AZ19+BA19+BB19+BF17+BG17+BH17+BI17+BM15+BN15+BO15+BP15+BQ14+BR14+BS14+BT14+BU13+BV13+BW13+BX13+BY12+BZ12+CA12+CB12)*-0.132/4,(CC11+CD11+CE11+CF10+CG10+CH10)*-0.132/3,(CG9+CF9+CE8+CD8+CC7+CB7+CA6+BZ6+BY5+BX5+BW4+BV4)*-0.132/2,17)</f>
        <v>15.314461538461538</v>
      </c>
      <c r="U822" s="111">
        <f ca="1">Lefty!T822</f>
        <v>17.211538461538463</v>
      </c>
    </row>
    <row r="823" spans="2:21">
      <c r="B823" s="108">
        <v>31</v>
      </c>
      <c r="C823" s="71">
        <f ca="1">SUM(0.25*(F823-B823),B823)</f>
        <v>28.75</v>
      </c>
      <c r="D823" s="71">
        <f ca="1">SUM(0.5*(F823-B823)+B823)</f>
        <v>26.5</v>
      </c>
      <c r="E823" s="71">
        <f ca="1">SUM(0.75*(F823-B823),B823)</f>
        <v>24.25</v>
      </c>
      <c r="F823" s="108">
        <v>22</v>
      </c>
      <c r="G823" s="71">
        <f ca="1">SUM(0.25*(J823-F823),F823)</f>
        <v>19.75</v>
      </c>
      <c r="H823" s="71">
        <f ca="1">SUM(0.5*(J823-F823),F823)</f>
        <v>17.5</v>
      </c>
      <c r="I823" s="71">
        <f ca="1">SUM(0.75*(J823-F823),F823)</f>
        <v>15.25</v>
      </c>
      <c r="J823" s="108">
        <f ca="1">SUM(F823,-B823,F823)</f>
        <v>13</v>
      </c>
      <c r="K823" s="71">
        <f ca="1">SUM(0.5*(L823-J823),J823)</f>
        <v>11.3125</v>
      </c>
      <c r="L823" s="108">
        <f ca="1">SUM(J823,J823,-H823,0.25*ABS(J823-H823))</f>
        <v>9.625</v>
      </c>
      <c r="M823" s="109">
        <f ca="1">SUM(0.166*(R823-L823),L823)</f>
        <v>10.84925</v>
      </c>
      <c r="N823" s="109">
        <f ca="1">SUM(0.333*(R823-L823),L823)</f>
        <v>12.080875</v>
      </c>
      <c r="O823" s="71">
        <f ca="1">SUM(0.5*(R823-L823),L823)</f>
        <v>13.3125</v>
      </c>
      <c r="P823" s="71">
        <f ca="1">SUM(0.666*(R823-L823),L823)</f>
        <v>14.536750000000001</v>
      </c>
      <c r="Q823" s="71">
        <f ca="1">SUM(0.832*(R823-L823),L823)</f>
        <v>15.761</v>
      </c>
      <c r="R823" s="108">
        <v>17</v>
      </c>
      <c r="S823" s="122"/>
      <c r="T823" s="111">
        <f ca="1">SUM((AT20+AU20+AV20)*-0.132/3,(AW19+AX19+AY19+AZ19+BA18+BB18+BC18+BD18+BE17+BF17+BG17+BH17+BI16+BJ16+BK16+BL16+BR14+BS14+BT14+BU14+CA12+CB12+CC12+CD12+CE11+CF11+CG11+CH11)*-0.132/4,(BM15+BN15+BO15+BP15+BQ15+BV13+BW13+BX13+BY13+BZ13)*-0.132/5,(CI10+CJ10+CK10+CJ9+CI9+CH9+CG8+CF8+CE8+CD7+CC7+CB7)*-0.132/3,(CA6+BZ6+BY5+BX5+BW4+BV4)*-0.132/2,17)</f>
        <v>15.103261538461538</v>
      </c>
      <c r="U823" s="111">
        <f ca="1">Lefty!T823</f>
        <v>17.288538461538462</v>
      </c>
    </row>
    <row r="824" spans="2:21">
      <c r="B824" s="108">
        <v>32</v>
      </c>
      <c r="C824" s="71">
        <f ca="1">SUM(0.25*(F824-B824),B824)</f>
        <v>29.5</v>
      </c>
      <c r="D824" s="71">
        <f ca="1">SUM(0.5*(F824-B824)+B824)</f>
        <v>27</v>
      </c>
      <c r="E824" s="71">
        <f ca="1">SUM(0.75*(F824-B824),B824)</f>
        <v>24.5</v>
      </c>
      <c r="F824" s="108">
        <v>22</v>
      </c>
      <c r="G824" s="71">
        <f ca="1">SUM(0.25*(J824-F824),F824)</f>
        <v>19.5</v>
      </c>
      <c r="H824" s="71">
        <f ca="1">SUM(0.5*(J824-F824),F824)</f>
        <v>17</v>
      </c>
      <c r="I824" s="71">
        <f ca="1">SUM(0.75*(J824-F824),F824)</f>
        <v>14.5</v>
      </c>
      <c r="J824" s="108">
        <f ca="1">SUM(F824,-B824,F824)</f>
        <v>12</v>
      </c>
      <c r="K824" s="71">
        <f ca="1">SUM(0.5*(L824-J824),J824)</f>
        <v>10.125</v>
      </c>
      <c r="L824" s="108">
        <f ca="1">SUM(J824,J824,-H824,0.25*ABS(J824-H824))</f>
        <v>8.25</v>
      </c>
      <c r="M824" s="109">
        <f ca="1">SUM(0.166*(R824-L824),L824)</f>
        <v>9.7025</v>
      </c>
      <c r="N824" s="109">
        <f ca="1">SUM(0.333*(R824-L824),L824)</f>
        <v>11.16375</v>
      </c>
      <c r="O824" s="71">
        <f ca="1">SUM(0.5*(R824-L824),L824)</f>
        <v>12.625</v>
      </c>
      <c r="P824" s="71">
        <f ca="1">SUM(0.666*(R824-L824),L824)</f>
        <v>14.0775</v>
      </c>
      <c r="Q824" s="71">
        <f ca="1">SUM(0.832*(R824-L824),L824)</f>
        <v>15.53</v>
      </c>
      <c r="R824" s="108">
        <v>17</v>
      </c>
      <c r="S824" s="122"/>
      <c r="T824" s="111">
        <f ca="1">SUM((AR20+AS20+AT20+AU20+AV19+AW19+AX19+AY19+BE17+BF17+BG17+BH17+BI16+BJ16+BK16+BL16)*-0.132/4,(AZ18+BA18+BB18+BC18+BD18+BM15+BN15+BO15+BP15+BQ15+BR14+BS14+BT14+BU14+BV14+BW13+BX13+BY13+BZ13+CA13+CB12+CC12+CD12+CE12+CF12)*-0.132/5,(CG11+CH11+CI11+CJ11+CK10+CL10+CM10+CN10)*-0.132/4,(CM9+CL9+CK9+CJ8+CI8+CH8+CG7+CF7+CE7+CD6+CC6+CB6+CA5+BZ5+BY5+BX4+BW4+BV4)*-0.132/3,17)</f>
        <v>15.472861538461538</v>
      </c>
      <c r="U824" s="111">
        <f ca="1">Lefty!T824</f>
        <v>17.013538461538463</v>
      </c>
    </row>
    <row r="825" spans="2:21">
      <c r="B825" s="108">
        <v>33</v>
      </c>
      <c r="C825" s="71">
        <f ca="1">SUM(0.25*(F825-B825),B825)</f>
        <v>30.25</v>
      </c>
      <c r="D825" s="71">
        <f ca="1">SUM(0.5*(F825-B825)+B825)</f>
        <v>27.5</v>
      </c>
      <c r="E825" s="71">
        <f ca="1">SUM(0.75*(F825-B825),B825)</f>
        <v>24.75</v>
      </c>
      <c r="F825" s="108">
        <v>22</v>
      </c>
      <c r="G825" s="71">
        <f ca="1">SUM(0.25*(J825-F825),F825)</f>
        <v>19.25</v>
      </c>
      <c r="H825" s="71">
        <f ca="1">SUM(0.5*(J825-F825),F825)</f>
        <v>16.5</v>
      </c>
      <c r="I825" s="71">
        <f ca="1">SUM(0.75*(J825-F825),F825)</f>
        <v>13.75</v>
      </c>
      <c r="J825" s="108">
        <f ca="1">SUM(F825,-B825,F825)</f>
        <v>11</v>
      </c>
      <c r="K825" s="71">
        <f ca="1">SUM(0.5*(L825-J825),J825)</f>
        <v>8.9375</v>
      </c>
      <c r="L825" s="108">
        <f ca="1">SUM(J825,J825,-H825,0.25*ABS(J825-H825))</f>
        <v>6.875</v>
      </c>
      <c r="M825" s="109">
        <f ca="1">SUM(0.166*(R825-L825),L825)</f>
        <v>8.55575</v>
      </c>
      <c r="N825" s="109">
        <f ca="1">SUM(0.333*(R825-L825),L825)</f>
        <v>10.246625</v>
      </c>
      <c r="O825" s="71">
        <f ca="1">SUM(0.5*(R825-L825),L825)</f>
        <v>11.9375</v>
      </c>
      <c r="P825" s="71">
        <f ca="1">SUM(0.666*(R825-L825),L825)</f>
        <v>13.61825</v>
      </c>
      <c r="Q825" s="71">
        <f ca="1">SUM(0.832*(R825-L825),L825)</f>
        <v>15.299</v>
      </c>
      <c r="R825" s="108">
        <v>17</v>
      </c>
      <c r="S825" s="122"/>
      <c r="T825" s="111">
        <f ca="1">SUM((AP20+AQ20+AR20+AS20+AY18+AZ18+BA18+BB18)*-0.132/4,(AT19+AU19+AV19+AW19+AX19+BC17+BD17+BE17+BF17+BG17+BH16+BI16+BJ16+BK16+BL16+BS14+BT14+BU14+BV14+BW14+CD12+CE12+CF12+CG12+CH12)*-0.132/5,(BM15+BN15+BO15+BP15+BQ15+BR15+BX13+BY13+BZ13+CA13+CB13+CC13)*-0.132/6,(CI11+CJ11+CK11+CL11+CM10+CN10+CO10+CP10+CO9+CN9+CM9+CL9+CK8+CJ8+CI8+CH8)*-0.132/4,(CG7+CF7+CE7+CD6+CC6+CB6+CA5+BZ5+BY5+BX4+BW4+BV4)*-0.132/3,17)</f>
        <v>15.501461538461538</v>
      </c>
      <c r="U825" s="111">
        <f ca="1">Lefty!T825</f>
        <v>16.965138461538462</v>
      </c>
    </row>
    <row r="826" spans="2:21">
      <c r="B826" s="108">
        <v>34</v>
      </c>
      <c r="C826" s="71">
        <f ca="1">SUM(0.25*(F826-B826),B826)</f>
        <v>31</v>
      </c>
      <c r="D826" s="71">
        <f ca="1">SUM(0.5*(F826-B826)+B826)</f>
        <v>28</v>
      </c>
      <c r="E826" s="71">
        <f ca="1">SUM(0.75*(F826-B826),B826)</f>
        <v>25</v>
      </c>
      <c r="F826" s="108">
        <v>22</v>
      </c>
      <c r="G826" s="71">
        <f ca="1">SUM(0.25*(J826-F826),F826)</f>
        <v>19</v>
      </c>
      <c r="H826" s="71">
        <f ca="1">SUM(0.5*(J826-F826),F826)</f>
        <v>16</v>
      </c>
      <c r="I826" s="71">
        <f ca="1">SUM(0.75*(J826-F826),F826)</f>
        <v>13</v>
      </c>
      <c r="J826" s="108">
        <f ca="1">SUM(F826,-B826,F826)</f>
        <v>10</v>
      </c>
      <c r="K826" s="71">
        <f ca="1">SUM(0.5*(L826-J826),J826)</f>
        <v>7.75</v>
      </c>
      <c r="L826" s="108">
        <f ca="1">SUM(J826,J826,-H826,0.25*ABS(J826-H826))</f>
        <v>5.5</v>
      </c>
      <c r="M826" s="109">
        <f ca="1">SUM(0.166*(R826-L826),L826)</f>
        <v>7.409</v>
      </c>
      <c r="N826" s="109">
        <f ca="1">SUM(0.333*(R826-L826),L826)</f>
        <v>9.3295</v>
      </c>
      <c r="O826" s="71">
        <f ca="1">SUM(0.5*(R826-L826),L826)</f>
        <v>11.25</v>
      </c>
      <c r="P826" s="71">
        <f ca="1">SUM(0.666*(R826-L826),L826)</f>
        <v>13.159</v>
      </c>
      <c r="Q826" s="71">
        <f ca="1">SUM(0.832*(R826-L826),L826)</f>
        <v>15.068</v>
      </c>
      <c r="R826" s="108">
        <v>17</v>
      </c>
      <c r="S826" s="122"/>
      <c r="T826" s="111">
        <f ca="1">SUM((AN20+AO20+AP20+AQ20+AR20+AS19+AT19+AU19+AV19+AW19+AX18+AY18+AZ18+BA18+BB18+BC17+BD17+BE17+BF17+BG17+BH16+BI16+BJ16+BK16+BL16)*-0.132/5,(BM15+BN15+BO15+BP15+BQ15+BR15+BS14+BT14+BU14+BV14+BW14+BX14+BY13+BZ13+CA13+CB13+CC13+CD13+CE12+CF12+CG12+CH12+CI12+CJ12)*-0.132/6,(CK11+CL11+CM11+CN11+CO11)*-0.132/5,(CP10++CQ10+CR10+CS10+CR9+CQ9+CP9+CO9+CN8+CM8+CL8+CK8+CJ7+CI7+CH7+CG7+CF6+CE6+CD6+CC6+CB5+CA5+BZ5+BY5)*-0.132/4,(BX4+BW4+BV4)*-0.132/3,17)</f>
        <v>15.301261538461539</v>
      </c>
      <c r="U826" s="111">
        <f ca="1">Lefty!T826</f>
        <v>16.687938461538462</v>
      </c>
    </row>
    <row r="827" spans="2:21">
      <c r="B827" s="108">
        <v>35</v>
      </c>
      <c r="C827" s="71">
        <f ca="1">SUM(0.25*(F827-B827),B827)</f>
        <v>31.75</v>
      </c>
      <c r="D827" s="71">
        <f ca="1">SUM(0.5*(F827-B827)+B827)</f>
        <v>28.5</v>
      </c>
      <c r="E827" s="71">
        <f ca="1">SUM(0.75*(F827-B827),B827)</f>
        <v>25.25</v>
      </c>
      <c r="F827" s="108">
        <v>22</v>
      </c>
      <c r="G827" s="71">
        <f ca="1">SUM(0.25*(J827-F827),F827)</f>
        <v>18.75</v>
      </c>
      <c r="H827" s="71">
        <f ca="1">SUM(0.5*(J827-F827),F827)</f>
        <v>15.5</v>
      </c>
      <c r="I827" s="71">
        <f ca="1">SUM(0.75*(J827-F827),F827)</f>
        <v>12.25</v>
      </c>
      <c r="J827" s="108">
        <f ca="1">SUM(F827,-B827,F827)</f>
        <v>9</v>
      </c>
      <c r="K827" s="71">
        <f ca="1">SUM(0.5*(L827-J827),J827)</f>
        <v>6.5625</v>
      </c>
      <c r="L827" s="108">
        <f ca="1">SUM(J827,J827,-H827,0.25*ABS(J827-H827))</f>
        <v>4.125</v>
      </c>
      <c r="M827" s="109">
        <f ca="1">SUM(0.166*(R827-L827),L827)</f>
        <v>6.26225</v>
      </c>
      <c r="N827" s="109">
        <f ca="1">SUM(0.333*(R827-L827),L827)</f>
        <v>8.412375</v>
      </c>
      <c r="O827" s="71">
        <f ca="1">SUM(0.5*(R827-L827),L827)</f>
        <v>10.5625</v>
      </c>
      <c r="P827" s="71">
        <f ca="1">SUM(0.666*(R827-L827),L827)</f>
        <v>12.69975</v>
      </c>
      <c r="Q827" s="71">
        <f ca="1">SUM(0.832*(R827-L827),L827)</f>
        <v>14.837</v>
      </c>
      <c r="R827" s="108">
        <v>17</v>
      </c>
      <c r="S827" s="122"/>
      <c r="T827" s="111">
        <f ca="1">SUM((AL20+AM20+AN20+AO20+AP20+AW18+AX18+AY18+AZ18+BA18+BH16+BI16+BJ16+BK16+BL16)*-0.132/5,(AQ19+AR19+AS19+AT19+AU19+AV19+BB17+BC17+BD17+BE17+BF17+BG17+BT14+BU14+BV14+BW14+BX14+BY14+CG12+CH12+CI12+CJ12+CK12+CL12)*-0.132/6,(BM15+BN15+BO15+BP15+BQ15+BR15+BS15+BZ13+CA13+CB13+CC13+CD13+CE13+CF13)*-0.132/7,(CM11+CN11+CO11+CP11+CQ11+CR10+CS10+CT10+CU10+CV10+CU9+CT9+CS9+CR9+CQ9+CP8+CO8+CN8+CM8+CL8)*-0.132/5,(CK7+CJ7+CI7+CH7+CG6+CF6+CE6+CD6+CC5+CB5+CA5+BZ5+BY4+BX4+BW4+BV4)*-0.132/4,17)</f>
        <v>15.295290109890109</v>
      </c>
      <c r="U827" s="111">
        <f ca="1">Lefty!T827</f>
        <v>16.580138461538461</v>
      </c>
    </row>
    <row r="828" spans="2:21">
      <c r="B828" s="108">
        <v>36</v>
      </c>
      <c r="C828" s="71">
        <f ca="1">SUM(0.25*(F828-B828),B828)</f>
        <v>32.5</v>
      </c>
      <c r="D828" s="71">
        <f ca="1">SUM(0.5*(F828-B828)+B828)</f>
        <v>29</v>
      </c>
      <c r="E828" s="71">
        <f ca="1">SUM(0.75*(F828-B828),B828)</f>
        <v>25.5</v>
      </c>
      <c r="F828" s="108">
        <v>22</v>
      </c>
      <c r="G828" s="71">
        <f ca="1">SUM(0.25*(J828-F828),F828)</f>
        <v>18.5</v>
      </c>
      <c r="H828" s="71">
        <f ca="1">SUM(0.5*(J828-F828),F828)</f>
        <v>15</v>
      </c>
      <c r="I828" s="71">
        <f ca="1">SUM(0.75*(J828-F828),F828)</f>
        <v>11.5</v>
      </c>
      <c r="J828" s="108">
        <f ca="1">SUM(F828,-B828,F828)</f>
        <v>8</v>
      </c>
      <c r="K828" s="71">
        <f ca="1">SUM(0.5*(L828-J828),J828)</f>
        <v>5.375</v>
      </c>
      <c r="L828" s="108">
        <f ca="1">SUM(J828,J828,-H828,0.25*ABS(J828-H828))</f>
        <v>2.75</v>
      </c>
      <c r="M828" s="109">
        <f ca="1">SUM(0.166*(R828-L828),L828)</f>
        <v>5.1155</v>
      </c>
      <c r="N828" s="109">
        <f ca="1">SUM(0.333*(R828-L828),L828)</f>
        <v>7.49525</v>
      </c>
      <c r="O828" s="71">
        <f ca="1">SUM(0.5*(R828-L828),L828)</f>
        <v>9.875</v>
      </c>
      <c r="P828" s="71">
        <f ca="1">SUM(0.666*(R828-L828),L828)</f>
        <v>12.2405</v>
      </c>
      <c r="Q828" s="71">
        <f ca="1">SUM(0.832*(R828-L828),L828)</f>
        <v>14.606</v>
      </c>
      <c r="R828" s="108">
        <v>17</v>
      </c>
      <c r="S828" s="122"/>
      <c r="T828" s="111">
        <f ca="1">SUM((AJ20+AK20+AL20+AM20+AN20)*-0.132/5,(AO19+AP19+AQ19+AR19+AS19+AT19+AU18+AV18+AW18+AX18+AY18+AZ18+BA17+BB17+BC17+BD17+BE17+BF17+BG16+BH16+BI16+BJ16+BK16+BL16)*-0.132/6,(BM15+BN15+BO15+BP15+BQ15+BR15+BS15+BT14+BU14+BV14+BW14+BX14+BY14+BZ14+CA13+CB13+CC13+CD13+CE13+CF13+CG13+CH12+CI12+CJ12+CK12+CL12+CM12+CN12)*-0.132/7,(CO11+CP11+CQ11+CR11+CS11+CT11)*-0.132/6,(CU10+CV10+CW10+CX10+CY10)*-0.132/5,(CX9+CW9+CV9+CU9+CT9+CS8+CR8+CQ8+CP8+CO8+CN7+CM7+CL7+CK7+CJ7+CI6+CH6+CG6+CF6+CE6+CD5+CC5+CB5+CA5+BZ5)*-0.132/5,(BY4+BX4+BW4+BV4)*-0.132/4,17)</f>
        <v>15.281147252747253</v>
      </c>
      <c r="U828" s="111">
        <f ca="1">Lefty!T828</f>
        <v>16.369252747252748</v>
      </c>
    </row>
    <row r="829" spans="2:21">
      <c r="B829" s="108">
        <v>37</v>
      </c>
      <c r="C829" s="71">
        <f ca="1">SUM(0.25*(F829-B829),B829)</f>
        <v>33.25</v>
      </c>
      <c r="D829" s="71">
        <f ca="1">SUM(0.5*(F829-B829)+B829)</f>
        <v>29.5</v>
      </c>
      <c r="E829" s="71">
        <f ca="1">SUM(0.75*(F829-B829),B829)</f>
        <v>25.75</v>
      </c>
      <c r="F829" s="108">
        <v>22</v>
      </c>
      <c r="G829" s="71">
        <f ca="1">SUM(0.25*(J829-F829),F829)</f>
        <v>18.25</v>
      </c>
      <c r="H829" s="71">
        <f ca="1">SUM(0.5*(J829-F829),F829)</f>
        <v>14.5</v>
      </c>
      <c r="I829" s="71">
        <f ca="1">SUM(0.75*(J829-F829),F829)</f>
        <v>10.75</v>
      </c>
      <c r="J829" s="108">
        <f ca="1">SUM(F829,-B829,F829)</f>
        <v>7</v>
      </c>
      <c r="K829" s="71">
        <f ca="1">SUM(0.5*(L829-J829),J829)</f>
        <v>4.1875</v>
      </c>
      <c r="L829" s="108">
        <f ca="1">SUM(J829,J829,-H829,0.25*ABS(J829-H829))</f>
        <v>1.375</v>
      </c>
      <c r="M829" s="109">
        <f ca="1">SUM(0.166*(R829-L829),L829)</f>
        <v>3.96875</v>
      </c>
      <c r="N829" s="109">
        <f ca="1">SUM(0.333*(R829-L829),L829)</f>
        <v>6.578125</v>
      </c>
      <c r="O829" s="71">
        <f ca="1">SUM(0.5*(R829-L829),L829)</f>
        <v>9.1875</v>
      </c>
      <c r="P829" s="71">
        <f ca="1">SUM(0.666*(R829-L829),L829)</f>
        <v>11.78125</v>
      </c>
      <c r="Q829" s="71">
        <f ca="1">SUM(0.832*(R829-L829),L829)</f>
        <v>14.375</v>
      </c>
      <c r="R829" s="108">
        <v>17</v>
      </c>
      <c r="S829" s="122"/>
      <c r="T829" s="111">
        <f ca="1">SUM((AH20+AI20+AJ20+AK20+AL20+AM20+AN19+AO19+AP19+AQ19+AR19+AS19+BA17+BB17+BC17+BD17+BE17+BF17+BG16+BH16+BI16+BJ16+BK16+BL16)*-0.132/6,(AT18+AU18+AV18+AW18+AX18+AY18+AZ18+BU14+BV14+BW14+BX14+BY14+BZ14+CA14+CJ12+CK12+CL12+CM12+CN12+CO12+CP12)*-0.132/7,(BM15+BN15+BO15+BP15+BQ15+BR15+BS15+BT15+CB13+CC13+CD13+CE13+CF13+CG13+CH13+CI13)*-0.132/8,(CQ11+CR11+CS11+CT11+CU11+CV11)*-0.132/6,(CW10+CX10+CY10+CZ10+DA10+CT8+CS8+CR8+CQ8+CP8+CO7+CN7+CM7+CL7+CK7+CJ6+CI6+CH6+CG6+CF6+CE5+CD5+CC5+CB5+CA5+BZ4+BY4+BX4+BW4+BV4)*-0.132/5,(CZ9+CY9+CX9+CW9+CV9+CU9)*-0.132/6,17)</f>
        <v>15.458247252747253</v>
      </c>
      <c r="U829" s="111">
        <f ca="1">Lefty!T829</f>
        <v>16.280309890109891</v>
      </c>
    </row>
    <row r="830" spans="2:19">
      <c r="B830" s="108"/>
      <c r="C830" s="71"/>
      <c r="D830" s="71"/>
      <c r="E830" s="71"/>
      <c r="F830" s="108"/>
      <c r="G830" s="71"/>
      <c r="H830" s="71"/>
      <c r="I830" s="71"/>
      <c r="J830" s="108"/>
      <c r="K830" s="71"/>
      <c r="L830" s="108"/>
      <c r="M830" s="109"/>
      <c r="N830" s="109"/>
      <c r="O830" s="71"/>
      <c r="P830" s="71"/>
      <c r="Q830" s="71"/>
      <c r="R830" s="108"/>
      <c r="S830" s="122"/>
    </row>
    <row r="831" spans="2:21">
      <c r="B831" s="108">
        <v>25</v>
      </c>
      <c r="C831" s="71">
        <f ca="1">SUM(0.25*(F831-B831),B831)</f>
        <v>24.5</v>
      </c>
      <c r="D831" s="71">
        <f ca="1">SUM(0.5*(F831-B831)+B831)</f>
        <v>24</v>
      </c>
      <c r="E831" s="71">
        <f ca="1">SUM(0.75*(F831-B831),B831)</f>
        <v>23.5</v>
      </c>
      <c r="F831" s="108">
        <v>23</v>
      </c>
      <c r="G831" s="71">
        <f ca="1">SUM(0.25*(J831-F831),F831)</f>
        <v>22.5</v>
      </c>
      <c r="H831" s="71">
        <f ca="1">SUM(0.5*(J831-F831),F831)</f>
        <v>22</v>
      </c>
      <c r="I831" s="71">
        <f ca="1">SUM(0.75*(J831-F831),F831)</f>
        <v>21.5</v>
      </c>
      <c r="J831" s="108">
        <f ca="1">SUM(F831,-B831,F831)</f>
        <v>21</v>
      </c>
      <c r="K831" s="71">
        <f ca="1">SUM(0.5*(L831-J831),J831)</f>
        <v>20.5</v>
      </c>
      <c r="L831" s="108">
        <f ca="1">SUM(J831,J831,-H831)</f>
        <v>20</v>
      </c>
      <c r="M831" s="109">
        <f ca="1">SUM(0.166*(R831-L831),L831)</f>
        <v>19.502</v>
      </c>
      <c r="N831" s="109">
        <f ca="1">SUM(0.333*(R831-L831),L831)</f>
        <v>19.001</v>
      </c>
      <c r="O831" s="71">
        <f ca="1">SUM(0.5*(R831-L831),L831)</f>
        <v>18.5</v>
      </c>
      <c r="P831" s="71">
        <f ca="1">SUM(0.666*(R831-L831),L831)</f>
        <v>18.002</v>
      </c>
      <c r="Q831" s="71">
        <f ca="1">SUM(0.832*(R831-L831),L831)</f>
        <v>17.504</v>
      </c>
      <c r="R831" s="108">
        <v>17</v>
      </c>
      <c r="S831" s="122"/>
      <c r="T831" s="111">
        <f ca="1">SUM((BF20+BG19+BH18+BI17+BJ16+BK15+BL14+BM13+BN12+BO11+BP10+BQ9+BR8+BS7+BT6+BU5+BV4)*-0.132,17)</f>
        <v>15.160461538461536</v>
      </c>
      <c r="U831" s="111">
        <f ca="1">Lefty!T831</f>
        <v>16.727538461538462</v>
      </c>
    </row>
    <row r="832" spans="2:21">
      <c r="B832" s="108">
        <v>26</v>
      </c>
      <c r="C832" s="71">
        <f ca="1">SUM(0.25*(F832-B832),B832)</f>
        <v>25.25</v>
      </c>
      <c r="D832" s="71">
        <f ca="1">SUM(0.5*(F832-B832)+B832)</f>
        <v>24.5</v>
      </c>
      <c r="E832" s="71">
        <f ca="1">SUM(0.75*(F832-B832),B832)</f>
        <v>23.75</v>
      </c>
      <c r="F832" s="108">
        <v>23</v>
      </c>
      <c r="G832" s="71">
        <f ca="1">SUM(0.25*(J832-F832),F832)</f>
        <v>22.25</v>
      </c>
      <c r="H832" s="71">
        <f ca="1">SUM(0.5*(J832-F832),F832)</f>
        <v>21.5</v>
      </c>
      <c r="I832" s="71">
        <f ca="1">SUM(0.75*(J832-F832),F832)</f>
        <v>20.75</v>
      </c>
      <c r="J832" s="108">
        <f ca="1">SUM(F832,-B832,F832)</f>
        <v>20</v>
      </c>
      <c r="K832" s="71">
        <f ca="1">SUM(0.5*(L832-J832),J832)</f>
        <v>19.4375</v>
      </c>
      <c r="L832" s="108">
        <f ca="1">SUM(J832,J832,-H832,0.25*ABS(J832-H832))</f>
        <v>18.875</v>
      </c>
      <c r="M832" s="109">
        <f ca="1">SUM(0.166*(R832-L832),L832)</f>
        <v>18.56375</v>
      </c>
      <c r="N832" s="109">
        <f ca="1">SUM(0.333*(R832-L832),L832)</f>
        <v>18.250625</v>
      </c>
      <c r="O832" s="71">
        <f ca="1">SUM(0.5*(R832-L832),L832)</f>
        <v>17.9375</v>
      </c>
      <c r="P832" s="71">
        <f ca="1">SUM(0.666*(R832-L832),L832)</f>
        <v>17.62625</v>
      </c>
      <c r="Q832" s="71">
        <f ca="1">SUM(0.832*(R832-L832),L832)</f>
        <v>17.315</v>
      </c>
      <c r="R832" s="108">
        <v>17</v>
      </c>
      <c r="S832" s="122"/>
      <c r="T832" s="111">
        <f ca="1">SUM((BD20+BG18+BJ16+BM14+BP12+BQ11+BR10+BS9+BS8+BT7+BT6+BU5+BV4)*-0.132,(BE19+BF19+BH17+BI17+BK15+BL15+BN13+BO13)*-0.132/2,17)</f>
        <v>15.556461538461537</v>
      </c>
      <c r="U832" s="111">
        <f ca="1">Lefty!T832</f>
        <v>16.595538461538464</v>
      </c>
    </row>
    <row r="833" spans="2:21">
      <c r="B833" s="108">
        <v>27</v>
      </c>
      <c r="C833" s="71">
        <f ca="1">SUM(0.25*(F833-B833),B833)</f>
        <v>26</v>
      </c>
      <c r="D833" s="71">
        <f ca="1">SUM(0.5*(F833-B833)+B833)</f>
        <v>25</v>
      </c>
      <c r="E833" s="71">
        <f ca="1">SUM(0.75*(F833-B833),B833)</f>
        <v>24</v>
      </c>
      <c r="F833" s="108">
        <v>23</v>
      </c>
      <c r="G833" s="71">
        <f ca="1">SUM(0.25*(J833-F833),F833)</f>
        <v>22</v>
      </c>
      <c r="H833" s="71">
        <f ca="1">SUM(0.5*(J833-F833),F833)</f>
        <v>21</v>
      </c>
      <c r="I833" s="71">
        <f ca="1">SUM(0.75*(J833-F833),F833)</f>
        <v>20</v>
      </c>
      <c r="J833" s="108">
        <f ca="1">SUM(F833,-B833,F833)</f>
        <v>19</v>
      </c>
      <c r="K833" s="71">
        <f ca="1">SUM(0.5*(L833-J833),J833)</f>
        <v>18.25</v>
      </c>
      <c r="L833" s="108">
        <f ca="1">SUM(J833,J833,-H833,0.25*ABS(J833-H833))</f>
        <v>17.5</v>
      </c>
      <c r="M833" s="109">
        <f ca="1">SUM(0.166*(R833-L833),L833)</f>
        <v>17.417</v>
      </c>
      <c r="N833" s="109">
        <f ca="1">SUM(0.333*(R833-L833),L833)</f>
        <v>17.3335</v>
      </c>
      <c r="O833" s="71">
        <f ca="1">SUM(0.5*(R833-L833),L833)</f>
        <v>17.25</v>
      </c>
      <c r="P833" s="71">
        <f ca="1">SUM(0.666*(R833-L833),L833)</f>
        <v>17.167</v>
      </c>
      <c r="Q833" s="71">
        <f ca="1">SUM(0.832*(R833-L833),L833)</f>
        <v>17.084</v>
      </c>
      <c r="R833" s="108">
        <v>17</v>
      </c>
      <c r="S833" s="122"/>
      <c r="T833" s="111">
        <f ca="1">SUM((BC19+BD19+BE18+BF18+BG17+BH17+BI16+BJ16+BK15+BL15+BM14+BN14+BO13+BP13+BQ12+BR12+BS11+BT11)*-0.132/2,(BB20+BU10+BU9+BU8+BU7+BV6+BV5+BV4)*-0.132,17)</f>
        <v>14.896461538461537</v>
      </c>
      <c r="U833" s="111">
        <f ca="1">Lefty!T833</f>
        <v>16.925538461538462</v>
      </c>
    </row>
    <row r="834" spans="2:21">
      <c r="B834" s="108">
        <v>28</v>
      </c>
      <c r="C834" s="71">
        <f ca="1">SUM(0.25*(F834-B834),B834)</f>
        <v>26.75</v>
      </c>
      <c r="D834" s="71">
        <f ca="1">SUM(0.5*(F834-B834)+B834)</f>
        <v>25.5</v>
      </c>
      <c r="E834" s="71">
        <f ca="1">SUM(0.75*(F834-B834),B834)</f>
        <v>24.25</v>
      </c>
      <c r="F834" s="108">
        <v>23</v>
      </c>
      <c r="G834" s="71">
        <f ca="1">SUM(0.25*(J834-F834),F834)</f>
        <v>21.75</v>
      </c>
      <c r="H834" s="71">
        <f ca="1">SUM(0.5*(J834-F834),F834)</f>
        <v>20.5</v>
      </c>
      <c r="I834" s="71">
        <f ca="1">SUM(0.75*(J834-F834),F834)</f>
        <v>19.25</v>
      </c>
      <c r="J834" s="108">
        <f ca="1">SUM(F834,-B834,F834)</f>
        <v>18</v>
      </c>
      <c r="K834" s="71">
        <f ca="1">SUM(0.5*(L834-J834),J834)</f>
        <v>17.0625</v>
      </c>
      <c r="L834" s="108">
        <f ca="1">SUM(J834,J834,-H834,0.25*ABS(J834-H834))</f>
        <v>16.125</v>
      </c>
      <c r="M834" s="109">
        <f ca="1">SUM(0.166*(R834-L834),L834)</f>
        <v>16.27025</v>
      </c>
      <c r="N834" s="109">
        <f ca="1">SUM(0.333*(R834-L834),L834)</f>
        <v>16.416375</v>
      </c>
      <c r="O834" s="71">
        <f ca="1">SUM(0.5*(R834-L834),L834)</f>
        <v>16.5625</v>
      </c>
      <c r="P834" s="71">
        <f ca="1">SUM(0.666*(R834-L834),L834)</f>
        <v>16.70775</v>
      </c>
      <c r="Q834" s="71">
        <f ca="1">SUM(0.832*(R834-L834),L834)</f>
        <v>16.853</v>
      </c>
      <c r="R834" s="108">
        <v>17</v>
      </c>
      <c r="S834" s="122"/>
      <c r="T834" s="111">
        <f ca="1">SUM((AZ20+BA20+BB19+BC19+BG17+BH17+BI16+BJ16+BN14+BO14+BS12+BT12+BU11+BV11+BW10+BX10)*-0.132/2,(BD18+BE18+BF18+BK15+BL15+BM15+BP13+BQ13+BR13)*-0.132/3,(BW9+BW8+BW7+BV6+BV5+BV4)*-0.132,17)</f>
        <v>15.182461538461537</v>
      </c>
      <c r="U834" s="111">
        <f ca="1">Lefty!T834</f>
        <v>16.463538461538462</v>
      </c>
    </row>
    <row r="835" spans="2:21">
      <c r="B835" s="108">
        <v>29</v>
      </c>
      <c r="C835" s="71">
        <f ca="1">SUM(0.25*(F835-B835),B835)</f>
        <v>27.5</v>
      </c>
      <c r="D835" s="71">
        <f ca="1">SUM(0.5*(F835-B835)+B835)</f>
        <v>26</v>
      </c>
      <c r="E835" s="71">
        <f ca="1">SUM(0.75*(F835-B835),B835)</f>
        <v>24.5</v>
      </c>
      <c r="F835" s="108">
        <v>23</v>
      </c>
      <c r="G835" s="71">
        <f ca="1">SUM(0.25*(J835-F835),F835)</f>
        <v>21.5</v>
      </c>
      <c r="H835" s="71">
        <f ca="1">SUM(0.5*(J835-F835),F835)</f>
        <v>20</v>
      </c>
      <c r="I835" s="71">
        <f ca="1">SUM(0.75*(J835-F835),F835)</f>
        <v>18.5</v>
      </c>
      <c r="J835" s="108">
        <f ca="1">SUM(F835,-B835,F835)</f>
        <v>17</v>
      </c>
      <c r="K835" s="71">
        <f ca="1">SUM(0.5*(L835-J835),J835)</f>
        <v>15.875</v>
      </c>
      <c r="L835" s="108">
        <f ca="1">SUM(J835,J835,-H835,0.25*ABS(J835-H835))</f>
        <v>14.75</v>
      </c>
      <c r="M835" s="109">
        <f ca="1">SUM(0.166*(R835-L835),L835)</f>
        <v>15.1235</v>
      </c>
      <c r="N835" s="109">
        <f ca="1">SUM(0.333*(R835-L835),L835)</f>
        <v>15.49925</v>
      </c>
      <c r="O835" s="71">
        <f ca="1">SUM(0.5*(R835-L835),L835)</f>
        <v>15.875</v>
      </c>
      <c r="P835" s="71">
        <f ca="1">SUM(0.666*(R835-L835),L835)</f>
        <v>16.2485</v>
      </c>
      <c r="Q835" s="71">
        <f ca="1">SUM(0.832*(R835-L835),L835)</f>
        <v>16.622</v>
      </c>
      <c r="R835" s="108">
        <v>17</v>
      </c>
      <c r="S835" s="122"/>
      <c r="T835" s="111">
        <f ca="1">SUM((AX20+AY20+BC18+BD18)*-0.132/2,(AZ19+BA19+BB19+BE17+BF17+BG17+BH16+BI16+BJ16+BK15+BL15+BM15+BN14+BO14+BP14+BQ13+BR13+BS13+BT12+BU12+BV12+BW11+BX11+BY11)*-0.132/3,(BZ10+CA10)*-0.132/2,(BZ9+BY8+BX7+BW6+BV5+BV4)*-0.132,17)</f>
        <v>15.072461538461537</v>
      </c>
      <c r="U835" s="111">
        <f ca="1">Lefty!T835</f>
        <v>16.991538461538461</v>
      </c>
    </row>
    <row r="836" spans="2:21">
      <c r="B836" s="108">
        <v>30</v>
      </c>
      <c r="C836" s="71">
        <f ca="1">SUM(0.25*(F836-B836),B836)</f>
        <v>28.25</v>
      </c>
      <c r="D836" s="71">
        <f ca="1">SUM(0.5*(F836-B836)+B836)</f>
        <v>26.5</v>
      </c>
      <c r="E836" s="71">
        <f ca="1">SUM(0.75*(F836-B836),B836)</f>
        <v>24.75</v>
      </c>
      <c r="F836" s="108">
        <v>23</v>
      </c>
      <c r="G836" s="71">
        <f ca="1">SUM(0.25*(J836-F836),F836)</f>
        <v>21.25</v>
      </c>
      <c r="H836" s="71">
        <f ca="1">SUM(0.5*(J836-F836),F836)</f>
        <v>19.5</v>
      </c>
      <c r="I836" s="71">
        <f ca="1">SUM(0.75*(J836-F836),F836)</f>
        <v>17.75</v>
      </c>
      <c r="J836" s="108">
        <f ca="1">SUM(F836,-B836,F836)</f>
        <v>16</v>
      </c>
      <c r="K836" s="71">
        <f ca="1">SUM(0.5*(L836-J836),J836)</f>
        <v>14.6875</v>
      </c>
      <c r="L836" s="108">
        <f ca="1">SUM(J836,J836,-H836,0.25*ABS(J836-H836))</f>
        <v>13.375</v>
      </c>
      <c r="M836" s="109">
        <f ca="1">SUM(0.166*(R836-L836),L836)</f>
        <v>13.97675</v>
      </c>
      <c r="N836" s="109">
        <f ca="1">SUM(0.333*(R836-L836),L836)</f>
        <v>14.582125</v>
      </c>
      <c r="O836" s="71">
        <f ca="1">SUM(0.5*(R836-L836),L836)</f>
        <v>15.1875</v>
      </c>
      <c r="P836" s="71">
        <f ca="1">SUM(0.666*(R836-L836),L836)</f>
        <v>15.78925</v>
      </c>
      <c r="Q836" s="71">
        <f ca="1">SUM(0.832*(R836-L836),L836)</f>
        <v>16.391</v>
      </c>
      <c r="R836" s="108">
        <v>17</v>
      </c>
      <c r="S836" s="122"/>
      <c r="T836" s="111">
        <f ca="1">SUM((AV20+AW20+AX20+AY19+AZ19+BA19+BB18+BC18+BD18+BE17+BF17+BG17+BH16+BI16+BJ16+BO14+BP14+BQ14+BV12+BW12+BX12+BY11+BZ11+CA11)*-0.132/3,(BK15+BL15+BM15+BN15+BR13+BS13+BT13+BU13)*-0.132/4,(CB10+CC10+CB9+CA9)*-0.132/2,(BZ8+BY7+BX6+BW5+BV4)*-0.132,17)</f>
        <v>15.303461538461539</v>
      </c>
      <c r="U836" s="111">
        <f ca="1">Lefty!T836</f>
        <v>16.870538461538462</v>
      </c>
    </row>
    <row r="837" spans="2:21">
      <c r="B837" s="108">
        <v>31</v>
      </c>
      <c r="C837" s="71">
        <f ca="1">SUM(0.25*(F837-B837),B837)</f>
        <v>29</v>
      </c>
      <c r="D837" s="71">
        <f ca="1">SUM(0.5*(F837-B837)+B837)</f>
        <v>27</v>
      </c>
      <c r="E837" s="71">
        <f ca="1">SUM(0.75*(F837-B837),B837)</f>
        <v>25</v>
      </c>
      <c r="F837" s="108">
        <v>23</v>
      </c>
      <c r="G837" s="71">
        <f ca="1">SUM(0.25*(J837-F837),F837)</f>
        <v>21</v>
      </c>
      <c r="H837" s="71">
        <f ca="1">SUM(0.5*(J837-F837),F837)</f>
        <v>19</v>
      </c>
      <c r="I837" s="71">
        <f ca="1">SUM(0.75*(J837-F837),F837)</f>
        <v>17</v>
      </c>
      <c r="J837" s="108">
        <f ca="1">SUM(F837,-B837,F837)</f>
        <v>15</v>
      </c>
      <c r="K837" s="71">
        <f ca="1">SUM(0.5*(L837-J837),J837)</f>
        <v>13.5</v>
      </c>
      <c r="L837" s="108">
        <f ca="1">SUM(J837,J837,-H837,0.25*ABS(J837-H837))</f>
        <v>12</v>
      </c>
      <c r="M837" s="109">
        <f ca="1">SUM(0.166*(R837-L837),L837)</f>
        <v>12.83</v>
      </c>
      <c r="N837" s="109">
        <f ca="1">SUM(0.333*(R837-L837),L837)</f>
        <v>13.665</v>
      </c>
      <c r="O837" s="71">
        <f ca="1">SUM(0.5*(R837-L837),L837)</f>
        <v>14.5</v>
      </c>
      <c r="P837" s="71">
        <f ca="1">SUM(0.666*(R837-L837),L837)</f>
        <v>15.33</v>
      </c>
      <c r="Q837" s="71">
        <f ca="1">SUM(0.832*(R837-L837),L837)</f>
        <v>16.16</v>
      </c>
      <c r="R837" s="108">
        <v>17</v>
      </c>
      <c r="S837" s="122"/>
      <c r="T837" s="111">
        <f ca="1">SUM((AT20+AU20+AV20+BA18+BB18+BC18+BH16+BI16+BJ16)*-0.132/3,(AW19+AX19+AY19+AZ19+BD17+BE17+BF17+BG17+BK15+BL15+BM15+BN15+BO14+BP14+BQ14+BR14+BS13+BT13+BU13+BV13+BW12+BX12+BY12+BZ12)*-0.132/4,(CA11+CB11+CC11+CD10+CE10+CF10)*-0.132/3,(CE9+CD9+CC8+CB8+CA7+BZ7+BY6+BX6)*-0.132/2,(BW5+BV4)*-0.132,17)</f>
        <v>15.391461538461538</v>
      </c>
      <c r="U837" s="111">
        <f ca="1">Lefty!T837</f>
        <v>17.068538461538463</v>
      </c>
    </row>
    <row r="838" spans="2:21">
      <c r="B838" s="108">
        <v>32</v>
      </c>
      <c r="C838" s="71">
        <f ca="1">SUM(0.25*(F838-B838),B838)</f>
        <v>29.75</v>
      </c>
      <c r="D838" s="71">
        <f ca="1">SUM(0.5*(F838-B838)+B838)</f>
        <v>27.5</v>
      </c>
      <c r="E838" s="71">
        <f ca="1">SUM(0.75*(F838-B838),B838)</f>
        <v>25.25</v>
      </c>
      <c r="F838" s="108">
        <v>23</v>
      </c>
      <c r="G838" s="71">
        <f ca="1">SUM(0.25*(J838-F838),F838)</f>
        <v>20.75</v>
      </c>
      <c r="H838" s="71">
        <f ca="1">SUM(0.5*(J838-F838),F838)</f>
        <v>18.5</v>
      </c>
      <c r="I838" s="71">
        <f ca="1">SUM(0.75*(J838-F838),F838)</f>
        <v>16.25</v>
      </c>
      <c r="J838" s="108">
        <f ca="1">SUM(F838,-B838,F838)</f>
        <v>14</v>
      </c>
      <c r="K838" s="71">
        <f ca="1">SUM(0.5*(L838-J838),J838)</f>
        <v>12.3125</v>
      </c>
      <c r="L838" s="108">
        <f ca="1">SUM(J838,J838,-H838,0.25*ABS(J838-H838))</f>
        <v>10.625</v>
      </c>
      <c r="M838" s="109">
        <f ca="1">SUM(0.166*(R838-L838),L838)</f>
        <v>11.683250000000001</v>
      </c>
      <c r="N838" s="109">
        <f ca="1">SUM(0.333*(R838-L838),L838)</f>
        <v>12.747875</v>
      </c>
      <c r="O838" s="71">
        <f ca="1">SUM(0.5*(R838-L838),L838)</f>
        <v>13.8125</v>
      </c>
      <c r="P838" s="71">
        <f ca="1">SUM(0.666*(R838-L838),L838)</f>
        <v>14.870750000000001</v>
      </c>
      <c r="Q838" s="71">
        <f ca="1">SUM(0.832*(R838-L838),L838)</f>
        <v>15.928999999999999</v>
      </c>
      <c r="R838" s="108">
        <v>17</v>
      </c>
      <c r="S838" s="122"/>
      <c r="T838" s="111">
        <f ca="1">SUM((AR20+AS20+AT20)*-0.132/3,(AU19+AV19+AW19+AX19+AY18+AZ18+BA18+BB18+BC17+BD17+BE17+BF17+BG16+BH16+BI16+BJ16+BP14+BQ14+BR14+BS14+BY12+BZ12+CA12+CB12+CC11+CD11+CE11+CF11)*-0.132/4,(BK15+BL15+BM15+BN15+BO15+BT13+BU13+BV13+BW13+BX13)*-0.132/5,(CG10+CH10+CI10+CH9+CG9+CF9)*-0.132/3,(CE8+CD8+CC7+CB7+CA6+BZ6+BY5+BX5+BW4+BV4)*-0.132/2,17)</f>
        <v>15.404661538461539</v>
      </c>
      <c r="U838" s="111">
        <f ca="1">Lefty!T838</f>
        <v>16.934338461538463</v>
      </c>
    </row>
    <row r="839" spans="2:21">
      <c r="B839" s="108">
        <v>33</v>
      </c>
      <c r="C839" s="71">
        <f ca="1">SUM(0.25*(F839-B839),B839)</f>
        <v>30.5</v>
      </c>
      <c r="D839" s="71">
        <f ca="1">SUM(0.5*(F839-B839)+B839)</f>
        <v>28</v>
      </c>
      <c r="E839" s="71">
        <f ca="1">SUM(0.75*(F839-B839),B839)</f>
        <v>25.5</v>
      </c>
      <c r="F839" s="108">
        <v>23</v>
      </c>
      <c r="G839" s="71">
        <f ca="1">SUM(0.25*(J839-F839),F839)</f>
        <v>20.5</v>
      </c>
      <c r="H839" s="71">
        <f ca="1">SUM(0.5*(J839-F839),F839)</f>
        <v>18</v>
      </c>
      <c r="I839" s="71">
        <f ca="1">SUM(0.75*(J839-F839),F839)</f>
        <v>15.5</v>
      </c>
      <c r="J839" s="108">
        <f ca="1">SUM(F839,-B839,F839)</f>
        <v>13</v>
      </c>
      <c r="K839" s="71">
        <f ca="1">SUM(0.5*(L839-J839),J839)</f>
        <v>11.125</v>
      </c>
      <c r="L839" s="108">
        <f ca="1">SUM(J839,J839,-H839,0.25*ABS(J839-H839))</f>
        <v>9.25</v>
      </c>
      <c r="M839" s="109">
        <f ca="1">SUM(0.166*(R839-L839),L839)</f>
        <v>10.5365</v>
      </c>
      <c r="N839" s="109">
        <f ca="1">SUM(0.333*(R839-L839),L839)</f>
        <v>11.83075</v>
      </c>
      <c r="O839" s="71">
        <f ca="1">SUM(0.5*(R839-L839),L839)</f>
        <v>13.125</v>
      </c>
      <c r="P839" s="71">
        <f ca="1">SUM(0.666*(R839-L839),L839)</f>
        <v>14.4115</v>
      </c>
      <c r="Q839" s="71">
        <f ca="1">SUM(0.832*(R839-L839),L839)</f>
        <v>15.698</v>
      </c>
      <c r="R839" s="108">
        <v>17</v>
      </c>
      <c r="S839" s="122"/>
      <c r="T839" s="111">
        <f ca="1">SUM((AP20+AQ20+AR20+AS20+AT19+AU19+AV19+AW19+BC17+BD17+BE17+BF17+BG16+BH16+BI16+BJ16)*-0.132/4,(AX18+AY18+AZ18+BA18+BB18+BK15+BL15+BM15+BN15+BO15+BP14+BQ14+BR14+BS14+BT14+BU13+BV13+BW13+BX13+BY13+BZ12+CA12+CB12+CC12+CD12)*-0.132/5,(CE11+CF11+CG11+CH11+CI10+CJ10+CK10+CL10)*-0.132/4,(CK9+CJ9+CI9+CH8+CG8+CF8+CE7+CD7+CC7+CB6+CA6+BZ6)*-0.132/3,(BY5+BX5+BW4+BV4)*-0.132/2,17)</f>
        <v>15.349661538461538</v>
      </c>
      <c r="U839" s="111">
        <f ca="1">Lefty!T839</f>
        <v>17.028938461538463</v>
      </c>
    </row>
    <row r="840" spans="2:21">
      <c r="B840" s="108">
        <v>34</v>
      </c>
      <c r="C840" s="71">
        <f ca="1">SUM(0.25*(F840-B840),B840)</f>
        <v>31.25</v>
      </c>
      <c r="D840" s="71">
        <f ca="1">SUM(0.5*(F840-B840)+B840)</f>
        <v>28.5</v>
      </c>
      <c r="E840" s="71">
        <f ca="1">SUM(0.75*(F840-B840),B840)</f>
        <v>25.75</v>
      </c>
      <c r="F840" s="108">
        <v>23</v>
      </c>
      <c r="G840" s="71">
        <f ca="1">SUM(0.25*(J840-F840),F840)</f>
        <v>20.25</v>
      </c>
      <c r="H840" s="71">
        <f ca="1">SUM(0.5*(J840-F840),F840)</f>
        <v>17.5</v>
      </c>
      <c r="I840" s="71">
        <f ca="1">SUM(0.75*(J840-F840),F840)</f>
        <v>14.75</v>
      </c>
      <c r="J840" s="108">
        <f ca="1">SUM(F840,-B840,F840)</f>
        <v>12</v>
      </c>
      <c r="K840" s="71">
        <f ca="1">SUM(0.5*(L840-J840),J840)</f>
        <v>9.9375</v>
      </c>
      <c r="L840" s="108">
        <f ca="1">SUM(J840,J840,-H840,0.25*ABS(J840-H840))</f>
        <v>7.875</v>
      </c>
      <c r="M840" s="109">
        <f ca="1">SUM(0.166*(R840-L840),L840)</f>
        <v>9.38975</v>
      </c>
      <c r="N840" s="109">
        <f ca="1">SUM(0.333*(R840-L840),L840)</f>
        <v>10.913625</v>
      </c>
      <c r="O840" s="71">
        <f ca="1">SUM(0.5*(R840-L840),L840)</f>
        <v>12.4375</v>
      </c>
      <c r="P840" s="71">
        <f ca="1">SUM(0.666*(R840-L840),L840)</f>
        <v>13.95225</v>
      </c>
      <c r="Q840" s="71">
        <f ca="1">SUM(0.832*(R840-L840),L840)</f>
        <v>15.466999999999999</v>
      </c>
      <c r="R840" s="108">
        <v>17</v>
      </c>
      <c r="S840" s="122"/>
      <c r="T840" s="111">
        <f ca="1">SUM((AN20+AO20+AP20+AQ20+AW18+AX18+AY18+AZ18)*-0.132/4,(AR19+AS19+AT19+AU19+AV19+BA17+BB17+BC17+BD17+BE17+BF16+BG16+BH16+BI16+BJ16)*-0.132/5,(BK15+BL15+BM15+BN15+BO15+BP15+BV13+BW13+BX13+BY13+BZ13+CA13)*-0.132/6,(BQ14+BR14+BS14+BT14+BU14+CB12+CC12+CD12+CE12+CF12)*-0.132/5,(CG11+CH11+CI11+CJ11+CK10+CL10+CM10+CN10)*-0.132/4,(CM9+CL9+CK9+CJ8+CI8+CH8+CG7+CF7+CE7+CD6+CC6+CB6+CA5+BZ5+BY5+BX4+BW4+BV4)*-0.132/3,17)</f>
        <v>15.442061538461539</v>
      </c>
      <c r="U840" s="111">
        <f ca="1">Lefty!T840</f>
        <v>16.745138461538463</v>
      </c>
    </row>
    <row r="841" spans="2:21">
      <c r="B841" s="108">
        <v>35</v>
      </c>
      <c r="C841" s="71">
        <f ca="1">SUM(0.25*(F841-B841),B841)</f>
        <v>32</v>
      </c>
      <c r="D841" s="71">
        <f ca="1">SUM(0.5*(F841-B841)+B841)</f>
        <v>29</v>
      </c>
      <c r="E841" s="71">
        <f ca="1">SUM(0.75*(F841-B841),B841)</f>
        <v>26</v>
      </c>
      <c r="F841" s="108">
        <v>23</v>
      </c>
      <c r="G841" s="71">
        <f ca="1">SUM(0.25*(J841-F841),F841)</f>
        <v>20</v>
      </c>
      <c r="H841" s="71">
        <f ca="1">SUM(0.5*(J841-F841),F841)</f>
        <v>17</v>
      </c>
      <c r="I841" s="71">
        <f ca="1">SUM(0.75*(J841-F841),F841)</f>
        <v>14</v>
      </c>
      <c r="J841" s="108">
        <f ca="1">SUM(F841,-B841,F841)</f>
        <v>11</v>
      </c>
      <c r="K841" s="71">
        <f ca="1">SUM(0.5*(L841-J841),J841)</f>
        <v>8.75</v>
      </c>
      <c r="L841" s="108">
        <f ca="1">SUM(J841,J841,-H841,0.25*ABS(J841-H841))</f>
        <v>6.5</v>
      </c>
      <c r="M841" s="109">
        <f ca="1">SUM(0.166*(R841-L841),L841)</f>
        <v>8.243</v>
      </c>
      <c r="N841" s="109">
        <f ca="1">SUM(0.333*(R841-L841),L841)</f>
        <v>9.9965000000000011</v>
      </c>
      <c r="O841" s="71">
        <f ca="1">SUM(0.5*(R841-L841),L841)</f>
        <v>11.75</v>
      </c>
      <c r="P841" s="71">
        <f ca="1">SUM(0.666*(R841-L841),L841)</f>
        <v>13.493</v>
      </c>
      <c r="Q841" s="71">
        <f ca="1">SUM(0.832*(R841-L841),L841)</f>
        <v>15.235999999999999</v>
      </c>
      <c r="R841" s="108">
        <v>17</v>
      </c>
      <c r="S841" s="122"/>
      <c r="T841" s="111">
        <f ca="1">SUM((AL20+AM20+AN20+AO20+AP20+AQ19+AR19+AS19+AT19+AU19+AV18+AW18+AX18+AY18+AZ18+BA17+BB17+BC17+BD17+BE17+BF16+BG16+BH16+BI16+BJ16)*-0.132/5,(BK15+BL15+BM15+BN15+BO15+BP15+BQ14+BR14+BS14+BT14+BU14+BV14+BW13+BX13+BY13+BZ13+CA13+CB13+CC12+CD12+CE12+CF12+CG12+CH12)*-0.132/6,(CI11+CJ11+CK11+CL11+CM11)*-0.132/5,(CN10+CO10+CP10+CQ10+CP9+CO9+CN9+CM9+CL8+CK8+CJ8+CI8+CH7+CG7+CF7+CE7)*-0.132/4,(CD6+CC6+CB6+CA5+BZ5+BY5+BX4+BW4+BV4)*-0.132/3,17)</f>
        <v>15.468461538461538</v>
      </c>
      <c r="U841" s="111">
        <f ca="1">Lefty!T841</f>
        <v>16.591138461538463</v>
      </c>
    </row>
    <row r="842" spans="2:21">
      <c r="B842" s="108">
        <v>36</v>
      </c>
      <c r="C842" s="71">
        <f ca="1">SUM(0.25*(F842-B842),B842)</f>
        <v>32.75</v>
      </c>
      <c r="D842" s="71">
        <f ca="1">SUM(0.5*(F842-B842)+B842)</f>
        <v>29.5</v>
      </c>
      <c r="E842" s="71">
        <f ca="1">SUM(0.75*(F842-B842),B842)</f>
        <v>26.25</v>
      </c>
      <c r="F842" s="108">
        <v>23</v>
      </c>
      <c r="G842" s="71">
        <f ca="1">SUM(0.25*(J842-F842),F842)</f>
        <v>19.75</v>
      </c>
      <c r="H842" s="71">
        <f ca="1">SUM(0.5*(J842-F842),F842)</f>
        <v>16.5</v>
      </c>
      <c r="I842" s="71">
        <f ca="1">SUM(0.75*(J842-F842),F842)</f>
        <v>13.25</v>
      </c>
      <c r="J842" s="108">
        <f ca="1">SUM(F842,-B842,F842)</f>
        <v>10</v>
      </c>
      <c r="K842" s="71">
        <f ca="1">SUM(0.5*(L842-J842),J842)</f>
        <v>7.5625</v>
      </c>
      <c r="L842" s="108">
        <f ca="1">SUM(J842,J842,-H842,0.25*ABS(J842-H842))</f>
        <v>5.125</v>
      </c>
      <c r="M842" s="109">
        <f ca="1">SUM(0.166*(R842-L842),L842)</f>
        <v>7.09625</v>
      </c>
      <c r="N842" s="109">
        <f ca="1">SUM(0.333*(R842-L842),L842)</f>
        <v>9.079375</v>
      </c>
      <c r="O842" s="71">
        <f ca="1">SUM(0.5*(R842-L842),L842)</f>
        <v>11.0625</v>
      </c>
      <c r="P842" s="71">
        <f ca="1">SUM(0.666*(R842-L842),L842)</f>
        <v>13.033750000000001</v>
      </c>
      <c r="Q842" s="71">
        <f ca="1">SUM(0.832*(R842-L842),L842)</f>
        <v>15.004999999999999</v>
      </c>
      <c r="R842" s="108">
        <v>17</v>
      </c>
      <c r="S842" s="122"/>
      <c r="T842" s="111">
        <f ca="1">SUM((AJ20+AK20+AL20+AM20+AN20+AU18+AV18+AW18+AX18+AY18+BF16+BG16+BH16+BI16+BJ16)*-0.132/5,(AO19+AP19+AQ19+AR19+AS19+AT19+AZ17+BA17+BB17+BC17+BD17+BE17+BR14+BS14+BT14+BU14+BV14+BW14+CE12+CF12+CG12+CH12+CI12+CJ12)*-0.132/6,(BK15+BL15+BM15+BN15+BO15+BP15+BQ15+BX13+BY13+BZ13+CA13+CB13+CC13+CD13)*-0.132/7,(CK11+CL11+CM11+CN11+CO11+CP10+CQ10+CR10+CS10+CT10)*-0.132/5,(CS9+CR9+CQ9+CP9+CO8+CN8+CM8+CL8+CK7+CJ7+CI7+CH7+CG6+CF6+CE6+CD6+CC5+CB5+CA5+BZ5+BY4+BX4+BW4+BV4)*-0.132/4,17)</f>
        <v>15.310061538461538</v>
      </c>
      <c r="U842" s="111">
        <f ca="1">Lefty!T842</f>
        <v>16.346624175824175</v>
      </c>
    </row>
    <row r="843" spans="2:21">
      <c r="B843" s="108">
        <v>37</v>
      </c>
      <c r="C843" s="71">
        <f ca="1">SUM(0.25*(F843-B843),B843)</f>
        <v>33.5</v>
      </c>
      <c r="D843" s="71">
        <f ca="1">SUM(0.5*(F843-B843)+B843)</f>
        <v>30</v>
      </c>
      <c r="E843" s="71">
        <f ca="1">SUM(0.75*(F843-B843),B843)</f>
        <v>26.5</v>
      </c>
      <c r="F843" s="108">
        <v>23</v>
      </c>
      <c r="G843" s="71">
        <f ca="1">SUM(0.25*(J843-F843),F843)</f>
        <v>19.5</v>
      </c>
      <c r="H843" s="71">
        <f ca="1">SUM(0.5*(J843-F843),F843)</f>
        <v>16</v>
      </c>
      <c r="I843" s="71">
        <f ca="1">SUM(0.75*(J843-F843),F843)</f>
        <v>12.5</v>
      </c>
      <c r="J843" s="108">
        <f ca="1">SUM(F843,-B843,F843)</f>
        <v>9</v>
      </c>
      <c r="K843" s="71">
        <f ca="1">SUM(0.5*(L843-J843),J843)</f>
        <v>6.375</v>
      </c>
      <c r="L843" s="108">
        <f ca="1">SUM(J843,J843,-H843,0.25*ABS(J843-H843))</f>
        <v>3.75</v>
      </c>
      <c r="M843" s="109">
        <f ca="1">SUM(0.166*(R843-L843),L843)</f>
        <v>5.9495000000000005</v>
      </c>
      <c r="N843" s="109">
        <f ca="1">SUM(0.333*(R843-L843),L843)</f>
        <v>8.16225</v>
      </c>
      <c r="O843" s="71">
        <f ca="1">SUM(0.5*(R843-L843),L843)</f>
        <v>10.375</v>
      </c>
      <c r="P843" s="71">
        <f ca="1">SUM(0.666*(R843-L843),L843)</f>
        <v>12.5745</v>
      </c>
      <c r="Q843" s="71">
        <f ca="1">SUM(0.832*(R843-L843),L843)</f>
        <v>14.774</v>
      </c>
      <c r="R843" s="108">
        <v>17</v>
      </c>
      <c r="S843" s="122"/>
      <c r="T843" s="111">
        <f ca="1">SUM((AH20+AI20+AJ20+AK20+AL20)*-0.132/5,(AM19+AN19+AO19+AP19+AQ19+AR19+AS18+AT18+AU18+AV18+AW18+AX18+AY17+AZ17+BA17+BB17+BC17+BD17+BE16+BF16+BG16+BH16+BI16+BJ16)*-0.132/6,(BK15+BL15+BM15+BN15+BO15+BP15+BQ15+BR14+BS14+BT14+BU14+BV14+BW14+BX14+BY13+BZ13+CA13+CB13+CC13+CD13+CE13+CF12+CG12+CH12+CI12+CJ12+CK12+CL12)*-0.132/7,(CM11+CN11+CO11+CP11+CQ11+CR11)*-0.132/6,(CS10+CT10+CU10+CV10+CW10+CV9+CU9+CT9+CS9+CR9+CQ8+CP8+CO8+CN8+CM8+CL7+CK7+CJ7+CI7+CH7)*-0.132/5,(CG6+CF6+CE6+CD6+CC5+CB5+CA5+BZ5+BY4+BX4+BW4+BV4)*-0.132/4,17)</f>
        <v>15.440175824175825</v>
      </c>
      <c r="U843" s="111">
        <f ca="1">Lefty!T843</f>
        <v>16.136995604395604</v>
      </c>
    </row>
    <row r="844" spans="2:21">
      <c r="B844" s="108">
        <v>38</v>
      </c>
      <c r="C844" s="71">
        <f ca="1">SUM(0.25*(F844-B844),B844)</f>
        <v>34.25</v>
      </c>
      <c r="D844" s="71">
        <f ca="1">SUM(0.5*(F844-B844)+B844)</f>
        <v>30.5</v>
      </c>
      <c r="E844" s="71">
        <f ca="1">SUM(0.75*(F844-B844),B844)</f>
        <v>26.75</v>
      </c>
      <c r="F844" s="108">
        <v>23</v>
      </c>
      <c r="G844" s="71">
        <f ca="1">SUM(0.25*(J844-F844),F844)</f>
        <v>19.25</v>
      </c>
      <c r="H844" s="71">
        <f ca="1">SUM(0.5*(J844-F844),F844)</f>
        <v>15.5</v>
      </c>
      <c r="I844" s="71">
        <f ca="1">SUM(0.75*(J844-F844),F844)</f>
        <v>11.75</v>
      </c>
      <c r="J844" s="108">
        <f ca="1">SUM(F844,-B844,F844)</f>
        <v>8</v>
      </c>
      <c r="K844" s="71">
        <f ca="1">SUM(0.5*(L844-J844),J844)</f>
        <v>5.1875</v>
      </c>
      <c r="L844" s="108">
        <f ca="1">SUM(J844,J844,-H844,0.25*ABS(J844-H844))</f>
        <v>2.375</v>
      </c>
      <c r="M844" s="109">
        <f ca="1">SUM(0.166*(R844-L844),L844)</f>
        <v>4.80275</v>
      </c>
      <c r="N844" s="109">
        <f ca="1">SUM(0.333*(R844-L844),L844)</f>
        <v>7.2451250000000007</v>
      </c>
      <c r="O844" s="71">
        <f ca="1">SUM(0.5*(R844-L844),L844)</f>
        <v>9.6875</v>
      </c>
      <c r="P844" s="71">
        <f ca="1">SUM(0.666*(R844-L844),L844)</f>
        <v>12.115250000000001</v>
      </c>
      <c r="Q844" s="71">
        <f ca="1">SUM(0.832*(R844-L844),L844)</f>
        <v>14.543</v>
      </c>
      <c r="R844" s="108">
        <v>17</v>
      </c>
      <c r="S844" s="122"/>
      <c r="T844" s="111">
        <f ca="1">SUM((AF20+AG20+AH20+AI20+AJ20+AK20+AL19+AM19+AN19+AO19+AP19+AQ19+AY17+AZ17+BA17+BB17+BC17+BD17+BE16+BF16+BG16+BH16+BI16+BJ16)*-0.132/6,(AR18+AS18+AT18+AU18+AV18+AW18+AX18+BS14+BT14+BU14+BV14+BW14+BX14+BY14+CH12+CI12+CJ12+CK12+CL12+CM12+CN12)*-0.132/7,(BK15+BL15+BM15+BN15+BO15+BP15+BQ15+BR15+BZ13+CA13+CB13+CC13+CD13+CE13+CF13+CG13)*-0.132/8,(CO11+CP11+CQ11+CR11+CS11+CT11)*-0.132/6,(CU10+CV10+CW10+CX10+CY10+CX9+CW9+CV9+CU9+CT9+CS8+CR8+CQ8+CP8+CO8+CN7+CM7+CL7+CK7+CJ7+CI6+CH6+CG6+CF6+CE6+CD5+CC5+CB5+CA5+BZ5)*-0.132/5,(BY4+BX4+BW4+BV4)*-0.132/4,17)</f>
        <v>15.526447252747254</v>
      </c>
      <c r="U844" s="111">
        <f ca="1">Lefty!T844</f>
        <v>16.065181318681319</v>
      </c>
    </row>
    <row r="845" spans="2:21">
      <c r="B845" s="108">
        <v>39</v>
      </c>
      <c r="C845" s="71">
        <f ca="1">SUM(0.25*(F845-B845),B845)</f>
        <v>35</v>
      </c>
      <c r="D845" s="71">
        <f ca="1">SUM(0.5*(F845-B845)+B845)</f>
        <v>31</v>
      </c>
      <c r="E845" s="71">
        <f ca="1">SUM(0.75*(F845-B845),B845)</f>
        <v>27</v>
      </c>
      <c r="F845" s="108">
        <v>23</v>
      </c>
      <c r="G845" s="71">
        <f ca="1">SUM(0.25*(J845-F845),F845)</f>
        <v>19</v>
      </c>
      <c r="H845" s="71">
        <f ca="1">SUM(0.5*(J845-F845),F845)</f>
        <v>15</v>
      </c>
      <c r="I845" s="71">
        <f ca="1">SUM(0.75*(J845-F845),F845)</f>
        <v>11</v>
      </c>
      <c r="J845" s="108">
        <f ca="1">SUM(F845,-B845,F845)</f>
        <v>7</v>
      </c>
      <c r="K845" s="71">
        <f ca="1">SUM(0.5*(L845-J845),J845)</f>
        <v>4</v>
      </c>
      <c r="L845" s="108">
        <f ca="1">SUM(J845,J845,-H845,0.25*ABS(J845-H845))</f>
        <v>1</v>
      </c>
      <c r="M845" s="109">
        <f ca="1">SUM(0.166*(R845-L845),L845)</f>
        <v>3.656</v>
      </c>
      <c r="N845" s="109">
        <f ca="1">SUM(0.333*(R845-L845),L845)</f>
        <v>6.328</v>
      </c>
      <c r="O845" s="71">
        <f ca="1">SUM(0.5*(R845-L845),L845)</f>
        <v>9</v>
      </c>
      <c r="P845" s="71">
        <f ca="1">SUM(0.666*(R845-L845),L845)</f>
        <v>11.656</v>
      </c>
      <c r="Q845" s="71">
        <f ca="1">SUM(0.832*(R845-L845),L845)</f>
        <v>14.312</v>
      </c>
      <c r="R845" s="108">
        <v>17</v>
      </c>
      <c r="S845" s="122"/>
      <c r="T845" s="111">
        <f ca="1">SUM((AD20+AE20+AF20+AG20+AH20+AI20+AQ18+AR18+AS18+AT18+AU18+AV18)*-0.132/6,(AJ19+AK19+AL19+AM19+AN19+AO19+AP19+AW17+AX17+AY17+AZ17+BA17+BB17+BC17+BD16+BE16+BF16+BG16+BH16+BI16+BJ16)*-0.132/7,(BK15+BL15+BM15+BN15+BO15+BP15+BQ15+BR15+BS14+BT14+BU14+BV14+BW14+BX14+BY14+BZ14+CA13+CB13+CC13+CD13+CE13++CF13+CG13+CH13+CI12+CJ12+CK12+CL12+CM12+CN12+CO12+CP12)*-0.132/8,(CQ11+CR11+CS11+CT11+CU11+CV11+CW10+CX10+CY10+CZ10+DA10+DB10+DA9+CZ9+CY9+CX9+CW9+CV9+CU8+CT8+CS8+CR8+CQ8+CP8)*-0.132/6,(CO7+CN7+CM7+CL7+CK7+CJ6+CI6+CH6+CG6+CF6+CE5+CD5+CC5+CB5+CA5+BZ4+BY4+BX4+BW4+BV4)*-0.132/5,17)</f>
        <v>15.823132967032967</v>
      </c>
      <c r="U845" s="111">
        <f ca="1">Lefty!T845</f>
        <v>15.93978131868132</v>
      </c>
    </row>
    <row r="846" spans="2:19">
      <c r="B846" s="108"/>
      <c r="C846" s="71"/>
      <c r="D846" s="71"/>
      <c r="E846" s="71"/>
      <c r="F846" s="108"/>
      <c r="G846" s="71"/>
      <c r="H846" s="71"/>
      <c r="I846" s="71"/>
      <c r="J846" s="108"/>
      <c r="K846" s="71"/>
      <c r="L846" s="108"/>
      <c r="M846" s="109"/>
      <c r="N846" s="109"/>
      <c r="O846" s="71"/>
      <c r="P846" s="71"/>
      <c r="Q846" s="71"/>
      <c r="R846" s="108"/>
      <c r="S846" s="122"/>
    </row>
    <row r="847" spans="2:21">
      <c r="B847" s="108">
        <v>27</v>
      </c>
      <c r="C847" s="71">
        <f ca="1">SUM(0.25*(F847-B847),B847)</f>
        <v>26.25</v>
      </c>
      <c r="D847" s="71">
        <f ca="1">SUM(0.5*(F847-B847)+B847)</f>
        <v>25.5</v>
      </c>
      <c r="E847" s="71">
        <f ca="1">SUM(0.75*(F847-B847),B847)</f>
        <v>24.75</v>
      </c>
      <c r="F847" s="108">
        <v>24</v>
      </c>
      <c r="G847" s="71">
        <f ca="1">SUM(0.25*(J847-F847),F847)</f>
        <v>23.25</v>
      </c>
      <c r="H847" s="71">
        <f ca="1">SUM(0.5*(J847-F847),F847)</f>
        <v>22.5</v>
      </c>
      <c r="I847" s="71">
        <f ca="1">SUM(0.75*(J847-F847),F847)</f>
        <v>21.75</v>
      </c>
      <c r="J847" s="108">
        <f ca="1">SUM(F847,-B847,F847)</f>
        <v>21</v>
      </c>
      <c r="K847" s="71">
        <f ca="1">SUM(0.5*(L847-J847),J847)</f>
        <v>20.4375</v>
      </c>
      <c r="L847" s="108">
        <f ca="1">SUM(J847,J847,-H847,0.25*ABS(J847-H847))</f>
        <v>19.875</v>
      </c>
      <c r="M847" s="109">
        <f ca="1">SUM(0.166*(R847-L847),L847)</f>
        <v>19.39775</v>
      </c>
      <c r="N847" s="109">
        <f ca="1">SUM(0.333*(R847-L847),L847)</f>
        <v>18.917625</v>
      </c>
      <c r="O847" s="71">
        <f ca="1">SUM(0.5*(R847-L847),L847)</f>
        <v>18.4375</v>
      </c>
      <c r="P847" s="71">
        <f ca="1">SUM(0.666*(R847-L847),L847)</f>
        <v>17.96025</v>
      </c>
      <c r="Q847" s="71">
        <f ca="1">SUM(0.832*(R847-L847),L847)</f>
        <v>17.483</v>
      </c>
      <c r="R847" s="108">
        <v>17</v>
      </c>
      <c r="S847" s="122"/>
      <c r="T847" s="111">
        <f ca="1">SUM((BB20+BE18+BH16+BK14+BN12+BO11+BP10+BQ9+BR8+BS7+BT6+BU5+BV4)*-0.132,(BC19+BD19+BF17+BG17+BI15+BJ15+BL13+BM13)*-0.132/2,17)</f>
        <v>15.160461538461538</v>
      </c>
      <c r="U847" s="111">
        <f ca="1">Lefty!T847</f>
        <v>16.595538461538464</v>
      </c>
    </row>
    <row r="848" spans="2:21">
      <c r="B848" s="108">
        <v>28</v>
      </c>
      <c r="C848" s="71">
        <f ca="1">SUM(0.25*(F848-B848),B848)</f>
        <v>27</v>
      </c>
      <c r="D848" s="71">
        <f ca="1">SUM(0.5*(F848-B848)+B848)</f>
        <v>26</v>
      </c>
      <c r="E848" s="71">
        <f ca="1">SUM(0.75*(F848-B848),B848)</f>
        <v>25</v>
      </c>
      <c r="F848" s="108">
        <v>24</v>
      </c>
      <c r="G848" s="71">
        <f ca="1">SUM(0.25*(J848-F848),F848)</f>
        <v>23</v>
      </c>
      <c r="H848" s="71">
        <f ca="1">SUM(0.5*(J848-F848),F848)</f>
        <v>22</v>
      </c>
      <c r="I848" s="71">
        <f ca="1">SUM(0.75*(J848-F848),F848)</f>
        <v>21</v>
      </c>
      <c r="J848" s="108">
        <f ca="1">SUM(F848,-B848,F848)</f>
        <v>20</v>
      </c>
      <c r="K848" s="71">
        <f ca="1">SUM(0.5*(L848-J848),J848)</f>
        <v>19.25</v>
      </c>
      <c r="L848" s="108">
        <f ca="1">SUM(J848,J848,-H848,0.25*ABS(J848-H848))</f>
        <v>18.5</v>
      </c>
      <c r="M848" s="109">
        <f ca="1">SUM(0.166*(R848-L848),L848)</f>
        <v>18.251</v>
      </c>
      <c r="N848" s="109">
        <f ca="1">SUM(0.333*(R848-L848),L848)</f>
        <v>18.0005</v>
      </c>
      <c r="O848" s="71">
        <f ca="1">SUM(0.5*(R848-L848),L848)</f>
        <v>17.75</v>
      </c>
      <c r="P848" s="71">
        <f ca="1">SUM(0.666*(R848-L848),L848)</f>
        <v>17.501</v>
      </c>
      <c r="Q848" s="71">
        <f ca="1">SUM(0.832*(R848-L848),L848)</f>
        <v>17.252</v>
      </c>
      <c r="R848" s="108">
        <v>17</v>
      </c>
      <c r="S848" s="122"/>
      <c r="T848" s="111">
        <f ca="1">SUM((BA19+BB19+BC18+BD18+BE17+BF17+BG16+BH16+BI15+BJ15+BK14+BL14+BM13+BN13+BO12+BP12+BQ11+BR11)*-0.132/2,(AZ20+BS10+BT9+BT8+BU7+BU6+BV5+BV4)*-0.132,17)</f>
        <v>14.830461538461538</v>
      </c>
      <c r="U848" s="111">
        <f ca="1">Lefty!T848</f>
        <v>16.661538461538463</v>
      </c>
    </row>
    <row r="849" spans="2:21">
      <c r="B849" s="108">
        <v>29</v>
      </c>
      <c r="C849" s="71">
        <f ca="1">SUM(0.25*(F849-B849),B849)</f>
        <v>27.75</v>
      </c>
      <c r="D849" s="71">
        <f ca="1">SUM(0.5*(F849-B849)+B849)</f>
        <v>26.5</v>
      </c>
      <c r="E849" s="71">
        <f ca="1">SUM(0.75*(F849-B849),B849)</f>
        <v>25.25</v>
      </c>
      <c r="F849" s="108">
        <v>24</v>
      </c>
      <c r="G849" s="71">
        <f ca="1">SUM(0.25*(J849-F849),F849)</f>
        <v>22.75</v>
      </c>
      <c r="H849" s="71">
        <f ca="1">SUM(0.5*(J849-F849),F849)</f>
        <v>21.5</v>
      </c>
      <c r="I849" s="71">
        <f ca="1">SUM(0.75*(J849-F849),F849)</f>
        <v>20.25</v>
      </c>
      <c r="J849" s="108">
        <f ca="1">SUM(F849,-B849,F849)</f>
        <v>19</v>
      </c>
      <c r="K849" s="71">
        <f ca="1">SUM(0.5*(L849-J849),J849)</f>
        <v>18.0625</v>
      </c>
      <c r="L849" s="108">
        <f ca="1">SUM(J849,J849,-H849,0.25*ABS(J849-H849))</f>
        <v>17.125</v>
      </c>
      <c r="M849" s="109">
        <f ca="1">SUM(0.166*(R849-L849),L849)</f>
        <v>17.10425</v>
      </c>
      <c r="N849" s="109">
        <f ca="1">SUM(0.333*(R849-L849),L849)</f>
        <v>17.083375</v>
      </c>
      <c r="O849" s="71">
        <f ca="1">SUM(0.5*(R849-L849),L849)</f>
        <v>17.0625</v>
      </c>
      <c r="P849" s="71">
        <f ca="1">SUM(0.666*(R849-L849),L849)</f>
        <v>17.04175</v>
      </c>
      <c r="Q849" s="71">
        <f ca="1">SUM(0.832*(R849-L849),L849)</f>
        <v>17.021</v>
      </c>
      <c r="R849" s="108">
        <v>17</v>
      </c>
      <c r="S849" s="122"/>
      <c r="T849" s="111">
        <f ca="1">SUM((AX20+AY20+AZ19+BA19+BE17+BF17+BG16+BH16+BL14+BM14++++BQ12+BR12+BS11+BT11+BU10+BV10)*-0.132/2,(BB18+BC18+BD18+BI15+BJ15+BK15+BN13+BO13+BP13)*-0.132/3,(BV9+BV8+BV7+BV6+BV5+BV4)*-0.132,17)</f>
        <v>14.896461538461539</v>
      </c>
      <c r="U849" s="111">
        <f ca="1">Lefty!T849</f>
        <v>16.683538461538461</v>
      </c>
    </row>
    <row r="850" spans="2:21">
      <c r="B850" s="108">
        <v>30</v>
      </c>
      <c r="C850" s="71">
        <f ca="1">SUM(0.25*(F850-B850),B850)</f>
        <v>28.5</v>
      </c>
      <c r="D850" s="71">
        <f ca="1">SUM(0.5*(F850-B850)+B850)</f>
        <v>27</v>
      </c>
      <c r="E850" s="71">
        <f ca="1">SUM(0.75*(F850-B850),B850)</f>
        <v>25.5</v>
      </c>
      <c r="F850" s="108">
        <v>24</v>
      </c>
      <c r="G850" s="71">
        <f ca="1">SUM(0.25*(J850-F850),F850)</f>
        <v>22.5</v>
      </c>
      <c r="H850" s="71">
        <f ca="1">SUM(0.5*(J850-F850),F850)</f>
        <v>21</v>
      </c>
      <c r="I850" s="71">
        <f ca="1">SUM(0.75*(J850-F850),F850)</f>
        <v>19.5</v>
      </c>
      <c r="J850" s="108">
        <f ca="1">SUM(F850,-B850,F850)</f>
        <v>18</v>
      </c>
      <c r="K850" s="71">
        <f ca="1">SUM(0.5*(L850-J850),J850)</f>
        <v>16.875</v>
      </c>
      <c r="L850" s="108">
        <f ca="1">SUM(J850,J850,-H850,0.25*ABS(J850-H850))</f>
        <v>15.75</v>
      </c>
      <c r="M850" s="109">
        <f ca="1">SUM(0.166*(R850-L850),L850)</f>
        <v>15.9575</v>
      </c>
      <c r="N850" s="109">
        <f ca="1">SUM(0.333*(R850-L850),L850)</f>
        <v>16.16625</v>
      </c>
      <c r="O850" s="71">
        <f ca="1">SUM(0.5*(R850-L850),L850)</f>
        <v>16.375</v>
      </c>
      <c r="P850" s="71">
        <f ca="1">SUM(0.666*(R850-L850),L850)</f>
        <v>16.5825</v>
      </c>
      <c r="Q850" s="71">
        <f ca="1">SUM(0.832*(R850-L850),L850)</f>
        <v>16.79</v>
      </c>
      <c r="R850" s="108">
        <v>17</v>
      </c>
      <c r="S850" s="122"/>
      <c r="T850" s="111">
        <f ca="1">SUM((AV20+AW20+BA18+BB18)*-0.132/2,(AX19+AY19+AZ19+BC17+BD17+BE17+BF16+BG16+BH16+BI15+BJ15+BK15+BL14+BM14+BN14+BO13+BP13+BQ13+BR12+BS12+BT12+BU11+BV11+BW11)*-0.132/3,(BX10+BY10)*-0.132/2,(BX9+BX8+BW7+BW6+BV5+BV4)*-0.132,17)</f>
        <v>15.138461538461538</v>
      </c>
      <c r="U850" s="111">
        <f ca="1">Lefty!T850</f>
        <v>16.485538461538461</v>
      </c>
    </row>
    <row r="851" spans="2:21">
      <c r="B851" s="108">
        <v>31</v>
      </c>
      <c r="C851" s="71">
        <f ca="1">SUM(0.25*(F851-B851),B851)</f>
        <v>29.25</v>
      </c>
      <c r="D851" s="71">
        <f ca="1">SUM(0.5*(F851-B851)+B851)</f>
        <v>27.5</v>
      </c>
      <c r="E851" s="71">
        <f ca="1">SUM(0.75*(F851-B851),B851)</f>
        <v>25.75</v>
      </c>
      <c r="F851" s="108">
        <v>24</v>
      </c>
      <c r="G851" s="71">
        <f ca="1">SUM(0.25*(J851-F851),F851)</f>
        <v>22.25</v>
      </c>
      <c r="H851" s="71">
        <f ca="1">SUM(0.5*(J851-F851),F851)</f>
        <v>20.5</v>
      </c>
      <c r="I851" s="71">
        <f ca="1">SUM(0.75*(J851-F851),F851)</f>
        <v>18.75</v>
      </c>
      <c r="J851" s="108">
        <f ca="1">SUM(F851,-B851,F851)</f>
        <v>17</v>
      </c>
      <c r="K851" s="71">
        <f ca="1">SUM(0.5*(L851-J851),J851)</f>
        <v>15.6875</v>
      </c>
      <c r="L851" s="108">
        <f ca="1">SUM(J851,J851,-H851,0.25*ABS(J851-H851))</f>
        <v>14.375</v>
      </c>
      <c r="M851" s="109">
        <f ca="1">SUM(0.166*(R851-L851),L851)</f>
        <v>14.81075</v>
      </c>
      <c r="N851" s="109">
        <f ca="1">SUM(0.333*(R851-L851),L851)</f>
        <v>15.249125</v>
      </c>
      <c r="O851" s="71">
        <f ca="1">SUM(0.5*(R851-L851),L851)</f>
        <v>15.6875</v>
      </c>
      <c r="P851" s="71">
        <f ca="1">SUM(0.666*(R851-L851),L851)</f>
        <v>16.12325</v>
      </c>
      <c r="Q851" s="71">
        <f ca="1">SUM(0.832*(R851-L851),L851)</f>
        <v>16.559</v>
      </c>
      <c r="R851" s="108">
        <v>17</v>
      </c>
      <c r="S851" s="122"/>
      <c r="T851" s="111">
        <f ca="1">SUM((AT20+AU20+AV20+AW19+AX19+AY19+AZ18+BA18+BB18+BC17+BD17+BE17+BF16+BG16+BH16+BM14+BN14+BO14+BT12+BU12+BV12+BW11+BX11+BY11)*-0.132/3,(BI15+BJ15+BK15+BL15+BP13+BQ13+BR13+BS13)*-0.132/4,(BZ10+CA10)*-0.132/2,(BZ9+BY8+BX7+BW6+BV5+BV4)*-0.132,17)</f>
        <v>15.094461538461538</v>
      </c>
      <c r="U851" s="111">
        <f ca="1">Lefty!T851</f>
        <v>16.870538461538462</v>
      </c>
    </row>
    <row r="852" spans="2:21">
      <c r="B852" s="108">
        <v>32</v>
      </c>
      <c r="C852" s="71">
        <f ca="1">SUM(0.25*(F852-B852),B852)</f>
        <v>30</v>
      </c>
      <c r="D852" s="71">
        <f ca="1">SUM(0.5*(F852-B852)+B852)</f>
        <v>28</v>
      </c>
      <c r="E852" s="71">
        <f ca="1">SUM(0.75*(F852-B852),B852)</f>
        <v>26</v>
      </c>
      <c r="F852" s="108">
        <v>24</v>
      </c>
      <c r="G852" s="71">
        <f ca="1">SUM(0.25*(J852-F852),F852)</f>
        <v>22</v>
      </c>
      <c r="H852" s="71">
        <f ca="1">SUM(0.5*(J852-F852),F852)</f>
        <v>20</v>
      </c>
      <c r="I852" s="71">
        <f ca="1">SUM(0.75*(J852-F852),F852)</f>
        <v>18</v>
      </c>
      <c r="J852" s="108">
        <f ca="1">SUM(F852,-B852,F852)</f>
        <v>16</v>
      </c>
      <c r="K852" s="71">
        <f ca="1">SUM(0.5*(L852-J852),J852)</f>
        <v>14.5</v>
      </c>
      <c r="L852" s="108">
        <f ca="1">SUM(J852,J852,-H852,0.25*ABS(J852-H852))</f>
        <v>13</v>
      </c>
      <c r="M852" s="109">
        <f ca="1">SUM(0.166*(R852-L852),L852)</f>
        <v>13.664</v>
      </c>
      <c r="N852" s="109">
        <f ca="1">SUM(0.333*(R852-L852),L852)</f>
        <v>14.332</v>
      </c>
      <c r="O852" s="71">
        <f ca="1">SUM(0.5*(R852-L852),L852)</f>
        <v>15</v>
      </c>
      <c r="P852" s="71">
        <f ca="1">SUM(0.666*(R852-L852),L852)</f>
        <v>15.664</v>
      </c>
      <c r="Q852" s="71">
        <f ca="1">SUM(0.832*(R852-L852),L852)</f>
        <v>16.328</v>
      </c>
      <c r="R852" s="108">
        <v>17</v>
      </c>
      <c r="S852" s="122"/>
      <c r="T852" s="111">
        <f ca="1">SUM((AR20+AS20+AT20+AY18+AZ18+BA18+BF16+BG16+BH16)*-0.132/3,(AU19+AV19+AW19+AX19+BB17+BC17+BD17+BE17+BI15+BJ15+BK15+BL15+BM14+BN14+BO14+BP14+BQ13+BR13+BS13+BT13+BU12+BV12+BW12+BX12)*-0.132/4,(BY11+BZ11+CA11+CB10+CC10+CD10)*-0.132/3,(CC9+CB9+CA8+BZ8)*-0.132/2,(BY7+BX6+BW5+BV4)*-0.132,17)</f>
        <v>15.380461538461539</v>
      </c>
      <c r="U852" s="111">
        <f ca="1">Lefty!T852</f>
        <v>16.727538461538462</v>
      </c>
    </row>
    <row r="853" spans="2:21">
      <c r="B853" s="108">
        <v>33</v>
      </c>
      <c r="C853" s="71">
        <f ca="1">SUM(0.25*(F853-B853),B853)</f>
        <v>30.75</v>
      </c>
      <c r="D853" s="71">
        <f ca="1">SUM(0.5*(F853-B853)+B853)</f>
        <v>28.5</v>
      </c>
      <c r="E853" s="71">
        <f ca="1">SUM(0.75*(F853-B853),B853)</f>
        <v>26.25</v>
      </c>
      <c r="F853" s="108">
        <v>24</v>
      </c>
      <c r="G853" s="71">
        <f ca="1">SUM(0.25*(J853-F853),F853)</f>
        <v>21.75</v>
      </c>
      <c r="H853" s="71">
        <f ca="1">SUM(0.5*(J853-F853),F853)</f>
        <v>19.5</v>
      </c>
      <c r="I853" s="71">
        <f ca="1">SUM(0.75*(J853-F853),F853)</f>
        <v>17.25</v>
      </c>
      <c r="J853" s="108">
        <f ca="1">SUM(F853,-B853,F853)</f>
        <v>15</v>
      </c>
      <c r="K853" s="71">
        <f ca="1">SUM(0.5*(L853-J853),J853)</f>
        <v>13.3125</v>
      </c>
      <c r="L853" s="108">
        <f ca="1">SUM(J853,J853,-H853,0.25*ABS(J853-H853))</f>
        <v>11.625</v>
      </c>
      <c r="M853" s="109">
        <f ca="1">SUM(0.166*(R853-L853),L853)</f>
        <v>12.51725</v>
      </c>
      <c r="N853" s="109">
        <f ca="1">SUM(0.333*(R853-L853),L853)</f>
        <v>13.414875</v>
      </c>
      <c r="O853" s="71">
        <f ca="1">SUM(0.5*(R853-L853),L853)</f>
        <v>14.3125</v>
      </c>
      <c r="P853" s="71">
        <f ca="1">SUM(0.666*(R853-L853),L853)</f>
        <v>15.20475</v>
      </c>
      <c r="Q853" s="71">
        <f ca="1">SUM(0.832*(R853-L853),L853)</f>
        <v>16.097</v>
      </c>
      <c r="R853" s="108">
        <v>17</v>
      </c>
      <c r="S853" s="122"/>
      <c r="T853" s="111">
        <f ca="1">SUM((AP20+AQ20+AR20)*-0.132/3,(AS19+AT19+AU19+AV19+AW18+AX18+AY18+AZ18+BA17+BB17+BC17+BD17+BE16+BF16+BG16+BH16+BN14+BO14+BP14+BQ14+BW12+BX12+BY12+BZ12+CA11+CB11+CC11+CD11)*-0.132/4,(BI15+BJ15+BK15+BL15+BM15+BR13+BS13+BT13+BU13+BV13)*-0.132/5,(CE10+CF10+CG10)*-0.132/3,(CF9+CE9+CD8+CC8+CB7+CA7+BZ6+BY6+BX5+BW5)*-0.132/2,BV4*-0.132,17)</f>
        <v>15.33206153846154</v>
      </c>
      <c r="U853" s="111">
        <f ca="1">Lefty!T853</f>
        <v>16.846338461538462</v>
      </c>
    </row>
    <row r="854" spans="2:21">
      <c r="B854" s="108">
        <v>34</v>
      </c>
      <c r="C854" s="71">
        <f ca="1">SUM(0.25*(F854-B854),B854)</f>
        <v>31.5</v>
      </c>
      <c r="D854" s="71">
        <f ca="1">SUM(0.5*(F854-B854)+B854)</f>
        <v>29</v>
      </c>
      <c r="E854" s="71">
        <f ca="1">SUM(0.75*(F854-B854),B854)</f>
        <v>26.5</v>
      </c>
      <c r="F854" s="108">
        <v>24</v>
      </c>
      <c r="G854" s="71">
        <f ca="1">SUM(0.25*(J854-F854),F854)</f>
        <v>21.5</v>
      </c>
      <c r="H854" s="71">
        <f ca="1">SUM(0.5*(J854-F854),F854)</f>
        <v>19</v>
      </c>
      <c r="I854" s="71">
        <f ca="1">SUM(0.75*(J854-F854),F854)</f>
        <v>16.5</v>
      </c>
      <c r="J854" s="108">
        <f ca="1">SUM(F854,-B854,F854)</f>
        <v>14</v>
      </c>
      <c r="K854" s="71">
        <f ca="1">SUM(0.5*(L854-J854),J854)</f>
        <v>12.125</v>
      </c>
      <c r="L854" s="108">
        <f ca="1">SUM(J854,J854,-H854,0.25*ABS(J854-H854))</f>
        <v>10.25</v>
      </c>
      <c r="M854" s="109">
        <f ca="1">SUM(0.166*(R854-L854),L854)</f>
        <v>11.3705</v>
      </c>
      <c r="N854" s="109">
        <f ca="1">SUM(0.333*(R854-L854),L854)</f>
        <v>12.49775</v>
      </c>
      <c r="O854" s="71">
        <f ca="1">SUM(0.5*(R854-L854),L854)</f>
        <v>13.625</v>
      </c>
      <c r="P854" s="71">
        <f ca="1">SUM(0.666*(R854-L854),L854)</f>
        <v>14.7455</v>
      </c>
      <c r="Q854" s="71">
        <f ca="1">SUM(0.832*(R854-L854),L854)</f>
        <v>15.866</v>
      </c>
      <c r="R854" s="108">
        <v>17</v>
      </c>
      <c r="S854" s="122"/>
      <c r="T854" s="111">
        <f ca="1">SUM((AN20+AO20+AP20+AQ20+AR19+AS19+AT19+AU19+BA17+BB17+BC17+BD17+BE16+BF16+BG16+BH16)*-0.132/4,(AV18+AW18+AX18+AY18+AZ18+BI15+BJ15+BK15+BL15+BM15+BN14+BO14+BP14+BQ14+BR14+BS13+BT13+BU13+BV13+BW13+BX12+BY12+BZ12+CA12+CB12)*-0.132/5,(CC11+CD11+CE11+CF11+CG10+CH10+CI10+CJ10)*-0.132/4,(CI9+CH9+CG9+CF8+CE8+CD8)*-0.132/3,(CC7+CB7+CA6+BZ6+BY5+BX5+BW4+BV4)*-0.132/2,17)</f>
        <v>15.285861538461539</v>
      </c>
      <c r="U854" s="111">
        <f ca="1">Lefty!T854</f>
        <v>16.795738461538463</v>
      </c>
    </row>
    <row r="855" spans="2:21">
      <c r="B855" s="108">
        <v>35</v>
      </c>
      <c r="C855" s="71">
        <f ca="1">SUM(0.25*(F855-B855),B855)</f>
        <v>32.25</v>
      </c>
      <c r="D855" s="71">
        <f ca="1">SUM(0.5*(F855-B855)+B855)</f>
        <v>29.5</v>
      </c>
      <c r="E855" s="71">
        <f ca="1">SUM(0.75*(F855-B855),B855)</f>
        <v>26.75</v>
      </c>
      <c r="F855" s="108">
        <v>24</v>
      </c>
      <c r="G855" s="71">
        <f ca="1">SUM(0.25*(J855-F855),F855)</f>
        <v>21.25</v>
      </c>
      <c r="H855" s="71">
        <f ca="1">SUM(0.5*(J855-F855),F855)</f>
        <v>18.5</v>
      </c>
      <c r="I855" s="71">
        <f ca="1">SUM(0.75*(J855-F855),F855)</f>
        <v>15.75</v>
      </c>
      <c r="J855" s="108">
        <f ca="1">SUM(F855,-B855,F855)</f>
        <v>13</v>
      </c>
      <c r="K855" s="71">
        <f ca="1">SUM(0.5*(L855-J855),J855)</f>
        <v>10.9375</v>
      </c>
      <c r="L855" s="108">
        <f ca="1">SUM(J855,J855,-H855,0.25*ABS(J855-H855))</f>
        <v>8.875</v>
      </c>
      <c r="M855" s="109">
        <f ca="1">SUM(0.166*(R855-L855),L855)</f>
        <v>10.22375</v>
      </c>
      <c r="N855" s="109">
        <f ca="1">SUM(0.333*(R855-L855),L855)</f>
        <v>11.580625</v>
      </c>
      <c r="O855" s="71">
        <f ca="1">SUM(0.5*(R855-L855),L855)</f>
        <v>12.9375</v>
      </c>
      <c r="P855" s="71">
        <f ca="1">SUM(0.666*(R855-L855),L855)</f>
        <v>14.286249999999999</v>
      </c>
      <c r="Q855" s="71">
        <f ca="1">SUM(0.832*(R855-L855),L855)</f>
        <v>15.635</v>
      </c>
      <c r="R855" s="108">
        <v>17</v>
      </c>
      <c r="S855" s="122"/>
      <c r="T855" s="111">
        <f ca="1">SUM((AL20+AM20+AN20+AO20+AU18+AV18+AW18+AX18)*-0.132/4,(AP19+AQ19+AR19+AS19+AT19+AY17+AZ17+BA17+BB17+BC17+BD16+BE16+BF16+BG16+BH16+BO14+BP14+BQ14+BR14+BS14+BZ12+CA12+CB12+CC12+CD12)*-0.132/5,(BI15+BJ15+BK15+BL15+BM15+BN15+BT13+BU13+BV13+BW13+BX13+BY13)*-0.132/6,(CE11+CF11+CG11+CH11+CI10+CJ10+CK10+CL10)*-0.132/4,(CK9+CJ9+CI9+CH8+CG8+CF8+CE7+CD7+CC7+CB6+CA6+BZ6)*-0.132/3,(BY5+BX5+BW4+BV4)*-0.132/2,17)</f>
        <v>15.534461538461539</v>
      </c>
      <c r="U855" s="111">
        <f ca="1">Lefty!T855</f>
        <v>16.709938461538464</v>
      </c>
    </row>
    <row r="856" spans="2:21">
      <c r="B856" s="108">
        <v>36</v>
      </c>
      <c r="C856" s="71">
        <f ca="1">SUM(0.25*(F856-B856),B856)</f>
        <v>33</v>
      </c>
      <c r="D856" s="71">
        <f ca="1">SUM(0.5*(F856-B856)+B856)</f>
        <v>30</v>
      </c>
      <c r="E856" s="71">
        <f ca="1">SUM(0.75*(F856-B856),B856)</f>
        <v>27</v>
      </c>
      <c r="F856" s="108">
        <v>24</v>
      </c>
      <c r="G856" s="71">
        <f ca="1">SUM(0.25*(J856-F856),F856)</f>
        <v>21</v>
      </c>
      <c r="H856" s="71">
        <f ca="1">SUM(0.5*(J856-F856),F856)</f>
        <v>18</v>
      </c>
      <c r="I856" s="71">
        <f ca="1">SUM(0.75*(J856-F856),F856)</f>
        <v>15</v>
      </c>
      <c r="J856" s="108">
        <f ca="1">SUM(F856,-B856,F856)</f>
        <v>12</v>
      </c>
      <c r="K856" s="71">
        <f ca="1">SUM(0.5*(L856-J856),J856)</f>
        <v>9.75</v>
      </c>
      <c r="L856" s="108">
        <f ca="1">SUM(J856,J856,-H856,0.25*ABS(J856-H856))</f>
        <v>7.5</v>
      </c>
      <c r="M856" s="109">
        <f ca="1">SUM(0.166*(R856-L856),L856)</f>
        <v>9.077</v>
      </c>
      <c r="N856" s="109">
        <f ca="1">SUM(0.333*(R856-L856),L856)</f>
        <v>10.663499999999999</v>
      </c>
      <c r="O856" s="71">
        <f ca="1">SUM(0.5*(R856-L856),L856)</f>
        <v>12.25</v>
      </c>
      <c r="P856" s="71">
        <f ca="1">SUM(0.666*(R856-L856),L856)</f>
        <v>13.827</v>
      </c>
      <c r="Q856" s="71">
        <f ca="1">SUM(0.832*(R856-L856),L856)</f>
        <v>15.404</v>
      </c>
      <c r="R856" s="108">
        <v>17</v>
      </c>
      <c r="S856" s="122"/>
      <c r="T856" s="111">
        <f ca="1">SUM((AJ20+AK20+AL20+AM20+AN20+AO19+AP19+AQ19+AR19+AS19+AT18+AU18+AV18+AW18+AX18+AY17+AZ17+BA17+BB17+BC17+BD16+BE16+BF16+BG16+BH16)*-0.132/5,(BI15+BJ15+BK15+BL15+BM15+BN15+BO14+BP14+BQ14+BR14+BS14+BT14+BU13+BV13+BW13+BX13+BY13+BZ13+CA12+CB12+CC12+CD12+CE12+CF12)*-0.132/6,(CG11+CH11+CI11+CJ11+CK11)*-0.132/5,(CL10+CM10+CN10+CO10)*-0.132/4,(CN9+CM9+CL9+CK9)*-0.132/4,(CJ8+CI8+CH8+CG7+CF7+CE7+CD6+CC6+CB6+CA5+BZ5+BY5+BX4+BW4+BV4)*-0.132/3,17)</f>
        <v>15.774261538461539</v>
      </c>
      <c r="U856" s="111">
        <f ca="1">Lefty!T856</f>
        <v>16.278738461538463</v>
      </c>
    </row>
    <row r="857" spans="2:21">
      <c r="B857" s="108">
        <v>37</v>
      </c>
      <c r="C857" s="71">
        <f ca="1">SUM(0.25*(F857-B857),B857)</f>
        <v>33.75</v>
      </c>
      <c r="D857" s="71">
        <f ca="1">SUM(0.5*(F857-B857)+B857)</f>
        <v>30.5</v>
      </c>
      <c r="E857" s="71">
        <f ca="1">SUM(0.75*(F857-B857),B857)</f>
        <v>27.25</v>
      </c>
      <c r="F857" s="108">
        <v>24</v>
      </c>
      <c r="G857" s="71">
        <f ca="1">SUM(0.25*(J857-F857),F857)</f>
        <v>20.75</v>
      </c>
      <c r="H857" s="71">
        <f ca="1">SUM(0.5*(J857-F857),F857)</f>
        <v>17.5</v>
      </c>
      <c r="I857" s="71">
        <f ca="1">SUM(0.75*(J857-F857),F857)</f>
        <v>14.25</v>
      </c>
      <c r="J857" s="108">
        <f ca="1">SUM(F857,-B857,F857)</f>
        <v>11</v>
      </c>
      <c r="K857" s="71">
        <f ca="1">SUM(0.5*(L857-J857),J857)</f>
        <v>8.5625</v>
      </c>
      <c r="L857" s="108">
        <f ca="1">SUM(J857,J857,-H857,0.25*ABS(J857-H857))</f>
        <v>6.125</v>
      </c>
      <c r="M857" s="109">
        <f ca="1">SUM(0.166*(R857-L857),L857)</f>
        <v>7.93025</v>
      </c>
      <c r="N857" s="109">
        <f ca="1">SUM(0.333*(R857-L857),L857)</f>
        <v>9.746375</v>
      </c>
      <c r="O857" s="71">
        <f ca="1">SUM(0.5*(R857-L857),L857)</f>
        <v>11.5625</v>
      </c>
      <c r="P857" s="71">
        <f ca="1">SUM(0.666*(R857-L857),L857)</f>
        <v>13.367750000000001</v>
      </c>
      <c r="Q857" s="71">
        <f ca="1">SUM(0.832*(R857-L857),L857)</f>
        <v>15.173</v>
      </c>
      <c r="R857" s="108">
        <v>17</v>
      </c>
      <c r="S857" s="122"/>
      <c r="T857" s="111">
        <f ca="1">SUM((AH20+AI20+AJ20+AK20+AL20+AS18+AT18+AU18+AV18+AW18+BD16+BE16+BF16+BG16+BH16)*-0.132/5,(AM19+AN19+AO19+AP19+AQ19+AR19+AX17+AY17+AZ17+BA17+BB17+BC17+BP14+BQ14+BR14+BS14+BT14+BU14+CC12+CD12+CE12+CF12+CG12+CH12)*-0.132/6,(BI15+BJ15+BK15+BL15+BM15+BN15+BO15+BV13+BW13+BX13+BY13+BZ13+CA13+CB13)*-0.132/7,(CI11+CJ11+CK11+CL11+CM11+CN10+CO10+CP10+CQ10+CR10)*-0.132/5,(CQ9+CP9+CO9+CN9+CM8+CL8+CK8+CJ8+CI7+CH7+CG7+CF7+CE6+CD6+CC6+CB6)*-0.132/4,(CA5+BZ5+BY5+BX4+BW4+BV4)*-0.132/3,17)</f>
        <v>15.726175824175824</v>
      </c>
      <c r="U857" s="111">
        <f ca="1">Lefty!T857</f>
        <v>16.174709890109892</v>
      </c>
    </row>
    <row r="858" spans="2:21">
      <c r="B858" s="108">
        <v>38</v>
      </c>
      <c r="C858" s="71">
        <f ca="1">SUM(0.25*(F858-B858),B858)</f>
        <v>34.5</v>
      </c>
      <c r="D858" s="71">
        <f ca="1">SUM(0.5*(F858-B858)+B858)</f>
        <v>31</v>
      </c>
      <c r="E858" s="71">
        <f ca="1">SUM(0.75*(F858-B858),B858)</f>
        <v>27.5</v>
      </c>
      <c r="F858" s="108">
        <v>24</v>
      </c>
      <c r="G858" s="71">
        <f ca="1">SUM(0.25*(J858-F858),F858)</f>
        <v>20.5</v>
      </c>
      <c r="H858" s="71">
        <f ca="1">SUM(0.5*(J858-F858),F858)</f>
        <v>17</v>
      </c>
      <c r="I858" s="71">
        <f ca="1">SUM(0.75*(J858-F858),F858)</f>
        <v>13.5</v>
      </c>
      <c r="J858" s="108">
        <f ca="1">SUM(F858,-B858,F858)</f>
        <v>10</v>
      </c>
      <c r="K858" s="71">
        <f ca="1">SUM(0.5*(L858-J858),J858)</f>
        <v>7.375</v>
      </c>
      <c r="L858" s="108">
        <f ca="1">SUM(J858,J858,-H858,0.25*ABS(J858-H858))</f>
        <v>4.75</v>
      </c>
      <c r="M858" s="109">
        <f ca="1">SUM(0.166*(R858-L858),L858)</f>
        <v>6.7835</v>
      </c>
      <c r="N858" s="109">
        <f ca="1">SUM(0.333*(R858-L858),L858)</f>
        <v>8.82925</v>
      </c>
      <c r="O858" s="71">
        <f ca="1">SUM(0.5*(R858-L858),L858)</f>
        <v>10.875</v>
      </c>
      <c r="P858" s="71">
        <f ca="1">SUM(0.666*(R858-L858),L858)</f>
        <v>12.9085</v>
      </c>
      <c r="Q858" s="71">
        <f ca="1">SUM(0.832*(R858-L858),L858)</f>
        <v>14.942</v>
      </c>
      <c r="R858" s="108">
        <v>17</v>
      </c>
      <c r="S858" s="122"/>
      <c r="T858" s="111">
        <f ca="1">SUM((AF20+AG20+AH20+AI20+AJ20)*-0.132/5,(AK19+AL19+AM19+AN19+AO19+AP19+AQ18+AR18+AS18+AT18+AU18+AV18+AW17+AX17+AY17+AZ17+BA17+BB17+BC16+BD16+BE16+BF16+BG16+BH16)*-0.132/6,(BI15+BJ15+BK15+BL15+BM15+BN15+BO15+BP14+BQ14+BR14+BS14+BT14+BU14+BV14+BW13+BX13+BY13+BZ13+CA13+CB13+CC13+CD12+CE12+CF12+CG12+CH12+CI12+CJ12)*-0.132/7,(CK11+CL11+CM11+CN11+CO11+CP11)*-0.132/6,(CQ10+CR10+CS10+CT10+CU10+CT9+CS9+CR9+CQ9+CP9)*-0.132/5,(CO8+CN8+CM8+CL8+CK7+CJ7+CI7+CH7+CG6+CF6+CE6+CD6+CC5+CB5+CA5+BZ5+BY4+BX4+BW4+BV4)*-0.132/4,17)</f>
        <v>15.639747252747252</v>
      </c>
      <c r="U858" s="111">
        <f ca="1">Lefty!T858</f>
        <v>15.894995604395605</v>
      </c>
    </row>
    <row r="859" spans="2:21">
      <c r="B859" s="108">
        <v>39</v>
      </c>
      <c r="C859" s="71">
        <f ca="1">SUM(0.25*(F859-B859),B859)</f>
        <v>35.25</v>
      </c>
      <c r="D859" s="71">
        <f ca="1">SUM(0.5*(F859-B859)+B859)</f>
        <v>31.5</v>
      </c>
      <c r="E859" s="71">
        <f ca="1">SUM(0.75*(F859-B859),B859)</f>
        <v>27.75</v>
      </c>
      <c r="F859" s="108">
        <v>24</v>
      </c>
      <c r="G859" s="71">
        <f ca="1">SUM(0.25*(J859-F859),F859)</f>
        <v>20.25</v>
      </c>
      <c r="H859" s="71">
        <f ca="1">SUM(0.5*(J859-F859),F859)</f>
        <v>16.5</v>
      </c>
      <c r="I859" s="71">
        <f ca="1">SUM(0.75*(J859-F859),F859)</f>
        <v>12.75</v>
      </c>
      <c r="J859" s="108">
        <f ca="1">SUM(F859,-B859,F859)</f>
        <v>9</v>
      </c>
      <c r="K859" s="71">
        <f ca="1">SUM(0.5*(L859-J859),J859)</f>
        <v>6.1875</v>
      </c>
      <c r="L859" s="108">
        <f ca="1">SUM(J859,J859,-H859,0.25*ABS(J859-H859))</f>
        <v>3.375</v>
      </c>
      <c r="M859" s="109">
        <f ca="1">SUM(0.166*(R859-L859),L859)</f>
        <v>5.63675</v>
      </c>
      <c r="N859" s="109">
        <f ca="1">SUM(0.333*(R859-L859),L859)</f>
        <v>7.9121250000000005</v>
      </c>
      <c r="O859" s="71">
        <f ca="1">SUM(0.5*(R859-L859),L859)</f>
        <v>10.1875</v>
      </c>
      <c r="P859" s="71">
        <f ca="1">SUM(0.666*(R859-L859),L859)</f>
        <v>12.449250000000001</v>
      </c>
      <c r="Q859" s="71">
        <f ca="1">SUM(0.832*(R859-L859),L859)</f>
        <v>14.711</v>
      </c>
      <c r="R859" s="108">
        <v>17</v>
      </c>
      <c r="S859" s="122"/>
      <c r="T859" s="111">
        <f ca="1">SUM((AD20+AE20+AF20+AG20+AH20+AI20+AJ19+AK19+AL19+AM19+AN19+AO19+AW17+AX17+AY17+AZ17+BA17+BB17+BC16+BD16+BE16+BF16+BG16+BH16)*-0.132/6,(AP18+AQ18+AR18+AS18+AT18+AU18+AV18+BQ14+BR14+BS14+BT14+BU14+BV14+BW14+CF12+CG12+CH12+CI12+CJ12+CK12+CL12)*-0.132/7,(BI15+BJ15+BK15+BL15+BM15+BN15+BO15+BP15+BX13+BY13+BZ13+CA13+CB13+CC13+CD13+CE13)*-0.132/8,(CM11+CN11+CO11+CP11+CQ11+CR11)*-0.132/6,(CS10+CT10+CU10+CV10+CW10+CV9+CU9+CT9+CS9+CR9+CQ8+CP8+CO8+CN8+CM8+CL7+CK7+CJ7+CI7+CH7)*-0.132/5,(CG6+CF6+CE6+CD6+CC5+CB5+CA5+BZ5+BY4+BX4+BW4+BV4)*-0.132/4,17)</f>
        <v>15.715332967032968</v>
      </c>
      <c r="U859" s="111">
        <f ca="1">Lefty!T859</f>
        <v>15.866552747252747</v>
      </c>
    </row>
    <row r="860" spans="2:19">
      <c r="B860" s="108"/>
      <c r="C860" s="71"/>
      <c r="D860" s="71"/>
      <c r="E860" s="71"/>
      <c r="F860" s="108"/>
      <c r="G860" s="71"/>
      <c r="H860" s="71"/>
      <c r="I860" s="71"/>
      <c r="J860" s="108"/>
      <c r="K860" s="71"/>
      <c r="L860" s="108"/>
      <c r="M860" s="109"/>
      <c r="N860" s="109"/>
      <c r="O860" s="71"/>
      <c r="P860" s="71"/>
      <c r="Q860" s="71"/>
      <c r="R860" s="108"/>
      <c r="S860" s="122"/>
    </row>
    <row r="861" spans="2:21">
      <c r="B861" s="108">
        <v>28</v>
      </c>
      <c r="C861" s="71">
        <f ca="1">SUM(0.25*(F861-B861),B861)</f>
        <v>27.25</v>
      </c>
      <c r="D861" s="71">
        <f ca="1">SUM(0.5*(F861-B861)+B861)</f>
        <v>26.5</v>
      </c>
      <c r="E861" s="71">
        <f ca="1">SUM(0.75*(F861-B861),B861)</f>
        <v>25.75</v>
      </c>
      <c r="F861" s="108">
        <v>25</v>
      </c>
      <c r="G861" s="71">
        <f ca="1">SUM(0.25*(J861-F861),F861)</f>
        <v>24.25</v>
      </c>
      <c r="H861" s="71">
        <f ca="1">SUM(0.5*(J861-F861),F861)</f>
        <v>23.5</v>
      </c>
      <c r="I861" s="71">
        <f ca="1">SUM(0.75*(J861-F861),F861)</f>
        <v>22.75</v>
      </c>
      <c r="J861" s="108">
        <f ca="1">SUM(F861,-B861,F861)</f>
        <v>22</v>
      </c>
      <c r="K861" s="71">
        <f ca="1">SUM(0.5*(L861-J861),J861)</f>
        <v>21.4375</v>
      </c>
      <c r="L861" s="108">
        <f ca="1">SUM(J861,J861,-H861,0.25*ABS(J861-H861))</f>
        <v>20.875</v>
      </c>
      <c r="M861" s="109">
        <f ca="1">SUM(0.166*(R861-L861),L861)</f>
        <v>20.23175</v>
      </c>
      <c r="N861" s="109">
        <f ca="1">SUM(0.333*(R861-L861),L861)</f>
        <v>19.584625</v>
      </c>
      <c r="O861" s="71">
        <f ca="1">SUM(0.5*(R861-L861),L861)</f>
        <v>18.9375</v>
      </c>
      <c r="P861" s="71">
        <f ca="1">SUM(0.666*(R861-L861),L861)</f>
        <v>18.294249999999998</v>
      </c>
      <c r="Q861" s="71">
        <f ca="1">SUM(0.832*(R861-L861),L861)</f>
        <v>17.651</v>
      </c>
      <c r="R861" s="108">
        <v>17</v>
      </c>
      <c r="S861" s="122"/>
      <c r="T861" s="111">
        <f ca="1">SUM((AZ20+BC18+BF16+BI14+BL12++BO10)*-0.132,(BA19+BB19+BD17+BE17+BG15+BH15+BJ13+BK13+BM11+BN11)*-0.132/2,(BP9+BQ8+BR7+BS6+BT5)*-0.132,(BU4+BV4)*-0.132/2,17)</f>
        <v>14.96246153846154</v>
      </c>
      <c r="U861" s="111">
        <f ca="1">Lefty!T861</f>
        <v>16.991538461538461</v>
      </c>
    </row>
    <row r="862" spans="2:21">
      <c r="B862" s="108">
        <v>29</v>
      </c>
      <c r="C862" s="71">
        <f ca="1">SUM(0.25*(F862-B862),B862)</f>
        <v>28</v>
      </c>
      <c r="D862" s="71">
        <f ca="1">SUM(0.5*(F862-B862)+B862)</f>
        <v>27</v>
      </c>
      <c r="E862" s="71">
        <f ca="1">SUM(0.75*(F862-B862),B862)</f>
        <v>26</v>
      </c>
      <c r="F862" s="108">
        <v>25</v>
      </c>
      <c r="G862" s="71">
        <f ca="1">SUM(0.25*(J862-F862),F862)</f>
        <v>24</v>
      </c>
      <c r="H862" s="71">
        <f ca="1">SUM(0.5*(J862-F862),F862)</f>
        <v>23</v>
      </c>
      <c r="I862" s="71">
        <f ca="1">SUM(0.75*(J862-F862),F862)</f>
        <v>22</v>
      </c>
      <c r="J862" s="108">
        <f ca="1">SUM(F862,-B862,F862)</f>
        <v>21</v>
      </c>
      <c r="K862" s="71">
        <f ca="1">SUM(0.5*(L862-J862),J862)</f>
        <v>20.25</v>
      </c>
      <c r="L862" s="108">
        <f ca="1">SUM(J862,J862,-H862,0.25*ABS(J862-H862))</f>
        <v>19.5</v>
      </c>
      <c r="M862" s="109">
        <f ca="1">SUM(0.166*(R862-L862),L862)</f>
        <v>19.085</v>
      </c>
      <c r="N862" s="109">
        <f ca="1">SUM(0.333*(R862-L862),L862)</f>
        <v>18.6675</v>
      </c>
      <c r="O862" s="71">
        <f ca="1">SUM(0.5*(R862-L862),L862)</f>
        <v>18.25</v>
      </c>
      <c r="P862" s="71">
        <f ca="1">SUM(0.666*(R862-L862),L862)</f>
        <v>17.835</v>
      </c>
      <c r="Q862" s="71">
        <f ca="1">SUM(0.832*(R862-L862),L862)</f>
        <v>17.42</v>
      </c>
      <c r="R862" s="108">
        <v>17</v>
      </c>
      <c r="S862" s="122"/>
      <c r="T862" s="111">
        <f ca="1">SUM((AY19+AZ19+BA18+BB18+BC17+BD17+BE16+BF16+BG15+BH15+BI14+BJ14+BK13+BL13+BM12+BN12+BO11+BP11)*-0.132/2,(AX20+BQ10+BR9+BR8+BS7+BT6+BU5+BV4)*-0.132,17)</f>
        <v>15.160461538461538</v>
      </c>
      <c r="U862" s="111">
        <f ca="1">Lefty!T862</f>
        <v>16.727538461538462</v>
      </c>
    </row>
    <row r="863" spans="2:21">
      <c r="B863" s="108">
        <v>30</v>
      </c>
      <c r="C863" s="71">
        <f ca="1">SUM(0.25*(F863-B863),B863)</f>
        <v>28.75</v>
      </c>
      <c r="D863" s="71">
        <f ca="1">SUM(0.5*(F863-B863)+B863)</f>
        <v>27.5</v>
      </c>
      <c r="E863" s="71">
        <f ca="1">SUM(0.75*(F863-B863),B863)</f>
        <v>26.25</v>
      </c>
      <c r="F863" s="108">
        <v>25</v>
      </c>
      <c r="G863" s="71">
        <f ca="1">SUM(0.25*(J863-F863),F863)</f>
        <v>23.75</v>
      </c>
      <c r="H863" s="71">
        <f ca="1">SUM(0.5*(J863-F863),F863)</f>
        <v>22.5</v>
      </c>
      <c r="I863" s="71">
        <f ca="1">SUM(0.75*(J863-F863),F863)</f>
        <v>21.25</v>
      </c>
      <c r="J863" s="108">
        <f ca="1">SUM(F863,-B863,F863)</f>
        <v>20</v>
      </c>
      <c r="K863" s="71">
        <f ca="1">SUM(0.5*(L863-J863),J863)</f>
        <v>19.0625</v>
      </c>
      <c r="L863" s="108">
        <f ca="1">SUM(J863,J863,-H863,0.25*ABS(J863-H863))</f>
        <v>18.125</v>
      </c>
      <c r="M863" s="109">
        <f ca="1">SUM(0.166*(R863-L863),L863)</f>
        <v>17.93825</v>
      </c>
      <c r="N863" s="109">
        <f ca="1">SUM(0.333*(R863-L863),L863)</f>
        <v>17.750375</v>
      </c>
      <c r="O863" s="71">
        <f ca="1">SUM(0.5*(R863-L863),L863)</f>
        <v>17.5625</v>
      </c>
      <c r="P863" s="71">
        <f ca="1">SUM(0.666*(R863-L863),L863)</f>
        <v>17.37575</v>
      </c>
      <c r="Q863" s="71">
        <f ca="1">SUM(0.832*(R863-L863),L863)</f>
        <v>17.189</v>
      </c>
      <c r="R863" s="108">
        <v>17</v>
      </c>
      <c r="S863" s="122"/>
      <c r="T863" s="111">
        <f ca="1">SUM((AV20+AW20+AX19+AY19+BC17+BD17+BE16+BF16+BJ14+BK14+BO12+BP12+BQ11+BR11+BS10+BT10)*-0.132/2,(AZ18+BA18+BB18+BG15+BH15+BI15+BL13+BM13+BN13)*-0.132/3,(BU9+BU8+BU7+BV6+BV5+BV4)*-0.132,17)</f>
        <v>15.270461538461538</v>
      </c>
      <c r="U863" s="111">
        <f ca="1">Lefty!T863</f>
        <v>16.727538461538462</v>
      </c>
    </row>
    <row r="864" spans="2:21">
      <c r="B864" s="108">
        <v>31</v>
      </c>
      <c r="C864" s="71">
        <f ca="1">SUM(0.25*(F864-B864),B864)</f>
        <v>29.5</v>
      </c>
      <c r="D864" s="71">
        <f ca="1">SUM(0.5*(F864-B864)+B864)</f>
        <v>28</v>
      </c>
      <c r="E864" s="71">
        <f ca="1">SUM(0.75*(F864-B864),B864)</f>
        <v>26.5</v>
      </c>
      <c r="F864" s="108">
        <v>25</v>
      </c>
      <c r="G864" s="71">
        <f ca="1">SUM(0.25*(J864-F864),F864)</f>
        <v>23.5</v>
      </c>
      <c r="H864" s="71">
        <f ca="1">SUM(0.5*(J864-F864),F864)</f>
        <v>22</v>
      </c>
      <c r="I864" s="71">
        <f ca="1">SUM(0.75*(J864-F864),F864)</f>
        <v>20.5</v>
      </c>
      <c r="J864" s="108">
        <f ca="1">SUM(F864,-B864,F864)</f>
        <v>19</v>
      </c>
      <c r="K864" s="71">
        <f ca="1">SUM(0.5*(L864-J864),J864)</f>
        <v>17.875</v>
      </c>
      <c r="L864" s="108">
        <f ca="1">SUM(J864,J864,-H864,0.25*ABS(J864-H864))</f>
        <v>16.75</v>
      </c>
      <c r="M864" s="109">
        <f ca="1">SUM(0.166*(R864-L864),L864)</f>
        <v>16.7915</v>
      </c>
      <c r="N864" s="109">
        <f ca="1">SUM(0.333*(R864-L864),L864)</f>
        <v>16.83325</v>
      </c>
      <c r="O864" s="71">
        <f ca="1">SUM(0.5*(R864-L864),L864)</f>
        <v>16.875</v>
      </c>
      <c r="P864" s="71">
        <f ca="1">SUM(0.666*(R864-L864),L864)</f>
        <v>16.9165</v>
      </c>
      <c r="Q864" s="71">
        <f ca="1">SUM(0.832*(R864-L864),L864)</f>
        <v>16.958</v>
      </c>
      <c r="R864" s="108">
        <v>17</v>
      </c>
      <c r="S864" s="122"/>
      <c r="T864" s="111">
        <f ca="1">SUM((AT20+AU20+AY18+AZ18)*-0.132/2,(AV19+AW19+AX19+BA17+BB17+BC17+BD16+BE16+BF16+BG15+BH15+BI15+BJ14+BK14+BL14+BM13+BN13+BO13+BP12+BQ12+BR12+BS11+BT11+BU11)*-0.132/3,(BV10+BW10)*-0.132/2,(BW9+BW8+BV7+BV6+BV5+BV4)*-0.132,17)</f>
        <v>15.182461538461539</v>
      </c>
      <c r="U864" s="111">
        <f ca="1">Lefty!T864</f>
        <v>16.463538461538462</v>
      </c>
    </row>
    <row r="865" spans="2:21">
      <c r="B865" s="108">
        <v>32</v>
      </c>
      <c r="C865" s="71">
        <f ca="1">SUM(0.25*(F865-B865),B865)</f>
        <v>30.25</v>
      </c>
      <c r="D865" s="71">
        <f ca="1">SUM(0.5*(F865-B865)+B865)</f>
        <v>28.5</v>
      </c>
      <c r="E865" s="71">
        <f ca="1">SUM(0.75*(F865-B865),B865)</f>
        <v>26.75</v>
      </c>
      <c r="F865" s="108">
        <v>25</v>
      </c>
      <c r="G865" s="71">
        <f ca="1">SUM(0.25*(J865-F865),F865)</f>
        <v>23.25</v>
      </c>
      <c r="H865" s="71">
        <f ca="1">SUM(0.5*(J865-F865),F865)</f>
        <v>21.5</v>
      </c>
      <c r="I865" s="71">
        <f ca="1">SUM(0.75*(J865-F865),F865)</f>
        <v>19.75</v>
      </c>
      <c r="J865" s="108">
        <f ca="1">SUM(F865,-B865,F865)</f>
        <v>18</v>
      </c>
      <c r="K865" s="71">
        <f ca="1">SUM(0.5*(L865-J865),J865)</f>
        <v>16.6875</v>
      </c>
      <c r="L865" s="108">
        <f ca="1">SUM(J865,J865,-H865,0.25*ABS(J865-H865))</f>
        <v>15.375</v>
      </c>
      <c r="M865" s="109">
        <f ca="1">SUM(0.166*(R865-L865),L865)</f>
        <v>15.64475</v>
      </c>
      <c r="N865" s="109">
        <f ca="1">SUM(0.333*(R865-L865),L865)</f>
        <v>15.916125000000001</v>
      </c>
      <c r="O865" s="71">
        <f ca="1">SUM(0.5*(R865-L865),L865)</f>
        <v>16.1875</v>
      </c>
      <c r="P865" s="71">
        <f ca="1">SUM(0.666*(R865-L865),L865)</f>
        <v>16.457250000000002</v>
      </c>
      <c r="Q865" s="71">
        <f ca="1">SUM(0.832*(R865-L865),L865)</f>
        <v>16.727</v>
      </c>
      <c r="R865" s="108">
        <v>17</v>
      </c>
      <c r="S865" s="122"/>
      <c r="T865" s="111">
        <f ca="1">SUM((AR20+AS20+AT20+AU19+AV19+AW19+AX18+AY18+AZ18+BA17+BB17+BC17+BD16+BE16+BF16+BK14+BL14+BM14+BR12+BS12+BT12+BU11+BV11+BW11)*-0.132/3,(BG15+BH15+BI15+BJ15+BN13+BO13+BP13+BQ13)*-0.132/4,(BX10+BY10)*-0.132/2,(BX9+BX8+BW7+BW6+BV5+BV4)*-0.132,17)</f>
        <v>15.215461538461538</v>
      </c>
      <c r="U865" s="111">
        <f ca="1">Lefty!T865</f>
        <v>16.265538461538462</v>
      </c>
    </row>
    <row r="866" spans="2:21">
      <c r="B866" s="108">
        <v>33</v>
      </c>
      <c r="C866" s="71">
        <f ca="1">SUM(0.25*(F866-B866),B866)</f>
        <v>31</v>
      </c>
      <c r="D866" s="71">
        <f ca="1">SUM(0.5*(F866-B866)+B866)</f>
        <v>29</v>
      </c>
      <c r="E866" s="71">
        <f ca="1">SUM(0.75*(F866-B866),B866)</f>
        <v>27</v>
      </c>
      <c r="F866" s="108">
        <v>25</v>
      </c>
      <c r="G866" s="71">
        <f ca="1">SUM(0.25*(J866-F866),F866)</f>
        <v>23</v>
      </c>
      <c r="H866" s="71">
        <f ca="1">SUM(0.5*(J866-F866),F866)</f>
        <v>21</v>
      </c>
      <c r="I866" s="71">
        <f ca="1">SUM(0.75*(J866-F866),F866)</f>
        <v>19</v>
      </c>
      <c r="J866" s="108">
        <f ca="1">SUM(F866,-B866,F866)</f>
        <v>17</v>
      </c>
      <c r="K866" s="71">
        <f ca="1">SUM(0.5*(L866-J866),J866)</f>
        <v>15.5</v>
      </c>
      <c r="L866" s="108">
        <f ca="1">SUM(J866,J866,-H866,0.25*ABS(J866-H866))</f>
        <v>14</v>
      </c>
      <c r="M866" s="109">
        <f ca="1">SUM(0.166*(R866-L866),L866)</f>
        <v>14.498</v>
      </c>
      <c r="N866" s="109">
        <f ca="1">SUM(0.333*(R866-L866),L866)</f>
        <v>14.999</v>
      </c>
      <c r="O866" s="71">
        <f ca="1">SUM(0.5*(R866-L866),L866)</f>
        <v>15.5</v>
      </c>
      <c r="P866" s="71">
        <f ca="1">SUM(0.666*(R866-L866),L866)</f>
        <v>15.998000000000001</v>
      </c>
      <c r="Q866" s="71">
        <f ca="1">SUM(0.832*(R866-L866),L866)</f>
        <v>16.496</v>
      </c>
      <c r="R866" s="108">
        <v>17</v>
      </c>
      <c r="S866" s="122"/>
      <c r="T866" s="111">
        <f ca="1">SUM((AP20+AQ20+AR20+AW18+AX18+AY18+BD16+BE16+BF16)*-0.132/3,(AS19+AT19+AU19+AV19+AZ17+BA17+BB17+BC17+BG15+BH15+BI15+BJ15+BK14+BL14+BM14+BN14+BO13+BP13+BQ13+BR13+BS12+BT12+BU12+BV12)*-0.132/4,(BW11+BX11+BY11+BZ10+CA10+CB10)*-0.132/3,(CA9+BZ8+BY7+BX6+BW5+BV4)*-0.132,17)</f>
        <v>15.369461538461538</v>
      </c>
      <c r="U866" s="111">
        <f ca="1">Lefty!T866</f>
        <v>16.628538461538461</v>
      </c>
    </row>
    <row r="867" spans="2:21">
      <c r="B867" s="108">
        <v>34</v>
      </c>
      <c r="C867" s="71">
        <f ca="1">SUM(0.25*(F867-B867),B867)</f>
        <v>31.75</v>
      </c>
      <c r="D867" s="71">
        <f ca="1">SUM(0.5*(F867-B867)+B867)</f>
        <v>29.5</v>
      </c>
      <c r="E867" s="71">
        <f ca="1">SUM(0.75*(F867-B867),B867)</f>
        <v>27.25</v>
      </c>
      <c r="F867" s="108">
        <v>25</v>
      </c>
      <c r="G867" s="71">
        <f ca="1">SUM(0.25*(J867-F867),F867)</f>
        <v>22.75</v>
      </c>
      <c r="H867" s="71">
        <f ca="1">SUM(0.5*(J867-F867),F867)</f>
        <v>20.5</v>
      </c>
      <c r="I867" s="71">
        <f ca="1">SUM(0.75*(J867-F867),F867)</f>
        <v>18.25</v>
      </c>
      <c r="J867" s="108">
        <f ca="1">SUM(F867,-B867,F867)</f>
        <v>16</v>
      </c>
      <c r="K867" s="71">
        <f ca="1">SUM(0.5*(L867-J867),J867)</f>
        <v>14.3125</v>
      </c>
      <c r="L867" s="108">
        <f ca="1">SUM(J867,J867,-H867,0.25*ABS(J867-H867))</f>
        <v>12.625</v>
      </c>
      <c r="M867" s="109">
        <f ca="1">SUM(0.166*(R867-L867),L867)</f>
        <v>13.35125</v>
      </c>
      <c r="N867" s="109">
        <f ca="1">SUM(0.333*(R867-L867),L867)</f>
        <v>14.081875</v>
      </c>
      <c r="O867" s="71">
        <f ca="1">SUM(0.5*(R867-L867),L867)</f>
        <v>14.8125</v>
      </c>
      <c r="P867" s="71">
        <f ca="1">SUM(0.666*(R867-L867),L867)</f>
        <v>15.53875</v>
      </c>
      <c r="Q867" s="71">
        <f ca="1">SUM(0.832*(R867-L867),L867)</f>
        <v>16.265</v>
      </c>
      <c r="R867" s="108">
        <v>17</v>
      </c>
      <c r="S867" s="122"/>
      <c r="T867" s="111">
        <f ca="1">SUM((AN20+AO20+AP20)*-0.132/3,(AQ19+AR19+AS19+AT19+AU18+AV18+AW18+AX18+AY17+AZ17+BA17+BB17+BC16+BD16+BE16+BF16+BL14+BM14+BN14+BO14+BU12+BV12+BW12+BX12+BY11+BZ11+CA11+CB11)*-0.132/4,(BG15+BH15+BI15+BJ15+BK15+BP13+BQ13+BR13+BS13+BT13)*-0.132/5,(CC10+CD10+CE10)*-0.132/3,(CD9+CC9+CB8+CA8+BZ7+BY7)*-0.132/2,(BX6+BW5+BV4)*-0.132,17)</f>
        <v>15.536661538461539</v>
      </c>
      <c r="U867" s="111">
        <f ca="1">Lefty!T867</f>
        <v>16.461338461538464</v>
      </c>
    </row>
    <row r="868" spans="2:21">
      <c r="B868" s="108">
        <v>35</v>
      </c>
      <c r="C868" s="71">
        <f ca="1">SUM(0.25*(F868-B868),B868)</f>
        <v>32.5</v>
      </c>
      <c r="D868" s="71">
        <f ca="1">SUM(0.5*(F868-B868)+B868)</f>
        <v>30</v>
      </c>
      <c r="E868" s="71">
        <f ca="1">SUM(0.75*(F868-B868),B868)</f>
        <v>27.5</v>
      </c>
      <c r="F868" s="108">
        <v>25</v>
      </c>
      <c r="G868" s="71">
        <f ca="1">SUM(0.25*(J868-F868),F868)</f>
        <v>22.5</v>
      </c>
      <c r="H868" s="71">
        <f ca="1">SUM(0.5*(J868-F868),F868)</f>
        <v>20</v>
      </c>
      <c r="I868" s="71">
        <f ca="1">SUM(0.75*(J868-F868),F868)</f>
        <v>17.5</v>
      </c>
      <c r="J868" s="108">
        <f ca="1">SUM(F868,-B868,F868)</f>
        <v>15</v>
      </c>
      <c r="K868" s="71">
        <f ca="1">SUM(0.5*(L868-J868),J868)</f>
        <v>13.125</v>
      </c>
      <c r="L868" s="108">
        <f ca="1">SUM(J868,J868,-H868,0.25*ABS(J868-H868))</f>
        <v>11.25</v>
      </c>
      <c r="M868" s="109">
        <f ca="1">SUM(0.166*(R868-L868),L868)</f>
        <v>12.2045</v>
      </c>
      <c r="N868" s="109">
        <f ca="1">SUM(0.333*(R868-L868),L868)</f>
        <v>13.16475</v>
      </c>
      <c r="O868" s="71">
        <f ca="1">SUM(0.5*(R868-L868),L868)</f>
        <v>14.125</v>
      </c>
      <c r="P868" s="71">
        <f ca="1">SUM(0.666*(R868-L868),L868)</f>
        <v>15.0795</v>
      </c>
      <c r="Q868" s="71">
        <f ca="1">SUM(0.832*(R868-L868),L868)</f>
        <v>16.034</v>
      </c>
      <c r="R868" s="108">
        <v>17</v>
      </c>
      <c r="S868" s="122"/>
      <c r="T868" s="111">
        <f ca="1">SUM((AL20+AM20+AN20+AO20+AP19+AQ19+AR19+AS19+AY17+AZ17+BA17+BB17+BC16+BD16+BE16+BF16)*-0.132/4,(AT18+AU18+AV18+AW18+AX18+BG15+BH15+BI15+BJ15+BK15+BL14+BM14+BN14+BO14+BP14+BQ13+BR13+BS13+BT13+BU13+BV12+BW12+BX12+BY12+BZ12)*-0.132/5,(CA11+CB11+CC11+CD11+CE10+CF10+CG10+CH10)*-0.132/4,(CG9+CF9+CE8+CD8+CC7+CB7+CA6+BZ6+BY5+BX5+BW4+BV4)*-0.132/2,17)</f>
        <v>15.576261538461539</v>
      </c>
      <c r="U868" s="111">
        <f ca="1">Lefty!T868</f>
        <v>16.397538461538463</v>
      </c>
    </row>
    <row r="869" spans="2:21">
      <c r="B869" s="108">
        <v>36</v>
      </c>
      <c r="C869" s="71">
        <f ca="1">SUM(0.25*(F869-B869),B869)</f>
        <v>33.25</v>
      </c>
      <c r="D869" s="71">
        <f ca="1">SUM(0.5*(F869-B869)+B869)</f>
        <v>30.5</v>
      </c>
      <c r="E869" s="71">
        <f ca="1">SUM(0.75*(F869-B869),B869)</f>
        <v>27.75</v>
      </c>
      <c r="F869" s="108">
        <v>25</v>
      </c>
      <c r="G869" s="71">
        <f ca="1">SUM(0.25*(J869-F869),F869)</f>
        <v>22.25</v>
      </c>
      <c r="H869" s="71">
        <f ca="1">SUM(0.5*(J869-F869),F869)</f>
        <v>19.5</v>
      </c>
      <c r="I869" s="71">
        <f ca="1">SUM(0.75*(J869-F869),F869)</f>
        <v>16.75</v>
      </c>
      <c r="J869" s="108">
        <f ca="1">SUM(F869,-B869,F869)</f>
        <v>14</v>
      </c>
      <c r="K869" s="71">
        <f ca="1">SUM(0.5*(L869-J869),J869)</f>
        <v>11.9375</v>
      </c>
      <c r="L869" s="108">
        <f ca="1">SUM(J869,J869,-H869,0.25*ABS(J869-H869))</f>
        <v>9.875</v>
      </c>
      <c r="M869" s="109">
        <f ca="1">SUM(0.166*(R869-L869),L869)</f>
        <v>11.05775</v>
      </c>
      <c r="N869" s="109">
        <f ca="1">SUM(0.333*(R869-L869),L869)</f>
        <v>12.247625</v>
      </c>
      <c r="O869" s="71">
        <f ca="1">SUM(0.5*(R869-L869),L869)</f>
        <v>13.4375</v>
      </c>
      <c r="P869" s="71">
        <f ca="1">SUM(0.666*(R869-L869),L869)</f>
        <v>14.62025</v>
      </c>
      <c r="Q869" s="71">
        <f ca="1">SUM(0.832*(R869-L869),L869)</f>
        <v>15.803</v>
      </c>
      <c r="R869" s="108">
        <v>17</v>
      </c>
      <c r="S869" s="122"/>
      <c r="T869" s="111">
        <f ca="1">SUM((AJ20+AK20+AL20+AM20+AS18+AT18+AU18+AV18)*-0.132/4,(AN19+AO19+AP19+AQ19+AR19+AW17+AX17+AY17+AZ17+BA17+BB16+BC16+BD16+BE16+BF16+BM14+BN14+BO14+BP14+BQ14+BX12+BY12+BZ12+CA12+CB12)*-0.132/5,(BG15+BH15+BI15+BJ15+BK15+BL15+BR13+BS13+BT13+BU13+BV13+BW13)*-0.132/6,(CC11+CD11+CE11+CF11+CG10+CH10+CI10+CJ10)*-0.132/4,(CI9+CH9+CG9+CF8+CE8+CD8)*-0.132/3,(CC7+CB7+CA6+BZ6+BY5+BX5+BW4+BV4)*-0.132/2,17)</f>
        <v>15.71706153846154</v>
      </c>
      <c r="U869" s="111">
        <f ca="1">Lefty!T869</f>
        <v>16.353538461538463</v>
      </c>
    </row>
    <row r="870" spans="2:21">
      <c r="B870" s="108">
        <v>37</v>
      </c>
      <c r="C870" s="71">
        <f ca="1">SUM(0.25*(F870-B870),B870)</f>
        <v>34</v>
      </c>
      <c r="D870" s="71">
        <f ca="1">SUM(0.5*(F870-B870)+B870)</f>
        <v>31</v>
      </c>
      <c r="E870" s="71">
        <f ca="1">SUM(0.75*(F870-B870),B870)</f>
        <v>28</v>
      </c>
      <c r="F870" s="108">
        <v>25</v>
      </c>
      <c r="G870" s="71">
        <f ca="1">SUM(0.25*(J870-F870),F870)</f>
        <v>22</v>
      </c>
      <c r="H870" s="71">
        <f ca="1">SUM(0.5*(J870-F870),F870)</f>
        <v>19</v>
      </c>
      <c r="I870" s="71">
        <f ca="1">SUM(0.75*(J870-F870),F870)</f>
        <v>16</v>
      </c>
      <c r="J870" s="108">
        <f ca="1">SUM(F870,-B870,F870)</f>
        <v>13</v>
      </c>
      <c r="K870" s="71">
        <f ca="1">SUM(0.5*(L870-J870),J870)</f>
        <v>10.75</v>
      </c>
      <c r="L870" s="108">
        <f ca="1">SUM(J870,J870,-H870,0.25*ABS(J870-H870))</f>
        <v>8.5</v>
      </c>
      <c r="M870" s="109">
        <f ca="1">SUM(0.166*(R870-L870),L870)</f>
        <v>9.911</v>
      </c>
      <c r="N870" s="109">
        <f ca="1">SUM(0.333*(R870-L870),L870)</f>
        <v>11.3305</v>
      </c>
      <c r="O870" s="71">
        <f ca="1">SUM(0.5*(R870-L870),L870)</f>
        <v>12.75</v>
      </c>
      <c r="P870" s="71">
        <f ca="1">SUM(0.666*(R870-L870),L870)</f>
        <v>14.161000000000001</v>
      </c>
      <c r="Q870" s="71">
        <f ca="1">SUM(0.832*(R870-L870),L870)</f>
        <v>15.572</v>
      </c>
      <c r="R870" s="108">
        <v>17</v>
      </c>
      <c r="S870" s="122"/>
      <c r="T870" s="111">
        <f ca="1">SUM((AH20+AI20+AJ20+AK20+AL20+AM19+AN19+AO19+AP19+AQ19+AR19+AS19+AT19+AU19+AV19+AW18+AX18+AY18+AZ18+BA18+BB16+BC16+BD16+BE16+BF16)*-0.132/5,(BG15+BH15+BI15+BJ15+BK15+BL15+BM14+BN14+BO14+BP14+BQ14+BR14+BS13+BT13+BU13+BV13+BW13+BX13+BY12+BZ12+CA12+CB12+CC12+CD12)*-0.132/6,(CE11+CF11+CG11+CH11+CI11)*-0.132/5,(CJ10+CK10+CL10+CM10)*-0.132/4,(CL9+CK9+CJ9+CI8+CH8+CG8+CF7+CE7+CD7+CC6+CB6+CA6+BZ5+BY5+BX5)*-0.132/3,(BW4+BV4)*-0.132/2,17)</f>
        <v>15.564246153846154</v>
      </c>
      <c r="U870" s="111">
        <f ca="1">Lefty!T870</f>
        <v>16.284153846153846</v>
      </c>
    </row>
    <row r="871" spans="2:21">
      <c r="B871" s="108">
        <v>38</v>
      </c>
      <c r="C871" s="71">
        <f ca="1">SUM(0.25*(F871-B871),B871)</f>
        <v>34.75</v>
      </c>
      <c r="D871" s="71">
        <f ca="1">SUM(0.5*(F871-B871)+B871)</f>
        <v>31.5</v>
      </c>
      <c r="E871" s="71">
        <f ca="1">SUM(0.75*(F871-B871),B871)</f>
        <v>28.25</v>
      </c>
      <c r="F871" s="108">
        <v>25</v>
      </c>
      <c r="G871" s="71">
        <f ca="1">SUM(0.25*(J871-F871),F871)</f>
        <v>21.75</v>
      </c>
      <c r="H871" s="71">
        <f ca="1">SUM(0.5*(J871-F871),F871)</f>
        <v>18.5</v>
      </c>
      <c r="I871" s="71">
        <f ca="1">SUM(0.75*(J871-F871),F871)</f>
        <v>15.25</v>
      </c>
      <c r="J871" s="108">
        <f ca="1">SUM(F871,-B871,F871)</f>
        <v>12</v>
      </c>
      <c r="K871" s="71">
        <f ca="1">SUM(0.5*(L871-J871),J871)</f>
        <v>9.5625</v>
      </c>
      <c r="L871" s="108">
        <f ca="1">SUM(J871,J871,-H871,0.25*ABS(J871-H871))</f>
        <v>7.125</v>
      </c>
      <c r="M871" s="109">
        <f ca="1">SUM(0.166*(R871-L871),L871)</f>
        <v>8.76425</v>
      </c>
      <c r="N871" s="109">
        <f ca="1">SUM(0.333*(R871-L871),L871)</f>
        <v>10.413375</v>
      </c>
      <c r="O871" s="71">
        <f ca="1">SUM(0.5*(R871-L871),L871)</f>
        <v>12.0625</v>
      </c>
      <c r="P871" s="71">
        <f ca="1">SUM(0.666*(R871-L871),L871)</f>
        <v>13.70175</v>
      </c>
      <c r="Q871" s="71">
        <f ca="1">SUM(0.832*(R871-L871),L871)</f>
        <v>15.341</v>
      </c>
      <c r="R871" s="108">
        <v>17</v>
      </c>
      <c r="S871" s="122"/>
      <c r="T871" s="111">
        <f ca="1">SUM((AF20+AG20+AH20+AI20+AJ20+AQ18+AR18+AS18+AT18+AU18+BB16+BC16+BD16+BE16+BF16)*-0.132/5,(AK19+AL19+AM19+AN19+AO19+AP19+AV17+AW17+AX17+AY17+AZ17+BA17+BN14+BO14+BP14+BQ14+BR14+BS14+CA12+CB12+CC12+CD12+CE12+CF12)*-0.132/6,(BG15+BH15+BI15+BJ15+BK15+BL15+BM15+BT13+BU13+BV13+BW13+BX13+BY13+BZ13)*-0.132/7,(CG11+CH11+CI11+CJ11+CK11+CL10+CM10+CN10+CO10+CP10)*-0.132/5,(CO9+CN9+CM9+CL9+CK8+CJ8+CI8+CH8)*-0.132/4,(CG7+CF7+CE7+CD6+CC6+CB6+CA5+BZ5+BY5+BX4+BW4+BV4)*-0.132/3,17)</f>
        <v>16.091690109890109</v>
      </c>
      <c r="U871" s="111">
        <f ca="1">Lefty!T871</f>
        <v>15.98330989010989</v>
      </c>
    </row>
    <row r="872" spans="2:21">
      <c r="B872" s="108">
        <v>39</v>
      </c>
      <c r="C872" s="71">
        <f ca="1">SUM(0.25*(F872-B872),B872)</f>
        <v>35.5</v>
      </c>
      <c r="D872" s="71">
        <f ca="1">SUM(0.5*(F872-B872)+B872)</f>
        <v>32</v>
      </c>
      <c r="E872" s="71">
        <f ca="1">SUM(0.75*(F872-B872),B872)</f>
        <v>28.5</v>
      </c>
      <c r="F872" s="108">
        <v>25</v>
      </c>
      <c r="G872" s="71">
        <f ca="1">SUM(0.25*(J872-F872),F872)</f>
        <v>21.5</v>
      </c>
      <c r="H872" s="71">
        <f ca="1">SUM(0.5*(J872-F872),F872)</f>
        <v>18</v>
      </c>
      <c r="I872" s="71">
        <f ca="1">SUM(0.75*(J872-F872),F872)</f>
        <v>14.5</v>
      </c>
      <c r="J872" s="108">
        <f ca="1">SUM(F872,-B872,F872)</f>
        <v>11</v>
      </c>
      <c r="K872" s="71">
        <f ca="1">SUM(0.5*(L872-J872),J872)</f>
        <v>8.375</v>
      </c>
      <c r="L872" s="108">
        <f ca="1">SUM(J872,J872,-H872,0.25*ABS(J872-H872))</f>
        <v>5.75</v>
      </c>
      <c r="M872" s="109">
        <f ca="1">SUM(0.166*(R872-L872),L872)</f>
        <v>7.6175</v>
      </c>
      <c r="N872" s="109">
        <f ca="1">SUM(0.333*(R872-L872),L872)</f>
        <v>9.49625</v>
      </c>
      <c r="O872" s="71">
        <f ca="1">SUM(0.5*(R872-L872),L872)</f>
        <v>11.375</v>
      </c>
      <c r="P872" s="71">
        <f ca="1">SUM(0.666*(R872-L872),L872)</f>
        <v>13.2425</v>
      </c>
      <c r="Q872" s="71">
        <f ca="1">SUM(0.832*(R872-L872),L872)</f>
        <v>15.11</v>
      </c>
      <c r="R872" s="108">
        <v>17</v>
      </c>
      <c r="S872" s="122"/>
      <c r="T872" s="111">
        <f ca="1">SUM((AD20+AE20+AF20+AG20+AH20)*-0.132/5,(AI19+AJ19+AK19+AL19+AM19+AN19+AO18+AP18+AQ18+AR18+AS18+AT18+AU17+AV17+AW17+AX17+AY17+AZ17+BA16+BB16+BC16+BD16+BE16+BF16)*-0.132/6,(BG15+BH15+BI15+BJ15+BK15+BL15+BM15+BN14+BO14+BP14+BQ14+BR14+BS14+BT14+BU13+BV13+BW13+BX13+BY13+BZ13+CA13+CB12+CC12+CD12+CE12+CF12+CG12+CH12)*-0.132/7,(CI11+CJ11+CK11+CL11+CM11+CN11)*-0.132/6,(CO10+CP10+CQ10+CR10+CS10)*-0.132/5,(CR9+CQ9+CP9+CO9+CN8+CM8+CL8+CK8+CJ7+CI7+CH7+CG7+CF6+CE6+CD6+CC6+CB5+CA5+BZ5+BY5)*-0.132/4,(BX4+BW4+BV4)*-0.132/3,17)</f>
        <v>16.006518681318681</v>
      </c>
      <c r="U872" s="111">
        <f ca="1">Lefty!T872</f>
        <v>15.749481318681319</v>
      </c>
    </row>
    <row r="873" spans="2:19">
      <c r="B873" s="108"/>
      <c r="C873" s="71"/>
      <c r="D873" s="71"/>
      <c r="E873" s="71"/>
      <c r="F873" s="108"/>
      <c r="G873" s="71"/>
      <c r="H873" s="71"/>
      <c r="I873" s="71"/>
      <c r="J873" s="108"/>
      <c r="K873" s="71"/>
      <c r="L873" s="108"/>
      <c r="M873" s="109"/>
      <c r="N873" s="109"/>
      <c r="O873" s="71"/>
      <c r="P873" s="71"/>
      <c r="Q873" s="71"/>
      <c r="R873" s="108"/>
      <c r="S873" s="122"/>
    </row>
    <row r="874" spans="2:21">
      <c r="B874" s="108">
        <v>29</v>
      </c>
      <c r="C874" s="71">
        <f ca="1">SUM(0.25*(F874-B874),B874)</f>
        <v>28.25</v>
      </c>
      <c r="D874" s="71">
        <f ca="1">SUM(0.5*(F874-B874)+B874)</f>
        <v>27.5</v>
      </c>
      <c r="E874" s="71">
        <f ca="1">SUM(0.75*(F874-B874),B874)</f>
        <v>26.75</v>
      </c>
      <c r="F874" s="108">
        <v>26</v>
      </c>
      <c r="G874" s="71">
        <f ca="1">SUM(0.25*(J874-F874),F874)</f>
        <v>25.25</v>
      </c>
      <c r="H874" s="71">
        <f ca="1">SUM(0.5*(J874-F874),F874)</f>
        <v>24.5</v>
      </c>
      <c r="I874" s="71">
        <f ca="1">SUM(0.75*(J874-F874),F874)</f>
        <v>23.75</v>
      </c>
      <c r="J874" s="108">
        <f ca="1">SUM(F874,-B874,F874)</f>
        <v>23</v>
      </c>
      <c r="K874" s="71">
        <f ca="1">SUM(0.5*(L874-J874),J874)</f>
        <v>22.25</v>
      </c>
      <c r="L874" s="108">
        <f ca="1">SUM(J874,J874,-H874)</f>
        <v>21.5</v>
      </c>
      <c r="M874" s="109">
        <f ca="1">SUM(0.166*(R874-L874),L874)</f>
        <v>20.753</v>
      </c>
      <c r="N874" s="109">
        <f ca="1">SUM(0.333*(R874-L874),L874)</f>
        <v>20.0015</v>
      </c>
      <c r="O874" s="71">
        <f ca="1">SUM(0.5*(R874-L874),L874)</f>
        <v>19.25</v>
      </c>
      <c r="P874" s="71">
        <f ca="1">SUM(0.666*(R874-L874),L874)</f>
        <v>18.503</v>
      </c>
      <c r="Q874" s="71">
        <f ca="1">SUM(0.832*(R874-L874),L874)</f>
        <v>17.756</v>
      </c>
      <c r="R874" s="108">
        <v>17</v>
      </c>
      <c r="S874" s="122"/>
      <c r="T874" s="111">
        <f ca="1">SUM((AX20++BA18+BD16+BG14+BJ12+BM10+BP8+BS6+BV4)*-0.132,(AY19+AZ19+BB17+BC17+BE15+BF15+BH13+BI13+BK11+BL11+BN9+BO9+BQ7+BR7+BT5+BU5)*-0.132/2,17)</f>
        <v>15.424461538461539</v>
      </c>
      <c r="U874" s="111">
        <f ca="1">Lefty!T874</f>
        <v>16.793538461538464</v>
      </c>
    </row>
    <row r="875" spans="2:21">
      <c r="B875" s="108">
        <v>30</v>
      </c>
      <c r="C875" s="71">
        <f ca="1">SUM(0.25*(F875-B875),B875)</f>
        <v>29</v>
      </c>
      <c r="D875" s="71">
        <f ca="1">SUM(0.5*(F875-B875)+B875)</f>
        <v>28</v>
      </c>
      <c r="E875" s="71">
        <f ca="1">SUM(0.75*(F875-B875),B875)</f>
        <v>27</v>
      </c>
      <c r="F875" s="108">
        <v>26</v>
      </c>
      <c r="G875" s="71">
        <f ca="1">SUM(0.25*(J875-F875),F875)</f>
        <v>25</v>
      </c>
      <c r="H875" s="71">
        <f ca="1">SUM(0.5*(J875-F875),F875)</f>
        <v>24</v>
      </c>
      <c r="I875" s="71">
        <f ca="1">SUM(0.75*(J875-F875),F875)</f>
        <v>23</v>
      </c>
      <c r="J875" s="108">
        <f ca="1">SUM(F875,-B875,F875)</f>
        <v>22</v>
      </c>
      <c r="K875" s="71">
        <f ca="1">SUM(0.5*(L875-J875),J875)</f>
        <v>21.25</v>
      </c>
      <c r="L875" s="108">
        <f ca="1">SUM(J875,J875,-H875,0.25*ABS(J875-H875))</f>
        <v>20.5</v>
      </c>
      <c r="M875" s="109">
        <f ca="1">SUM(0.166*(R875-L875),L875)</f>
        <v>19.919</v>
      </c>
      <c r="N875" s="109">
        <f ca="1">SUM(0.333*(R875-L875),L875)</f>
        <v>19.3345</v>
      </c>
      <c r="O875" s="71">
        <f ca="1">SUM(0.5*(R875-L875),L875)</f>
        <v>18.75</v>
      </c>
      <c r="P875" s="71">
        <f ca="1">SUM(0.666*(R875-L875),L875)</f>
        <v>18.169</v>
      </c>
      <c r="Q875" s="71">
        <f ca="1">SUM(0.832*(R875-L875),L875)</f>
        <v>17.588</v>
      </c>
      <c r="R875" s="108">
        <v>17</v>
      </c>
      <c r="S875" s="122"/>
      <c r="T875" s="111">
        <f ca="1">SUM((AW19+AX19+AY18+AZ18+BA17+BB17+BC16+BD16+BE15+BF15+BG14+BH14+BI13+BJ13+BK12+BL12+BM11+BN11+BU4+BV4)*-0.132/2,(AV20+BO10+BP9+BQ8+BR7+BS6+BT5)*-0.132,17)</f>
        <v>15.028461538461539</v>
      </c>
      <c r="U875" s="111">
        <f ca="1">Lefty!T875</f>
        <v>16.859538461538463</v>
      </c>
    </row>
    <row r="876" spans="2:21">
      <c r="B876" s="108">
        <v>31</v>
      </c>
      <c r="C876" s="71">
        <f ca="1">SUM(0.25*(F876-B876),B876)</f>
        <v>29.75</v>
      </c>
      <c r="D876" s="71">
        <f ca="1">SUM(0.5*(F876-B876)+B876)</f>
        <v>28.5</v>
      </c>
      <c r="E876" s="71">
        <f ca="1">SUM(0.75*(F876-B876),B876)</f>
        <v>27.25</v>
      </c>
      <c r="F876" s="108">
        <v>26</v>
      </c>
      <c r="G876" s="71">
        <f ca="1">SUM(0.25*(J876-F876),F876)</f>
        <v>24.75</v>
      </c>
      <c r="H876" s="71">
        <f ca="1">SUM(0.5*(J876-F876),F876)</f>
        <v>23.5</v>
      </c>
      <c r="I876" s="71">
        <f ca="1">SUM(0.75*(J876-F876),F876)</f>
        <v>22.25</v>
      </c>
      <c r="J876" s="108">
        <f ca="1">SUM(F876,-B876,F876)</f>
        <v>21</v>
      </c>
      <c r="K876" s="71">
        <f ca="1">SUM(0.5*(L876-J876),J876)</f>
        <v>20.0625</v>
      </c>
      <c r="L876" s="108">
        <f ca="1">SUM(J876,J876,-H876,0.25*ABS(J876-H876))</f>
        <v>19.125</v>
      </c>
      <c r="M876" s="109">
        <f ca="1">SUM(0.166*(R876-L876),L876)</f>
        <v>18.77225</v>
      </c>
      <c r="N876" s="109">
        <f ca="1">SUM(0.333*(R876-L876),L876)</f>
        <v>18.417375</v>
      </c>
      <c r="O876" s="71">
        <f ca="1">SUM(0.5*(R876-L876),L876)</f>
        <v>18.0625</v>
      </c>
      <c r="P876" s="71">
        <f ca="1">SUM(0.666*(R876-L876),L876)</f>
        <v>17.70975</v>
      </c>
      <c r="Q876" s="71">
        <f ca="1">SUM(0.832*(R876-L876),L876)</f>
        <v>17.357</v>
      </c>
      <c r="R876" s="108">
        <v>17</v>
      </c>
      <c r="S876" s="122"/>
      <c r="T876" s="111">
        <f ca="1">SUM((AT20+AU20+AV19+AW19+BA17+BB17+BC16+BD16)*-0.132/2,(AX18+AY18+AZ18+BE15+BF15+BG15+BJ13+BK13+BL13)*-0.132/3,(BH14+BI14+BM12+BN12+BO11+BP11+BQ10+BR10)*-0.132/2,(BS9+BS8+BT7+BT6+BU5+BV4)*-0.132,17)</f>
        <v>15.094461538461538</v>
      </c>
      <c r="U876" s="111">
        <f ca="1">Lefty!T876</f>
        <v>16.485538461538461</v>
      </c>
    </row>
    <row r="877" spans="2:21">
      <c r="B877" s="108">
        <v>32</v>
      </c>
      <c r="C877" s="71">
        <f ca="1">SUM(0.25*(F877-B877),B877)</f>
        <v>30.5</v>
      </c>
      <c r="D877" s="71">
        <f ca="1">SUM(0.5*(F877-B877)+B877)</f>
        <v>29</v>
      </c>
      <c r="E877" s="71">
        <f ca="1">SUM(0.75*(F877-B877),B877)</f>
        <v>27.5</v>
      </c>
      <c r="F877" s="108">
        <v>26</v>
      </c>
      <c r="G877" s="71">
        <f ca="1">SUM(0.25*(J877-F877),F877)</f>
        <v>24.5</v>
      </c>
      <c r="H877" s="71">
        <f ca="1">SUM(0.5*(J877-F877),F877)</f>
        <v>23</v>
      </c>
      <c r="I877" s="71">
        <f ca="1">SUM(0.75*(J877-F877),F877)</f>
        <v>21.5</v>
      </c>
      <c r="J877" s="108">
        <f ca="1">SUM(F877,-B877,F877)</f>
        <v>20</v>
      </c>
      <c r="K877" s="71">
        <f ca="1">SUM(0.5*(L877-J877),J877)</f>
        <v>18.875</v>
      </c>
      <c r="L877" s="108">
        <f ca="1">SUM(J877,J877,-H877,0.25*ABS(J877-H877))</f>
        <v>17.75</v>
      </c>
      <c r="M877" s="109">
        <f ca="1">SUM(0.166*(R877-L877),L877)</f>
        <v>17.6255</v>
      </c>
      <c r="N877" s="109">
        <f ca="1">SUM(0.333*(R877-L877),L877)</f>
        <v>17.50025</v>
      </c>
      <c r="O877" s="71">
        <f ca="1">SUM(0.5*(R877-L877),L877)</f>
        <v>17.375</v>
      </c>
      <c r="P877" s="71">
        <f ca="1">SUM(0.666*(R877-L877),L877)</f>
        <v>17.2505</v>
      </c>
      <c r="Q877" s="71">
        <f ca="1">SUM(0.832*(R877-L877),L877)</f>
        <v>17.126</v>
      </c>
      <c r="R877" s="108">
        <v>17</v>
      </c>
      <c r="S877" s="122"/>
      <c r="T877" s="111">
        <f ca="1">SUM((AR20+AS20+AW18+AX18)*-0.132/2,(AT19+AU19+AV19+AY17+AZ17+BA17+BB16+BC16+BD16+BE15+BF15+BG15+BH14+BI14+BJ14+BK13+BL13+BM13+BN12+BO12+BP12+BQ11+BR11+BS11)*-0.132/3,(BT10+BU10)*-0.132/2,(+BU9+BU8+BU7+BV6+BV5+BV4)*-0.132,17)</f>
        <v>15.314461538461538</v>
      </c>
      <c r="U877" s="111">
        <f ca="1">Lefty!T877</f>
        <v>16.639538461538461</v>
      </c>
    </row>
    <row r="878" spans="2:21">
      <c r="B878" s="108">
        <v>33</v>
      </c>
      <c r="C878" s="71">
        <f ca="1">SUM(0.25*(F878-B878),B878)</f>
        <v>31.25</v>
      </c>
      <c r="D878" s="71">
        <f ca="1">SUM(0.5*(F878-B878)+B878)</f>
        <v>29.5</v>
      </c>
      <c r="E878" s="71">
        <f ca="1">SUM(0.75*(F878-B878),B878)</f>
        <v>27.75</v>
      </c>
      <c r="F878" s="108">
        <v>26</v>
      </c>
      <c r="G878" s="71">
        <f ca="1">SUM(0.25*(J878-F878),F878)</f>
        <v>24.25</v>
      </c>
      <c r="H878" s="71">
        <f ca="1">SUM(0.5*(J878-F878),F878)</f>
        <v>22.5</v>
      </c>
      <c r="I878" s="71">
        <f ca="1">SUM(0.75*(J878-F878),F878)</f>
        <v>20.75</v>
      </c>
      <c r="J878" s="108">
        <f ca="1">SUM(F878,-B878,F878)</f>
        <v>19</v>
      </c>
      <c r="K878" s="71">
        <f ca="1">SUM(0.5*(L878-J878),J878)</f>
        <v>17.6875</v>
      </c>
      <c r="L878" s="108">
        <f ca="1">SUM(J878,J878,-H878,0.25*ABS(J878-H878))</f>
        <v>16.375</v>
      </c>
      <c r="M878" s="109">
        <f ca="1">SUM(0.166*(R878-L878),L878)</f>
        <v>16.47875</v>
      </c>
      <c r="N878" s="109">
        <f ca="1">SUM(0.333*(R878-L878),L878)</f>
        <v>16.583125</v>
      </c>
      <c r="O878" s="71">
        <f ca="1">SUM(0.5*(R878-L878),L878)</f>
        <v>16.6875</v>
      </c>
      <c r="P878" s="71">
        <f ca="1">SUM(0.666*(R878-L878),L878)</f>
        <v>16.79125</v>
      </c>
      <c r="Q878" s="71">
        <f ca="1">SUM(0.832*(R878-L878),L878)</f>
        <v>16.895</v>
      </c>
      <c r="R878" s="108">
        <v>17</v>
      </c>
      <c r="S878" s="122"/>
      <c r="T878" s="111">
        <f ca="1">SUM((AP20+AQ20+AR20+AS19+AT19+AU19+AV18+AW18+AX18+AY17+AZ17+BA17+BB16+BC16+BD16+BI14+BJ14+BK14+BP12+BQ12+BR12+BS11+BT11+BU11)*-0.132/3,(BE15+BF15+BG15+BH15+BL13+BM13+BN13+BO13)*-0.132/4,(BV10+BW10)*-0.132/2,(+BW9+BW8+BW7+BV6+BV5+BV4)*-0.132,17)</f>
        <v>15.270461538461538</v>
      </c>
      <c r="U878" s="111">
        <f ca="1">Lefty!T878</f>
        <v>16.243538461538463</v>
      </c>
    </row>
    <row r="879" spans="2:21">
      <c r="B879" s="108">
        <v>34</v>
      </c>
      <c r="C879" s="71">
        <f ca="1">SUM(0.25*(F879-B879),B879)</f>
        <v>32</v>
      </c>
      <c r="D879" s="71">
        <f ca="1">SUM(0.5*(F879-B879)+B879)</f>
        <v>30</v>
      </c>
      <c r="E879" s="71">
        <f ca="1">SUM(0.75*(F879-B879),B879)</f>
        <v>28</v>
      </c>
      <c r="F879" s="108">
        <v>26</v>
      </c>
      <c r="G879" s="71">
        <f ca="1">SUM(0.25*(J879-F879),F879)</f>
        <v>24</v>
      </c>
      <c r="H879" s="71">
        <f ca="1">SUM(0.5*(J879-F879),F879)</f>
        <v>22</v>
      </c>
      <c r="I879" s="71">
        <f ca="1">SUM(0.75*(J879-F879),F879)</f>
        <v>20</v>
      </c>
      <c r="J879" s="108">
        <f ca="1">SUM(F879,-B879,F879)</f>
        <v>18</v>
      </c>
      <c r="K879" s="71">
        <f ca="1">SUM(0.5*(L879-J879),J879)</f>
        <v>16.5</v>
      </c>
      <c r="L879" s="108">
        <f ca="1">SUM(J879,J879,-H879,0.25*ABS(J879-H879))</f>
        <v>15</v>
      </c>
      <c r="M879" s="109">
        <f ca="1">SUM(0.166*(R879-L879),L879)</f>
        <v>15.332</v>
      </c>
      <c r="N879" s="109">
        <f ca="1">SUM(0.333*(R879-L879),L879)</f>
        <v>15.666</v>
      </c>
      <c r="O879" s="71">
        <f ca="1">SUM(0.5*(R879-L879),L879)</f>
        <v>16</v>
      </c>
      <c r="P879" s="71">
        <f ca="1">SUM(0.666*(R879-L879),L879)</f>
        <v>16.332</v>
      </c>
      <c r="Q879" s="71">
        <f ca="1">SUM(0.832*(R879-L879),L879)</f>
        <v>16.664</v>
      </c>
      <c r="R879" s="108">
        <v>17</v>
      </c>
      <c r="S879" s="122"/>
      <c r="T879" s="111">
        <f ca="1">SUM((AN20+AO20+AP20+AU18+AV18+AW18+BB16+BC16+BD16)*-0.132/3,(AQ19+AR19+AS19+AT19+AX17+AY17+AZ17+BA17+BE15+BF15+BG15+BH15++BI14+BJ14+BK14+BL14+BM13+BN13+BO13+BP13+BQ12+BR12+BS12+BT12)*-0.132/4,(BU11+BV11+BW11+BX10+BY10+BZ10)*-0.132/3,(BZ9+BY8+BX7+BW6+BV5+BV4)*-0.132,17)</f>
        <v>15.457461538461539</v>
      </c>
      <c r="U879" s="111">
        <f ca="1">Lefty!T879</f>
        <v>16.364538461538462</v>
      </c>
    </row>
    <row r="880" spans="2:21">
      <c r="B880" s="108">
        <v>35</v>
      </c>
      <c r="C880" s="71">
        <f ca="1">SUM(0.25*(F880-B880),B880)</f>
        <v>32.75</v>
      </c>
      <c r="D880" s="71">
        <f ca="1">SUM(0.5*(F880-B880)+B880)</f>
        <v>30.5</v>
      </c>
      <c r="E880" s="71">
        <f ca="1">SUM(0.75*(F880-B880),B880)</f>
        <v>28.25</v>
      </c>
      <c r="F880" s="108">
        <v>26</v>
      </c>
      <c r="G880" s="71">
        <f ca="1">SUM(0.25*(J880-F880),F880)</f>
        <v>23.75</v>
      </c>
      <c r="H880" s="71">
        <f ca="1">SUM(0.5*(J880-F880),F880)</f>
        <v>21.5</v>
      </c>
      <c r="I880" s="71">
        <f ca="1">SUM(0.75*(J880-F880),F880)</f>
        <v>19.25</v>
      </c>
      <c r="J880" s="108">
        <f ca="1">SUM(F880,-B880,F880)</f>
        <v>17</v>
      </c>
      <c r="K880" s="71">
        <f ca="1">SUM(0.5*(L880-J880),J880)</f>
        <v>15.3125</v>
      </c>
      <c r="L880" s="108">
        <f ca="1">SUM(J880,J880,-H880,0.25*ABS(J880-H880))</f>
        <v>13.625</v>
      </c>
      <c r="M880" s="109">
        <f ca="1">SUM(0.166*(R880-L880),L880)</f>
        <v>14.18525</v>
      </c>
      <c r="N880" s="109">
        <f ca="1">SUM(0.333*(R880-L880),L880)</f>
        <v>14.748875</v>
      </c>
      <c r="O880" s="71">
        <f ca="1">SUM(0.5*(R880-L880),L880)</f>
        <v>15.3125</v>
      </c>
      <c r="P880" s="71">
        <f ca="1">SUM(0.666*(R880-L880),L880)</f>
        <v>15.87275</v>
      </c>
      <c r="Q880" s="71">
        <f ca="1">SUM(0.832*(R880-L880),L880)</f>
        <v>16.433</v>
      </c>
      <c r="R880" s="108">
        <v>17</v>
      </c>
      <c r="S880" s="122"/>
      <c r="T880" s="111">
        <f ca="1">SUM((AL20+AM20+AN20)*-0.132/3,(AO19+AP19+AQ19+AR19+AS18+AT18+AU18+AV18+AW17+AX17+AY17+AZ17+BA16+BB16+BC16+BD16+BJ14+BK14+BL14+BM14+BS12+BT12+BU12+BV12+BW11+BX11+BY11+BZ11)*-0.132/4,(BE15+BF15+BG15+BH15+BI15+BN13+BO13+BP13+BQ13+BR13)*-0.132/5,(CA10+CB10+CC10)*-0.132/3,(CB9+CA9)*-0.132/2,(BZ8+BY7+BX6+BW5+BV4)*-0.132,17)</f>
        <v>15.860061538461538</v>
      </c>
      <c r="U880" s="111">
        <f ca="1">Lefty!T880</f>
        <v>16.096138461538462</v>
      </c>
    </row>
    <row r="881" spans="2:21">
      <c r="B881" s="108">
        <v>36</v>
      </c>
      <c r="C881" s="71">
        <f ca="1">SUM(0.25*(F881-B881),B881)</f>
        <v>33.5</v>
      </c>
      <c r="D881" s="71">
        <f ca="1">SUM(0.5*(F881-B881)+B881)</f>
        <v>31</v>
      </c>
      <c r="E881" s="71">
        <f ca="1">SUM(0.75*(F881-B881),B881)</f>
        <v>28.5</v>
      </c>
      <c r="F881" s="108">
        <v>26</v>
      </c>
      <c r="G881" s="71">
        <f ca="1">SUM(0.25*(J881-F881),F881)</f>
        <v>23.5</v>
      </c>
      <c r="H881" s="71">
        <f ca="1">SUM(0.5*(J881-F881),F881)</f>
        <v>21</v>
      </c>
      <c r="I881" s="71">
        <f ca="1">SUM(0.75*(J881-F881),F881)</f>
        <v>18.5</v>
      </c>
      <c r="J881" s="108">
        <f ca="1">SUM(F881,-B881,F881)</f>
        <v>16</v>
      </c>
      <c r="K881" s="71">
        <f ca="1">SUM(0.5*(L881-J881),J881)</f>
        <v>14.125</v>
      </c>
      <c r="L881" s="108">
        <f ca="1">SUM(J881,J881,-H881,0.25*ABS(J881-H881))</f>
        <v>12.25</v>
      </c>
      <c r="M881" s="109">
        <f ca="1">SUM(0.166*(R881-L881),L881)</f>
        <v>13.0385</v>
      </c>
      <c r="N881" s="109">
        <f ca="1">SUM(0.333*(R881-L881),L881)</f>
        <v>13.83175</v>
      </c>
      <c r="O881" s="71">
        <f ca="1">SUM(0.5*(R881-L881),L881)</f>
        <v>14.625</v>
      </c>
      <c r="P881" s="71">
        <f ca="1">SUM(0.666*(R881-L881),L881)</f>
        <v>15.413499999999999</v>
      </c>
      <c r="Q881" s="71">
        <f ca="1">SUM(0.832*(R881-L881),L881)</f>
        <v>16.201999999999998</v>
      </c>
      <c r="R881" s="108">
        <v>17</v>
      </c>
      <c r="S881" s="122"/>
      <c r="T881" s="111">
        <f ca="1">SUM((AJ20+AK20+AL20+AM20+AN19+AO19+AP19+AQ19+AW17+AX17+AY17+AZ17+BA16+BB16+BC16+BD16)*-0.132/4,(AR18+AS18+AT18+AU18+AV18+BE15+BF15+BG15+BH15+BI15+BJ14+BK14+BL14+BM14+BN14+BO13+BP13+BQ13+BR13+BS13+BT12+BU12+BV12+BW12+BX12)*-0.132/5,(BY11+BZ11+CA11+CB11)*-0.132/4,(CC10+CD10+CE10)*-0.132/3,(CD9+CC9+CB8+CA8+BZ7+BY7)*-0.132/2,(BX6+BW5+BV4)*-0.132,17)</f>
        <v>15.939261538461539</v>
      </c>
      <c r="U881" s="111">
        <f ca="1">Lefty!T881</f>
        <v>16.03453846153846</v>
      </c>
    </row>
    <row r="882" spans="2:21">
      <c r="B882" s="108">
        <v>37</v>
      </c>
      <c r="C882" s="71">
        <f ca="1">SUM(0.25*(F882-B882),B882)</f>
        <v>34.25</v>
      </c>
      <c r="D882" s="71">
        <f ca="1">SUM(0.5*(F882-B882)+B882)</f>
        <v>31.5</v>
      </c>
      <c r="E882" s="71">
        <f ca="1">SUM(0.75*(F882-B882),B882)</f>
        <v>28.75</v>
      </c>
      <c r="F882" s="108">
        <v>26</v>
      </c>
      <c r="G882" s="71">
        <f ca="1">SUM(0.25*(J882-F882),F882)</f>
        <v>23.25</v>
      </c>
      <c r="H882" s="71">
        <f ca="1">SUM(0.5*(J882-F882),F882)</f>
        <v>20.5</v>
      </c>
      <c r="I882" s="71">
        <f ca="1">SUM(0.75*(J882-F882),F882)</f>
        <v>17.75</v>
      </c>
      <c r="J882" s="108">
        <f ca="1">SUM(F882,-B882,F882)</f>
        <v>15</v>
      </c>
      <c r="K882" s="71">
        <f ca="1">SUM(0.5*(L882-J882),J882)</f>
        <v>12.9375</v>
      </c>
      <c r="L882" s="108">
        <f ca="1">SUM(J882,J882,-H882,0.25*ABS(J882-H882))</f>
        <v>10.875</v>
      </c>
      <c r="M882" s="109">
        <f ca="1">SUM(0.166*(R882-L882),L882)</f>
        <v>11.89175</v>
      </c>
      <c r="N882" s="109">
        <f ca="1">SUM(0.333*(R882-L882),L882)</f>
        <v>12.914625000000001</v>
      </c>
      <c r="O882" s="71">
        <f ca="1">SUM(0.5*(R882-L882),L882)</f>
        <v>13.9375</v>
      </c>
      <c r="P882" s="71">
        <f ca="1">SUM(0.666*(R882-L882),L882)</f>
        <v>14.95425</v>
      </c>
      <c r="Q882" s="71">
        <f ca="1">SUM(0.832*(R882-L882),L882)</f>
        <v>15.971</v>
      </c>
      <c r="R882" s="108">
        <v>17</v>
      </c>
      <c r="S882" s="122"/>
      <c r="T882" s="111">
        <f ca="1">SUM((AH20+AI20+AJ20+AK20++AQ18+AR18+AS18+AT18)*-0.132/4,(AL19+AM19+AN19+AO19+AP19+AU17+AV17+AW17+AX17+AY17+AZ16+BA16+BB16+BC16+BD16+BK14+BL14+BM14+BN14+BO14+BV12+BW12+BX12+BY12+BZ12)*-0.132/5,(BE15+BF15+BG15+BH15+BI15+BJ15+BP13+BQ13+BR13+BS13+BT13+BU13)*-0.132/6,(CA11+CB11+CC11+CD11+CE10+CF10+CG10+CH10)*-0.132/4,(CG9+CF9+CE8+CD8+CC7+CB7+CA6+BZ6+BY5+BX5+BW4+BV4)*-0.132/2,17)</f>
        <v>15.956861538461538</v>
      </c>
      <c r="U882" s="111">
        <f ca="1">Lefty!T882</f>
        <v>15.933338461538462</v>
      </c>
    </row>
    <row r="883" spans="2:21">
      <c r="B883" s="108">
        <v>38</v>
      </c>
      <c r="C883" s="71">
        <f ca="1">SUM(0.25*(F883-B883),B883)</f>
        <v>35</v>
      </c>
      <c r="D883" s="71">
        <f ca="1">SUM(0.5*(F883-B883)+B883)</f>
        <v>32</v>
      </c>
      <c r="E883" s="71">
        <f ca="1">SUM(0.75*(F883-B883),B883)</f>
        <v>29</v>
      </c>
      <c r="F883" s="108">
        <v>26</v>
      </c>
      <c r="G883" s="71">
        <f ca="1">SUM(0.25*(J883-F883),F883)</f>
        <v>23</v>
      </c>
      <c r="H883" s="71">
        <f ca="1">SUM(0.5*(J883-F883),F883)</f>
        <v>20</v>
      </c>
      <c r="I883" s="71">
        <f ca="1">SUM(0.75*(J883-F883),F883)</f>
        <v>17</v>
      </c>
      <c r="J883" s="108">
        <f ca="1">SUM(F883,-B883,F883)</f>
        <v>14</v>
      </c>
      <c r="K883" s="71">
        <f ca="1">SUM(0.5*(L883-J883),J883)</f>
        <v>11.75</v>
      </c>
      <c r="L883" s="108">
        <f ca="1">SUM(J883,J883,-H883,0.25*ABS(J883-H883))</f>
        <v>9.5</v>
      </c>
      <c r="M883" s="109">
        <f ca="1">SUM(0.166*(R883-L883),L883)</f>
        <v>10.745000000000001</v>
      </c>
      <c r="N883" s="109">
        <f ca="1">SUM(0.333*(R883-L883),L883)</f>
        <v>11.9975</v>
      </c>
      <c r="O883" s="71">
        <f ca="1">SUM(0.5*(R883-L883),L883)</f>
        <v>13.25</v>
      </c>
      <c r="P883" s="71">
        <f ca="1">SUM(0.666*(R883-L883),L883)</f>
        <v>14.495000000000001</v>
      </c>
      <c r="Q883" s="71">
        <f ca="1">SUM(0.832*(R883-L883),L883)</f>
        <v>15.739999999999998</v>
      </c>
      <c r="R883" s="108">
        <v>17</v>
      </c>
      <c r="S883" s="122"/>
      <c r="T883" s="111">
        <f ca="1">SUM((AF20+AG20+AH20+AI20+AJ20+AK19+AL19+AM19+AN19+AO19+AP18+AQ18+AR18+AS18+AT18+AU17+AV17+AW17+AX17+AY17+AZ16+BA16+BB16+BC16+BD16)*-0.132/5,(BE15+BF15+BG15+BH15+BI15+BJ15+BK14+BL14+BM14+BN14+BO14+BP14+BQ13+BR13+BS13+BT13+BU13+BV13+BW12+BX12+BY12+BZ12+CA12+CB12)*-0.132/6,(CC11+CD11+CE11+CF11+CG11)*-0.132/5,(CH10+CI10+CJ10+CK10)*-0.132/4,(CJ9+CI9+CH9+CG8+CF8+CE8+CD7+CC7+CB7)*-0.132/3,(CA6+BZ6+BY5+BX5+BW4+BV4)*-0.132/2,17)</f>
        <v>15.926061538461539</v>
      </c>
      <c r="U883" s="111">
        <f ca="1">Lefty!T883</f>
        <v>16.100538461538463</v>
      </c>
    </row>
    <row r="884" spans="2:21">
      <c r="B884" s="108">
        <v>39</v>
      </c>
      <c r="C884" s="71">
        <f ca="1">SUM(0.25*(F884-B884),B884)</f>
        <v>35.75</v>
      </c>
      <c r="D884" s="71">
        <f ca="1">SUM(0.5*(F884-B884)+B884)</f>
        <v>32.5</v>
      </c>
      <c r="E884" s="71">
        <f ca="1">SUM(0.75*(F884-B884),B884)</f>
        <v>29.25</v>
      </c>
      <c r="F884" s="108">
        <v>26</v>
      </c>
      <c r="G884" s="71">
        <f ca="1">SUM(0.25*(J884-F884),F884)</f>
        <v>22.75</v>
      </c>
      <c r="H884" s="71">
        <f ca="1">SUM(0.5*(J884-F884),F884)</f>
        <v>19.5</v>
      </c>
      <c r="I884" s="71">
        <f ca="1">SUM(0.75*(J884-F884),F884)</f>
        <v>16.25</v>
      </c>
      <c r="J884" s="108">
        <f ca="1">SUM(F884,-B884,F884)</f>
        <v>13</v>
      </c>
      <c r="K884" s="71">
        <f ca="1">SUM(0.5*(L884-J884),J884)</f>
        <v>10.5625</v>
      </c>
      <c r="L884" s="108">
        <f ca="1">SUM(J884,J884,-H884,0.25*ABS(J884-H884))</f>
        <v>8.125</v>
      </c>
      <c r="M884" s="109">
        <f ca="1">SUM(0.166*(R884-L884),L884)</f>
        <v>9.59825</v>
      </c>
      <c r="N884" s="109">
        <f ca="1">SUM(0.333*(R884-L884),L884)</f>
        <v>11.080375</v>
      </c>
      <c r="O884" s="71">
        <f ca="1">SUM(0.5*(R884-L884),L884)</f>
        <v>12.5625</v>
      </c>
      <c r="P884" s="71">
        <f ca="1">SUM(0.666*(R884-L884),L884)</f>
        <v>14.03575</v>
      </c>
      <c r="Q884" s="71">
        <f ca="1">SUM(0.832*(R884-L884),L884)</f>
        <v>15.509</v>
      </c>
      <c r="R884" s="108">
        <v>17</v>
      </c>
      <c r="S884" s="122"/>
      <c r="T884" s="111">
        <f ca="1">SUM((AD20+AE20+AF20+AG20+AH20+AO18+AP18+AQ18+AR18+AS18+AZ16+BA16+BB16+BC16+BD16)*-0.132/5,(AI19+AJ19+AK19+AL19+AM19+AN19+AT17+AU17+AV17+AW17+AX17+AY17+BL14+BM14+BN14+BO14+BP14+BQ14+BY12+BZ12+CA12+CB12+CC12+CD12)*-0.132/6,(BE15+BF15+BG15+BH15+BI15+BJ15+BK15+BR13+BS13+BT13+BU13+BV13+BW13+BX13)*-0.132/7,(CE11+CF11+CG11+CH11+CI11+CJ10+CK10+CL10+CM10+CN10)*-0.132/5,(CM9+CL9+CK9+CJ8+CI8+CH8+CG7+CF7+CE7+CD6+CC6+CB6+CA5+BZ5+BY5+BX4+BW4+BV4)*-0.132/3,17)</f>
        <v>16.288747252747253</v>
      </c>
      <c r="U884" s="111">
        <f ca="1">Lefty!T884</f>
        <v>15.963824175824177</v>
      </c>
    </row>
    <row r="885" spans="2:19">
      <c r="B885" s="108"/>
      <c r="C885" s="71"/>
      <c r="D885" s="71"/>
      <c r="E885" s="71"/>
      <c r="F885" s="108"/>
      <c r="G885" s="71"/>
      <c r="H885" s="71"/>
      <c r="I885" s="71"/>
      <c r="J885" s="108"/>
      <c r="K885" s="71"/>
      <c r="L885" s="108"/>
      <c r="M885" s="109"/>
      <c r="N885" s="109"/>
      <c r="O885" s="71"/>
      <c r="P885" s="71"/>
      <c r="Q885" s="71"/>
      <c r="R885" s="108"/>
      <c r="S885" s="122"/>
    </row>
    <row r="886" spans="2:21">
      <c r="B886" s="108">
        <v>31</v>
      </c>
      <c r="C886" s="71">
        <f ca="1">SUM(0.25*(F886-B886),B886)</f>
        <v>30</v>
      </c>
      <c r="D886" s="71">
        <f ca="1">SUM(0.5*(F886-B886)+B886)</f>
        <v>29</v>
      </c>
      <c r="E886" s="71">
        <f ca="1">SUM(0.75*(F886-B886),B886)</f>
        <v>28</v>
      </c>
      <c r="F886" s="108">
        <v>27</v>
      </c>
      <c r="G886" s="71">
        <f ca="1">SUM(0.25*(J886-F886),F886)</f>
        <v>26</v>
      </c>
      <c r="H886" s="71">
        <f ca="1">SUM(0.5*(J886-F886),F886)</f>
        <v>25</v>
      </c>
      <c r="I886" s="71">
        <f ca="1">SUM(0.75*(J886-F886),F886)</f>
        <v>24</v>
      </c>
      <c r="J886" s="108">
        <f ca="1">SUM(F886,-B886,F886)</f>
        <v>23</v>
      </c>
      <c r="K886" s="71">
        <f ca="1">SUM(0.5*(L886-J886),J886)</f>
        <v>22.25</v>
      </c>
      <c r="L886" s="108">
        <f ca="1">SUM(J886,J886,-H886,0.25*ABS(J886-H886))</f>
        <v>21.5</v>
      </c>
      <c r="M886" s="109">
        <f ca="1">SUM(0.166*(R886-L886),L886)</f>
        <v>20.753</v>
      </c>
      <c r="N886" s="109">
        <f ca="1">SUM(0.333*(R886-L886),L886)</f>
        <v>20.0015</v>
      </c>
      <c r="O886" s="71">
        <f ca="1">SUM(0.5*(R886-L886),L886)</f>
        <v>19.25</v>
      </c>
      <c r="P886" s="71">
        <f ca="1">SUM(0.666*(R886-L886),L886)</f>
        <v>18.503</v>
      </c>
      <c r="Q886" s="71">
        <f ca="1">SUM(0.832*(R886-L886),L886)</f>
        <v>17.756</v>
      </c>
      <c r="R886" s="108">
        <v>17</v>
      </c>
      <c r="S886" s="122"/>
      <c r="T886" s="111">
        <f ca="1">SUM((AU19+AV19+AW18+AX18+AY17+AZ17+BA16+BB16+BC15+BD15+BE14+BF14+BG13+BH13+BI12+BJ12+BK11+BL11+BN9+BO9+BQ7+BR7+BT5+BU5)*-0.132/2,(AT20+BM10+BP8+BS6+BV4)*-0.132,17)</f>
        <v>15.226461538461539</v>
      </c>
      <c r="U886" s="111">
        <f ca="1">Lefty!T886</f>
        <v>16.661538461538463</v>
      </c>
    </row>
    <row r="887" spans="2:21">
      <c r="B887" s="108">
        <v>32</v>
      </c>
      <c r="C887" s="71">
        <f ca="1">SUM(0.25*(F887-B887),B887)</f>
        <v>30.75</v>
      </c>
      <c r="D887" s="71">
        <f ca="1">SUM(0.5*(F887-B887)+B887)</f>
        <v>29.5</v>
      </c>
      <c r="E887" s="71">
        <f ca="1">SUM(0.75*(F887-B887),B887)</f>
        <v>28.25</v>
      </c>
      <c r="F887" s="108">
        <v>27</v>
      </c>
      <c r="G887" s="71">
        <f ca="1">SUM(0.25*(J887-F887),F887)</f>
        <v>25.75</v>
      </c>
      <c r="H887" s="71">
        <f ca="1">SUM(0.5*(J887-F887),F887)</f>
        <v>24.5</v>
      </c>
      <c r="I887" s="71">
        <f ca="1">SUM(0.75*(J887-F887),F887)</f>
        <v>23.25</v>
      </c>
      <c r="J887" s="108">
        <f ca="1">SUM(F887,-B887,F887)</f>
        <v>22</v>
      </c>
      <c r="K887" s="71">
        <f ca="1">SUM(0.5*(L887-J887),J887)</f>
        <v>21.0625</v>
      </c>
      <c r="L887" s="108">
        <f ca="1">SUM(J887,J887,-H887,0.25*ABS(J887-H887))</f>
        <v>20.125</v>
      </c>
      <c r="M887" s="109">
        <f ca="1">SUM(0.166*(R887-L887),L887)</f>
        <v>19.60625</v>
      </c>
      <c r="N887" s="109">
        <f ca="1">SUM(0.333*(R887-L887),L887)</f>
        <v>19.084375</v>
      </c>
      <c r="O887" s="71">
        <f ca="1">SUM(0.5*(R887-L887),L887)</f>
        <v>18.5625</v>
      </c>
      <c r="P887" s="71">
        <f ca="1">SUM(0.666*(R887-L887),L887)</f>
        <v>18.04375</v>
      </c>
      <c r="Q887" s="71">
        <f ca="1">SUM(0.832*(R887-L887),L887)</f>
        <v>17.525</v>
      </c>
      <c r="R887" s="108">
        <v>17</v>
      </c>
      <c r="S887" s="122"/>
      <c r="T887" s="111">
        <f ca="1">SUM((AR20+AS20+AT19+AU19+AY17+AZ17+BA16+BB16)*-0.132/2,(AV18+AW18+AX18+BC15+BD15+BE15+BH13+BI13+BJ13)*-0.132/3,(BF14+BG14+BK12+BL12+BM11+BN11+BO10+BP10)*-0.132/2,(BQ9+BR8+BS7+BT6+BU5+BV4)*-0.132,17)</f>
        <v>15.468461538461538</v>
      </c>
      <c r="U887" s="111">
        <f ca="1">Lefty!T887</f>
        <v>16.551538461538463</v>
      </c>
    </row>
    <row r="888" spans="2:21">
      <c r="B888" s="108">
        <v>33</v>
      </c>
      <c r="C888" s="71">
        <f ca="1">SUM(0.25*(F888-B888),B888)</f>
        <v>31.5</v>
      </c>
      <c r="D888" s="71">
        <f ca="1">SUM(0.5*(F888-B888)+B888)</f>
        <v>30</v>
      </c>
      <c r="E888" s="71">
        <f ca="1">SUM(0.75*(F888-B888),B888)</f>
        <v>28.5</v>
      </c>
      <c r="F888" s="108">
        <v>27</v>
      </c>
      <c r="G888" s="71">
        <f ca="1">SUM(0.25*(J888-F888),F888)</f>
        <v>25.5</v>
      </c>
      <c r="H888" s="71">
        <f ca="1">SUM(0.5*(J888-F888),F888)</f>
        <v>24</v>
      </c>
      <c r="I888" s="71">
        <f ca="1">SUM(0.75*(J888-F888),F888)</f>
        <v>22.5</v>
      </c>
      <c r="J888" s="108">
        <f ca="1">SUM(F888,-B888,F888)</f>
        <v>21</v>
      </c>
      <c r="K888" s="71">
        <f ca="1">SUM(0.5*(L888-J888),J888)</f>
        <v>19.875</v>
      </c>
      <c r="L888" s="108">
        <f ca="1">SUM(J888,J888,-H888,0.25*ABS(J888-H888))</f>
        <v>18.75</v>
      </c>
      <c r="M888" s="109">
        <f ca="1">SUM(0.166*(R888-L888),L888)</f>
        <v>18.4595</v>
      </c>
      <c r="N888" s="109">
        <f ca="1">SUM(0.333*(R888-L888),L888)</f>
        <v>18.16725</v>
      </c>
      <c r="O888" s="71">
        <f ca="1">SUM(0.5*(R888-L888),L888)</f>
        <v>17.875</v>
      </c>
      <c r="P888" s="71">
        <f ca="1">SUM(0.666*(R888-L888),L888)</f>
        <v>17.5845</v>
      </c>
      <c r="Q888" s="71">
        <f ca="1">SUM(0.832*(R888-L888),L888)</f>
        <v>17.294</v>
      </c>
      <c r="R888" s="108">
        <v>17</v>
      </c>
      <c r="S888" s="122"/>
      <c r="T888" s="111">
        <f ca="1">SUM((AP20+AQ20+AU18+AV18)*-0.132/2,(AR19+AS19+AT19+AW17+AX17+AY17+AZ16+BA16+BB16+BC15+BD15+BE15+BF14+BG14+BH14+BI13+BJ13+BK13+BL12+BM12+BN12+BO11+BP11+BQ11)*-0.132/3,(BR10+BS10)*-0.132/2,(BT9+BT8+BU7+BU6+BV5+BV4)*-0.132,17)</f>
        <v>15.270461538461538</v>
      </c>
      <c r="U888" s="111">
        <f ca="1">Lefty!T888</f>
        <v>16.353538461538463</v>
      </c>
    </row>
    <row r="889" spans="2:21">
      <c r="B889" s="108">
        <v>34</v>
      </c>
      <c r="C889" s="71">
        <f ca="1">SUM(0.25*(F889-B889),B889)</f>
        <v>32.25</v>
      </c>
      <c r="D889" s="71">
        <f ca="1">SUM(0.5*(F889-B889)+B889)</f>
        <v>30.5</v>
      </c>
      <c r="E889" s="71">
        <f ca="1">SUM(0.75*(F889-B889),B889)</f>
        <v>28.75</v>
      </c>
      <c r="F889" s="108">
        <v>27</v>
      </c>
      <c r="G889" s="71">
        <f ca="1">SUM(0.25*(J889-F889),F889)</f>
        <v>25.25</v>
      </c>
      <c r="H889" s="71">
        <f ca="1">SUM(0.5*(J889-F889),F889)</f>
        <v>23.5</v>
      </c>
      <c r="I889" s="71">
        <f ca="1">SUM(0.75*(J889-F889),F889)</f>
        <v>21.75</v>
      </c>
      <c r="J889" s="108">
        <f ca="1">SUM(F889,-B889,F889)</f>
        <v>20</v>
      </c>
      <c r="K889" s="71">
        <f ca="1">SUM(0.5*(L889-J889),J889)</f>
        <v>18.6875</v>
      </c>
      <c r="L889" s="108">
        <f ca="1">SUM(J889,J889,-H889,0.25*ABS(J889-H889))</f>
        <v>17.375</v>
      </c>
      <c r="M889" s="109">
        <f ca="1">SUM(0.166*(R889-L889),L889)</f>
        <v>17.31275</v>
      </c>
      <c r="N889" s="109">
        <f ca="1">SUM(0.333*(R889-L889),L889)</f>
        <v>17.250125</v>
      </c>
      <c r="O889" s="71">
        <f ca="1">SUM(0.5*(R889-L889),L889)</f>
        <v>17.1875</v>
      </c>
      <c r="P889" s="71">
        <f ca="1">SUM(0.666*(R889-L889),L889)</f>
        <v>17.12525</v>
      </c>
      <c r="Q889" s="71">
        <f ca="1">SUM(0.832*(R889-L889),L889)</f>
        <v>17.063</v>
      </c>
      <c r="R889" s="108">
        <v>17</v>
      </c>
      <c r="S889" s="122"/>
      <c r="T889" s="111">
        <f ca="1">SUM((AN20+AO20+AP20+AQ19+AR19+AS19+AT18+AU18+AV18+AW17+AX17+AY17+AZ16+BA16+BB16+BG14+BH14+BI14+BN12+BO12+BP12+BQ11+BR11+BS11)*-0.132/3,(BC15+BD15+BE15+BF15+BJ13+BK13+BL13+BM13)*-0.132/4,(BT10+BU10)*-0.132/2,(BU9+BU8+BU7+BV6+BV5+BV4)*-0.132,17)</f>
        <v>15.479461538461539</v>
      </c>
      <c r="U889" s="111">
        <f ca="1">Lefty!T889</f>
        <v>16.122538461538461</v>
      </c>
    </row>
    <row r="890" spans="2:21">
      <c r="B890" s="108">
        <v>35</v>
      </c>
      <c r="C890" s="71">
        <f ca="1">SUM(0.25*(F890-B890),B890)</f>
        <v>33</v>
      </c>
      <c r="D890" s="71">
        <f ca="1">SUM(0.5*(F890-B890)+B890)</f>
        <v>31</v>
      </c>
      <c r="E890" s="71">
        <f ca="1">SUM(0.75*(F890-B890),B890)</f>
        <v>29</v>
      </c>
      <c r="F890" s="108">
        <v>27</v>
      </c>
      <c r="G890" s="71">
        <f ca="1">SUM(0.25*(J890-F890),F890)</f>
        <v>25</v>
      </c>
      <c r="H890" s="71">
        <f ca="1">SUM(0.5*(J890-F890),F890)</f>
        <v>23</v>
      </c>
      <c r="I890" s="71">
        <f ca="1">SUM(0.75*(J890-F890),F890)</f>
        <v>21</v>
      </c>
      <c r="J890" s="108">
        <f ca="1">SUM(F890,-B890,F890)</f>
        <v>19</v>
      </c>
      <c r="K890" s="71">
        <f ca="1">SUM(0.5*(L890-J890),J890)</f>
        <v>17.5</v>
      </c>
      <c r="L890" s="108">
        <f ca="1">SUM(J890,J890,-H890,0.25*ABS(J890-H890))</f>
        <v>16</v>
      </c>
      <c r="M890" s="109">
        <f ca="1">SUM(0.166*(R890-L890),L890)</f>
        <v>16.166</v>
      </c>
      <c r="N890" s="109">
        <f ca="1">SUM(0.333*(R890-L890),L890)</f>
        <v>16.333</v>
      </c>
      <c r="O890" s="71">
        <f ca="1">SUM(0.5*(R890-L890),L890)</f>
        <v>16.5</v>
      </c>
      <c r="P890" s="71">
        <f ca="1">SUM(0.666*(R890-L890),L890)</f>
        <v>16.666</v>
      </c>
      <c r="Q890" s="71">
        <f ca="1">SUM(0.832*(R890-L890),L890)</f>
        <v>16.832</v>
      </c>
      <c r="R890" s="108">
        <v>17</v>
      </c>
      <c r="S890" s="122"/>
      <c r="T890" s="111">
        <f ca="1">SUM((AL20+AM20+AN20+AS18+AT18+AU18+AZ16+BA16+BB16)*-0.132/3,(AO19+AP19+AQ19+AR19+AV17+AW17+AX17+AY17+BC15+BD15+BE15+BF15+BG14+BH14+BI14+BJ14+BK13+BL13+BM13+BN13+BO12+BP12+BQ12+BR12)*-0.132/4,(BS11+BT11+BU11+BV10+BW10+BX10)*-0.132/3,(BX9+BW8+BW7+BV6+BV5+BV4)*-0.132,17)</f>
        <v>15.622461538461538</v>
      </c>
      <c r="U890" s="111">
        <f ca="1">Lefty!T890</f>
        <v>15.715538461538461</v>
      </c>
    </row>
    <row r="891" spans="2:21">
      <c r="B891" s="108">
        <v>36</v>
      </c>
      <c r="C891" s="71">
        <f ca="1">SUM(0.25*(F891-B891),B891)</f>
        <v>33.75</v>
      </c>
      <c r="D891" s="71">
        <f ca="1">SUM(0.5*(F891-B891)+B891)</f>
        <v>31.5</v>
      </c>
      <c r="E891" s="71">
        <f ca="1">SUM(0.75*(F891-B891),B891)</f>
        <v>29.25</v>
      </c>
      <c r="F891" s="108">
        <v>27</v>
      </c>
      <c r="G891" s="71">
        <f ca="1">SUM(0.25*(J891-F891),F891)</f>
        <v>24.75</v>
      </c>
      <c r="H891" s="71">
        <f ca="1">SUM(0.5*(J891-F891),F891)</f>
        <v>22.5</v>
      </c>
      <c r="I891" s="71">
        <f ca="1">SUM(0.75*(J891-F891),F891)</f>
        <v>20.25</v>
      </c>
      <c r="J891" s="108">
        <f ca="1">SUM(F891,-B891,F891)</f>
        <v>18</v>
      </c>
      <c r="K891" s="71">
        <f ca="1">SUM(0.5*(L891-J891),J891)</f>
        <v>16.3125</v>
      </c>
      <c r="L891" s="108">
        <f ca="1">SUM(J891,J891,-H891,0.25*ABS(J891-H891))</f>
        <v>14.625</v>
      </c>
      <c r="M891" s="109">
        <f ca="1">SUM(0.166*(R891-L891),L891)</f>
        <v>15.01925</v>
      </c>
      <c r="N891" s="109">
        <f ca="1">SUM(0.333*(R891-L891),L891)</f>
        <v>15.415875</v>
      </c>
      <c r="O891" s="71">
        <f ca="1">SUM(0.5*(R891-L891),L891)</f>
        <v>15.8125</v>
      </c>
      <c r="P891" s="71">
        <f ca="1">SUM(0.666*(R891-L891),L891)</f>
        <v>16.20675</v>
      </c>
      <c r="Q891" s="71">
        <f ca="1">SUM(0.832*(R891-L891),L891)</f>
        <v>16.601</v>
      </c>
      <c r="R891" s="108">
        <v>17</v>
      </c>
      <c r="S891" s="122"/>
      <c r="T891" s="111">
        <f ca="1">SUM((AJ20+AK20+AL20)*-0.132/3,(AM19+AN19+AO19+AP19+AQ18+AR18+AS18+AT18+AU17+AV17+AW17+AX17+AY16+AZ16+BA16+BB16+BH14+BI14+BJ14+BK14+BQ12+BR12+BS12+BT12+BU11+BV11+BW11+BX11)*-0.132/4,(BC15+BD15+BE15+BF15+BG15+BL13+BM13+BN13+BO13+BP13)*-0.132/5,(BY10+BZ10+CA10)*-0.132/3,(BZ9+BY8+BX7+BW6+BV5+BV4)*-0.132,17)</f>
        <v>15.686261538461539</v>
      </c>
      <c r="U891" s="111">
        <f ca="1">Lefty!T891</f>
        <v>15.906938461538461</v>
      </c>
    </row>
    <row r="892" spans="2:21">
      <c r="B892" s="108">
        <v>37</v>
      </c>
      <c r="C892" s="71">
        <f ca="1">SUM(0.25*(F892-B892),B892)</f>
        <v>34.5</v>
      </c>
      <c r="D892" s="71">
        <f ca="1">SUM(0.5*(F892-B892)+B892)</f>
        <v>32</v>
      </c>
      <c r="E892" s="71">
        <f ca="1">SUM(0.75*(F892-B892),B892)</f>
        <v>29.5</v>
      </c>
      <c r="F892" s="108">
        <v>27</v>
      </c>
      <c r="G892" s="71">
        <f ca="1">SUM(0.25*(J892-F892),F892)</f>
        <v>24.5</v>
      </c>
      <c r="H892" s="71">
        <f ca="1">SUM(0.5*(J892-F892),F892)</f>
        <v>22</v>
      </c>
      <c r="I892" s="71">
        <f ca="1">SUM(0.75*(J892-F892),F892)</f>
        <v>19.5</v>
      </c>
      <c r="J892" s="108">
        <f ca="1">SUM(F892,-B892,F892)</f>
        <v>17</v>
      </c>
      <c r="K892" s="71">
        <f ca="1">SUM(0.5*(L892-J892),J892)</f>
        <v>15.125</v>
      </c>
      <c r="L892" s="108">
        <f ca="1">SUM(J892,J892,-H892,0.25*ABS(J892-H892))</f>
        <v>13.25</v>
      </c>
      <c r="M892" s="109">
        <f ca="1">SUM(0.166*(R892-L892),L892)</f>
        <v>13.8725</v>
      </c>
      <c r="N892" s="109">
        <f ca="1">SUM(0.333*(R892-L892),L892)</f>
        <v>14.49875</v>
      </c>
      <c r="O892" s="71">
        <f ca="1">SUM(0.5*(R892-L892),L892)</f>
        <v>15.125</v>
      </c>
      <c r="P892" s="71">
        <f ca="1">SUM(0.666*(R892-L892),L892)</f>
        <v>15.7475</v>
      </c>
      <c r="Q892" s="71">
        <f ca="1">SUM(0.832*(R892-L892),L892)</f>
        <v>16.37</v>
      </c>
      <c r="R892" s="108">
        <v>17</v>
      </c>
      <c r="S892" s="122"/>
      <c r="T892" s="111">
        <f ca="1">SUM((AH20+AI20+AJ20+AK20+AL19+AM19+AN19+AO19+AU17+AV17+AW17+AX17+AY16+AZ16+BA16+BB16)*-0.132/4,(AP18+AQ18+AR18+AS18+AT18+BC15+BD15+BE15+BF15+BG15+BH14+BI14+BJ14+BK14+BL14+BM13+BN13+BO13+BP13+BQ13+BR12+BS12+BT12+BU12+BV12)*-0.132/5,(BW11+BX11+BY11+BZ11+CA10+CB10+CC10+CD10)*-0.132/4,(CC9+CB9+CA8+BZ8)*-0.132/2,(BY7+BX6+BW5+BV4)*-0.132,17)</f>
        <v>15.873261538461538</v>
      </c>
      <c r="U892" s="111">
        <f ca="1">Lefty!T892</f>
        <v>15.730938461538463</v>
      </c>
    </row>
    <row r="893" spans="2:21">
      <c r="B893" s="108">
        <v>38</v>
      </c>
      <c r="C893" s="71">
        <f ca="1">SUM(0.25*(F893-B893),B893)</f>
        <v>35.25</v>
      </c>
      <c r="D893" s="71">
        <f ca="1">SUM(0.5*(F893-B893)+B893)</f>
        <v>32.5</v>
      </c>
      <c r="E893" s="71">
        <f ca="1">SUM(0.75*(F893-B893),B893)</f>
        <v>29.75</v>
      </c>
      <c r="F893" s="108">
        <v>27</v>
      </c>
      <c r="G893" s="71">
        <f ca="1">SUM(0.25*(J893-F893),F893)</f>
        <v>24.25</v>
      </c>
      <c r="H893" s="71">
        <f ca="1">SUM(0.5*(J893-F893),F893)</f>
        <v>21.5</v>
      </c>
      <c r="I893" s="71">
        <f ca="1">SUM(0.75*(J893-F893),F893)</f>
        <v>18.75</v>
      </c>
      <c r="J893" s="108">
        <f ca="1">SUM(F893,-B893,F893)</f>
        <v>16</v>
      </c>
      <c r="K893" s="71">
        <f ca="1">SUM(0.5*(L893-J893),J893)</f>
        <v>13.9375</v>
      </c>
      <c r="L893" s="108">
        <f ca="1">SUM(J893,J893,-H893,0.25*ABS(J893-H893))</f>
        <v>11.875</v>
      </c>
      <c r="M893" s="109">
        <f ca="1">SUM(0.166*(R893-L893),L893)</f>
        <v>12.72575</v>
      </c>
      <c r="N893" s="109">
        <f ca="1">SUM(0.333*(R893-L893),L893)</f>
        <v>13.581625</v>
      </c>
      <c r="O893" s="71">
        <f ca="1">SUM(0.5*(R893-L893),L893)</f>
        <v>14.4375</v>
      </c>
      <c r="P893" s="71">
        <f ca="1">SUM(0.666*(R893-L893),L893)</f>
        <v>15.28825</v>
      </c>
      <c r="Q893" s="71">
        <f ca="1">SUM(0.832*(R893-L893),L893)</f>
        <v>16.139</v>
      </c>
      <c r="R893" s="108">
        <v>17</v>
      </c>
      <c r="S893" s="122"/>
      <c r="T893" s="111">
        <f ca="1">SUM((AF20+AG20+AH20+AI20+AO18+AP18+AQ18+AR18)*-0.132/4,(AJ19+AK19+AL19+AM19+AN19+AS17+AT17+AU17+AV17+AW17+AX16+AY16+AZ16+BA16+BB16+BI14+BJ14+BK14+BL14+BM14+BT12+BU12+BV12+BW12+BX12)*-0.132/5,(BC15+BD15+BE15+BF15+BG15+BH15+BN13+BO13+BP13+BQ13+BR13+BS13)*-0.132/6,(BY11+BZ11+CA11+CB11+CC10+CD10+CE10+CF10)*-0.132/4,(CE9+CD9+CC8+CB8+CA7+BZ7+BY6+BX6)*-0.132/2,(BW5+BV4)*-0.132,17)</f>
        <v>16.234061538461539</v>
      </c>
      <c r="U893" s="111">
        <f ca="1">Lefty!T893</f>
        <v>15.873938461538462</v>
      </c>
    </row>
    <row r="894" spans="2:21">
      <c r="B894" s="108">
        <v>39</v>
      </c>
      <c r="C894" s="71">
        <f ca="1">SUM(0.25*(F894-B894),B894)</f>
        <v>36</v>
      </c>
      <c r="D894" s="71">
        <f ca="1">SUM(0.5*(F894-B894)+B894)</f>
        <v>33</v>
      </c>
      <c r="E894" s="71">
        <f ca="1">SUM(0.75*(F894-B894),B894)</f>
        <v>30</v>
      </c>
      <c r="F894" s="108">
        <v>27</v>
      </c>
      <c r="G894" s="71">
        <f ca="1">SUM(0.25*(J894-F894),F894)</f>
        <v>24</v>
      </c>
      <c r="H894" s="71">
        <f ca="1">SUM(0.5*(J894-F894),F894)</f>
        <v>21</v>
      </c>
      <c r="I894" s="71">
        <f ca="1">SUM(0.75*(J894-F894),F894)</f>
        <v>18</v>
      </c>
      <c r="J894" s="108">
        <f ca="1">SUM(F894,-B894,F894)</f>
        <v>15</v>
      </c>
      <c r="K894" s="71">
        <f ca="1">SUM(0.5*(L894-J894),J894)</f>
        <v>12.75</v>
      </c>
      <c r="L894" s="108">
        <f ca="1">SUM(J894,J894,-H894,0.25*ABS(J894-H894))</f>
        <v>10.5</v>
      </c>
      <c r="M894" s="109">
        <f ca="1">SUM(0.166*(R894-L894),L894)</f>
        <v>11.579</v>
      </c>
      <c r="N894" s="109">
        <f ca="1">SUM(0.333*(R894-L894),L894)</f>
        <v>12.6645</v>
      </c>
      <c r="O894" s="71">
        <f ca="1">SUM(0.5*(R894-L894),L894)</f>
        <v>13.75</v>
      </c>
      <c r="P894" s="71">
        <f ca="1">SUM(0.666*(R894-L894),L894)</f>
        <v>14.829</v>
      </c>
      <c r="Q894" s="71">
        <f ca="1">SUM(0.832*(R894-L894),L894)</f>
        <v>15.908</v>
      </c>
      <c r="R894" s="108">
        <v>17</v>
      </c>
      <c r="S894" s="122"/>
      <c r="T894" s="111">
        <f ca="1">SUM((AD20+AE20+AF20+AG20+AH20+AI19+AJ19+AK19+AL19+AM19+AN18+AO18+AP18+AQ18+AR18+AS17+AT17+AU17+AV17+AW17+AX16+AY16+AZ16+BA16+BB16)*-0.132/5,(BC15+BD15+BE15+BF15+BG15+BH15+BI14+BJ14+BK14+BL14+BM14+BN14+BO13+BP13+BQ13+BR13+BS13+BT13+BU12+BV12+BW12+BX12+BY12+BZ12)*-0.132/6,(CA11+CB11+CC11+CD11+CE11)*-0.132/5,(CF10+CG10+CH10+CI10)*-0.132/4,(CH9+CG9+CF9)*-0.132/3,(CE8+CD8+CC7+CB7+CA6+BZ6+BY5+BX5+BW4+BV4)*-0.132/2,17)</f>
        <v>16.13286153846154</v>
      </c>
      <c r="U894" s="111">
        <f ca="1">Lefty!T894</f>
        <v>15.781538461538462</v>
      </c>
    </row>
    <row r="895" spans="2:19">
      <c r="B895" s="108"/>
      <c r="C895" s="71"/>
      <c r="D895" s="71"/>
      <c r="E895" s="71"/>
      <c r="F895" s="108"/>
      <c r="G895" s="71"/>
      <c r="H895" s="71"/>
      <c r="I895" s="71"/>
      <c r="J895" s="108"/>
      <c r="K895" s="71"/>
      <c r="L895" s="108"/>
      <c r="M895" s="109"/>
      <c r="N895" s="109"/>
      <c r="O895" s="71"/>
      <c r="P895" s="71"/>
      <c r="Q895" s="71"/>
      <c r="R895" s="108"/>
      <c r="S895" s="122"/>
    </row>
    <row r="896" spans="2:21">
      <c r="B896" s="108">
        <v>32</v>
      </c>
      <c r="C896" s="71">
        <f ca="1">SUM(0.25*(F896-B896),B896)</f>
        <v>31</v>
      </c>
      <c r="D896" s="71">
        <f ca="1">SUM(0.5*(F896-B896)+B896)</f>
        <v>30</v>
      </c>
      <c r="E896" s="71">
        <f ca="1">SUM(0.75*(F896-B896),B896)</f>
        <v>29</v>
      </c>
      <c r="F896" s="108">
        <v>28</v>
      </c>
      <c r="G896" s="71">
        <f ca="1">SUM(0.25*(J896-F896),F896)</f>
        <v>27</v>
      </c>
      <c r="H896" s="71">
        <f ca="1">SUM(0.5*(J896-F896),F896)</f>
        <v>26</v>
      </c>
      <c r="I896" s="71">
        <f ca="1">SUM(0.75*(J896-F896),F896)</f>
        <v>25</v>
      </c>
      <c r="J896" s="108">
        <f ca="1">SUM(F896,-B896,F896)</f>
        <v>24</v>
      </c>
      <c r="K896" s="71">
        <f ca="1">SUM(0.5*(L896-J896),J896)</f>
        <v>23.25</v>
      </c>
      <c r="L896" s="108">
        <f ca="1">SUM(J896,J896,-H896,0.25*ABS(J896-H896))</f>
        <v>22.5</v>
      </c>
      <c r="M896" s="109">
        <f ca="1">SUM(0.166*(R896-L896),L896)</f>
        <v>21.587</v>
      </c>
      <c r="N896" s="109">
        <f ca="1">SUM(0.333*(R896-L896),L896)</f>
        <v>20.6685</v>
      </c>
      <c r="O896" s="71">
        <f ca="1">SUM(0.5*(R896-L896),L896)</f>
        <v>19.75</v>
      </c>
      <c r="P896" s="71">
        <f ca="1">SUM(0.666*(R896-L896),L896)</f>
        <v>18.837</v>
      </c>
      <c r="Q896" s="71">
        <f ca="1">SUM(0.832*(R896-L896),L896)</f>
        <v>17.924</v>
      </c>
      <c r="R896" s="108">
        <v>17</v>
      </c>
      <c r="S896" s="122"/>
      <c r="T896" s="111">
        <f ca="1">SUM((AS19+AT19+AU18+AV18+AW17+AX17+AY16+AZ16+BA15+BB15+BC14+BD14+BE13+BF13+BG12+BH12+BI11+BJ11+BM8+BN8+BO7+BP7+BQ6+BR6+BS5+BT5+BU4+BV4)*-0.132/2,(AR20+BK10+BL9)*-0.132,17)</f>
        <v>15.226461538461539</v>
      </c>
      <c r="U896" s="111">
        <f ca="1">Lefty!T896</f>
        <v>16.331538461538461</v>
      </c>
    </row>
    <row r="897" spans="2:21">
      <c r="B897" s="108">
        <v>33</v>
      </c>
      <c r="C897" s="71">
        <f ca="1">SUM(0.25*(F897-B897),B897)</f>
        <v>31.75</v>
      </c>
      <c r="D897" s="71">
        <f ca="1">SUM(0.5*(F897-B897)+B897)</f>
        <v>30.5</v>
      </c>
      <c r="E897" s="71">
        <f ca="1">SUM(0.75*(F897-B897),B897)</f>
        <v>29.25</v>
      </c>
      <c r="F897" s="108">
        <v>28</v>
      </c>
      <c r="G897" s="71">
        <f ca="1">SUM(0.25*(J897-F897),F897)</f>
        <v>26.75</v>
      </c>
      <c r="H897" s="71">
        <f ca="1">SUM(0.5*(J897-F897),F897)</f>
        <v>25.5</v>
      </c>
      <c r="I897" s="71">
        <f ca="1">SUM(0.75*(J897-F897),F897)</f>
        <v>24.25</v>
      </c>
      <c r="J897" s="108">
        <f ca="1">SUM(F897,-B897,F897)</f>
        <v>23</v>
      </c>
      <c r="K897" s="71">
        <f ca="1">SUM(0.5*(L897-J897),J897)</f>
        <v>22.0625</v>
      </c>
      <c r="L897" s="108">
        <f ca="1">SUM(J897,J897,-H897,0.25*ABS(J897-H897))</f>
        <v>21.125</v>
      </c>
      <c r="M897" s="109">
        <f ca="1">SUM(0.166*(R897-L897),L897)</f>
        <v>20.44025</v>
      </c>
      <c r="N897" s="109">
        <f ca="1">SUM(0.333*(R897-L897),L897)</f>
        <v>19.751375</v>
      </c>
      <c r="O897" s="71">
        <f ca="1">SUM(0.5*(R897-L897),L897)</f>
        <v>19.0625</v>
      </c>
      <c r="P897" s="71">
        <f ca="1">SUM(0.666*(R897-L897),L897)</f>
        <v>18.37775</v>
      </c>
      <c r="Q897" s="71">
        <f ca="1">SUM(0.832*(R897-L897),L897)</f>
        <v>17.693</v>
      </c>
      <c r="R897" s="108">
        <v>17</v>
      </c>
      <c r="S897" s="122"/>
      <c r="T897" s="111">
        <f ca="1">SUM((AP20+AQ20+AR19+AS19+AW17+AX17+AY16+AZ16+BD14+BE14+BI12+BJ12+BK11+BL11+BM10+BN10+BS5+BT5+BU4+BV4)*-0.132/2,(AT18+AU18+AV18+BA15+BB15+BC15+BF13+BG13+BH13)*-0.132/3,(BO9+BP8+BQ7+BR6)*-0.132,17)</f>
        <v>15.314461538461538</v>
      </c>
      <c r="U897" s="111">
        <f ca="1">Lefty!T897</f>
        <v>15.957538461538462</v>
      </c>
    </row>
    <row r="898" spans="2:21">
      <c r="B898" s="108">
        <v>34</v>
      </c>
      <c r="C898" s="71">
        <f ca="1">SUM(0.25*(F898-B898),B898)</f>
        <v>32.5</v>
      </c>
      <c r="D898" s="71">
        <f ca="1">SUM(0.5*(F898-B898)+B898)</f>
        <v>31</v>
      </c>
      <c r="E898" s="71">
        <f ca="1">SUM(0.75*(F898-B898),B898)</f>
        <v>29.5</v>
      </c>
      <c r="F898" s="108">
        <v>28</v>
      </c>
      <c r="G898" s="71">
        <f ca="1">SUM(0.25*(J898-F898),F898)</f>
        <v>26.5</v>
      </c>
      <c r="H898" s="71">
        <f ca="1">SUM(0.5*(J898-F898),F898)</f>
        <v>25</v>
      </c>
      <c r="I898" s="71">
        <f ca="1">SUM(0.75*(J898-F898),F898)</f>
        <v>23.5</v>
      </c>
      <c r="J898" s="108">
        <f ca="1">SUM(F898,-B898,F898)</f>
        <v>22</v>
      </c>
      <c r="K898" s="71">
        <f ca="1">SUM(0.5*(L898-J898),J898)</f>
        <v>20.875</v>
      </c>
      <c r="L898" s="108">
        <f ca="1">SUM(J898,J898,-H898,0.25*ABS(J898-H898))</f>
        <v>19.75</v>
      </c>
      <c r="M898" s="109">
        <f ca="1">SUM(0.166*(R898-L898),L898)</f>
        <v>19.2935</v>
      </c>
      <c r="N898" s="109">
        <f ca="1">SUM(0.333*(R898-L898),L898)</f>
        <v>18.83425</v>
      </c>
      <c r="O898" s="71">
        <f ca="1">SUM(0.5*(R898-L898),L898)</f>
        <v>18.375</v>
      </c>
      <c r="P898" s="71">
        <f ca="1">SUM(0.666*(R898-L898),L898)</f>
        <v>17.9185</v>
      </c>
      <c r="Q898" s="71">
        <f ca="1">SUM(0.832*(R898-L898),L898)</f>
        <v>17.462</v>
      </c>
      <c r="R898" s="108">
        <v>17</v>
      </c>
      <c r="S898" s="122"/>
      <c r="T898" s="111">
        <f ca="1">SUM((AN20+AO20+AS18+AT18)*-0.132/2,(AP19+AQ19+AR19+AU17+AV17+AW17+AX16+AY16+AZ16+BA15+BB15+BC15+BD14+BE14+BF14+BG13+BH13+BI13+BJ12+BK12+BL12+BM11+BN11+BO11)*-0.132/3,(BP10+BQ10)*-0.132/2,(BR9+BR8+BS7+BT6+BU5+BV4)*-0.132,17)</f>
        <v>15.556461538461537</v>
      </c>
      <c r="U898" s="111">
        <f ca="1">Lefty!T898</f>
        <v>15.781538461538464</v>
      </c>
    </row>
    <row r="899" spans="2:21">
      <c r="B899" s="108">
        <v>35</v>
      </c>
      <c r="C899" s="71">
        <f ca="1">SUM(0.25*(F899-B899),B899)</f>
        <v>33.25</v>
      </c>
      <c r="D899" s="71">
        <f ca="1">SUM(0.5*(F899-B899)+B899)</f>
        <v>31.5</v>
      </c>
      <c r="E899" s="71">
        <f ca="1">SUM(0.75*(F899-B899),B899)</f>
        <v>29.75</v>
      </c>
      <c r="F899" s="108">
        <v>28</v>
      </c>
      <c r="G899" s="71">
        <f ca="1">SUM(0.25*(J899-F899),F899)</f>
        <v>26.25</v>
      </c>
      <c r="H899" s="71">
        <f ca="1">SUM(0.5*(J899-F899),F899)</f>
        <v>24.5</v>
      </c>
      <c r="I899" s="71">
        <f ca="1">SUM(0.75*(J899-F899),F899)</f>
        <v>22.75</v>
      </c>
      <c r="J899" s="108">
        <f ca="1">SUM(F899,-B899,F899)</f>
        <v>21</v>
      </c>
      <c r="K899" s="71">
        <f ca="1">SUM(0.5*(L899-J899),J899)</f>
        <v>19.6875</v>
      </c>
      <c r="L899" s="108">
        <f ca="1">SUM(J899,J899,-H899,0.25*ABS(J899-H899))</f>
        <v>18.375</v>
      </c>
      <c r="M899" s="109">
        <f ca="1">SUM(0.166*(R899-L899),L899)</f>
        <v>18.14675</v>
      </c>
      <c r="N899" s="109">
        <f ca="1">SUM(0.333*(R899-L899),L899)</f>
        <v>17.917125</v>
      </c>
      <c r="O899" s="71">
        <f ca="1">SUM(0.5*(R899-L899),L899)</f>
        <v>17.6875</v>
      </c>
      <c r="P899" s="71">
        <f ca="1">SUM(0.666*(R899-L899),L899)</f>
        <v>17.45925</v>
      </c>
      <c r="Q899" s="71">
        <f ca="1">SUM(0.832*(R899-L899),L899)</f>
        <v>17.231</v>
      </c>
      <c r="R899" s="108">
        <v>17</v>
      </c>
      <c r="S899" s="122"/>
      <c r="T899" s="111">
        <f ca="1">SUM((AL20+AM20+AN20+AO19+AP19+AQ19+AR18+AS18+AT18+AU17+AV17+AW17+AX16+AY16+AZ16+BE14+BF14+BG14+BL12+BM12+BN12+BO11+BP11+BQ11)*-0.132/3,(BA15+BB15+BC15+BD15+BH13+BI13+BJ13+BK13)*-0.132/4,(BR10+BS10)*-0.132/2,(BT9+BT8+BU7+BU6+BV5+BV4)*-0.132,17)</f>
        <v>15.644461538461538</v>
      </c>
      <c r="U899" s="111">
        <f ca="1">Lefty!T899</f>
        <v>15.781538461538462</v>
      </c>
    </row>
    <row r="900" spans="2:21">
      <c r="B900" s="108">
        <v>36</v>
      </c>
      <c r="C900" s="71">
        <f ca="1">SUM(0.25*(F900-B900),B900)</f>
        <v>34</v>
      </c>
      <c r="D900" s="71">
        <f ca="1">SUM(0.5*(F900-B900)+B900)</f>
        <v>32</v>
      </c>
      <c r="E900" s="71">
        <f ca="1">SUM(0.75*(F900-B900),B900)</f>
        <v>30</v>
      </c>
      <c r="F900" s="108">
        <v>28</v>
      </c>
      <c r="G900" s="71">
        <f ca="1">SUM(0.25*(J900-F900),F900)</f>
        <v>26</v>
      </c>
      <c r="H900" s="71">
        <f ca="1">SUM(0.5*(J900-F900),F900)</f>
        <v>24</v>
      </c>
      <c r="I900" s="71">
        <f ca="1">SUM(0.75*(J900-F900),F900)</f>
        <v>22</v>
      </c>
      <c r="J900" s="108">
        <f ca="1">SUM(F900,-B900,F900)</f>
        <v>20</v>
      </c>
      <c r="K900" s="71">
        <f ca="1">SUM(0.5*(L900-J900),J900)</f>
        <v>18.5</v>
      </c>
      <c r="L900" s="108">
        <f ca="1">SUM(J900,J900,-H900,0.25*ABS(J900-H900))</f>
        <v>17</v>
      </c>
      <c r="M900" s="109">
        <f ca="1">SUM(0.166*(R900-L900),L900)</f>
        <v>17</v>
      </c>
      <c r="N900" s="109">
        <f ca="1">SUM(0.333*(R900-L900),L900)</f>
        <v>17</v>
      </c>
      <c r="O900" s="71">
        <f ca="1">SUM(0.5*(R900-L900),L900)</f>
        <v>17</v>
      </c>
      <c r="P900" s="71">
        <f ca="1">SUM(0.666*(R900-L900),L900)</f>
        <v>17</v>
      </c>
      <c r="Q900" s="71">
        <f ca="1">SUM(0.832*(R900-L900),L900)</f>
        <v>17</v>
      </c>
      <c r="R900" s="108">
        <v>17</v>
      </c>
      <c r="S900" s="122"/>
      <c r="T900" s="111">
        <f ca="1">SUM((AJ20+AK20+AL20+AQ18+AR18+AS18+AX16+AY16+AZ16)*-0.132/3,(AM19+AN19+AO19+AP19+AT17+AU17+AV17+AW17+BA15+BB15+BC15+BD15+BE14+BF14+BG14+BH14+BI13+BJ13+BK13+BL13+BM12+BN12+BO12+BP12)*-0.132/4,(BQ11+BR11+BS11+BT10+BU10+BV10)*-0.132/3,(BV9+BV8+BV7+BV6+BV5+BV4)*-0.132,17)</f>
        <v>15.721461538461538</v>
      </c>
      <c r="U900" s="111">
        <f ca="1">Lefty!T900</f>
        <v>15.583538461538462</v>
      </c>
    </row>
    <row r="901" spans="2:21">
      <c r="B901" s="108">
        <v>37</v>
      </c>
      <c r="C901" s="71">
        <f ca="1">SUM(0.25*(F901-B901),B901)</f>
        <v>34.75</v>
      </c>
      <c r="D901" s="71">
        <f ca="1">SUM(0.5*(F901-B901)+B901)</f>
        <v>32.5</v>
      </c>
      <c r="E901" s="71">
        <f ca="1">SUM(0.75*(F901-B901),B901)</f>
        <v>30.25</v>
      </c>
      <c r="F901" s="108">
        <v>28</v>
      </c>
      <c r="G901" s="71">
        <f ca="1">SUM(0.25*(J901-F901),F901)</f>
        <v>25.75</v>
      </c>
      <c r="H901" s="71">
        <f ca="1">SUM(0.5*(J901-F901),F901)</f>
        <v>23.5</v>
      </c>
      <c r="I901" s="71">
        <f ca="1">SUM(0.75*(J901-F901),F901)</f>
        <v>21.25</v>
      </c>
      <c r="J901" s="108">
        <f ca="1">SUM(F901,-B901,F901)</f>
        <v>19</v>
      </c>
      <c r="K901" s="71">
        <f ca="1">SUM(0.5*(L901-J901),J901)</f>
        <v>17.3125</v>
      </c>
      <c r="L901" s="108">
        <f ca="1">SUM(J901,J901,-H901,0.25*ABS(J901-H901))</f>
        <v>15.625</v>
      </c>
      <c r="M901" s="109">
        <f ca="1">SUM(0.166*(R901-L901),L901)</f>
        <v>15.85325</v>
      </c>
      <c r="N901" s="109">
        <f ca="1">SUM(0.333*(R901-L901),L901)</f>
        <v>16.082875</v>
      </c>
      <c r="O901" s="71">
        <f ca="1">SUM(0.5*(R901-L901),L901)</f>
        <v>16.3125</v>
      </c>
      <c r="P901" s="71">
        <f ca="1">SUM(0.666*(R901-L901),L901)</f>
        <v>16.54075</v>
      </c>
      <c r="Q901" s="71">
        <f ca="1">SUM(0.832*(R901-L901),L901)</f>
        <v>16.769</v>
      </c>
      <c r="R901" s="108">
        <v>17</v>
      </c>
      <c r="S901" s="122"/>
      <c r="T901" s="111">
        <f ca="1">SUM((AH20+AI20+AJ20)*-0.132/3,(AK19+AL19+AM19+AN19+AO18+AP18+AQ18+AR18+AS17+AT17+AU17+AV17+AW16+AX16+AY16+AZ16+BF14+BG14+BH14+BI14+BO12+BP12+BQ12+BR12+BS11+BT11+BU11+BV11)*-0.132/4,(BA15+BB15+BC15+BD15+BE15+BJ13+BK13+BL13+BM13+BN13)*-0.132/5,(BW10+BX10+BY10)*-0.132/3,(BX9+BX8+BW7+BW6+BV5+BV4)*-0.132,17)</f>
        <v>15.805061538461539</v>
      </c>
      <c r="U901" s="111">
        <f ca="1">Lefty!T901</f>
        <v>15.167738461538461</v>
      </c>
    </row>
    <row r="902" spans="2:21">
      <c r="B902" s="108">
        <v>38</v>
      </c>
      <c r="C902" s="71">
        <f ca="1">SUM(0.25*(F902-B902),B902)</f>
        <v>35.5</v>
      </c>
      <c r="D902" s="71">
        <f ca="1">SUM(0.5*(F902-B902)+B902)</f>
        <v>33</v>
      </c>
      <c r="E902" s="71">
        <f ca="1">SUM(0.75*(F902-B902),B902)</f>
        <v>30.5</v>
      </c>
      <c r="F902" s="108">
        <v>28</v>
      </c>
      <c r="G902" s="71">
        <f ca="1">SUM(0.25*(J902-F902),F902)</f>
        <v>25.5</v>
      </c>
      <c r="H902" s="71">
        <f ca="1">SUM(0.5*(J902-F902),F902)</f>
        <v>23</v>
      </c>
      <c r="I902" s="71">
        <f ca="1">SUM(0.75*(J902-F902),F902)</f>
        <v>20.5</v>
      </c>
      <c r="J902" s="108">
        <f ca="1">SUM(F902,-B902,F902)</f>
        <v>18</v>
      </c>
      <c r="K902" s="71">
        <f ca="1">SUM(0.5*(L902-J902),J902)</f>
        <v>16.125</v>
      </c>
      <c r="L902" s="108">
        <f ca="1">SUM(J902,J902,-H902,0.25*ABS(J902-H902))</f>
        <v>14.25</v>
      </c>
      <c r="M902" s="109">
        <f ca="1">SUM(0.166*(R902-L902),L902)</f>
        <v>14.7065</v>
      </c>
      <c r="N902" s="109">
        <f ca="1">SUM(0.333*(R902-L902),L902)</f>
        <v>15.16575</v>
      </c>
      <c r="O902" s="71">
        <f ca="1">SUM(0.5*(R902-L902),L902)</f>
        <v>15.625</v>
      </c>
      <c r="P902" s="71">
        <f ca="1">SUM(0.666*(R902-L902),L902)</f>
        <v>16.0815</v>
      </c>
      <c r="Q902" s="71">
        <f ca="1">SUM(0.832*(R902-L902),L902)</f>
        <v>16.538</v>
      </c>
      <c r="R902" s="108">
        <v>17</v>
      </c>
      <c r="S902" s="122"/>
      <c r="T902" s="111">
        <f ca="1">SUM((AF20+AG20+AH20+AI20+AJ19+AK19+AL19+AM19+AS17+AT17+AU17+AV17+AW16+AX16+AY16+AZ16)*-0.132/4,(AN18+AO18+AP18+AQ18+AR18+BA15+BB15+BC15+BD15+BE15+BF14+BG14+BH14+BI14+BJ14+BK13+BL13+BM13+BN13+BO13+BP12+BQ12+BR12+BS12+BT12)*-0.132/5,(BU11+BV11+BW11+BX11+BY10+BZ10+CA10+CB10)*-0.132/4,(CA9+BZ8+BY7+BX6+BW5+BV4)*-0.132,17)</f>
        <v>16.097661538461537</v>
      </c>
      <c r="U902" s="111">
        <f ca="1">Lefty!T902</f>
        <v>15.473538461538462</v>
      </c>
    </row>
    <row r="903" spans="2:21">
      <c r="B903" s="108">
        <v>39</v>
      </c>
      <c r="C903" s="71">
        <f ca="1">SUM(0.25*(F903-B903),B903)</f>
        <v>36.25</v>
      </c>
      <c r="D903" s="71">
        <f ca="1">SUM(0.5*(F903-B903)+B903)</f>
        <v>33.5</v>
      </c>
      <c r="E903" s="71">
        <f ca="1">SUM(0.75*(F903-B903),B903)</f>
        <v>30.75</v>
      </c>
      <c r="F903" s="108">
        <v>28</v>
      </c>
      <c r="G903" s="71">
        <f ca="1">SUM(0.25*(J903-F903),F903)</f>
        <v>25.25</v>
      </c>
      <c r="H903" s="71">
        <f ca="1">SUM(0.5*(J903-F903),F903)</f>
        <v>22.5</v>
      </c>
      <c r="I903" s="71">
        <f ca="1">SUM(0.75*(J903-F903),F903)</f>
        <v>19.75</v>
      </c>
      <c r="J903" s="108">
        <f ca="1">SUM(F903,-B903,F903)</f>
        <v>17</v>
      </c>
      <c r="K903" s="71">
        <f ca="1">SUM(0.5*(L903-J903),J903)</f>
        <v>14.9375</v>
      </c>
      <c r="L903" s="108">
        <f ca="1">SUM(J903,J903,-H903,0.25*ABS(J903-H903))</f>
        <v>12.875</v>
      </c>
      <c r="M903" s="109">
        <f ca="1">SUM(0.166*(R903-L903),L903)</f>
        <v>13.55975</v>
      </c>
      <c r="N903" s="109">
        <f ca="1">SUM(0.333*(R903-L903),L903)</f>
        <v>14.248625</v>
      </c>
      <c r="O903" s="71">
        <f ca="1">SUM(0.5*(R903-L903),L903)</f>
        <v>14.9375</v>
      </c>
      <c r="P903" s="71">
        <f ca="1">SUM(0.666*(R903-L903),L903)</f>
        <v>15.622250000000001</v>
      </c>
      <c r="Q903" s="71">
        <f ca="1">SUM(0.832*(R903-L903),L903)</f>
        <v>16.307</v>
      </c>
      <c r="R903" s="108">
        <v>17</v>
      </c>
      <c r="S903" s="122"/>
      <c r="T903" s="111">
        <f ca="1">SUM((AD20+AE20+AF20+AG20+AM18+AN18+AO18+AP18)*-0.132/4,(AH19+AI19+AJ19+AK19+AL19+AQ17+AR17+AS17+AT17+AU17+AV16+AW16+AX16+AY16+AZ16+BG14+BH14+BI14+BJ14+BK14+BR12+BS12+BT12+BU12+BV12)*-0.132/5,(BA15+BB15+BC15+BD15+BE15+BF15+BL13+BM13+BN13+BO13+BP13+BQ13)*-0.132/6,(BW11+BX11+BY11+BZ11+CA10+CB10+CC10+CD10)*-0.132/4,(CC9+CB9+CA8+BZ8)*-0.132/2,(BY7+BX6+BW5+BV4)*-0.132,17)</f>
        <v>16.16366153846154</v>
      </c>
      <c r="U903" s="111">
        <f ca="1">Lefty!T903</f>
        <v>15.482338461538461</v>
      </c>
    </row>
    <row r="904" spans="2:19">
      <c r="B904" s="108"/>
      <c r="C904" s="71"/>
      <c r="D904" s="71"/>
      <c r="E904" s="71"/>
      <c r="F904" s="108"/>
      <c r="G904" s="71"/>
      <c r="H904" s="71"/>
      <c r="I904" s="71"/>
      <c r="J904" s="108"/>
      <c r="K904" s="71"/>
      <c r="L904" s="108"/>
      <c r="M904" s="109"/>
      <c r="N904" s="109"/>
      <c r="O904" s="71"/>
      <c r="P904" s="71"/>
      <c r="Q904" s="71"/>
      <c r="R904" s="108"/>
      <c r="S904" s="122"/>
    </row>
    <row r="905" spans="2:21">
      <c r="B905" s="108">
        <v>33</v>
      </c>
      <c r="C905" s="71">
        <f ca="1">SUM(0.25*(F905-B905),B905)</f>
        <v>32</v>
      </c>
      <c r="D905" s="71">
        <f ca="1">SUM(0.5*(F905-B905)+B905)</f>
        <v>31</v>
      </c>
      <c r="E905" s="71">
        <f ca="1">SUM(0.75*(F905-B905),B905)</f>
        <v>30</v>
      </c>
      <c r="F905" s="108">
        <v>29</v>
      </c>
      <c r="G905" s="71">
        <f ca="1">SUM(0.25*(J905-F905),F905)</f>
        <v>28</v>
      </c>
      <c r="H905" s="71">
        <f ca="1">SUM(0.5*(J905-F905),F905)</f>
        <v>27</v>
      </c>
      <c r="I905" s="71">
        <f ca="1">SUM(0.75*(J905-F905),F905)</f>
        <v>26</v>
      </c>
      <c r="J905" s="108">
        <f ca="1">SUM(F905,-B905,F905)</f>
        <v>25</v>
      </c>
      <c r="K905" s="71">
        <f ca="1">SUM(0.5*(L905-J905),J905)</f>
        <v>24</v>
      </c>
      <c r="L905" s="108">
        <f ca="1">SUM(J905,J905,-H905)</f>
        <v>23</v>
      </c>
      <c r="M905" s="109">
        <f ca="1">SUM(0.166*(R905-L905),L905)</f>
        <v>22.004</v>
      </c>
      <c r="N905" s="109">
        <f ca="1">SUM(0.333*(R905-L905),L905)</f>
        <v>21.002</v>
      </c>
      <c r="O905" s="71">
        <f ca="1">SUM(0.5*(R905-L905),L905)</f>
        <v>20</v>
      </c>
      <c r="P905" s="71">
        <f ca="1">SUM(0.666*(R905-L905),L905)</f>
        <v>19.003999999999998</v>
      </c>
      <c r="Q905" s="71">
        <f ca="1">SUM(0.832*(R905-L905),L905)</f>
        <v>18.008</v>
      </c>
      <c r="R905" s="108">
        <v>17</v>
      </c>
      <c r="S905" s="122"/>
      <c r="T905" s="111">
        <f ca="1">SUM((AQ19+AR19+AS18+AT18+AU17+AV17+AW16+AX16+AY15+AZ15+BA14+BB14+BC13+BD13+BE12+BF12+BG11+BH11+BI10+BJ10+BK9+BL9+BM8+BN8+BO7+BP7+BQ6+BR6+BS5+BT5+BU4+BV4)*-0.132/2,AP20*-0.132,17)</f>
        <v>14.830461538461538</v>
      </c>
      <c r="U905" s="111">
        <f ca="1">Lefty!T905</f>
        <v>15.605538461538464</v>
      </c>
    </row>
    <row r="906" spans="2:21">
      <c r="B906" s="108">
        <v>34</v>
      </c>
      <c r="C906" s="71">
        <f ca="1">SUM(0.25*(F906-B906),B906)</f>
        <v>32.75</v>
      </c>
      <c r="D906" s="71">
        <f ca="1">SUM(0.5*(F906-B906)+B906)</f>
        <v>31.5</v>
      </c>
      <c r="E906" s="71">
        <f ca="1">SUM(0.75*(F906-B906),B906)</f>
        <v>30.25</v>
      </c>
      <c r="F906" s="108">
        <v>29</v>
      </c>
      <c r="G906" s="71">
        <f ca="1">SUM(0.25*(J906-F906),F906)</f>
        <v>27.75</v>
      </c>
      <c r="H906" s="71">
        <f ca="1">SUM(0.5*(J906-F906),F906)</f>
        <v>26.5</v>
      </c>
      <c r="I906" s="71">
        <f ca="1">SUM(0.75*(J906-F906),F906)</f>
        <v>25.25</v>
      </c>
      <c r="J906" s="108">
        <f ca="1">SUM(F906,-B906,F906)</f>
        <v>24</v>
      </c>
      <c r="K906" s="71">
        <f ca="1">SUM(0.5*(L906-J906),J906)</f>
        <v>23.0625</v>
      </c>
      <c r="L906" s="108">
        <f ca="1">SUM(J906,J906,-H906,0.25*ABS(J906-H906))</f>
        <v>22.125</v>
      </c>
      <c r="M906" s="109">
        <f ca="1">SUM(0.166*(R906-L906),L906)</f>
        <v>21.27425</v>
      </c>
      <c r="N906" s="109">
        <f ca="1">SUM(0.333*(R906-L906),L906)</f>
        <v>20.418375</v>
      </c>
      <c r="O906" s="71">
        <f ca="1">SUM(0.5*(R906-L906),L906)</f>
        <v>19.5625</v>
      </c>
      <c r="P906" s="71">
        <f ca="1">SUM(0.666*(R906-L906),L906)</f>
        <v>18.71175</v>
      </c>
      <c r="Q906" s="71">
        <f ca="1">SUM(0.832*(R906-L906),L906)</f>
        <v>17.861</v>
      </c>
      <c r="R906" s="108">
        <v>17</v>
      </c>
      <c r="S906" s="122"/>
      <c r="T906" s="111">
        <f ca="1">SUM((AN20+AO20+AP19+AQ19+AU17+AV17+AW16+AX16)*-0.132/2,(AR18+AS18+AT18+AY15+AZ15+BA15+BD13+BE13+BF13)*-0.132/3,(BB14+BC14+BG12+BH12+BI11+BJ11+BK10+BL10+BO7+BP7+BQ6+BR6+BS5+BT5+BU4+BV4)*-0.132/2,(BM9+BN8)*-0.132,17)</f>
        <v>15.160461538461538</v>
      </c>
      <c r="U906" s="111">
        <f ca="1">Lefty!T906</f>
        <v>15.561538461538463</v>
      </c>
    </row>
    <row r="907" spans="2:21">
      <c r="B907" s="108">
        <v>35</v>
      </c>
      <c r="C907" s="71">
        <f ca="1">SUM(0.25*(F907-B907),B907)</f>
        <v>33.5</v>
      </c>
      <c r="D907" s="71">
        <f ca="1">SUM(0.5*(F907-B907)+B907)</f>
        <v>32</v>
      </c>
      <c r="E907" s="71">
        <f ca="1">SUM(0.75*(F907-B907),B907)</f>
        <v>30.5</v>
      </c>
      <c r="F907" s="108">
        <v>29</v>
      </c>
      <c r="G907" s="71">
        <f ca="1">SUM(0.25*(J907-F907),F907)</f>
        <v>27.5</v>
      </c>
      <c r="H907" s="71">
        <f ca="1">SUM(0.5*(J907-F907),F907)</f>
        <v>26</v>
      </c>
      <c r="I907" s="71">
        <f ca="1">SUM(0.75*(J907-F907),F907)</f>
        <v>24.5</v>
      </c>
      <c r="J907" s="108">
        <f ca="1">SUM(F907,-B907,F907)</f>
        <v>23</v>
      </c>
      <c r="K907" s="71">
        <f ca="1">SUM(0.5*(L907-J907),J907)</f>
        <v>21.875</v>
      </c>
      <c r="L907" s="108">
        <f ca="1">SUM(J907,J907,-H907,0.25*ABS(J907-H907))</f>
        <v>20.75</v>
      </c>
      <c r="M907" s="109">
        <f ca="1">SUM(0.166*(R907-L907),L907)</f>
        <v>20.1275</v>
      </c>
      <c r="N907" s="109">
        <f ca="1">SUM(0.333*(R907-L907),L907)</f>
        <v>19.50125</v>
      </c>
      <c r="O907" s="71">
        <f ca="1">SUM(0.5*(R907-L907),L907)</f>
        <v>18.875</v>
      </c>
      <c r="P907" s="71">
        <f ca="1">SUM(0.666*(R907-L907),L907)</f>
        <v>18.2525</v>
      </c>
      <c r="Q907" s="71">
        <f ca="1">SUM(0.832*(R907-L907),L907)</f>
        <v>17.63</v>
      </c>
      <c r="R907" s="108">
        <v>17</v>
      </c>
      <c r="S907" s="122"/>
      <c r="T907" s="111">
        <f ca="1">SUM((AL20+AM20+AQ18+AR18)*-0.132/2,(AN19+AO19+AP19+AS17+AT17+AU17+AV16+AW16+AX16+AY15+AZ15+BA15+BB14+BC14+BD14+BE13+BF13+BG13+BH12+BI12+BJ12+BK11+BL11+BM11)*-0.132/3,(BN10+BO10+BU4+BV4)*-0.132/2,(BP9+BQ8+BR7+BS6+BT5)*-0.132,17)</f>
        <v>15.358461538461539</v>
      </c>
      <c r="U907" s="111">
        <f ca="1">Lefty!T907</f>
        <v>15.605538461538462</v>
      </c>
    </row>
    <row r="908" spans="2:21">
      <c r="B908" s="108">
        <v>36</v>
      </c>
      <c r="C908" s="71">
        <f ca="1">SUM(0.25*(F908-B908),B908)</f>
        <v>34.25</v>
      </c>
      <c r="D908" s="71">
        <f ca="1">SUM(0.5*(F908-B908)+B908)</f>
        <v>32.5</v>
      </c>
      <c r="E908" s="71">
        <f ca="1">SUM(0.75*(F908-B908),B908)</f>
        <v>30.75</v>
      </c>
      <c r="F908" s="108">
        <v>29</v>
      </c>
      <c r="G908" s="71">
        <f ca="1">SUM(0.25*(J908-F908),F908)</f>
        <v>27.25</v>
      </c>
      <c r="H908" s="71">
        <f ca="1">SUM(0.5*(J908-F908),F908)</f>
        <v>25.5</v>
      </c>
      <c r="I908" s="71">
        <f ca="1">SUM(0.75*(J908-F908),F908)</f>
        <v>23.75</v>
      </c>
      <c r="J908" s="108">
        <f ca="1">SUM(F908,-B908,F908)</f>
        <v>22</v>
      </c>
      <c r="K908" s="71">
        <f ca="1">SUM(0.5*(L908-J908),J908)</f>
        <v>20.6875</v>
      </c>
      <c r="L908" s="108">
        <f ca="1">SUM(J908,J908,-H908,0.25*ABS(J908-H908))</f>
        <v>19.375</v>
      </c>
      <c r="M908" s="109">
        <f ca="1">SUM(0.166*(R908-L908),L908)</f>
        <v>18.98075</v>
      </c>
      <c r="N908" s="109">
        <f ca="1">SUM(0.333*(R908-L908),L908)</f>
        <v>18.584125</v>
      </c>
      <c r="O908" s="71">
        <f ca="1">SUM(0.5*(R908-L908),L908)</f>
        <v>18.1875</v>
      </c>
      <c r="P908" s="71">
        <f ca="1">SUM(0.666*(R908-L908),L908)</f>
        <v>17.79325</v>
      </c>
      <c r="Q908" s="71">
        <f ca="1">SUM(0.832*(R908-L908),L908)</f>
        <v>17.399</v>
      </c>
      <c r="R908" s="108">
        <v>17</v>
      </c>
      <c r="S908" s="122"/>
      <c r="T908" s="111">
        <f ca="1">SUM((AJ20+AK20+AL20+AM19+AN19+AO19+AP18+AQ18+AR18+AS17+AT17+AU17+AV16+AW16+AX16+BC14+BD14+BE14+BJ12+BK12+BL12+BM11+BN11+BO11)*-0.132/3,(AY15+AZ15+BA15+BB15+BF13+BG13+BH13+BI13)*-0.132/4,(BP10+BQ10)*-0.132/2,(BR9+BR8+BS7+BT6+BU5+BV4)*-0.132,17)</f>
        <v>15.611461538461539</v>
      </c>
      <c r="U908" s="111">
        <f ca="1">Lefty!T908</f>
        <v>15.385538461538461</v>
      </c>
    </row>
    <row r="909" spans="2:21">
      <c r="B909" s="108">
        <v>37</v>
      </c>
      <c r="C909" s="71">
        <f ca="1">SUM(0.25*(F909-B909),B909)</f>
        <v>35</v>
      </c>
      <c r="D909" s="71">
        <f ca="1">SUM(0.5*(F909-B909)+B909)</f>
        <v>33</v>
      </c>
      <c r="E909" s="71">
        <f ca="1">SUM(0.75*(F909-B909),B909)</f>
        <v>31</v>
      </c>
      <c r="F909" s="108">
        <v>29</v>
      </c>
      <c r="G909" s="71">
        <f ca="1">SUM(0.25*(J909-F909),F909)</f>
        <v>27</v>
      </c>
      <c r="H909" s="71">
        <f ca="1">SUM(0.5*(J909-F909),F909)</f>
        <v>25</v>
      </c>
      <c r="I909" s="71">
        <f ca="1">SUM(0.75*(J909-F909),F909)</f>
        <v>23</v>
      </c>
      <c r="J909" s="108">
        <f ca="1">SUM(F909,-B909,F909)</f>
        <v>21</v>
      </c>
      <c r="K909" s="71">
        <f ca="1">SUM(0.5*(L909-J909),J909)</f>
        <v>19.5</v>
      </c>
      <c r="L909" s="108">
        <f ca="1">SUM(J909,J909,-H909,0.25*ABS(J909-H909))</f>
        <v>18</v>
      </c>
      <c r="M909" s="109">
        <f ca="1">SUM(0.166*(R909-L909),L909)</f>
        <v>17.834</v>
      </c>
      <c r="N909" s="109">
        <f ca="1">SUM(0.333*(R909-L909),L909)</f>
        <v>17.667</v>
      </c>
      <c r="O909" s="71">
        <f ca="1">SUM(0.5*(R909-L909),L909)</f>
        <v>17.5</v>
      </c>
      <c r="P909" s="71">
        <f ca="1">SUM(0.666*(R909-L909),L909)</f>
        <v>17.334</v>
      </c>
      <c r="Q909" s="71">
        <f ca="1">SUM(0.832*(R909-L909),L909)</f>
        <v>17.168</v>
      </c>
      <c r="R909" s="108">
        <v>17</v>
      </c>
      <c r="S909" s="122"/>
      <c r="T909" s="111">
        <f ca="1">SUM((AH20+AI20+AJ20+AO18+AP18+AQ18+AV16+AW16+AX16)*-0.132/3,(AK19+AL19+AM19+AN19+AR17+AS17+AT17+AU17+AY15+AZ15+BA15+BB15+BC14+BD14+BE14+BF14+BG13+BH13+BI13+BJ13+BK12+BL12+BM12+BN12)*-0.132/4,(BO11+BP11+BQ11+BR10+BS10+BT10)*-0.132/3,(BT9+BT8+BU7+BU6+BV5+BV4)*-0.132,17)</f>
        <v>15.710461538461539</v>
      </c>
      <c r="U909" s="111">
        <f ca="1">Lefty!T909</f>
        <v>15.330538461538461</v>
      </c>
    </row>
    <row r="910" spans="2:21">
      <c r="B910" s="108">
        <v>38</v>
      </c>
      <c r="C910" s="71">
        <f ca="1">SUM(0.25*(F910-B910),B910)</f>
        <v>35.75</v>
      </c>
      <c r="D910" s="71">
        <f ca="1">SUM(0.5*(F910-B910)+B910)</f>
        <v>33.5</v>
      </c>
      <c r="E910" s="71">
        <f ca="1">SUM(0.75*(F910-B910),B910)</f>
        <v>31.25</v>
      </c>
      <c r="F910" s="108">
        <v>29</v>
      </c>
      <c r="G910" s="71">
        <f ca="1">SUM(0.25*(J910-F910),F910)</f>
        <v>26.75</v>
      </c>
      <c r="H910" s="71">
        <f ca="1">SUM(0.5*(J910-F910),F910)</f>
        <v>24.5</v>
      </c>
      <c r="I910" s="71">
        <f ca="1">SUM(0.75*(J910-F910),F910)</f>
        <v>22.25</v>
      </c>
      <c r="J910" s="108">
        <f ca="1">SUM(F910,-B910,F910)</f>
        <v>20</v>
      </c>
      <c r="K910" s="71">
        <f ca="1">SUM(0.5*(L910-J910),J910)</f>
        <v>18.3125</v>
      </c>
      <c r="L910" s="108">
        <f ca="1">SUM(J910,J910,-H910,0.25*ABS(J910-H910))</f>
        <v>16.625</v>
      </c>
      <c r="M910" s="109">
        <f ca="1">SUM(0.166*(R910-L910),L910)</f>
        <v>16.68725</v>
      </c>
      <c r="N910" s="109">
        <f ca="1">SUM(0.333*(R910-L910),L910)</f>
        <v>16.749875</v>
      </c>
      <c r="O910" s="71">
        <f ca="1">SUM(0.5*(R910-L910),L910)</f>
        <v>16.8125</v>
      </c>
      <c r="P910" s="71">
        <f ca="1">SUM(0.666*(R910-L910),L910)</f>
        <v>16.87475</v>
      </c>
      <c r="Q910" s="71">
        <f ca="1">SUM(0.832*(R910-L910),L910)</f>
        <v>16.937</v>
      </c>
      <c r="R910" s="108">
        <v>17</v>
      </c>
      <c r="S910" s="122"/>
      <c r="T910" s="111">
        <f ca="1">SUM((AF20+AG20+AH20)*-0.132/3,(AI19+AJ19+AK19+AL19+AM18+AN18+AO18+AP18+AQ17+AR17+AS17+AT17+AU16+AV16+AW16+AX16+BD14+BE14+BF14+BG14+BM12+BN12+BO12+BP12+BQ11+BR11+BS11+BT11)*-0.132/4,(AY15+AZ15+BA15+BB15+BC15+BH13+BI13+BJ13+BK13+BL13)*-0.132/5,(BU10+BV10+BW10)*-0.132/3,(BW9+BW8+BW7+BV6+BV5+BV4)*-0.132,17)</f>
        <v>15.961261538461539</v>
      </c>
      <c r="U910" s="111">
        <f ca="1">Lefty!T910</f>
        <v>15.180938461538462</v>
      </c>
    </row>
    <row r="911" spans="2:21">
      <c r="B911" s="108">
        <v>39</v>
      </c>
      <c r="C911" s="71">
        <f ca="1">SUM(0.25*(F911-B911),B911)</f>
        <v>36.5</v>
      </c>
      <c r="D911" s="71">
        <f ca="1">SUM(0.5*(F911-B911)+B911)</f>
        <v>34</v>
      </c>
      <c r="E911" s="71">
        <f ca="1">SUM(0.75*(F911-B911),B911)</f>
        <v>31.5</v>
      </c>
      <c r="F911" s="108">
        <v>29</v>
      </c>
      <c r="G911" s="71">
        <f ca="1">SUM(0.25*(J911-F911),F911)</f>
        <v>26.5</v>
      </c>
      <c r="H911" s="71">
        <f ca="1">SUM(0.5*(J911-F911),F911)</f>
        <v>24</v>
      </c>
      <c r="I911" s="71">
        <f ca="1">SUM(0.75*(J911-F911),F911)</f>
        <v>21.5</v>
      </c>
      <c r="J911" s="108">
        <f ca="1">SUM(F911,-B911,F911)</f>
        <v>19</v>
      </c>
      <c r="K911" s="71">
        <f ca="1">SUM(0.5*(L911-J911),J911)</f>
        <v>17.125</v>
      </c>
      <c r="L911" s="108">
        <f ca="1">SUM(J911,J911,-H911,0.25*ABS(J911-H911))</f>
        <v>15.25</v>
      </c>
      <c r="M911" s="109">
        <f ca="1">SUM(0.166*(R911-L911),L911)</f>
        <v>15.5405</v>
      </c>
      <c r="N911" s="109">
        <f ca="1">SUM(0.333*(R911-L911),L911)</f>
        <v>15.83275</v>
      </c>
      <c r="O911" s="71">
        <f ca="1">SUM(0.5*(R911-L911),L911)</f>
        <v>16.125</v>
      </c>
      <c r="P911" s="71">
        <f ca="1">SUM(0.666*(R911-L911),L911)</f>
        <v>16.4155</v>
      </c>
      <c r="Q911" s="71">
        <f ca="1">SUM(0.832*(R911-L911),L911)</f>
        <v>16.706</v>
      </c>
      <c r="R911" s="108">
        <v>17</v>
      </c>
      <c r="S911" s="122"/>
      <c r="T911" s="111">
        <f ca="1">SUM((AD20+AE20+AF20+AG20+AH19+AI19+AJ19+AK19+AQ17+AR17+AS17+AT17+AU16+AV16+AW16+AX16)*-0.132/4,(AL18+AM18+AN18+AO18+AP18+AY15+AZ15+BA15+BB15+BC15+BD14+BE14+BF14+BG14+BH14+BI13+BJ13+BK13+BL13+BM13+BN12+BO12+BP12+BQ12+BR12)*-0.132/5,(BS11+BT11+BU11+BV11)*-0.132/4,(BW10+BX10+BY10)*-0.132/3,(BX9+BX8+BW7+BW6+BV5+BV4)*-0.132,17)</f>
        <v>16.01406153846154</v>
      </c>
      <c r="U911" s="111">
        <f ca="1">Lefty!T911</f>
        <v>15.097338461538461</v>
      </c>
    </row>
    <row r="912" spans="2:19">
      <c r="B912" s="108"/>
      <c r="C912" s="71"/>
      <c r="D912" s="71"/>
      <c r="E912" s="71"/>
      <c r="F912" s="108"/>
      <c r="G912" s="71"/>
      <c r="H912" s="71"/>
      <c r="I912" s="71"/>
      <c r="J912" s="108"/>
      <c r="K912" s="71"/>
      <c r="L912" s="108"/>
      <c r="M912" s="109"/>
      <c r="N912" s="109"/>
      <c r="O912" s="71"/>
      <c r="P912" s="71"/>
      <c r="Q912" s="71"/>
      <c r="R912" s="108"/>
      <c r="S912" s="122"/>
    </row>
    <row r="913" spans="2:21">
      <c r="B913" s="108">
        <v>35</v>
      </c>
      <c r="C913" s="71">
        <f ca="1">SUM(0.25*(F913-B913),B913)</f>
        <v>33.75</v>
      </c>
      <c r="D913" s="71">
        <f ca="1">SUM(0.5*(F913-B913)+B913)</f>
        <v>32.5</v>
      </c>
      <c r="E913" s="71">
        <f ca="1">SUM(0.75*(F913-B913),B913)</f>
        <v>31.25</v>
      </c>
      <c r="F913" s="108">
        <v>30</v>
      </c>
      <c r="G913" s="71">
        <f ca="1">SUM(0.25*(J913-F913),F913)</f>
        <v>28.75</v>
      </c>
      <c r="H913" s="71">
        <f ca="1">SUM(0.5*(J913-F913),F913)</f>
        <v>27.5</v>
      </c>
      <c r="I913" s="71">
        <f ca="1">SUM(0.75*(J913-F913),F913)</f>
        <v>26.25</v>
      </c>
      <c r="J913" s="108">
        <f ca="1">SUM(F913,-B913,F913)</f>
        <v>25</v>
      </c>
      <c r="K913" s="71">
        <f ca="1">SUM(0.5*(L913-J913),J913)</f>
        <v>24.0625</v>
      </c>
      <c r="L913" s="108">
        <f ca="1">SUM(J913,J913,-H913,0.25*ABS(J913-H913))</f>
        <v>23.125</v>
      </c>
      <c r="M913" s="109">
        <f ca="1">SUM(0.166*(R913-L913),L913)</f>
        <v>22.108249999999998</v>
      </c>
      <c r="N913" s="109">
        <f ca="1">SUM(0.333*(R913-L913),L913)</f>
        <v>21.085375</v>
      </c>
      <c r="O913" s="71">
        <f ca="1">SUM(0.5*(R913-L913),L913)</f>
        <v>20.0625</v>
      </c>
      <c r="P913" s="71">
        <f ca="1">SUM(0.666*(R913-L913),L913)</f>
        <v>19.045749999999998</v>
      </c>
      <c r="Q913" s="71">
        <f ca="1">SUM(0.832*(R913-L913),L913)</f>
        <v>18.029</v>
      </c>
      <c r="R913" s="108">
        <v>17</v>
      </c>
      <c r="S913" s="122"/>
      <c r="T913" s="111">
        <f ca="1">SUM((AL20+AM20+AN19+AO19+AS17+AT17+AU16+AV16+AZ14+BA14+BE12+BF12+BG11+BH11+BI10+BJ10+BK9+BL9+BM8+BN8+BO7+BP7+BQ6+BR6+BS5+BT5+BU4+BV4)*-0.132/2,(AP18+AQ18+AR18+AW15+AX15+AY15+BB13+BC13+BD13)*-0.132/3,17)</f>
        <v>15.204461538461539</v>
      </c>
      <c r="U913" s="111">
        <f ca="1">Lefty!T913</f>
        <v>15.165538461538462</v>
      </c>
    </row>
    <row r="914" spans="2:21">
      <c r="B914" s="108">
        <v>36</v>
      </c>
      <c r="C914" s="71">
        <f ca="1">SUM(0.25*(F914-B914),B914)</f>
        <v>34.5</v>
      </c>
      <c r="D914" s="71">
        <f ca="1">SUM(0.5*(F914-B914)+B914)</f>
        <v>33</v>
      </c>
      <c r="E914" s="71">
        <f ca="1">SUM(0.75*(F914-B914),B914)</f>
        <v>31.5</v>
      </c>
      <c r="F914" s="108">
        <v>30</v>
      </c>
      <c r="G914" s="71">
        <f ca="1">SUM(0.25*(J914-F914),F914)</f>
        <v>28.5</v>
      </c>
      <c r="H914" s="71">
        <f ca="1">SUM(0.5*(J914-F914),F914)</f>
        <v>27</v>
      </c>
      <c r="I914" s="71">
        <f ca="1">SUM(0.75*(J914-F914),F914)</f>
        <v>25.5</v>
      </c>
      <c r="J914" s="108">
        <f ca="1">SUM(F914,-B914,F914)</f>
        <v>24</v>
      </c>
      <c r="K914" s="71">
        <f ca="1">SUM(0.5*(L914-J914),J914)</f>
        <v>22.875</v>
      </c>
      <c r="L914" s="108">
        <f ca="1">SUM(J914,J914,-H914,0.25*ABS(J914-H914))</f>
        <v>21.75</v>
      </c>
      <c r="M914" s="109">
        <f ca="1">SUM(0.166*(R914-L914),L914)</f>
        <v>20.9615</v>
      </c>
      <c r="N914" s="109">
        <f ca="1">SUM(0.333*(R914-L914),L914)</f>
        <v>20.16825</v>
      </c>
      <c r="O914" s="71">
        <f ca="1">SUM(0.5*(R914-L914),L914)</f>
        <v>19.375</v>
      </c>
      <c r="P914" s="71">
        <f ca="1">SUM(0.666*(R914-L914),L914)</f>
        <v>18.5865</v>
      </c>
      <c r="Q914" s="71">
        <f ca="1">SUM(0.832*(R914-L914),L914)</f>
        <v>17.798000000000002</v>
      </c>
      <c r="R914" s="108">
        <v>17</v>
      </c>
      <c r="S914" s="122"/>
      <c r="T914" s="111">
        <f ca="1">SUM((AJ20+AK20+AO18+AP18)*-0.132/2,(AL19+AM19+AN19+AQ17+AR17+AS17+AT16+AU16+AV16+AW15+AX15+AY15+AZ14+BA14+BB14+BC13+BD13+BE13+BF12+BG12+BH12+BI11+BJ11+BK11)*-0.132/3,(BL10+BM10+BQ6+BR6+BS5+BT5+BU4+BV4)*-0.132/2,(BN9+BO8+BP7)*-0.132,17)</f>
        <v>15.534461538461539</v>
      </c>
      <c r="U914" s="111">
        <f ca="1">Lefty!T914</f>
        <v>15.055538461538461</v>
      </c>
    </row>
    <row r="915" spans="2:21">
      <c r="B915" s="108">
        <v>37</v>
      </c>
      <c r="C915" s="71">
        <f ca="1">SUM(0.25*(F915-B915),B915)</f>
        <v>35.25</v>
      </c>
      <c r="D915" s="71">
        <f ca="1">SUM(0.5*(F915-B915)+B915)</f>
        <v>33.5</v>
      </c>
      <c r="E915" s="71">
        <f ca="1">SUM(0.75*(F915-B915),B915)</f>
        <v>31.75</v>
      </c>
      <c r="F915" s="108">
        <v>30</v>
      </c>
      <c r="G915" s="71">
        <f ca="1">SUM(0.25*(J915-F915),F915)</f>
        <v>28.25</v>
      </c>
      <c r="H915" s="71">
        <f ca="1">SUM(0.5*(J915-F915),F915)</f>
        <v>26.5</v>
      </c>
      <c r="I915" s="71">
        <f ca="1">SUM(0.75*(J915-F915),F915)</f>
        <v>24.75</v>
      </c>
      <c r="J915" s="108">
        <f ca="1">SUM(F915,-B915,F915)</f>
        <v>23</v>
      </c>
      <c r="K915" s="71">
        <f ca="1">SUM(0.5*(L915-J915),J915)</f>
        <v>21.6875</v>
      </c>
      <c r="L915" s="108">
        <f ca="1">SUM(J915,J915,-H915,0.25*ABS(J915-H915))</f>
        <v>20.375</v>
      </c>
      <c r="M915" s="109">
        <f ca="1">SUM(0.166*(R915-L915),L915)</f>
        <v>19.81475</v>
      </c>
      <c r="N915" s="109">
        <f ca="1">SUM(0.333*(R915-L915),L915)</f>
        <v>19.251125000000002</v>
      </c>
      <c r="O915" s="71">
        <f ca="1">SUM(0.5*(R915-L915),L915)</f>
        <v>18.6875</v>
      </c>
      <c r="P915" s="71">
        <f ca="1">SUM(0.666*(R915-L915),L915)</f>
        <v>18.12725</v>
      </c>
      <c r="Q915" s="71">
        <f ca="1">SUM(0.832*(R915-L915),L915)</f>
        <v>17.567</v>
      </c>
      <c r="R915" s="108">
        <v>17</v>
      </c>
      <c r="S915" s="122"/>
      <c r="T915" s="111">
        <f ca="1">SUM((AH20+AI20+AJ20+AK19+AL19+AM19+AN18+AO18+AP18+AQ17+AR17+AS17+AT16+AU16+AV16+BA14+BB14+BC14+BH12+BI12+BJ12+BK11+BL11+BM11)*-0.132/3,(AW15+AX15+AY15+AZ15+BD13+BE13+BF13+BG13)*-0.132/4,(BN10+BO10+BU4+BV4)*-0.132/2,(BP9+BQ8+BR7+BS6+BT5)*-0.132,17)</f>
        <v>15.523461538461538</v>
      </c>
      <c r="U915" s="111">
        <f ca="1">Lefty!T915</f>
        <v>15.121538461538462</v>
      </c>
    </row>
    <row r="916" spans="2:21">
      <c r="B916" s="108">
        <v>38</v>
      </c>
      <c r="C916" s="71">
        <f ca="1">SUM(0.25*(F916-B916),B916)</f>
        <v>36</v>
      </c>
      <c r="D916" s="71">
        <f ca="1">SUM(0.5*(F916-B916)+B916)</f>
        <v>34</v>
      </c>
      <c r="E916" s="71">
        <f ca="1">SUM(0.75*(F916-B916),B916)</f>
        <v>32</v>
      </c>
      <c r="F916" s="108">
        <v>30</v>
      </c>
      <c r="G916" s="71">
        <f ca="1">SUM(0.25*(J916-F916),F916)</f>
        <v>28</v>
      </c>
      <c r="H916" s="71">
        <f ca="1">SUM(0.5*(J916-F916),F916)</f>
        <v>26</v>
      </c>
      <c r="I916" s="71">
        <f ca="1">SUM(0.75*(J916-F916),F916)</f>
        <v>24</v>
      </c>
      <c r="J916" s="108">
        <f ca="1">SUM(F916,-B916,F916)</f>
        <v>22</v>
      </c>
      <c r="K916" s="71">
        <f ca="1">SUM(0.5*(L916-J916),J916)</f>
        <v>20.5</v>
      </c>
      <c r="L916" s="108">
        <f ca="1">SUM(J916,J916,-H916,0.25*ABS(J916-H916))</f>
        <v>19</v>
      </c>
      <c r="M916" s="109">
        <f ca="1">SUM(0.166*(R916-L916),L916)</f>
        <v>18.668</v>
      </c>
      <c r="N916" s="109">
        <f ca="1">SUM(0.333*(R916-L916),L916)</f>
        <v>18.334</v>
      </c>
      <c r="O916" s="71">
        <f ca="1">SUM(0.5*(R916-L916),L916)</f>
        <v>18</v>
      </c>
      <c r="P916" s="71">
        <f ca="1">SUM(0.666*(R916-L916),L916)</f>
        <v>17.668</v>
      </c>
      <c r="Q916" s="71">
        <f ca="1">SUM(0.832*(R916-L916),L916)</f>
        <v>17.336</v>
      </c>
      <c r="R916" s="108">
        <v>17</v>
      </c>
      <c r="S916" s="122"/>
      <c r="T916" s="111">
        <f ca="1">SUM((AF20+AG20+AH20+AM18+AN18+AO18+AT16+AU16+AV16)*-0.132/3,(AI19+AJ19+AK19+AL19+AP17+AQ17+AR17+AS17+AW15+AX15+AY15+AZ15+BA14+BB14+BC14+BD14+BE13+BF13+BG13+BH13+BI12+BJ12+BK12+BL12)*-0.132/4,(BM11+BN11+BO11+BP10+BQ10+BR10)*-0.132/3,(BS9+BS8+BT7+BT6+BU5+BV4)*-0.132,17)</f>
        <v>16.02946153846154</v>
      </c>
      <c r="U916" s="111">
        <f ca="1">Lefty!T916</f>
        <v>15.099538461538462</v>
      </c>
    </row>
    <row r="917" spans="2:21">
      <c r="B917" s="108">
        <v>39</v>
      </c>
      <c r="C917" s="71">
        <f ca="1">SUM(0.25*(F917-B917),B917)</f>
        <v>36.75</v>
      </c>
      <c r="D917" s="71">
        <f ca="1">SUM(0.5*(F917-B917)+B917)</f>
        <v>34.5</v>
      </c>
      <c r="E917" s="71">
        <f ca="1">SUM(0.75*(F917-B917),B917)</f>
        <v>32.25</v>
      </c>
      <c r="F917" s="108">
        <v>30</v>
      </c>
      <c r="G917" s="71">
        <f ca="1">SUM(0.25*(J917-F917),F917)</f>
        <v>27.75</v>
      </c>
      <c r="H917" s="71">
        <f ca="1">SUM(0.5*(J917-F917),F917)</f>
        <v>25.5</v>
      </c>
      <c r="I917" s="71">
        <f ca="1">SUM(0.75*(J917-F917),F917)</f>
        <v>23.25</v>
      </c>
      <c r="J917" s="108">
        <f ca="1">SUM(F917,-B917,F917)</f>
        <v>21</v>
      </c>
      <c r="K917" s="71">
        <f ca="1">SUM(0.5*(L917-J917),J917)</f>
        <v>19.3125</v>
      </c>
      <c r="L917" s="108">
        <f ca="1">SUM(J917,J917,-H917,0.25*ABS(J917-H917))</f>
        <v>17.625</v>
      </c>
      <c r="M917" s="109">
        <f ca="1">SUM(0.166*(R917-L917),L917)</f>
        <v>17.52125</v>
      </c>
      <c r="N917" s="109">
        <f ca="1">SUM(0.333*(R917-L917),L917)</f>
        <v>17.416875</v>
      </c>
      <c r="O917" s="71">
        <f ca="1">SUM(0.5*(R917-L917),L917)</f>
        <v>17.3125</v>
      </c>
      <c r="P917" s="71">
        <f ca="1">SUM(0.666*(R917-L917),L917)</f>
        <v>17.20875</v>
      </c>
      <c r="Q917" s="71">
        <f ca="1">SUM(0.832*(R917-L917),L917)</f>
        <v>17.105</v>
      </c>
      <c r="R917" s="108">
        <v>17</v>
      </c>
      <c r="S917" s="122"/>
      <c r="T917" s="111">
        <f ca="1">SUM((AD20+AE20+AF20)*-0.132/3,(AG19+AH19+AI19+AJ19+AK18+AL18+AM18+AN18+AO17+AP17+AQ17+AR17+AS16+AT16+AU16+AV16+BB14+BC14+BD14+BE14+BK12+BL12+BM12+BN12+BO11+BP11+BQ11+BR11)*-0.132/4,(AW15+AX15+AY15+AZ15+BA15+BF13+BG13+BH13+BI13+BJ13)*-0.132/5,(BS10+BT10+BU10)*-0.132/3,(BU9+BU8+BU7+BV6+BV5+BV4)*-0.132,17)</f>
        <v>15.950261538461538</v>
      </c>
      <c r="U917" s="111">
        <f ca="1">Lefty!T917</f>
        <v>15.31953846153846</v>
      </c>
    </row>
    <row r="918" spans="2:19">
      <c r="B918" s="108"/>
      <c r="C918" s="71"/>
      <c r="D918" s="71"/>
      <c r="E918" s="71"/>
      <c r="F918" s="108"/>
      <c r="G918" s="71"/>
      <c r="H918" s="71"/>
      <c r="I918" s="71"/>
      <c r="J918" s="108"/>
      <c r="K918" s="71"/>
      <c r="L918" s="108"/>
      <c r="M918" s="109"/>
      <c r="N918" s="109"/>
      <c r="O918" s="71"/>
      <c r="P918" s="71"/>
      <c r="Q918" s="71"/>
      <c r="R918" s="108"/>
      <c r="S918" s="122"/>
    </row>
    <row r="919" spans="2:21">
      <c r="B919" s="108">
        <v>36</v>
      </c>
      <c r="C919" s="71">
        <f ca="1">SUM(0.25*(F919-B919),B919)</f>
        <v>34.75</v>
      </c>
      <c r="D919" s="71">
        <f ca="1">SUM(0.5*(F919-B919)+B919)</f>
        <v>33.5</v>
      </c>
      <c r="E919" s="71">
        <f ca="1">SUM(0.75*(F919-B919),B919)</f>
        <v>32.25</v>
      </c>
      <c r="F919" s="108">
        <v>31</v>
      </c>
      <c r="G919" s="71">
        <f ca="1">SUM(0.25*(J919-F919),F919)</f>
        <v>29.75</v>
      </c>
      <c r="H919" s="71">
        <f ca="1">SUM(0.5*(J919-F919),F919)</f>
        <v>28.5</v>
      </c>
      <c r="I919" s="71">
        <f ca="1">SUM(0.75*(J919-F919),F919)</f>
        <v>27.25</v>
      </c>
      <c r="J919" s="108">
        <f ca="1">SUM(F919,-B919,F919)</f>
        <v>26</v>
      </c>
      <c r="K919" s="71">
        <f ca="1">SUM(0.5*(L919-J919),J919)</f>
        <v>25.0625</v>
      </c>
      <c r="L919" s="108">
        <f ca="1">SUM(J919,J919,-H919,0.25*ABS(J919-H919))</f>
        <v>24.125</v>
      </c>
      <c r="M919" s="109">
        <f ca="1">SUM(0.166*(R919-L919),L919)</f>
        <v>22.94225</v>
      </c>
      <c r="N919" s="109">
        <f ca="1">SUM(0.333*(R919-L919),L919)</f>
        <v>21.752375</v>
      </c>
      <c r="O919" s="71">
        <f ca="1">SUM(0.5*(R919-L919),L919)</f>
        <v>20.5625</v>
      </c>
      <c r="P919" s="71">
        <f ca="1">SUM(0.666*(R919-L919),L919)</f>
        <v>19.37975</v>
      </c>
      <c r="Q919" s="71">
        <f ca="1">SUM(0.832*(R919-L919),L919)</f>
        <v>18.197</v>
      </c>
      <c r="R919" s="108">
        <v>17</v>
      </c>
      <c r="S919" s="122"/>
      <c r="T919" s="111">
        <f ca="1">SUM((AJ20+AK20+AL19+AM19+AQ17+AR17+AS16+AT16+AX14+AY14+BC12+BD12+BE11+BF11+BG10+BH10+BI9+BJ9+BK8+BL8+BM7+BN7+BO6+BP6)*-0.132/2,(AN18+AO18+AP18+AU15+AV15+AW15+AZ13+BA13+BB13+BQ5+BR5+BS5+BT4+BU4+BV4)*-0.132/3,17)</f>
        <v>15.908461538461538</v>
      </c>
      <c r="U919" s="111">
        <f ca="1">Lefty!T919</f>
        <v>14.703538461538461</v>
      </c>
    </row>
    <row r="920" spans="2:21">
      <c r="B920" s="108">
        <v>37</v>
      </c>
      <c r="C920" s="71">
        <f ca="1">SUM(0.25*(F920-B920),B920)</f>
        <v>35.5</v>
      </c>
      <c r="D920" s="71">
        <f ca="1">SUM(0.5*(F920-B920)+B920)</f>
        <v>34</v>
      </c>
      <c r="E920" s="71">
        <f ca="1">SUM(0.75*(F920-B920),B920)</f>
        <v>32.5</v>
      </c>
      <c r="F920" s="108">
        <v>31</v>
      </c>
      <c r="G920" s="71">
        <f ca="1">SUM(0.25*(J920-F920),F920)</f>
        <v>29.5</v>
      </c>
      <c r="H920" s="71">
        <f ca="1">SUM(0.5*(J920-F920),F920)</f>
        <v>28</v>
      </c>
      <c r="I920" s="71">
        <f ca="1">SUM(0.75*(J920-F920),F920)</f>
        <v>26.5</v>
      </c>
      <c r="J920" s="108">
        <f ca="1">SUM(F920,-B920,F920)</f>
        <v>25</v>
      </c>
      <c r="K920" s="71">
        <f ca="1">SUM(0.5*(L920-J920),J920)</f>
        <v>23.875</v>
      </c>
      <c r="L920" s="108">
        <f ca="1">SUM(J920,J920,-H920,0.25*ABS(J920-H920))</f>
        <v>22.75</v>
      </c>
      <c r="M920" s="109">
        <f ca="1">SUM(0.166*(R920-L920),L920)</f>
        <v>21.7955</v>
      </c>
      <c r="N920" s="109">
        <f ca="1">SUM(0.333*(R920-L920),L920)</f>
        <v>20.83525</v>
      </c>
      <c r="O920" s="71">
        <f ca="1">SUM(0.5*(R920-L920),L920)</f>
        <v>19.875</v>
      </c>
      <c r="P920" s="71">
        <f ca="1">SUM(0.666*(R920-L920),L920)</f>
        <v>18.9205</v>
      </c>
      <c r="Q920" s="71">
        <f ca="1">SUM(0.832*(R920-L920),L920)</f>
        <v>17.966</v>
      </c>
      <c r="R920" s="108">
        <v>17</v>
      </c>
      <c r="S920" s="122"/>
      <c r="T920" s="111">
        <f ca="1">SUM((AH20+AI20+AM18+AN18)*-0.132/2,(AJ19+AK19+AL19+AO17+AP17+AQ17+AR16+AS16+AT16+AU15+AV15+AW15+AX14+AY14+AZ14+BA13+BB13+BC13+BD12+BE12+BF12+BG11+BH11+BI11)*-0.132/3,(BJ10+BK10)*-0.132/2,(BM8+BN8+BO7+BP7+BQ6+BR6+BS5+BT5+BU4+BV4)*-0.132/2,BL9*-0.132,17)</f>
        <v>15.424461538461538</v>
      </c>
      <c r="U920" s="111">
        <f ca="1">Lefty!T920</f>
        <v>14.81353846153846</v>
      </c>
    </row>
    <row r="921" spans="2:21">
      <c r="B921" s="108">
        <v>38</v>
      </c>
      <c r="C921" s="71">
        <f ca="1">SUM(0.25*(F921-B921),B921)</f>
        <v>36.25</v>
      </c>
      <c r="D921" s="71">
        <f ca="1">SUM(0.5*(F921-B921)+B921)</f>
        <v>34.5</v>
      </c>
      <c r="E921" s="71">
        <f ca="1">SUM(0.75*(F921-B921),B921)</f>
        <v>32.75</v>
      </c>
      <c r="F921" s="108">
        <v>31</v>
      </c>
      <c r="G921" s="71">
        <f ca="1">SUM(0.25*(J921-F921),F921)</f>
        <v>29.25</v>
      </c>
      <c r="H921" s="71">
        <f ca="1">SUM(0.5*(J921-F921),F921)</f>
        <v>27.5</v>
      </c>
      <c r="I921" s="71">
        <f ca="1">SUM(0.75*(J921-F921),F921)</f>
        <v>25.75</v>
      </c>
      <c r="J921" s="108">
        <f ca="1">SUM(F921,-B921,F921)</f>
        <v>24</v>
      </c>
      <c r="K921" s="71">
        <f ca="1">SUM(0.5*(L921-J921),J921)</f>
        <v>22.6875</v>
      </c>
      <c r="L921" s="108">
        <f ca="1">SUM(J921,J921,-H921,0.25*ABS(J921-H921))</f>
        <v>21.375</v>
      </c>
      <c r="M921" s="109">
        <f ca="1">SUM(0.166*(R921-L921),L921)</f>
        <v>20.64875</v>
      </c>
      <c r="N921" s="109">
        <f ca="1">SUM(0.333*(R921-L921),L921)</f>
        <v>19.918125</v>
      </c>
      <c r="O921" s="71">
        <f ca="1">SUM(0.5*(R921-L921),L921)</f>
        <v>19.1875</v>
      </c>
      <c r="P921" s="71">
        <f ca="1">SUM(0.666*(R921-L921),L921)</f>
        <v>18.46125</v>
      </c>
      <c r="Q921" s="71">
        <f ca="1">SUM(0.832*(R921-L921),L921)</f>
        <v>17.735</v>
      </c>
      <c r="R921" s="108">
        <v>17</v>
      </c>
      <c r="S921" s="122"/>
      <c r="T921" s="111">
        <f ca="1">SUM((AF20+AG20+AH20+AI19+AJ19+AK19+AL18+AM18+AN18+AO17+AP17+AQ17+AR16+AS16+AT16+AY14+AZ14+BA14+BF12+BG12+BH12+BI11+BJ11+BK11)*-0.132/3,(AU15+AV15+AW15+AX15+BB13+BC13+BD13+BE13)*-0.132/4,(BL10+BM10+BQ6+BR6+BS5+BT5+BU4+BV4)*-0.132/2,(BN9+BO8+BP7)*-0.132,17)</f>
        <v>15.864461538461537</v>
      </c>
      <c r="U921" s="111">
        <f ca="1">Lefty!T921</f>
        <v>14.879538461538461</v>
      </c>
    </row>
    <row r="922" spans="2:21">
      <c r="B922" s="108">
        <v>39</v>
      </c>
      <c r="C922" s="71">
        <f ca="1">SUM(0.25*(F922-B922),B922)</f>
        <v>37</v>
      </c>
      <c r="D922" s="71">
        <f ca="1">SUM(0.5*(F922-B922)+B922)</f>
        <v>35</v>
      </c>
      <c r="E922" s="71">
        <f ca="1">SUM(0.75*(F922-B922),B922)</f>
        <v>33</v>
      </c>
      <c r="F922" s="108">
        <v>31</v>
      </c>
      <c r="G922" s="71">
        <f ca="1">SUM(0.25*(J922-F922),F922)</f>
        <v>29</v>
      </c>
      <c r="H922" s="71">
        <f ca="1">SUM(0.5*(J922-F922),F922)</f>
        <v>27</v>
      </c>
      <c r="I922" s="71">
        <f ca="1">SUM(0.75*(J922-F922),F922)</f>
        <v>25</v>
      </c>
      <c r="J922" s="108">
        <f ca="1">SUM(F922,-B922,F922)</f>
        <v>23</v>
      </c>
      <c r="K922" s="71">
        <f ca="1">SUM(0.5*(L922-J922),J922)</f>
        <v>21.5</v>
      </c>
      <c r="L922" s="108">
        <f ca="1">SUM(J922,J922,-H922,0.25*ABS(J922-H922))</f>
        <v>20</v>
      </c>
      <c r="M922" s="109">
        <f ca="1">SUM(0.166*(R922-L922),L922)</f>
        <v>19.502</v>
      </c>
      <c r="N922" s="109">
        <f ca="1">SUM(0.333*(R922-L922),L922)</f>
        <v>19.001</v>
      </c>
      <c r="O922" s="71">
        <f ca="1">SUM(0.5*(R922-L922),L922)</f>
        <v>18.5</v>
      </c>
      <c r="P922" s="71">
        <f ca="1">SUM(0.666*(R922-L922),L922)</f>
        <v>18.002</v>
      </c>
      <c r="Q922" s="71">
        <f ca="1">SUM(0.832*(R922-L922),L922)</f>
        <v>17.504</v>
      </c>
      <c r="R922" s="108">
        <v>17</v>
      </c>
      <c r="S922" s="122"/>
      <c r="T922" s="111">
        <f ca="1">SUM((AD20+AE20+AF20+AK18+AL18+AM18+AR16+AS16+AT16)*-0.132/3,(AG19+AH19+AI19+AJ19+AN17+AO17+AP17+AQ17+AU15+AV15+AW15+AX15+AY14+AZ14+BA14+BB14+BC13+BD13+BE13+BF13+BG12+BH12+BI12+BJ12)*-0.132/4,(BK11+BL11+BM11+BN10+BO10+BP10)*-0.132/3,(BQ9+BR8+BS7+BT6+BU5+BV4)*-0.132,17)</f>
        <v>15.864461538461537</v>
      </c>
      <c r="U922" s="111">
        <f ca="1">Lefty!T922</f>
        <v>15.066538461538462</v>
      </c>
    </row>
    <row r="923" spans="2:19">
      <c r="B923" s="108"/>
      <c r="C923" s="71"/>
      <c r="D923" s="71"/>
      <c r="E923" s="71"/>
      <c r="F923" s="108"/>
      <c r="G923" s="71"/>
      <c r="H923" s="71"/>
      <c r="I923" s="71"/>
      <c r="J923" s="108"/>
      <c r="K923" s="71"/>
      <c r="L923" s="108"/>
      <c r="M923" s="109"/>
      <c r="N923" s="109"/>
      <c r="O923" s="71"/>
      <c r="P923" s="71"/>
      <c r="Q923" s="71"/>
      <c r="R923" s="108"/>
      <c r="S923" s="122"/>
    </row>
    <row r="924" spans="2:21">
      <c r="B924" s="108">
        <v>37</v>
      </c>
      <c r="C924" s="71">
        <f ca="1">SUM(0.25*(F924-B924),B924)</f>
        <v>35.75</v>
      </c>
      <c r="D924" s="71">
        <f ca="1">SUM(0.5*(F924-B924)+B924)</f>
        <v>34.5</v>
      </c>
      <c r="E924" s="71">
        <f ca="1">SUM(0.75*(F924-B924),B924)</f>
        <v>33.25</v>
      </c>
      <c r="F924" s="108">
        <v>32</v>
      </c>
      <c r="G924" s="71">
        <f ca="1">SUM(0.25*(J924-F924),F924)</f>
        <v>30.75</v>
      </c>
      <c r="H924" s="71">
        <f ca="1">SUM(0.5*(J924-F924),F924)</f>
        <v>29.5</v>
      </c>
      <c r="I924" s="71">
        <f ca="1">SUM(0.75*(J924-F924),F924)</f>
        <v>28.25</v>
      </c>
      <c r="J924" s="108">
        <f ca="1">SUM(F924,-B924,F924)</f>
        <v>27</v>
      </c>
      <c r="K924" s="71">
        <f ca="1">SUM(0.5*(L924-J924),J924)</f>
        <v>25.75</v>
      </c>
      <c r="L924" s="108">
        <f ca="1">SUM(J924,J924,-H924)</f>
        <v>24.5</v>
      </c>
      <c r="M924" s="109">
        <f ca="1">SUM(0.166*(R924-L924),L924)</f>
        <v>23.255</v>
      </c>
      <c r="N924" s="109">
        <f ca="1">SUM(0.333*(R924-L924),L924)</f>
        <v>22.0025</v>
      </c>
      <c r="O924" s="71">
        <f ca="1">SUM(0.5*(R924-L924),L924)</f>
        <v>20.75</v>
      </c>
      <c r="P924" s="71">
        <f ca="1">SUM(0.666*(R924-L924),L924)</f>
        <v>19.505</v>
      </c>
      <c r="Q924" s="71">
        <f ca="1">SUM(0.832*(R924-L924),L924)</f>
        <v>18.26</v>
      </c>
      <c r="R924" s="108">
        <v>17</v>
      </c>
      <c r="S924" s="122"/>
      <c r="T924" s="111">
        <f ca="1">SUM((AH20+AI20+AJ19+AK19+AO17+AP17+AQ16+AR16++AV14+AW14+BA12+BB12+BF10+BG10+BK8+BL8+BP6+BQ6+BU4+BV4)*-0.132/2,(AL18+AM18+AN18+AS15+AT15+AU15+AX13+AY13+AZ13+BC11+BD11+BE11+BH9+BI9+BJ9+BM7+BN7+BO7+BR5+BS5+BT5)*-0.132/3,17)</f>
        <v>15.534461538461539</v>
      </c>
      <c r="U924" s="111">
        <f ca="1">Lefty!T924</f>
        <v>14.703538461538463</v>
      </c>
    </row>
    <row r="925" spans="2:21">
      <c r="B925" s="108">
        <v>38</v>
      </c>
      <c r="C925" s="71">
        <f ca="1">SUM(0.25*(F925-B925),B925)</f>
        <v>36.5</v>
      </c>
      <c r="D925" s="71">
        <f ca="1">SUM(0.5*(F925-B925)+B925)</f>
        <v>35</v>
      </c>
      <c r="E925" s="71">
        <f ca="1">SUM(0.75*(F925-B925),B925)</f>
        <v>33.5</v>
      </c>
      <c r="F925" s="108">
        <v>32</v>
      </c>
      <c r="G925" s="71">
        <f ca="1">SUM(0.25*(J925-F925),F925)</f>
        <v>30.5</v>
      </c>
      <c r="H925" s="71">
        <f ca="1">SUM(0.5*(J925-F925),F925)</f>
        <v>29</v>
      </c>
      <c r="I925" s="71">
        <f ca="1">SUM(0.75*(J925-F925),F925)</f>
        <v>27.5</v>
      </c>
      <c r="J925" s="108">
        <f ca="1">SUM(F925,-B925,F925)</f>
        <v>26</v>
      </c>
      <c r="K925" s="71">
        <f ca="1">SUM(0.5*(L925-J925),J925)</f>
        <v>24.875</v>
      </c>
      <c r="L925" s="108">
        <f ca="1">SUM(J925,J925,-H925,0.25*ABS(J925-H925))</f>
        <v>23.75</v>
      </c>
      <c r="M925" s="109">
        <f ca="1">SUM(0.166*(R925-L925),L925)</f>
        <v>22.6295</v>
      </c>
      <c r="N925" s="109">
        <f ca="1">SUM(0.333*(R925-L925),L925)</f>
        <v>21.50225</v>
      </c>
      <c r="O925" s="71">
        <f ca="1">SUM(0.5*(R925-L925),L925)</f>
        <v>20.375</v>
      </c>
      <c r="P925" s="71">
        <f ca="1">SUM(0.666*(R925-L925),L925)</f>
        <v>19.2545</v>
      </c>
      <c r="Q925" s="71">
        <f ca="1">SUM(0.832*(R925-L925),L925)</f>
        <v>18.134</v>
      </c>
      <c r="R925" s="108">
        <v>17</v>
      </c>
      <c r="S925" s="122"/>
      <c r="T925" s="111">
        <f ca="1">SUM((AF20+AG20+AK18+AL18)*-0.132/2,(AH19+AI19+AJ19+AM17+AN17+AO17+AP16+AQ16+AR16+AS15+AT15+AU15+AV14+AW14+AX14+AY13+AZ13+BA13+BB12+BC12+BD12+BE11+BF11+BG11)*-0.132/3,(BH10+BI10+BJ9+BK9+BL8+BM8+BN7+BO7+BP6+BQ6+BR5+BS5)*-0.132/2,(BT4+BU4+BV4)*-0.132/3,17)</f>
        <v>15.952461538461538</v>
      </c>
      <c r="U925" s="111">
        <f ca="1">Lefty!T925</f>
        <v>14.725538461538461</v>
      </c>
    </row>
    <row r="926" spans="2:21">
      <c r="B926" s="108">
        <v>39</v>
      </c>
      <c r="C926" s="71">
        <f ca="1">SUM(0.25*(F926-B926),B926)</f>
        <v>37.25</v>
      </c>
      <c r="D926" s="71">
        <f ca="1">SUM(0.5*(F926-B926)+B926)</f>
        <v>35.5</v>
      </c>
      <c r="E926" s="71">
        <f ca="1">SUM(0.75*(F926-B926),B926)</f>
        <v>33.75</v>
      </c>
      <c r="F926" s="108">
        <v>32</v>
      </c>
      <c r="G926" s="71">
        <f ca="1">SUM(0.25*(J926-F926),F926)</f>
        <v>30.25</v>
      </c>
      <c r="H926" s="71">
        <f ca="1">SUM(0.5*(J926-F926),F926)</f>
        <v>28.5</v>
      </c>
      <c r="I926" s="71">
        <f ca="1">SUM(0.75*(J926-F926),F926)</f>
        <v>26.75</v>
      </c>
      <c r="J926" s="108">
        <f ca="1">SUM(F926,-B926,F926)</f>
        <v>25</v>
      </c>
      <c r="K926" s="71">
        <f ca="1">SUM(0.5*(L926-J926),J926)</f>
        <v>23.6875</v>
      </c>
      <c r="L926" s="108">
        <f ca="1">SUM(J926,J926,-H926,0.25*ABS(J926-H926))</f>
        <v>22.375</v>
      </c>
      <c r="M926" s="109">
        <f ca="1">SUM(0.166*(R926-L926),L926)</f>
        <v>21.48275</v>
      </c>
      <c r="N926" s="109">
        <f ca="1">SUM(0.333*(R926-L926),L926)</f>
        <v>20.585125</v>
      </c>
      <c r="O926" s="71">
        <f ca="1">SUM(0.5*(R926-L926),L926)</f>
        <v>19.6875</v>
      </c>
      <c r="P926" s="71">
        <f ca="1">SUM(0.666*(R926-L926),L926)</f>
        <v>18.79525</v>
      </c>
      <c r="Q926" s="71">
        <f ca="1">SUM(0.832*(R926-L926),L926)</f>
        <v>17.903</v>
      </c>
      <c r="R926" s="108">
        <v>17</v>
      </c>
      <c r="S926" s="122"/>
      <c r="T926" s="111">
        <f ca="1">SUM((AD20+AE20+AF20+AG19+AH19+AI19+AJ18+AK18+AL18+AM17+AN17+AO17+AP16+AQ16+AR16+AW14+AX14+AY14+BD12+BE12+BF12+BG11+BH11+BI11)*-0.132/3,(AS15+AT15+AU15+AV15+AZ13+BA13+BB13+BC13)*-0.132/4,(BJ10+BK10+BM8+BN8+BO7+BP7+BQ6+BR6+BS5+BT5+BU4+BV4)*-0.132/2,BL9*-0.132,17)</f>
        <v>15.721461538461538</v>
      </c>
      <c r="U926" s="111">
        <f ca="1">Lefty!T926</f>
        <v>14.835538461538462</v>
      </c>
    </row>
    <row r="927" spans="2:19">
      <c r="B927" s="108"/>
      <c r="C927" s="71"/>
      <c r="D927" s="71"/>
      <c r="E927" s="71"/>
      <c r="F927" s="108"/>
      <c r="G927" s="71"/>
      <c r="H927" s="71"/>
      <c r="I927" s="71"/>
      <c r="J927" s="108"/>
      <c r="K927" s="71"/>
      <c r="L927" s="108"/>
      <c r="M927" s="109"/>
      <c r="N927" s="109"/>
      <c r="O927" s="71"/>
      <c r="P927" s="71"/>
      <c r="Q927" s="71"/>
      <c r="R927" s="108"/>
      <c r="S927" s="122"/>
    </row>
    <row r="928" spans="2:21">
      <c r="B928" s="108">
        <v>39</v>
      </c>
      <c r="C928" s="71">
        <f ca="1">SUM(0.25*(F928-B928),B928)</f>
        <v>37.5</v>
      </c>
      <c r="D928" s="71">
        <f ca="1">SUM(0.5*(F928-B928)+B928)</f>
        <v>36</v>
      </c>
      <c r="E928" s="71">
        <f ca="1">SUM(0.75*(F928-B928),B928)</f>
        <v>34.5</v>
      </c>
      <c r="F928" s="108">
        <v>33</v>
      </c>
      <c r="G928" s="71">
        <f ca="1">SUM(0.25*(J928-F928),F928)</f>
        <v>31.5</v>
      </c>
      <c r="H928" s="71">
        <f ca="1">SUM(0.5*(J928-F928),F928)</f>
        <v>30</v>
      </c>
      <c r="I928" s="71">
        <f ca="1">SUM(0.75*(J928-F928),F928)</f>
        <v>28.5</v>
      </c>
      <c r="J928" s="108">
        <f ca="1">SUM(F928,-B928,F928)</f>
        <v>27</v>
      </c>
      <c r="K928" s="71">
        <f ca="1">SUM(0.5*(L928-J928),J928)</f>
        <v>25.875</v>
      </c>
      <c r="L928" s="108">
        <f ca="1">SUM(J928,J928,-H928,0.25*ABS(J928-H928))</f>
        <v>24.75</v>
      </c>
      <c r="M928" s="109">
        <f ca="1">SUM(0.166*(R928-L928),L928)</f>
        <v>23.4635</v>
      </c>
      <c r="N928" s="109">
        <f ca="1">SUM(0.333*(R928-L928),L928)</f>
        <v>22.169249999999998</v>
      </c>
      <c r="O928" s="71">
        <f ca="1">SUM(0.5*(R928-L928),L928)</f>
        <v>20.875</v>
      </c>
      <c r="P928" s="71">
        <f ca="1">SUM(0.666*(R928-L928),L928)</f>
        <v>19.5885</v>
      </c>
      <c r="Q928" s="71">
        <f ca="1">SUM(0.832*(R928-L928),L928)</f>
        <v>18.302</v>
      </c>
      <c r="R928" s="108">
        <v>17</v>
      </c>
      <c r="S928" s="122"/>
      <c r="T928" s="111">
        <f ca="1">SUM((AD20+AE20+AI18+AJ18)*-0.132/2,(AF19+AG19+AH19+AK17+AL17+AM17+AN16+AO16+AP16+AQ15+AR15+AS15+AT14+AU14+AV14+AW13+AX13+AY13+AZ12+BA12+BB12+BC11+BD11+BE11)*-0.132/3,(BF10+BG10+BH9+BI9+BJ8+BK8+BL7+BM7)*-0.132/2,(BN6+BO6+BP6+BQ5+BR5+BS5+BT4+BU4+BV4)*-0.132/3,17)</f>
        <v>16.238461538461539</v>
      </c>
      <c r="U928" s="111">
        <f ca="1">Lefty!T928</f>
        <v>15.099538461538462</v>
      </c>
    </row>
    <row r="930" spans="1:6">
      <c r="A930" s="81" t="s">
        <v>179</v>
      </c>
      <c r="B930" s="105">
        <f ca="1">COUNT(B608:B928)</f>
        <v>289</v>
      </c>
      <c r="C930" s="105" t="s">
        <v>182</v>
      </c>
      <c r="D930" s="105">
        <f ca="1">$B$930</f>
        <v>289</v>
      </c>
      <c r="E930" s="105" t="s">
        <v>181</v>
      </c>
      <c r="F930" s="105">
        <f ca="1">PRODUCT(B930,2)</f>
        <v>578</v>
      </c>
    </row>
    <row r="932" spans="1:6">
      <c r="A932" s="81" t="s">
        <v>180</v>
      </c>
      <c r="B932" s="105">
        <f ca="1">SUM(B291,B596,B930)</f>
        <v>797</v>
      </c>
      <c r="C932" s="105" t="s">
        <v>182</v>
      </c>
      <c r="D932" s="105">
        <f ca="1">$B$932</f>
        <v>797</v>
      </c>
      <c r="E932" s="105" t="s">
        <v>181</v>
      </c>
      <c r="F932" s="105">
        <f ca="1">PRODUCT(B932,2)</f>
        <v>1594</v>
      </c>
    </row>
  </sheetData>
  <conditionalFormatting sqref="T1:T1048576">
    <cfRule type="colorScale" priority="2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1:W1048576">
    <cfRule type="colorScale" priority="1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pageMargins left="0.28" right="0.59" top="0.38" bottom="0.38" header="0.3" footer="0.3"/>
  <pageSetup scale="70" orientation="landscape"/>
  <headerFooter scaleWithDoc="1" alignWithMargins="0" differentFirst="0" differentOddEven="0"/>
  <ignoredErrors>
    <ignoredError sqref="N235 N199 N165 N76 N50 N42 N27 M309 M315 M322 M329 M337 M345 M353 M362 M371 M380 M389" formula="1"/>
  </ignoredErrors>
</worksheet>
</file>

<file path=xl/worksheets/sheet7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DC932"/>
  <sheetViews>
    <sheetView zoomScale="80" view="normal" workbookViewId="0">
      <selection pane="topLeft" activeCell="B1" sqref="B1"/>
    </sheetView>
  </sheetViews>
  <sheetFormatPr defaultRowHeight="12.75"/>
  <cols>
    <col min="1" max="1" width="29.140625" customWidth="1"/>
    <col min="19" max="19" width="4.84765625" customWidth="1"/>
    <col min="20" max="21" width="9.140625" customWidth="1"/>
    <col min="22" max="23" width="4.84765625" customWidth="1"/>
    <col min="25" max="29" width="0" hidden="1" customWidth="1"/>
  </cols>
  <sheetData>
    <row r="1" spans="2:23">
      <c r="B1" s="105"/>
      <c r="F1" s="105"/>
      <c r="J1" s="105"/>
      <c r="N1" s="105"/>
      <c r="R1" s="105"/>
      <c r="S1" s="121"/>
      <c r="T1" s="108"/>
      <c r="U1" s="108"/>
      <c r="V1" s="122"/>
      <c r="W1" s="108"/>
    </row>
    <row r="2" spans="2:106" ht="25.5">
      <c r="B2" s="105"/>
      <c r="F2" s="105"/>
      <c r="I2" s="110" t="s">
        <v>173</v>
      </c>
      <c r="J2" s="105"/>
      <c r="N2" s="105"/>
      <c r="R2" s="105"/>
      <c r="S2" s="121"/>
      <c r="T2" s="119" t="s">
        <v>172</v>
      </c>
      <c r="U2" s="108"/>
      <c r="V2" s="122"/>
      <c r="W2" s="108"/>
      <c r="AD2" s="115" t="s">
        <v>168</v>
      </c>
      <c r="AE2" s="116"/>
      <c r="AF2" s="115" t="s">
        <v>167</v>
      </c>
      <c r="AG2" s="116"/>
      <c r="AH2" s="115" t="s">
        <v>166</v>
      </c>
      <c r="AI2" s="116"/>
      <c r="AJ2" s="115" t="s">
        <v>165</v>
      </c>
      <c r="AK2" s="116"/>
      <c r="AL2" s="115" t="s">
        <v>164</v>
      </c>
      <c r="AM2" s="116"/>
      <c r="AN2" s="115" t="s">
        <v>163</v>
      </c>
      <c r="AO2" s="116"/>
      <c r="AP2" s="115" t="s">
        <v>162</v>
      </c>
      <c r="AQ2" s="116"/>
      <c r="AR2" s="115" t="s">
        <v>161</v>
      </c>
      <c r="AS2" s="116"/>
      <c r="AT2" s="115" t="s">
        <v>160</v>
      </c>
      <c r="AU2" s="116"/>
      <c r="AV2" s="115" t="s">
        <v>159</v>
      </c>
      <c r="AW2" s="116"/>
      <c r="AX2" s="115" t="s">
        <v>158</v>
      </c>
      <c r="AY2" s="116"/>
      <c r="AZ2" s="115" t="s">
        <v>157</v>
      </c>
      <c r="BA2" s="116"/>
      <c r="BB2" s="115" t="s">
        <v>156</v>
      </c>
      <c r="BC2" s="116"/>
      <c r="BD2" s="115" t="s">
        <v>155</v>
      </c>
      <c r="BE2" s="116"/>
      <c r="BF2" s="115" t="s">
        <v>154</v>
      </c>
      <c r="BG2" s="116"/>
      <c r="BH2" s="115" t="s">
        <v>153</v>
      </c>
      <c r="BI2" s="116"/>
      <c r="BJ2" s="115" t="s">
        <v>152</v>
      </c>
      <c r="BK2" s="116"/>
      <c r="BL2" s="115" t="s">
        <v>151</v>
      </c>
      <c r="BM2" s="116"/>
      <c r="BN2" s="115" t="s">
        <v>150</v>
      </c>
      <c r="BO2" s="116"/>
      <c r="BP2" s="116"/>
      <c r="BQ2" s="116"/>
      <c r="BR2" s="115" t="s">
        <v>135</v>
      </c>
      <c r="BS2" s="116"/>
      <c r="BT2" s="115" t="s">
        <v>134</v>
      </c>
      <c r="BU2" s="116"/>
      <c r="BV2" s="115" t="s">
        <v>133</v>
      </c>
      <c r="BW2" s="116"/>
      <c r="BX2" s="115" t="s">
        <v>132</v>
      </c>
      <c r="BY2" s="116"/>
      <c r="BZ2" s="115" t="s">
        <v>131</v>
      </c>
      <c r="CA2" s="116"/>
      <c r="CB2" s="115" t="s">
        <v>136</v>
      </c>
      <c r="CC2" s="116"/>
      <c r="CD2" s="115" t="s">
        <v>137</v>
      </c>
      <c r="CE2" s="115"/>
      <c r="CF2" s="115" t="s">
        <v>138</v>
      </c>
      <c r="CG2" s="116"/>
      <c r="CH2" s="115" t="s">
        <v>139</v>
      </c>
      <c r="CI2" s="116"/>
      <c r="CJ2" s="115" t="s">
        <v>140</v>
      </c>
      <c r="CK2" s="116"/>
      <c r="CL2" s="115" t="s">
        <v>141</v>
      </c>
      <c r="CM2" s="116"/>
      <c r="CN2" s="115" t="s">
        <v>142</v>
      </c>
      <c r="CO2" s="116"/>
      <c r="CP2" s="115" t="s">
        <v>143</v>
      </c>
      <c r="CQ2" s="116"/>
      <c r="CR2" s="115" t="s">
        <v>144</v>
      </c>
      <c r="CS2" s="116"/>
      <c r="CT2" s="115" t="s">
        <v>145</v>
      </c>
      <c r="CU2" s="116"/>
      <c r="CV2" s="115" t="s">
        <v>146</v>
      </c>
      <c r="CW2" s="116"/>
      <c r="CX2" s="115" t="s">
        <v>147</v>
      </c>
      <c r="CY2" s="116"/>
      <c r="CZ2" s="115" t="s">
        <v>148</v>
      </c>
      <c r="DA2" s="116"/>
      <c r="DB2" s="115" t="s">
        <v>149</v>
      </c>
    </row>
    <row r="3" spans="2:107">
      <c r="B3" s="105"/>
      <c r="F3" s="105"/>
      <c r="J3" s="105"/>
      <c r="N3" s="105"/>
      <c r="R3" s="105"/>
      <c r="S3" s="121"/>
      <c r="T3" s="108"/>
      <c r="U3" s="108"/>
      <c r="V3" s="122"/>
      <c r="W3" s="108"/>
      <c r="X3" s="114" t="str">
        <f ca="1">'Lane 22'!D41</f>
        <v>Distance</v>
      </c>
      <c r="Y3" s="114">
        <f ca="1">'Lane 22'!E41</f>
        <v>0</v>
      </c>
      <c r="Z3" s="114">
        <f ca="1">'Lane 22'!F41</f>
        <v>0</v>
      </c>
      <c r="AA3" s="114">
        <f ca="1">'Lane 22'!G41</f>
        <v>0</v>
      </c>
      <c r="AB3" s="114">
        <f ca="1">'Lane 22'!H41</f>
        <v>0</v>
      </c>
      <c r="AC3" s="114">
        <f ca="1">'Lane 22'!I41</f>
        <v>0</v>
      </c>
      <c r="AD3" s="114" t="str">
        <f ca="1">'Lane 22'!CI41</f>
        <v>R1</v>
      </c>
      <c r="AE3" s="114" t="str">
        <f ca="1">'Lane 22'!CH41</f>
        <v>R1.5</v>
      </c>
      <c r="AF3" s="114" t="str">
        <f ca="1">'Lane 22'!CG41</f>
        <v>R2</v>
      </c>
      <c r="AG3" s="114" t="str">
        <f ca="1">'Lane 22'!CF41</f>
        <v>R2.5</v>
      </c>
      <c r="AH3" s="114" t="str">
        <f ca="1">'Lane 22'!CE41</f>
        <v>R3</v>
      </c>
      <c r="AI3" s="114" t="str">
        <f ca="1">'Lane 22'!CD41</f>
        <v>R3.5</v>
      </c>
      <c r="AJ3" s="114" t="str">
        <f ca="1">'Lane 22'!CC41</f>
        <v>R4</v>
      </c>
      <c r="AK3" s="114" t="str">
        <f ca="1">'Lane 22'!CB41</f>
        <v>R4.5</v>
      </c>
      <c r="AL3" s="114" t="str">
        <f ca="1">'Lane 22'!CA41</f>
        <v>R5</v>
      </c>
      <c r="AM3" s="114" t="str">
        <f ca="1">'Lane 22'!BZ41</f>
        <v>R5.5</v>
      </c>
      <c r="AN3" s="114" t="str">
        <f ca="1">'Lane 22'!BY41</f>
        <v>R6</v>
      </c>
      <c r="AO3" s="114" t="str">
        <f ca="1">'Lane 22'!BX41</f>
        <v>R6.5</v>
      </c>
      <c r="AP3" s="114" t="str">
        <f ca="1">'Lane 22'!BW41</f>
        <v>R7</v>
      </c>
      <c r="AQ3" s="114" t="str">
        <f ca="1">'Lane 22'!BV41</f>
        <v>R7.5</v>
      </c>
      <c r="AR3" s="114" t="str">
        <f ca="1">'Lane 22'!BU41</f>
        <v>R8</v>
      </c>
      <c r="AS3" s="114" t="str">
        <f ca="1">'Lane 22'!BT41</f>
        <v>R8.5</v>
      </c>
      <c r="AT3" s="114" t="str">
        <f ca="1">'Lane 22'!BS41</f>
        <v>R9</v>
      </c>
      <c r="AU3" s="114" t="str">
        <f ca="1">'Lane 22'!BR41</f>
        <v>R9.5</v>
      </c>
      <c r="AV3" s="114" t="str">
        <f ca="1">'Lane 22'!BQ41</f>
        <v>R10</v>
      </c>
      <c r="AW3" s="114" t="str">
        <f ca="1">'Lane 22'!BP41</f>
        <v>R10.5</v>
      </c>
      <c r="AX3" s="114" t="str">
        <f ca="1">'Lane 22'!BO41</f>
        <v>R11</v>
      </c>
      <c r="AY3" s="114" t="str">
        <f ca="1">'Lane 22'!BN41</f>
        <v>R11.5</v>
      </c>
      <c r="AZ3" s="114" t="str">
        <f ca="1">'Lane 22'!BM41</f>
        <v>R12</v>
      </c>
      <c r="BA3" s="114" t="str">
        <f ca="1">'Lane 22'!BL41</f>
        <v>R12.5</v>
      </c>
      <c r="BB3" s="114" t="str">
        <f ca="1">'Lane 22'!BK41</f>
        <v>R13</v>
      </c>
      <c r="BC3" s="114" t="str">
        <f ca="1">'Lane 22'!BJ41</f>
        <v>R13.5</v>
      </c>
      <c r="BD3" s="114" t="str">
        <f ca="1">'Lane 22'!BI41</f>
        <v>R14</v>
      </c>
      <c r="BE3" s="114" t="str">
        <f ca="1">'Lane 22'!BH41</f>
        <v>R14.5</v>
      </c>
      <c r="BF3" s="114" t="str">
        <f ca="1">'Lane 22'!BG41</f>
        <v>R15</v>
      </c>
      <c r="BG3" s="114" t="str">
        <f ca="1">'Lane 22'!BF41</f>
        <v>R15.5</v>
      </c>
      <c r="BH3" s="114" t="str">
        <f ca="1">'Lane 22'!BE41</f>
        <v>R16</v>
      </c>
      <c r="BI3" s="114" t="str">
        <f ca="1">'Lane 22'!BD41</f>
        <v>R16.5</v>
      </c>
      <c r="BJ3" s="114" t="str">
        <f ca="1">'Lane 22'!BC41</f>
        <v>R17</v>
      </c>
      <c r="BK3" s="114" t="str">
        <f ca="1">'Lane 22'!BB41</f>
        <v>R17.5</v>
      </c>
      <c r="BL3" s="114" t="str">
        <f ca="1">'Lane 22'!BA41</f>
        <v>R18</v>
      </c>
      <c r="BM3" s="114" t="str">
        <f ca="1">'Lane 22'!AZ41</f>
        <v>R18.5</v>
      </c>
      <c r="BN3" s="114" t="str">
        <f ca="1">'Lane 22'!AY41</f>
        <v>R19</v>
      </c>
      <c r="BO3" s="114" t="str">
        <f ca="1">'Lane 22'!AX41</f>
        <v>R19.5</v>
      </c>
      <c r="BP3" s="114">
        <f ca="1">'Lane 22'!AW41</f>
        <v>20</v>
      </c>
      <c r="BQ3" s="114" t="str">
        <f ca="1">'Lane 22'!AV41</f>
        <v>L19.5</v>
      </c>
      <c r="BR3" s="114" t="str">
        <f ca="1">'Lane 22'!AU41</f>
        <v>L19</v>
      </c>
      <c r="BS3" s="114" t="str">
        <f ca="1">'Lane 22'!AT41</f>
        <v>L18.5</v>
      </c>
      <c r="BT3" s="114" t="str">
        <f ca="1">'Lane 22'!AS41</f>
        <v>L18</v>
      </c>
      <c r="BU3" s="114" t="str">
        <f ca="1">'Lane 22'!AR41</f>
        <v>L17.5</v>
      </c>
      <c r="BV3" s="114" t="str">
        <f ca="1">'Lane 22'!AQ41</f>
        <v>L17</v>
      </c>
      <c r="BW3" s="114" t="str">
        <f ca="1">'Lane 22'!AP41</f>
        <v>L16.5</v>
      </c>
      <c r="BX3" s="114" t="str">
        <f ca="1">'Lane 22'!AO41</f>
        <v>L16</v>
      </c>
      <c r="BY3" s="114" t="str">
        <f ca="1">'Lane 22'!AN41</f>
        <v>L15.5</v>
      </c>
      <c r="BZ3" s="114" t="str">
        <f ca="1">'Lane 22'!AM41</f>
        <v>L15</v>
      </c>
      <c r="CA3" s="114" t="str">
        <f ca="1">'Lane 22'!AL41</f>
        <v>L14.5</v>
      </c>
      <c r="CB3" s="114" t="str">
        <f ca="1">'Lane 22'!AK41</f>
        <v>L14</v>
      </c>
      <c r="CC3" s="114" t="str">
        <f ca="1">'Lane 22'!AJ41</f>
        <v>L13.5</v>
      </c>
      <c r="CD3" s="114" t="str">
        <f ca="1">'Lane 22'!AI41</f>
        <v>L13</v>
      </c>
      <c r="CE3" s="114" t="str">
        <f ca="1">'Lane 22'!AH41</f>
        <v>L12.5</v>
      </c>
      <c r="CF3" s="114" t="str">
        <f ca="1">'Lane 22'!AG41</f>
        <v>L12</v>
      </c>
      <c r="CG3" s="114" t="str">
        <f ca="1">'Lane 22'!AF41</f>
        <v>L11.5</v>
      </c>
      <c r="CH3" s="114" t="str">
        <f ca="1">'Lane 22'!AE41</f>
        <v>L11</v>
      </c>
      <c r="CI3" s="114" t="str">
        <f ca="1">'Lane 22'!AD41</f>
        <v>L10.5</v>
      </c>
      <c r="CJ3" s="114" t="str">
        <f ca="1">'Lane 22'!AC41</f>
        <v>L10</v>
      </c>
      <c r="CK3" s="114" t="str">
        <f ca="1">'Lane 22'!AB41</f>
        <v>L9.5</v>
      </c>
      <c r="CL3" s="114" t="str">
        <f ca="1">'Lane 22'!AA41</f>
        <v>L9</v>
      </c>
      <c r="CM3" s="114" t="str">
        <f ca="1">'Lane 22'!Z41</f>
        <v>L8.5</v>
      </c>
      <c r="CN3" s="114" t="str">
        <f ca="1">'Lane 22'!Y41</f>
        <v>L8</v>
      </c>
      <c r="CO3" s="114" t="str">
        <f ca="1">'Lane 22'!X41</f>
        <v>L7.5</v>
      </c>
      <c r="CP3" s="114" t="str">
        <f ca="1">'Lane 22'!W41</f>
        <v>L7</v>
      </c>
      <c r="CQ3" s="114" t="str">
        <f ca="1">'Lane 22'!V41</f>
        <v>L6.5</v>
      </c>
      <c r="CR3" s="114" t="str">
        <f ca="1">'Lane 22'!U41</f>
        <v>L6</v>
      </c>
      <c r="CS3" s="114" t="str">
        <f ca="1">'Lane 22'!T41</f>
        <v>L5.5</v>
      </c>
      <c r="CT3" s="114" t="str">
        <f ca="1">'Lane 22'!S41</f>
        <v>L5</v>
      </c>
      <c r="CU3" s="114" t="str">
        <f ca="1">'Lane 22'!R41</f>
        <v>L4.5</v>
      </c>
      <c r="CV3" s="114" t="str">
        <f ca="1">'Lane 22'!Q41</f>
        <v>L4</v>
      </c>
      <c r="CW3" s="114" t="str">
        <f ca="1">'Lane 22'!P41</f>
        <v>L3.5</v>
      </c>
      <c r="CX3" s="114" t="str">
        <f ca="1">'Lane 22'!O41</f>
        <v>L3</v>
      </c>
      <c r="CY3" s="114" t="str">
        <f ca="1">'Lane 22'!N41</f>
        <v>L2.5</v>
      </c>
      <c r="CZ3" s="114" t="str">
        <f ca="1">'Lane 22'!M41</f>
        <v>L2</v>
      </c>
      <c r="DA3" s="114" t="str">
        <f ca="1">'Lane 22'!L41</f>
        <v>L1.5</v>
      </c>
      <c r="DB3" s="114" t="str">
        <f ca="1">'Lane 22'!K41</f>
        <v>L1</v>
      </c>
      <c r="DC3" s="114" t="s">
        <v>3</v>
      </c>
    </row>
    <row r="4" spans="2:107">
      <c r="B4" s="105" t="s">
        <v>127</v>
      </c>
      <c r="F4" s="107" t="s">
        <v>128</v>
      </c>
      <c r="J4" s="105"/>
      <c r="N4" s="105" t="s">
        <v>129</v>
      </c>
      <c r="R4" s="105"/>
      <c r="S4" s="121"/>
      <c r="T4" s="108"/>
      <c r="U4" s="108"/>
      <c r="V4" s="122"/>
      <c r="W4" s="108"/>
      <c r="X4" s="112">
        <f ca="1">'Lane 22'!D42</f>
        <v>59</v>
      </c>
      <c r="Y4" s="71">
        <f ca="1">'Lane 22'!E42</f>
        <v>0</v>
      </c>
      <c r="Z4" s="71">
        <f ca="1">'Lane 22'!F42</f>
        <v>0</v>
      </c>
      <c r="AA4" s="71">
        <f ca="1">'Lane 22'!G42</f>
        <v>0</v>
      </c>
      <c r="AB4" s="71">
        <f ca="1">'Lane 22'!H42</f>
        <v>0</v>
      </c>
      <c r="AC4" s="71">
        <f ca="1">'Lane 22'!I42</f>
        <v>0</v>
      </c>
      <c r="AD4" s="71">
        <f ca="1">'Lane 22'!CI42</f>
        <v>0.038461538461538464</v>
      </c>
      <c r="AE4" s="71">
        <f ca="1">'Lane 22'!CH42</f>
        <v>-0.96153846153846156</v>
      </c>
      <c r="AF4" s="71">
        <f ca="1">'Lane 22'!CG42</f>
        <v>0.038461538461538436</v>
      </c>
      <c r="AG4" s="71">
        <f ca="1">'Lane 22'!CF42</f>
        <v>0.038461538461538436</v>
      </c>
      <c r="AH4" s="71">
        <f ca="1">'Lane 22'!CE42</f>
        <v>0.038461538461538436</v>
      </c>
      <c r="AI4" s="71">
        <f ca="1">'Lane 22'!CD42</f>
        <v>0.038461538461538436</v>
      </c>
      <c r="AJ4" s="71">
        <f ca="1">'Lane 22'!CC42</f>
        <v>0.038461538461538436</v>
      </c>
      <c r="AK4" s="71">
        <f ca="1">'Lane 22'!CB42</f>
        <v>0.038461538461538436</v>
      </c>
      <c r="AL4" s="71">
        <f ca="1">'Lane 22'!CA42</f>
        <v>0.038461538461538436</v>
      </c>
      <c r="AM4" s="71">
        <f ca="1">'Lane 22'!BZ42</f>
        <v>0.038461538461538436</v>
      </c>
      <c r="AN4" s="71">
        <f ca="1">'Lane 22'!BY42</f>
        <v>0.038461538461538436</v>
      </c>
      <c r="AO4" s="71">
        <f ca="1">'Lane 22'!BX42</f>
        <v>-0.96153846153846145</v>
      </c>
      <c r="AP4" s="71">
        <f ca="1">'Lane 22'!BW42</f>
        <v>0.038461538461538547</v>
      </c>
      <c r="AQ4" s="71">
        <f ca="1">'Lane 22'!BV42</f>
        <v>0.038461538461538547</v>
      </c>
      <c r="AR4" s="71">
        <f ca="1">'Lane 22'!BU42</f>
        <v>-0.96153846153846168</v>
      </c>
      <c r="AS4" s="71">
        <f ca="1">'Lane 22'!BT42</f>
        <v>0.038461538461538325</v>
      </c>
      <c r="AT4" s="71">
        <f ca="1">'Lane 22'!BS42</f>
        <v>-0.96153846153846168</v>
      </c>
      <c r="AU4" s="71">
        <f ca="1">'Lane 22'!BR42</f>
        <v>-0.96153846153846168</v>
      </c>
      <c r="AV4" s="71">
        <f ca="1">'Lane 22'!BQ42</f>
        <v>0.038461538461538325</v>
      </c>
      <c r="AW4" s="71">
        <f ca="1">'Lane 22'!BP42</f>
        <v>-0.96153846153846168</v>
      </c>
      <c r="AX4" s="71">
        <f ca="1">'Lane 22'!BO42</f>
        <v>0.038461538461538325</v>
      </c>
      <c r="AY4" s="71">
        <f ca="1">'Lane 22'!BN42</f>
        <v>0.038461538461538325</v>
      </c>
      <c r="AZ4" s="71">
        <f ca="1">'Lane 22'!BM42</f>
        <v>0.038461538461538325</v>
      </c>
      <c r="BA4" s="71">
        <f ca="1">'Lane 22'!BL42</f>
        <v>-0.96153846153846168</v>
      </c>
      <c r="BB4" s="71">
        <f ca="1">'Lane 22'!BK42</f>
        <v>0.038461538461538325</v>
      </c>
      <c r="BC4" s="71">
        <f ca="1">'Lane 22'!BJ42</f>
        <v>0.038461538461538325</v>
      </c>
      <c r="BD4" s="71">
        <f ca="1">'Lane 22'!BI42</f>
        <v>0.038461538461538325</v>
      </c>
      <c r="BE4" s="71">
        <f ca="1">'Lane 22'!BH42</f>
        <v>-0.96153846153846168</v>
      </c>
      <c r="BF4" s="71">
        <f ca="1">'Lane 22'!BG42</f>
        <v>0.038461538461538325</v>
      </c>
      <c r="BG4" s="71">
        <f ca="1">'Lane 22'!BF42</f>
        <v>0.038461538461538325</v>
      </c>
      <c r="BH4" s="71">
        <f ca="1">'Lane 22'!BE42</f>
        <v>0.038461538461538325</v>
      </c>
      <c r="BI4" s="71">
        <f ca="1">'Lane 22'!BD42</f>
        <v>0.038461538461538325</v>
      </c>
      <c r="BJ4" s="71">
        <f ca="1">'Lane 22'!BC42</f>
        <v>0.038461538461538325</v>
      </c>
      <c r="BK4" s="71">
        <f ca="1">'Lane 22'!BB42</f>
        <v>0.038461538461538325</v>
      </c>
      <c r="BL4" s="71">
        <f ca="1">'Lane 22'!BA42</f>
        <v>1.0384615384615383</v>
      </c>
      <c r="BM4" s="71">
        <f ca="1">'Lane 22'!AZ42</f>
        <v>1.0384615384615383</v>
      </c>
      <c r="BN4" s="71">
        <f ca="1">'Lane 22'!AY42</f>
        <v>0.038461538461538325</v>
      </c>
      <c r="BO4" s="71">
        <f ca="1">'Lane 22'!AX42</f>
        <v>0.038461538461538325</v>
      </c>
      <c r="BP4" s="71">
        <f ca="1">'Lane 22'!AW42</f>
        <v>0.038461538461538325</v>
      </c>
      <c r="BQ4" s="71">
        <f ca="1">'Lane 22'!AV42</f>
        <v>0.038461538461538325</v>
      </c>
      <c r="BR4" s="71">
        <f ca="1">'Lane 22'!AU42</f>
        <v>1.0384615384615383</v>
      </c>
      <c r="BS4" s="71">
        <f ca="1">'Lane 22'!AT42</f>
        <v>1.0384615384615383</v>
      </c>
      <c r="BT4" s="71">
        <f ca="1">'Lane 22'!AS42</f>
        <v>0.038461538461538325</v>
      </c>
      <c r="BU4" s="71">
        <f ca="1">'Lane 22'!AR42</f>
        <v>0.038461538461538325</v>
      </c>
      <c r="BV4" s="71">
        <f ca="1">'Lane 22'!AQ42</f>
        <v>1.0384615384615383</v>
      </c>
      <c r="BW4" s="71">
        <f ca="1">'Lane 22'!AP42</f>
        <v>0.038461538461538325</v>
      </c>
      <c r="BX4" s="71">
        <f ca="1">'Lane 22'!AO42</f>
        <v>1.0384615384615386</v>
      </c>
      <c r="BY4" s="71">
        <f ca="1">'Lane 22'!AN42</f>
        <v>0.038461538461538547</v>
      </c>
      <c r="BZ4" s="71">
        <f ca="1">'Lane 22'!AM42</f>
        <v>1.0384615384615383</v>
      </c>
      <c r="CA4" s="71">
        <f ca="1">'Lane 22'!AL42</f>
        <v>1.0384615384615386</v>
      </c>
      <c r="CB4" s="71">
        <f ca="1">'Lane 22'!AK42</f>
        <v>1.0384615384615386</v>
      </c>
      <c r="CC4" s="71">
        <f ca="1">'Lane 22'!AJ42</f>
        <v>0.038461538461538547</v>
      </c>
      <c r="CD4" s="71">
        <f ca="1">'Lane 22'!AI42</f>
        <v>1.0384615384615383</v>
      </c>
      <c r="CE4" s="71">
        <f ca="1">'Lane 22'!AH42</f>
        <v>1.0384615384615383</v>
      </c>
      <c r="CF4" s="71">
        <f ca="1">'Lane 22'!AG42</f>
        <v>1.0384615384615383</v>
      </c>
      <c r="CG4" s="71">
        <f ca="1">'Lane 22'!AF42</f>
        <v>0.038461538461538325</v>
      </c>
      <c r="CH4" s="71">
        <f ca="1">'Lane 22'!AE42</f>
        <v>0.038461538461538325</v>
      </c>
      <c r="CI4" s="71">
        <f ca="1">'Lane 22'!AD42</f>
        <v>0.038461538461538325</v>
      </c>
      <c r="CJ4" s="71">
        <f ca="1">'Lane 22'!AC42</f>
        <v>1.0384615384615383</v>
      </c>
      <c r="CK4" s="71">
        <f ca="1">'Lane 22'!AB42</f>
        <v>1.0384615384615383</v>
      </c>
      <c r="CL4" s="71">
        <f ca="1">'Lane 22'!AA42</f>
        <v>0.038461538461538325</v>
      </c>
      <c r="CM4" s="71">
        <f ca="1">'Lane 22'!Z42</f>
        <v>-0.96153846153846168</v>
      </c>
      <c r="CN4" s="71">
        <f ca="1">'Lane 22'!Y42</f>
        <v>0.038461538461538325</v>
      </c>
      <c r="CO4" s="71">
        <f ca="1">'Lane 22'!X42</f>
        <v>-0.96153846153846168</v>
      </c>
      <c r="CP4" s="71">
        <f ca="1">'Lane 22'!W42</f>
        <v>0.038461538461538325</v>
      </c>
      <c r="CQ4" s="71">
        <f ca="1">'Lane 22'!V42</f>
        <v>0.038461538461538325</v>
      </c>
      <c r="CR4" s="71">
        <f ca="1">'Lane 22'!U42</f>
        <v>0.038461538461538325</v>
      </c>
      <c r="CS4" s="71">
        <f ca="1">'Lane 22'!T42</f>
        <v>-0.96153846153846168</v>
      </c>
      <c r="CT4" s="71">
        <f ca="1">'Lane 22'!S42</f>
        <v>0.038461538461538325</v>
      </c>
      <c r="CU4" s="71">
        <f ca="1">'Lane 22'!R42</f>
        <v>-0.96153846153846168</v>
      </c>
      <c r="CV4" s="71">
        <f ca="1">'Lane 22'!Q42</f>
        <v>0.038461538461538325</v>
      </c>
      <c r="CW4" s="71">
        <f ca="1">'Lane 22'!P42</f>
        <v>0.038461538461538325</v>
      </c>
      <c r="CX4" s="71">
        <f ca="1">'Lane 22'!O42</f>
        <v>1.0384615384615383</v>
      </c>
      <c r="CY4" s="71">
        <f ca="1">'Lane 22'!N42</f>
        <v>0.038461538461538325</v>
      </c>
      <c r="CZ4" s="71">
        <f ca="1">'Lane 22'!M42</f>
        <v>-3.9615384615384617</v>
      </c>
      <c r="DA4" s="71">
        <f ca="1">'Lane 22'!L42</f>
        <v>1.0384615384615386</v>
      </c>
      <c r="DB4" s="71">
        <f ca="1">'Lane 22'!K42</f>
        <v>0.038461538461538464</v>
      </c>
      <c r="DC4" s="112">
        <v>58.5</v>
      </c>
    </row>
    <row r="5" spans="1:107">
      <c r="A5" s="106" t="s">
        <v>126</v>
      </c>
      <c r="B5" s="108">
        <v>0</v>
      </c>
      <c r="C5" s="71">
        <f ca="1">SUM(0.25*(F5-B5),B5)</f>
        <v>3.75</v>
      </c>
      <c r="D5" s="71">
        <f ca="1">SUM(0.5*(F5-B5)+B5)</f>
        <v>7.5</v>
      </c>
      <c r="E5" s="71">
        <f ca="1">SUM(0.75*(F5-B5),B5)</f>
        <v>11.25</v>
      </c>
      <c r="F5" s="108">
        <v>15</v>
      </c>
      <c r="G5" s="71">
        <f ca="1">SUM(0.25*(J5-F5),F5)</f>
        <v>18.75</v>
      </c>
      <c r="H5" s="71">
        <f ca="1">SUM(0.5*(J5-F5)+F5)</f>
        <v>22.5</v>
      </c>
      <c r="I5" s="71">
        <f ca="1">SUM(0.75*(J5-F5),F5)</f>
        <v>26.25</v>
      </c>
      <c r="J5" s="108">
        <v>30</v>
      </c>
      <c r="K5" s="71">
        <f ca="1">SUM(0.25*(N5-J5),J5)</f>
        <v>33.75</v>
      </c>
      <c r="L5" s="71">
        <f ca="1">SUM(0.5*(N5-J5)+J5)</f>
        <v>37.5</v>
      </c>
      <c r="M5" s="71">
        <f ca="1">SUM(0.75*(N5-J5),J5)</f>
        <v>41.25</v>
      </c>
      <c r="N5" s="108">
        <v>45</v>
      </c>
      <c r="O5" s="71">
        <f ca="1">SUM(0.25*(R5-N5),N5)</f>
        <v>48.75</v>
      </c>
      <c r="P5" s="71">
        <f ca="1">SUM(0.5*(R5-N5)+N5)</f>
        <v>52.5</v>
      </c>
      <c r="Q5" s="71">
        <f ca="1">SUM(0.75*(R5-N5),N5)</f>
        <v>56.25</v>
      </c>
      <c r="R5" s="108">
        <v>60</v>
      </c>
      <c r="S5" s="122"/>
      <c r="T5" s="108" t="s">
        <v>174</v>
      </c>
      <c r="U5" s="108"/>
      <c r="V5" s="122"/>
      <c r="W5" s="108"/>
      <c r="X5" s="112">
        <f ca="1">'Lane 22'!D44</f>
        <v>55</v>
      </c>
      <c r="Y5" s="71">
        <f ca="1">'Lane 22'!E44</f>
        <v>0</v>
      </c>
      <c r="Z5" s="71">
        <f ca="1">'Lane 22'!F44</f>
        <v>0</v>
      </c>
      <c r="AA5" s="71">
        <f ca="1">'Lane 22'!G44</f>
        <v>0</v>
      </c>
      <c r="AB5" s="71">
        <f ca="1">'Lane 22'!H44</f>
        <v>0</v>
      </c>
      <c r="AC5" s="71">
        <f ca="1">'Lane 22'!I44</f>
        <v>0</v>
      </c>
      <c r="AD5" s="71">
        <f ca="1">'Lane 22'!CI44</f>
        <v>-0.29487179487179488</v>
      </c>
      <c r="AE5" s="71">
        <f ca="1">'Lane 22'!CH44</f>
        <v>-1.2948717948717949</v>
      </c>
      <c r="AF5" s="71">
        <f ca="1">'Lane 22'!CG44</f>
        <v>0.70512820512820507</v>
      </c>
      <c r="AG5" s="71">
        <f ca="1">'Lane 22'!CF44</f>
        <v>-0.29487179487179488</v>
      </c>
      <c r="AH5" s="71">
        <f ca="1">'Lane 22'!CE44</f>
        <v>-0.29487179487179488</v>
      </c>
      <c r="AI5" s="71">
        <f ca="1">'Lane 22'!CD44</f>
        <v>-0.29487179487179488</v>
      </c>
      <c r="AJ5" s="71">
        <f ca="1">'Lane 22'!CC44</f>
        <v>0.70512820512820507</v>
      </c>
      <c r="AK5" s="71">
        <f ca="1">'Lane 22'!CB44</f>
        <v>0.70512820512820507</v>
      </c>
      <c r="AL5" s="71">
        <f ca="1">'Lane 22'!CA44</f>
        <v>-0.29487179487179493</v>
      </c>
      <c r="AM5" s="71">
        <f ca="1">'Lane 22'!BZ44</f>
        <v>-0.29487179487179493</v>
      </c>
      <c r="AN5" s="71">
        <f ca="1">'Lane 22'!BY44</f>
        <v>-0.29487179487179493</v>
      </c>
      <c r="AO5" s="71">
        <f ca="1">'Lane 22'!BX44</f>
        <v>0.70512820512820529</v>
      </c>
      <c r="AP5" s="71">
        <f ca="1">'Lane 22'!BW44</f>
        <v>-0.29487179487179471</v>
      </c>
      <c r="AQ5" s="71">
        <f ca="1">'Lane 22'!BV44</f>
        <v>0.70512820512820529</v>
      </c>
      <c r="AR5" s="71">
        <f ca="1">'Lane 22'!BU44</f>
        <v>-1.2948717948717947</v>
      </c>
      <c r="AS5" s="71">
        <f ca="1">'Lane 22'!BT44</f>
        <v>-0.29487179487179471</v>
      </c>
      <c r="AT5" s="71">
        <f ca="1">'Lane 22'!BS44</f>
        <v>-1.2948717948717949</v>
      </c>
      <c r="AU5" s="71">
        <f ca="1">'Lane 22'!BR44</f>
        <v>-0.29487179487179493</v>
      </c>
      <c r="AV5" s="71">
        <f ca="1">'Lane 22'!BQ44</f>
        <v>0.70512820512820529</v>
      </c>
      <c r="AW5" s="71">
        <f ca="1">'Lane 22'!BP44</f>
        <v>-0.29487179487179471</v>
      </c>
      <c r="AX5" s="71">
        <f ca="1">'Lane 22'!BO44</f>
        <v>-0.29487179487179471</v>
      </c>
      <c r="AY5" s="71">
        <f ca="1">'Lane 22'!BN44</f>
        <v>-0.29487179487179471</v>
      </c>
      <c r="AZ5" s="71">
        <f ca="1">'Lane 22'!BM44</f>
        <v>-0.29487179487179471</v>
      </c>
      <c r="BA5" s="71">
        <f ca="1">'Lane 22'!BL44</f>
        <v>-1.2948717948717949</v>
      </c>
      <c r="BB5" s="71">
        <f ca="1">'Lane 22'!BK44</f>
        <v>-0.29487179487179493</v>
      </c>
      <c r="BC5" s="71">
        <f ca="1">'Lane 22'!BJ44</f>
        <v>-0.29487179487179493</v>
      </c>
      <c r="BD5" s="71">
        <f ca="1">'Lane 22'!BI44</f>
        <v>-0.29487179487179493</v>
      </c>
      <c r="BE5" s="71">
        <f ca="1">'Lane 22'!BH44</f>
        <v>-0.29487179487179493</v>
      </c>
      <c r="BF5" s="71">
        <f ca="1">'Lane 22'!BG44</f>
        <v>-0.29487179487179493</v>
      </c>
      <c r="BG5" s="71">
        <f ca="1">'Lane 22'!BF44</f>
        <v>-1.2948717948717949</v>
      </c>
      <c r="BH5" s="71">
        <f ca="1">'Lane 22'!BE44</f>
        <v>-0.29487179487179493</v>
      </c>
      <c r="BI5" s="71">
        <f ca="1">'Lane 22'!BD44</f>
        <v>-0.29487179487179493</v>
      </c>
      <c r="BJ5" s="71">
        <f ca="1">'Lane 22'!BC44</f>
        <v>-0.29487179487179493</v>
      </c>
      <c r="BK5" s="71">
        <f ca="1">'Lane 22'!BB44</f>
        <v>-0.29487179487179493</v>
      </c>
      <c r="BL5" s="71">
        <f ca="1">'Lane 22'!BA44</f>
        <v>-0.29487179487179493</v>
      </c>
      <c r="BM5" s="71">
        <f ca="1">'Lane 22'!AZ44</f>
        <v>0.70512820512820507</v>
      </c>
      <c r="BN5" s="71">
        <f ca="1">'Lane 22'!AY44</f>
        <v>-0.29487179487179493</v>
      </c>
      <c r="BO5" s="71">
        <f ca="1">'Lane 22'!AX44</f>
        <v>-0.29487179487179493</v>
      </c>
      <c r="BP5" s="71">
        <f ca="1">'Lane 22'!AW44</f>
        <v>-0.29487179487179493</v>
      </c>
      <c r="BQ5" s="71">
        <f ca="1">'Lane 22'!AV44</f>
        <v>-0.29487179487179493</v>
      </c>
      <c r="BR5" s="71">
        <f ca="1">'Lane 22'!AU44</f>
        <v>-0.29487179487179493</v>
      </c>
      <c r="BS5" s="71">
        <f ca="1">'Lane 22'!AT44</f>
        <v>0.70512820512820529</v>
      </c>
      <c r="BT5" s="71">
        <f ca="1">'Lane 22'!AS44</f>
        <v>-0.29487179487179471</v>
      </c>
      <c r="BU5" s="71">
        <f ca="1">'Lane 22'!AR44</f>
        <v>-0.29487179487179471</v>
      </c>
      <c r="BV5" s="71">
        <f ca="1">'Lane 22'!AQ44</f>
        <v>-0.29487179487179471</v>
      </c>
      <c r="BW5" s="71">
        <f ca="1">'Lane 22'!AP44</f>
        <v>-0.29487179487179471</v>
      </c>
      <c r="BX5" s="71">
        <f ca="1">'Lane 22'!AO44</f>
        <v>0.70512820512820529</v>
      </c>
      <c r="BY5" s="71">
        <f ca="1">'Lane 22'!AN44</f>
        <v>-0.29487179487179471</v>
      </c>
      <c r="BZ5" s="71">
        <f ca="1">'Lane 22'!AM44</f>
        <v>0.70512820512820529</v>
      </c>
      <c r="CA5" s="71">
        <f ca="1">'Lane 22'!AL44</f>
        <v>0.70512820512820529</v>
      </c>
      <c r="CB5" s="71">
        <f ca="1">'Lane 22'!AK44</f>
        <v>-0.29487179487179471</v>
      </c>
      <c r="CC5" s="71">
        <f ca="1">'Lane 22'!AJ44</f>
        <v>0.70512820512820529</v>
      </c>
      <c r="CD5" s="71">
        <f ca="1">'Lane 22'!AI44</f>
        <v>-0.29487179487179471</v>
      </c>
      <c r="CE5" s="71">
        <f ca="1">'Lane 22'!AH44</f>
        <v>0.70512820512820529</v>
      </c>
      <c r="CF5" s="71">
        <f ca="1">'Lane 22'!AG44</f>
        <v>-0.29487179487179471</v>
      </c>
      <c r="CG5" s="71">
        <f ca="1">'Lane 22'!AF44</f>
        <v>0.7051282051282044</v>
      </c>
      <c r="CH5" s="71">
        <f ca="1">'Lane 22'!AE44</f>
        <v>-0.2948717948717956</v>
      </c>
      <c r="CI5" s="71">
        <f ca="1">'Lane 22'!AD44</f>
        <v>-0.2948717948717956</v>
      </c>
      <c r="CJ5" s="71">
        <f ca="1">'Lane 22'!AC44</f>
        <v>0.7051282051282044</v>
      </c>
      <c r="CK5" s="71">
        <f ca="1">'Lane 22'!AB44</f>
        <v>-0.2948717948717956</v>
      </c>
      <c r="CL5" s="71">
        <f ca="1">'Lane 22'!AA44</f>
        <v>-0.2948717948717956</v>
      </c>
      <c r="CM5" s="71">
        <f ca="1">'Lane 22'!Z44</f>
        <v>-1.2948717948717956</v>
      </c>
      <c r="CN5" s="71">
        <f ca="1">'Lane 22'!Y44</f>
        <v>-1.2948717948717947</v>
      </c>
      <c r="CO5" s="71">
        <f ca="1">'Lane 22'!X44</f>
        <v>-1.2948717948717947</v>
      </c>
      <c r="CP5" s="71">
        <f ca="1">'Lane 22'!W44</f>
        <v>-0.29487179487179471</v>
      </c>
      <c r="CQ5" s="71">
        <f ca="1">'Lane 22'!V44</f>
        <v>-0.29487179487179471</v>
      </c>
      <c r="CR5" s="71">
        <f ca="1">'Lane 22'!U44</f>
        <v>-1.2948717948717947</v>
      </c>
      <c r="CS5" s="71">
        <f ca="1">'Lane 22'!T44</f>
        <v>-1.2948717948717947</v>
      </c>
      <c r="CT5" s="71">
        <f ca="1">'Lane 22'!S44</f>
        <v>-1.2948717948717947</v>
      </c>
      <c r="CU5" s="71">
        <f ca="1">'Lane 22'!R44</f>
        <v>-1.2948717948717947</v>
      </c>
      <c r="CV5" s="71">
        <f ca="1">'Lane 22'!Q44</f>
        <v>-1.2948717948717949</v>
      </c>
      <c r="CW5" s="71">
        <f ca="1">'Lane 22'!P44</f>
        <v>-0.29487179487179493</v>
      </c>
      <c r="CX5" s="71">
        <f ca="1">'Lane 22'!O44</f>
        <v>-0.29487179487179493</v>
      </c>
      <c r="CY5" s="71">
        <f ca="1">'Lane 22'!N44</f>
        <v>-1.2948717948717949</v>
      </c>
      <c r="CZ5" s="71">
        <f ca="1">'Lane 22'!M44</f>
        <v>-1.2948717948717949</v>
      </c>
      <c r="DA5" s="71">
        <f ca="1">'Lane 22'!L44</f>
        <v>-0.29487179487179488</v>
      </c>
      <c r="DB5" s="71">
        <f ca="1">'Lane 22'!K44</f>
        <v>-0.29487179487179488</v>
      </c>
      <c r="DC5" s="112">
        <v>56</v>
      </c>
    </row>
    <row r="6" spans="2:107">
      <c r="B6" s="108"/>
      <c r="C6" s="71"/>
      <c r="D6" s="71"/>
      <c r="E6" s="71"/>
      <c r="F6" s="108"/>
      <c r="G6" s="71"/>
      <c r="H6" s="71"/>
      <c r="I6" s="71"/>
      <c r="J6" s="108"/>
      <c r="K6" s="71"/>
      <c r="L6" s="71"/>
      <c r="M6" s="71"/>
      <c r="N6" s="108"/>
      <c r="O6" s="71"/>
      <c r="P6" s="71"/>
      <c r="Q6" s="71"/>
      <c r="R6" s="108"/>
      <c r="S6" s="122"/>
      <c r="T6" s="108"/>
      <c r="U6" s="108"/>
      <c r="V6" s="122"/>
      <c r="W6" s="108"/>
      <c r="X6" s="112">
        <f ca="1">'Lane 22'!D45</f>
        <v>53</v>
      </c>
      <c r="Y6" s="71">
        <f ca="1">'Lane 22'!E45</f>
        <v>0</v>
      </c>
      <c r="Z6" s="71">
        <f ca="1">'Lane 22'!F45</f>
        <v>0</v>
      </c>
      <c r="AA6" s="71">
        <f ca="1">'Lane 22'!G45</f>
        <v>0</v>
      </c>
      <c r="AB6" s="71">
        <f ca="1">'Lane 22'!H45</f>
        <v>0</v>
      </c>
      <c r="AC6" s="71">
        <f ca="1">'Lane 22'!I45</f>
        <v>0</v>
      </c>
      <c r="AD6" s="71">
        <f ca="1">'Lane 22'!CI45</f>
        <v>0.38461538461538458</v>
      </c>
      <c r="AE6" s="71">
        <f ca="1">'Lane 22'!CH45</f>
        <v>0.38461538461538458</v>
      </c>
      <c r="AF6" s="71">
        <f ca="1">'Lane 22'!CG45</f>
        <v>0.38461538461538458</v>
      </c>
      <c r="AG6" s="71">
        <f ca="1">'Lane 22'!CF45</f>
        <v>1.3846153846153846</v>
      </c>
      <c r="AH6" s="71">
        <f ca="1">'Lane 22'!CE45</f>
        <v>1.3846153846153846</v>
      </c>
      <c r="AI6" s="71">
        <f ca="1">'Lane 22'!CD45</f>
        <v>2.384615384615385</v>
      </c>
      <c r="AJ6" s="71">
        <f ca="1">'Lane 22'!CC45</f>
        <v>1.384615384615385</v>
      </c>
      <c r="AK6" s="71">
        <f ca="1">'Lane 22'!CB45</f>
        <v>1.384615384615385</v>
      </c>
      <c r="AL6" s="71">
        <f ca="1">'Lane 22'!CA45</f>
        <v>2.384615384615385</v>
      </c>
      <c r="AM6" s="71">
        <f ca="1">'Lane 22'!BZ45</f>
        <v>1.384615384615385</v>
      </c>
      <c r="AN6" s="71">
        <f ca="1">'Lane 22'!BY45</f>
        <v>0.384615384615385</v>
      </c>
      <c r="AO6" s="71">
        <f ca="1">'Lane 22'!BX45</f>
        <v>0.384615384615385</v>
      </c>
      <c r="AP6" s="71">
        <f ca="1">'Lane 22'!BW45</f>
        <v>1.384615384615385</v>
      </c>
      <c r="AQ6" s="71">
        <f ca="1">'Lane 22'!BV45</f>
        <v>1.384615384615385</v>
      </c>
      <c r="AR6" s="71">
        <f ca="1">'Lane 22'!BU45</f>
        <v>0.384615384615385</v>
      </c>
      <c r="AS6" s="71">
        <f ca="1">'Lane 22'!BT45</f>
        <v>0.384615384615385</v>
      </c>
      <c r="AT6" s="71">
        <f ca="1">'Lane 22'!BS45</f>
        <v>0.384615384615385</v>
      </c>
      <c r="AU6" s="71">
        <f ca="1">'Lane 22'!BR45</f>
        <v>0.384615384615385</v>
      </c>
      <c r="AV6" s="71">
        <f ca="1">'Lane 22'!BQ45</f>
        <v>0.384615384615385</v>
      </c>
      <c r="AW6" s="71">
        <f ca="1">'Lane 22'!BP45</f>
        <v>1.384615384615385</v>
      </c>
      <c r="AX6" s="71">
        <f ca="1">'Lane 22'!BO45</f>
        <v>2.384615384615385</v>
      </c>
      <c r="AY6" s="71">
        <f ca="1">'Lane 22'!BN45</f>
        <v>1.384615384615385</v>
      </c>
      <c r="AZ6" s="71">
        <f ca="1">'Lane 22'!BM45</f>
        <v>2.3846153846153832</v>
      </c>
      <c r="BA6" s="71">
        <f ca="1">'Lane 22'!BL45</f>
        <v>2.3846153846153832</v>
      </c>
      <c r="BB6" s="71">
        <f ca="1">'Lane 22'!BK45</f>
        <v>1.3846153846153833</v>
      </c>
      <c r="BC6" s="71">
        <f ca="1">'Lane 22'!BJ45</f>
        <v>1.3846153846153833</v>
      </c>
      <c r="BD6" s="71">
        <f ca="1">'Lane 22'!BI45</f>
        <v>1.3846153846153833</v>
      </c>
      <c r="BE6" s="71">
        <f ca="1">'Lane 22'!BH45</f>
        <v>3.3846153846153832</v>
      </c>
      <c r="BF6" s="71">
        <f ca="1">'Lane 22'!BG45</f>
        <v>2.3846153846153832</v>
      </c>
      <c r="BG6" s="71">
        <f ca="1">'Lane 22'!BF45</f>
        <v>2.3846153846153832</v>
      </c>
      <c r="BH6" s="71">
        <f ca="1">'Lane 22'!BE45</f>
        <v>1.3846153846153833</v>
      </c>
      <c r="BI6" s="71">
        <f ca="1">'Lane 22'!BD45</f>
        <v>2.3846153846153868</v>
      </c>
      <c r="BJ6" s="71">
        <f ca="1">'Lane 22'!BC45</f>
        <v>2.3846153846153868</v>
      </c>
      <c r="BK6" s="71">
        <f ca="1">'Lane 22'!BB45</f>
        <v>1.3846153846153868</v>
      </c>
      <c r="BL6" s="71">
        <f ca="1">'Lane 22'!BA45</f>
        <v>1.3846153846153868</v>
      </c>
      <c r="BM6" s="71">
        <f ca="1">'Lane 22'!AZ45</f>
        <v>2.3846153846153868</v>
      </c>
      <c r="BN6" s="71">
        <f ca="1">'Lane 22'!AY45</f>
        <v>2.3846153846153868</v>
      </c>
      <c r="BO6" s="71">
        <f ca="1">'Lane 22'!AX45</f>
        <v>2.3846153846153868</v>
      </c>
      <c r="BP6" s="71">
        <f ca="1">'Lane 22'!AW45</f>
        <v>-1.6153846153846132</v>
      </c>
      <c r="BQ6" s="71">
        <f ca="1">'Lane 22'!AV45</f>
        <v>-1.6153846153846132</v>
      </c>
      <c r="BR6" s="71">
        <f ca="1">'Lane 22'!AU45</f>
        <v>-1.6153846153846132</v>
      </c>
      <c r="BS6" s="71">
        <f ca="1">'Lane 22'!AT45</f>
        <v>-1.6153846153846132</v>
      </c>
      <c r="BT6" s="71">
        <f ca="1">'Lane 22'!AS45</f>
        <v>-1.6153846153846132</v>
      </c>
      <c r="BU6" s="71">
        <f ca="1">'Lane 22'!AR45</f>
        <v>-1.6153846153846168</v>
      </c>
      <c r="BV6" s="71">
        <f ca="1">'Lane 22'!AQ45</f>
        <v>-0.61538461538461675</v>
      </c>
      <c r="BW6" s="71">
        <f ca="1">'Lane 22'!AP45</f>
        <v>-0.61538461538461675</v>
      </c>
      <c r="BX6" s="71">
        <f ca="1">'Lane 22'!AO45</f>
        <v>-0.61538461538461675</v>
      </c>
      <c r="BY6" s="71">
        <f ca="1">'Lane 22'!AN45</f>
        <v>-0.61538461538461675</v>
      </c>
      <c r="BZ6" s="71">
        <f ca="1">'Lane 22'!AM45</f>
        <v>-0.61538461538461675</v>
      </c>
      <c r="CA6" s="71">
        <f ca="1">'Lane 22'!AL45</f>
        <v>-0.61538461538461675</v>
      </c>
      <c r="CB6" s="71">
        <f ca="1">'Lane 22'!AK45</f>
        <v>-0.61538461538461675</v>
      </c>
      <c r="CC6" s="71">
        <f ca="1">'Lane 22'!AJ45</f>
        <v>-0.61538461538461675</v>
      </c>
      <c r="CD6" s="71">
        <f ca="1">'Lane 22'!AI45</f>
        <v>-0.61538461538461675</v>
      </c>
      <c r="CE6" s="71">
        <f ca="1">'Lane 22'!AH45</f>
        <v>-0.61538461538461675</v>
      </c>
      <c r="CF6" s="71">
        <f ca="1">'Lane 22'!AG45</f>
        <v>-0.61538461538461675</v>
      </c>
      <c r="CG6" s="71">
        <f ca="1">'Lane 22'!AF45</f>
        <v>-0.61538461538461675</v>
      </c>
      <c r="CH6" s="71">
        <f ca="1">'Lane 22'!AE45</f>
        <v>-0.61538461538461675</v>
      </c>
      <c r="CI6" s="71">
        <f ca="1">'Lane 22'!AD45</f>
        <v>-1.615384615384615</v>
      </c>
      <c r="CJ6" s="71">
        <f ca="1">'Lane 22'!AC45</f>
        <v>0.384615384615385</v>
      </c>
      <c r="CK6" s="71">
        <f ca="1">'Lane 22'!AB45</f>
        <v>0.384615384615385</v>
      </c>
      <c r="CL6" s="71">
        <f ca="1">'Lane 22'!AA45</f>
        <v>-0.615384615384615</v>
      </c>
      <c r="CM6" s="71">
        <f ca="1">'Lane 22'!Z45</f>
        <v>-0.615384615384615</v>
      </c>
      <c r="CN6" s="71">
        <f ca="1">'Lane 22'!Y45</f>
        <v>-0.615384615384615</v>
      </c>
      <c r="CO6" s="71">
        <f ca="1">'Lane 22'!X45</f>
        <v>-0.615384615384615</v>
      </c>
      <c r="CP6" s="71">
        <f ca="1">'Lane 22'!W45</f>
        <v>-0.615384615384615</v>
      </c>
      <c r="CQ6" s="71">
        <f ca="1">'Lane 22'!V45</f>
        <v>0.384615384615385</v>
      </c>
      <c r="CR6" s="71">
        <f ca="1">'Lane 22'!U45</f>
        <v>-1.615384615384615</v>
      </c>
      <c r="CS6" s="71">
        <f ca="1">'Lane 22'!T45</f>
        <v>-0.615384615384615</v>
      </c>
      <c r="CT6" s="71">
        <f ca="1">'Lane 22'!S45</f>
        <v>-0.615384615384615</v>
      </c>
      <c r="CU6" s="71">
        <f ca="1">'Lane 22'!R45</f>
        <v>-0.615384615384615</v>
      </c>
      <c r="CV6" s="71">
        <f ca="1">'Lane 22'!Q45</f>
        <v>-0.615384615384615</v>
      </c>
      <c r="CW6" s="71">
        <f ca="1">'Lane 22'!P45</f>
        <v>-0.61538461538461542</v>
      </c>
      <c r="CX6" s="71">
        <f ca="1">'Lane 22'!O45</f>
        <v>0.38461538461538458</v>
      </c>
      <c r="CY6" s="71">
        <f ca="1">'Lane 22'!N45</f>
        <v>-0.61538461538461542</v>
      </c>
      <c r="CZ6" s="71">
        <f ca="1">'Lane 22'!M45</f>
        <v>-2.6153846153846154</v>
      </c>
      <c r="DA6" s="71">
        <f ca="1">'Lane 22'!L45</f>
        <v>1.3846153846153846</v>
      </c>
      <c r="DB6" s="71">
        <f ca="1">'Lane 22'!K45</f>
        <v>0.38461538461538458</v>
      </c>
      <c r="DC6" s="112">
        <v>52.5</v>
      </c>
    </row>
    <row r="7" spans="1:107">
      <c r="A7" s="106" t="s">
        <v>125</v>
      </c>
      <c r="B7" s="108">
        <v>3.5</v>
      </c>
      <c r="C7" s="71">
        <v>7</v>
      </c>
      <c r="D7" s="71">
        <v>10.5</v>
      </c>
      <c r="E7" s="71">
        <v>14</v>
      </c>
      <c r="F7" s="108">
        <v>17.5</v>
      </c>
      <c r="G7" s="71">
        <v>21</v>
      </c>
      <c r="H7" s="71">
        <v>24.5</v>
      </c>
      <c r="I7" s="71">
        <v>28</v>
      </c>
      <c r="J7" s="108">
        <v>31.5</v>
      </c>
      <c r="K7" s="71">
        <v>35</v>
      </c>
      <c r="L7" s="71">
        <v>38.5</v>
      </c>
      <c r="M7" s="71">
        <v>42</v>
      </c>
      <c r="N7" s="108">
        <v>45.5</v>
      </c>
      <c r="O7" s="71">
        <v>49</v>
      </c>
      <c r="P7" s="71">
        <v>52.5</v>
      </c>
      <c r="Q7" s="71">
        <v>56</v>
      </c>
      <c r="R7" s="108">
        <v>58.5</v>
      </c>
      <c r="S7" s="122"/>
      <c r="T7" s="108"/>
      <c r="U7" s="108"/>
      <c r="V7" s="122"/>
      <c r="W7" s="108"/>
      <c r="X7" s="112">
        <f ca="1">'Lane 22'!D47</f>
        <v>49</v>
      </c>
      <c r="Y7" s="71">
        <f ca="1">'Lane 22'!E47</f>
        <v>0</v>
      </c>
      <c r="Z7" s="71">
        <f ca="1">'Lane 22'!F47</f>
        <v>0</v>
      </c>
      <c r="AA7" s="71">
        <f ca="1">'Lane 22'!G47</f>
        <v>0</v>
      </c>
      <c r="AB7" s="71">
        <f ca="1">'Lane 22'!H47</f>
        <v>0</v>
      </c>
      <c r="AC7" s="71">
        <f ca="1">'Lane 22'!I47</f>
        <v>0</v>
      </c>
      <c r="AD7" s="71">
        <f ca="1">'Lane 22'!CI47</f>
        <v>-0.02564102564102564</v>
      </c>
      <c r="AE7" s="71">
        <f ca="1">'Lane 22'!CH47</f>
        <v>-0.02564102564102564</v>
      </c>
      <c r="AF7" s="71">
        <f ca="1">'Lane 22'!CG47</f>
        <v>-0.02564102564102564</v>
      </c>
      <c r="AG7" s="71">
        <f ca="1">'Lane 22'!CF47</f>
        <v>0.97435897435897434</v>
      </c>
      <c r="AH7" s="71">
        <f ca="1">'Lane 22'!CE47</f>
        <v>-0.025641025641025661</v>
      </c>
      <c r="AI7" s="71">
        <f ca="1">'Lane 22'!CD47</f>
        <v>0.97435897435897445</v>
      </c>
      <c r="AJ7" s="71">
        <f ca="1">'Lane 22'!CC47</f>
        <v>0.97435897435897445</v>
      </c>
      <c r="AK7" s="71">
        <f ca="1">'Lane 22'!CB47</f>
        <v>0.97435897435897445</v>
      </c>
      <c r="AL7" s="71">
        <f ca="1">'Lane 22'!CA47</f>
        <v>0.97435897435897445</v>
      </c>
      <c r="AM7" s="71">
        <f ca="1">'Lane 22'!BZ47</f>
        <v>0.97435897435897445</v>
      </c>
      <c r="AN7" s="71">
        <f ca="1">'Lane 22'!BY47</f>
        <v>-0.02564102564102555</v>
      </c>
      <c r="AO7" s="71">
        <f ca="1">'Lane 22'!BX47</f>
        <v>-0.02564102564102555</v>
      </c>
      <c r="AP7" s="71">
        <f ca="1">'Lane 22'!BW47</f>
        <v>-0.02564102564102555</v>
      </c>
      <c r="AQ7" s="71">
        <f ca="1">'Lane 22'!BV47</f>
        <v>0.97435897435897445</v>
      </c>
      <c r="AR7" s="71">
        <f ca="1">'Lane 22'!BU47</f>
        <v>0.97435897435897445</v>
      </c>
      <c r="AS7" s="71">
        <f ca="1">'Lane 22'!BT47</f>
        <v>-0.02564102564102555</v>
      </c>
      <c r="AT7" s="71">
        <f ca="1">'Lane 22'!BS47</f>
        <v>-1.0256410256410256</v>
      </c>
      <c r="AU7" s="71">
        <f ca="1">'Lane 22'!BR47</f>
        <v>-0.02564102564102555</v>
      </c>
      <c r="AV7" s="71">
        <f ca="1">'Lane 22'!BQ47</f>
        <v>0.97435897435897445</v>
      </c>
      <c r="AW7" s="71">
        <f ca="1">'Lane 22'!BP47</f>
        <v>-0.02564102564102555</v>
      </c>
      <c r="AX7" s="71">
        <f ca="1">'Lane 22'!BO47</f>
        <v>-0.02564102564102555</v>
      </c>
      <c r="AY7" s="71">
        <f ca="1">'Lane 22'!BN47</f>
        <v>-0.02564102564102555</v>
      </c>
      <c r="AZ7" s="71">
        <f ca="1">'Lane 22'!BM47</f>
        <v>-0.02564102564102555</v>
      </c>
      <c r="BA7" s="71">
        <f ca="1">'Lane 22'!BL47</f>
        <v>-1.0256410256410256</v>
      </c>
      <c r="BB7" s="71">
        <f ca="1">'Lane 22'!BK47</f>
        <v>-0.02564102564102555</v>
      </c>
      <c r="BC7" s="71">
        <f ca="1">'Lane 22'!BJ47</f>
        <v>-0.02564102564102555</v>
      </c>
      <c r="BD7" s="71">
        <f ca="1">'Lane 22'!BI47</f>
        <v>-0.02564102564102555</v>
      </c>
      <c r="BE7" s="71">
        <f ca="1">'Lane 22'!BH47</f>
        <v>-1.0256410256410256</v>
      </c>
      <c r="BF7" s="71">
        <f ca="1">'Lane 22'!BG47</f>
        <v>-0.02564102564102555</v>
      </c>
      <c r="BG7" s="71">
        <f ca="1">'Lane 22'!BF47</f>
        <v>-0.02564102564102555</v>
      </c>
      <c r="BH7" s="71">
        <f ca="1">'Lane 22'!BE47</f>
        <v>-0.02564102564102555</v>
      </c>
      <c r="BI7" s="71">
        <f ca="1">'Lane 22'!BD47</f>
        <v>-0.02564102564102555</v>
      </c>
      <c r="BJ7" s="71">
        <f ca="1">'Lane 22'!BC47</f>
        <v>-1.0256410256410256</v>
      </c>
      <c r="BK7" s="71">
        <f ca="1">'Lane 22'!BB47</f>
        <v>-0.02564102564102555</v>
      </c>
      <c r="BL7" s="71">
        <f ca="1">'Lane 22'!BA47</f>
        <v>-0.02564102564102555</v>
      </c>
      <c r="BM7" s="71">
        <f ca="1">'Lane 22'!AZ47</f>
        <v>0.97435897435897445</v>
      </c>
      <c r="BN7" s="71">
        <f ca="1">'Lane 22'!AY47</f>
        <v>-0.02564102564102555</v>
      </c>
      <c r="BO7" s="71">
        <f ca="1">'Lane 22'!AX47</f>
        <v>-0.02564102564102555</v>
      </c>
      <c r="BP7" s="71">
        <f ca="1">'Lane 22'!AW47</f>
        <v>-1.0256410256410256</v>
      </c>
      <c r="BQ7" s="71">
        <f ca="1">'Lane 22'!AV47</f>
        <v>-0.02564102564102555</v>
      </c>
      <c r="BR7" s="71">
        <f ca="1">'Lane 22'!AU47</f>
        <v>0.97435897435897445</v>
      </c>
      <c r="BS7" s="71">
        <f ca="1">'Lane 22'!AT47</f>
        <v>-0.02564102564102555</v>
      </c>
      <c r="BT7" s="71">
        <f ca="1">'Lane 22'!AS47</f>
        <v>-0.02564102564102555</v>
      </c>
      <c r="BU7" s="71">
        <f ca="1">'Lane 22'!AR47</f>
        <v>0.97435897435897445</v>
      </c>
      <c r="BV7" s="71">
        <f ca="1">'Lane 22'!AQ47</f>
        <v>-0.02564102564102555</v>
      </c>
      <c r="BW7" s="71">
        <f ca="1">'Lane 22'!AP47</f>
        <v>-1.0256410256410256</v>
      </c>
      <c r="BX7" s="71">
        <f ca="1">'Lane 22'!AO47</f>
        <v>0.97435897435897445</v>
      </c>
      <c r="BY7" s="71">
        <f ca="1">'Lane 22'!AN47</f>
        <v>-0.02564102564102555</v>
      </c>
      <c r="BZ7" s="71">
        <f ca="1">'Lane 22'!AM47</f>
        <v>-0.02564102564102555</v>
      </c>
      <c r="CA7" s="71">
        <f ca="1">'Lane 22'!AL47</f>
        <v>0.97435897435897445</v>
      </c>
      <c r="CB7" s="71">
        <f ca="1">'Lane 22'!AK47</f>
        <v>-0.02564102564102555</v>
      </c>
      <c r="CC7" s="71">
        <f ca="1">'Lane 22'!AJ47</f>
        <v>-0.02564102564102555</v>
      </c>
      <c r="CD7" s="71">
        <f ca="1">'Lane 22'!AI47</f>
        <v>-0.02564102564102555</v>
      </c>
      <c r="CE7" s="71">
        <f ca="1">'Lane 22'!AH47</f>
        <v>-0.02564102564102555</v>
      </c>
      <c r="CF7" s="71">
        <f ca="1">'Lane 22'!AG47</f>
        <v>-0.02564102564102555</v>
      </c>
      <c r="CG7" s="71">
        <f ca="1">'Lane 22'!AF47</f>
        <v>-0.02564102564102555</v>
      </c>
      <c r="CH7" s="71">
        <f ca="1">'Lane 22'!AE47</f>
        <v>-1.0256410256410256</v>
      </c>
      <c r="CI7" s="71">
        <f ca="1">'Lane 22'!AD47</f>
        <v>-0.02564102564102555</v>
      </c>
      <c r="CJ7" s="71">
        <f ca="1">'Lane 22'!AC47</f>
        <v>0.97435897435897445</v>
      </c>
      <c r="CK7" s="71">
        <f ca="1">'Lane 22'!AB47</f>
        <v>-0.02564102564102555</v>
      </c>
      <c r="CL7" s="71">
        <f ca="1">'Lane 22'!AA47</f>
        <v>-0.02564102564102555</v>
      </c>
      <c r="CM7" s="71">
        <f ca="1">'Lane 22'!Z47</f>
        <v>-1.0256410256410256</v>
      </c>
      <c r="CN7" s="71">
        <f ca="1">'Lane 22'!Y47</f>
        <v>-0.02564102564102555</v>
      </c>
      <c r="CO7" s="71">
        <f ca="1">'Lane 22'!X47</f>
        <v>-1.0256410256410256</v>
      </c>
      <c r="CP7" s="71">
        <f ca="1">'Lane 22'!W47</f>
        <v>-0.02564102564102555</v>
      </c>
      <c r="CQ7" s="71">
        <f ca="1">'Lane 22'!V47</f>
        <v>-0.02564102564102555</v>
      </c>
      <c r="CR7" s="71">
        <f ca="1">'Lane 22'!U47</f>
        <v>-1.0256410256410256</v>
      </c>
      <c r="CS7" s="71">
        <f ca="1">'Lane 22'!T47</f>
        <v>-1.0256410256410256</v>
      </c>
      <c r="CT7" s="71">
        <f ca="1">'Lane 22'!S47</f>
        <v>-0.02564102564102555</v>
      </c>
      <c r="CU7" s="71">
        <f ca="1">'Lane 22'!R47</f>
        <v>-0.02564102564102555</v>
      </c>
      <c r="CV7" s="71">
        <f ca="1">'Lane 22'!Q47</f>
        <v>-1.0256410256410256</v>
      </c>
      <c r="CW7" s="71">
        <f ca="1">'Lane 22'!P47</f>
        <v>-1.0256410256410256</v>
      </c>
      <c r="CX7" s="71">
        <f ca="1">'Lane 22'!O47</f>
        <v>-0.02564102564102555</v>
      </c>
      <c r="CY7" s="71">
        <f ca="1">'Lane 22'!N47</f>
        <v>-0.02564102564102555</v>
      </c>
      <c r="CZ7" s="71">
        <f ca="1">'Lane 22'!M47</f>
        <v>-2.0256410256410256</v>
      </c>
      <c r="DA7" s="71">
        <f ca="1">'Lane 22'!L47</f>
        <v>-0.02564102564102564</v>
      </c>
      <c r="DB7" s="71">
        <f ca="1">'Lane 22'!K47</f>
        <v>-0.02564102564102564</v>
      </c>
      <c r="DC7" s="112">
        <v>49</v>
      </c>
    </row>
    <row r="8" spans="1:107">
      <c r="A8" s="106"/>
      <c r="B8" s="108"/>
      <c r="C8" s="71"/>
      <c r="D8" s="71"/>
      <c r="E8" s="71"/>
      <c r="F8" s="108"/>
      <c r="G8" s="71"/>
      <c r="H8" s="71"/>
      <c r="I8" s="71"/>
      <c r="J8" s="108"/>
      <c r="K8" s="71"/>
      <c r="L8" s="71"/>
      <c r="M8" s="71"/>
      <c r="N8" s="108"/>
      <c r="O8" s="71"/>
      <c r="P8" s="71"/>
      <c r="Q8" s="71"/>
      <c r="R8" s="108"/>
      <c r="S8" s="122"/>
      <c r="T8" s="108"/>
      <c r="U8" s="108"/>
      <c r="V8" s="122"/>
      <c r="W8" s="108"/>
      <c r="X8" s="112">
        <f ca="1">'Lane 22'!D49</f>
        <v>45</v>
      </c>
      <c r="Y8" s="71">
        <f ca="1">'Lane 22'!E49</f>
        <v>0</v>
      </c>
      <c r="Z8" s="71">
        <f ca="1">'Lane 22'!F49</f>
        <v>0</v>
      </c>
      <c r="AA8" s="71">
        <f ca="1">'Lane 22'!G49</f>
        <v>0</v>
      </c>
      <c r="AB8" s="71">
        <f ca="1">'Lane 22'!H49</f>
        <v>0</v>
      </c>
      <c r="AC8" s="71">
        <f ca="1">'Lane 22'!I49</f>
        <v>0</v>
      </c>
      <c r="AD8" s="71">
        <f ca="1">'Lane 22'!CI49</f>
        <v>-0.92307692307692313</v>
      </c>
      <c r="AE8" s="71">
        <f ca="1">'Lane 22'!CH49</f>
        <v>0.076923076923076872</v>
      </c>
      <c r="AF8" s="71">
        <f ca="1">'Lane 22'!CG49</f>
        <v>1.0769230769230769</v>
      </c>
      <c r="AG8" s="71">
        <f ca="1">'Lane 22'!CF49</f>
        <v>0.076923076923076927</v>
      </c>
      <c r="AH8" s="71">
        <f ca="1">'Lane 22'!CE49</f>
        <v>1.0769230769230769</v>
      </c>
      <c r="AI8" s="71">
        <f ca="1">'Lane 22'!CD49</f>
        <v>0.076923076923076872</v>
      </c>
      <c r="AJ8" s="71">
        <f ca="1">'Lane 22'!CC49</f>
        <v>1.0769230769230771</v>
      </c>
      <c r="AK8" s="71">
        <f ca="1">'Lane 22'!CB49</f>
        <v>0.0769230769230771</v>
      </c>
      <c r="AL8" s="71">
        <f ca="1">'Lane 22'!CA49</f>
        <v>0.0769230769230771</v>
      </c>
      <c r="AM8" s="71">
        <f ca="1">'Lane 22'!BZ49</f>
        <v>1.0769230769230771</v>
      </c>
      <c r="AN8" s="71">
        <f ca="1">'Lane 22'!BY49</f>
        <v>0.0769230769230771</v>
      </c>
      <c r="AO8" s="71">
        <f ca="1">'Lane 22'!BX49</f>
        <v>0.0769230769230771</v>
      </c>
      <c r="AP8" s="71">
        <f ca="1">'Lane 22'!BW49</f>
        <v>1.0769230769230767</v>
      </c>
      <c r="AQ8" s="71">
        <f ca="1">'Lane 22'!BV49</f>
        <v>1.0769230769230767</v>
      </c>
      <c r="AR8" s="71">
        <f ca="1">'Lane 22'!BU49</f>
        <v>0.07692307692307665</v>
      </c>
      <c r="AS8" s="71">
        <f ca="1">'Lane 22'!BT49</f>
        <v>0.07692307692307665</v>
      </c>
      <c r="AT8" s="71">
        <f ca="1">'Lane 22'!BS49</f>
        <v>-0.92307692307692335</v>
      </c>
      <c r="AU8" s="71">
        <f ca="1">'Lane 22'!BR49</f>
        <v>0.07692307692307665</v>
      </c>
      <c r="AV8" s="71">
        <f ca="1">'Lane 22'!BQ49</f>
        <v>1.0769230769230767</v>
      </c>
      <c r="AW8" s="71">
        <f ca="1">'Lane 22'!BP49</f>
        <v>0.07692307692307665</v>
      </c>
      <c r="AX8" s="71">
        <f ca="1">'Lane 22'!BO49</f>
        <v>0.07692307692307665</v>
      </c>
      <c r="AY8" s="71">
        <f ca="1">'Lane 22'!BN49</f>
        <v>0.07692307692307665</v>
      </c>
      <c r="AZ8" s="71">
        <f ca="1">'Lane 22'!BM49</f>
        <v>0.07692307692307665</v>
      </c>
      <c r="BA8" s="71">
        <f ca="1">'Lane 22'!BL49</f>
        <v>0.07692307692307665</v>
      </c>
      <c r="BB8" s="71">
        <f ca="1">'Lane 22'!BK49</f>
        <v>0.07692307692307665</v>
      </c>
      <c r="BC8" s="71">
        <f ca="1">'Lane 22'!BJ49</f>
        <v>0.07692307692307665</v>
      </c>
      <c r="BD8" s="71">
        <f ca="1">'Lane 22'!BI49</f>
        <v>0.07692307692307665</v>
      </c>
      <c r="BE8" s="71">
        <f ca="1">'Lane 22'!BH49</f>
        <v>0.07692307692307665</v>
      </c>
      <c r="BF8" s="71">
        <f ca="1">'Lane 22'!BG49</f>
        <v>0.07692307692307665</v>
      </c>
      <c r="BG8" s="71">
        <f ca="1">'Lane 22'!BF49</f>
        <v>0.07692307692307665</v>
      </c>
      <c r="BH8" s="71">
        <f ca="1">'Lane 22'!BE49</f>
        <v>0.07692307692307665</v>
      </c>
      <c r="BI8" s="71">
        <f ca="1">'Lane 22'!BD49</f>
        <v>0.07692307692307665</v>
      </c>
      <c r="BJ8" s="71">
        <f ca="1">'Lane 22'!BC49</f>
        <v>0.07692307692307665</v>
      </c>
      <c r="BK8" s="71">
        <f ca="1">'Lane 22'!BB49</f>
        <v>0.07692307692307665</v>
      </c>
      <c r="BL8" s="71">
        <f ca="1">'Lane 22'!BA49</f>
        <v>0.07692307692307665</v>
      </c>
      <c r="BM8" s="71">
        <f ca="1">'Lane 22'!AZ49</f>
        <v>0.07692307692307665</v>
      </c>
      <c r="BN8" s="71">
        <f ca="1">'Lane 22'!AY49</f>
        <v>0.07692307692307665</v>
      </c>
      <c r="BO8" s="71">
        <f ca="1">'Lane 22'!AX49</f>
        <v>1.0769230769230767</v>
      </c>
      <c r="BP8" s="71">
        <f ca="1">'Lane 22'!AW49</f>
        <v>-0.92307692307692335</v>
      </c>
      <c r="BQ8" s="71">
        <f ca="1">'Lane 22'!AV49</f>
        <v>0.07692307692307665</v>
      </c>
      <c r="BR8" s="71">
        <f ca="1">'Lane 22'!AU49</f>
        <v>1.0769230769230767</v>
      </c>
      <c r="BS8" s="71">
        <f ca="1">'Lane 22'!AT49</f>
        <v>0.07692307692307665</v>
      </c>
      <c r="BT8" s="71">
        <f ca="1">'Lane 22'!AS49</f>
        <v>0.07692307692307665</v>
      </c>
      <c r="BU8" s="71">
        <f ca="1">'Lane 22'!AR49</f>
        <v>0.07692307692307665</v>
      </c>
      <c r="BV8" s="71">
        <f ca="1">'Lane 22'!AQ49</f>
        <v>0.07692307692307665</v>
      </c>
      <c r="BW8" s="71">
        <f ca="1">'Lane 22'!AP49</f>
        <v>0.07692307692307665</v>
      </c>
      <c r="BX8" s="71">
        <f ca="1">'Lane 22'!AO49</f>
        <v>0.07692307692307665</v>
      </c>
      <c r="BY8" s="71">
        <f ca="1">'Lane 22'!AN49</f>
        <v>1.0769230769230767</v>
      </c>
      <c r="BZ8" s="71">
        <f ca="1">'Lane 22'!AM49</f>
        <v>0.07692307692307665</v>
      </c>
      <c r="CA8" s="71">
        <f ca="1">'Lane 22'!AL49</f>
        <v>0.07692307692307665</v>
      </c>
      <c r="CB8" s="71">
        <f ca="1">'Lane 22'!AK49</f>
        <v>1.0769230769230767</v>
      </c>
      <c r="CC8" s="71">
        <f ca="1">'Lane 22'!AJ49</f>
        <v>0.07692307692307665</v>
      </c>
      <c r="CD8" s="71">
        <f ca="1">'Lane 22'!AI49</f>
        <v>0.07692307692307665</v>
      </c>
      <c r="CE8" s="71">
        <f ca="1">'Lane 22'!AH49</f>
        <v>0.07692307692307665</v>
      </c>
      <c r="CF8" s="71">
        <f ca="1">'Lane 22'!AG49</f>
        <v>1.0769230769230767</v>
      </c>
      <c r="CG8" s="71">
        <f ca="1">'Lane 22'!AF49</f>
        <v>0.07692307692307665</v>
      </c>
      <c r="CH8" s="71">
        <f ca="1">'Lane 22'!AE49</f>
        <v>0.07692307692307665</v>
      </c>
      <c r="CI8" s="71">
        <f ca="1">'Lane 22'!AD49</f>
        <v>0.07692307692307665</v>
      </c>
      <c r="CJ8" s="71">
        <f ca="1">'Lane 22'!AC49</f>
        <v>0.07692307692307665</v>
      </c>
      <c r="CK8" s="71">
        <f ca="1">'Lane 22'!AB49</f>
        <v>1.0769230769230767</v>
      </c>
      <c r="CL8" s="71">
        <f ca="1">'Lane 22'!AA49</f>
        <v>0.07692307692307665</v>
      </c>
      <c r="CM8" s="71">
        <f ca="1">'Lane 22'!Z49</f>
        <v>-0.92307692307692335</v>
      </c>
      <c r="CN8" s="71">
        <f ca="1">'Lane 22'!Y49</f>
        <v>-0.92307692307692335</v>
      </c>
      <c r="CO8" s="71">
        <f ca="1">'Lane 22'!X49</f>
        <v>0.07692307692307665</v>
      </c>
      <c r="CP8" s="71">
        <f ca="1">'Lane 22'!W49</f>
        <v>0.07692307692307665</v>
      </c>
      <c r="CQ8" s="71">
        <f ca="1">'Lane 22'!V49</f>
        <v>0.07692307692307665</v>
      </c>
      <c r="CR8" s="71">
        <f ca="1">'Lane 22'!U49</f>
        <v>-0.92307692307692335</v>
      </c>
      <c r="CS8" s="71">
        <f ca="1">'Lane 22'!T49</f>
        <v>-0.92307692307692335</v>
      </c>
      <c r="CT8" s="71">
        <f ca="1">'Lane 22'!S49</f>
        <v>-0.92307692307692335</v>
      </c>
      <c r="CU8" s="71">
        <f ca="1">'Lane 22'!R49</f>
        <v>-0.92307692307692335</v>
      </c>
      <c r="CV8" s="71">
        <f ca="1">'Lane 22'!Q49</f>
        <v>-0.92307692307692291</v>
      </c>
      <c r="CW8" s="71">
        <f ca="1">'Lane 22'!P49</f>
        <v>-0.92307692307692291</v>
      </c>
      <c r="CX8" s="71">
        <f ca="1">'Lane 22'!O49</f>
        <v>-0.92307692307692313</v>
      </c>
      <c r="CY8" s="71">
        <f ca="1">'Lane 22'!N49</f>
        <v>0.076923076923076872</v>
      </c>
      <c r="CZ8" s="71">
        <f ca="1">'Lane 22'!M49</f>
        <v>-1.9230769230769231</v>
      </c>
      <c r="DA8" s="71">
        <f ca="1">'Lane 22'!L49</f>
        <v>1.0769230769230769</v>
      </c>
      <c r="DB8" s="71">
        <f ca="1">'Lane 22'!K49</f>
        <v>0.076923076923076927</v>
      </c>
      <c r="DC8" s="112">
        <v>45.5</v>
      </c>
    </row>
    <row r="9" spans="1:107">
      <c r="A9" s="106"/>
      <c r="B9" s="108"/>
      <c r="C9" s="71"/>
      <c r="D9" s="71"/>
      <c r="E9" s="71"/>
      <c r="F9" s="108"/>
      <c r="G9" s="71"/>
      <c r="H9" s="71"/>
      <c r="I9" s="71"/>
      <c r="J9" s="108"/>
      <c r="K9" s="71"/>
      <c r="L9" s="71"/>
      <c r="M9" s="71"/>
      <c r="N9" s="108"/>
      <c r="O9" s="71"/>
      <c r="P9" s="71"/>
      <c r="Q9" s="71"/>
      <c r="R9" s="108"/>
      <c r="S9" s="122"/>
      <c r="T9" s="118" t="s">
        <v>169</v>
      </c>
      <c r="U9" s="118" t="s">
        <v>171</v>
      </c>
      <c r="V9" s="123"/>
      <c r="W9" s="120"/>
      <c r="X9" s="112">
        <f ca="1">'Lane 22'!D51</f>
        <v>41</v>
      </c>
      <c r="Y9" s="113">
        <f ca="1">'Lane 22'!E51</f>
        <v>0</v>
      </c>
      <c r="Z9" s="113">
        <f ca="1">'Lane 22'!F51</f>
        <v>0</v>
      </c>
      <c r="AA9" s="113">
        <f ca="1">'Lane 22'!G51</f>
        <v>0</v>
      </c>
      <c r="AB9" s="113">
        <f ca="1">'Lane 22'!H51</f>
        <v>0</v>
      </c>
      <c r="AC9" s="113">
        <f ca="1">'Lane 22'!I51</f>
        <v>0</v>
      </c>
      <c r="AD9" s="71">
        <f ca="1">'Lane 22'!CI51</f>
        <v>-0.97435897435897434</v>
      </c>
      <c r="AE9" s="71">
        <f ca="1">'Lane 22'!CH51</f>
        <v>-0.97435897435897445</v>
      </c>
      <c r="AF9" s="71">
        <f ca="1">'Lane 22'!CG51</f>
        <v>1.0256410256410256</v>
      </c>
      <c r="AG9" s="71">
        <f ca="1">'Lane 22'!CF51</f>
        <v>-0.97435897435897445</v>
      </c>
      <c r="AH9" s="71">
        <f ca="1">'Lane 22'!CE51</f>
        <v>0.02564102564102555</v>
      </c>
      <c r="AI9" s="71">
        <f ca="1">'Lane 22'!CD51</f>
        <v>0.02564102564102555</v>
      </c>
      <c r="AJ9" s="71">
        <f ca="1">'Lane 22'!CC51</f>
        <v>1.0256410256410256</v>
      </c>
      <c r="AK9" s="71">
        <f ca="1">'Lane 22'!CB51</f>
        <v>0.025641025641025661</v>
      </c>
      <c r="AL9" s="71">
        <f ca="1">'Lane 22'!CA51</f>
        <v>1.0256410256410256</v>
      </c>
      <c r="AM9" s="71">
        <f ca="1">'Lane 22'!BZ51</f>
        <v>0.02564102564102564</v>
      </c>
      <c r="AN9" s="71">
        <f ca="1">'Lane 22'!BY51</f>
        <v>0.02564102564102564</v>
      </c>
      <c r="AO9" s="71">
        <f ca="1">'Lane 22'!BX51</f>
        <v>0.02564102564102564</v>
      </c>
      <c r="AP9" s="71">
        <f ca="1">'Lane 22'!BW51</f>
        <v>1.0256410256410256</v>
      </c>
      <c r="AQ9" s="71">
        <f ca="1">'Lane 22'!BV51</f>
        <v>0.02564102564102555</v>
      </c>
      <c r="AR9" s="71">
        <f ca="1">'Lane 22'!BU51</f>
        <v>0.02564102564102555</v>
      </c>
      <c r="AS9" s="71">
        <f ca="1">'Lane 22'!BT51</f>
        <v>0.02564102564102555</v>
      </c>
      <c r="AT9" s="71">
        <f ca="1">'Lane 22'!BS51</f>
        <v>0.02564102564102555</v>
      </c>
      <c r="AU9" s="71">
        <f ca="1">'Lane 22'!BR51</f>
        <v>-0.97435897435897434</v>
      </c>
      <c r="AV9" s="71">
        <f ca="1">'Lane 22'!BQ51</f>
        <v>1.0256410256410256</v>
      </c>
      <c r="AW9" s="71">
        <f ca="1">'Lane 22'!BP51</f>
        <v>0.02564102564102555</v>
      </c>
      <c r="AX9" s="71">
        <f ca="1">'Lane 22'!BO51</f>
        <v>0.02564102564102555</v>
      </c>
      <c r="AY9" s="71">
        <f ca="1">'Lane 22'!BN51</f>
        <v>0.02564102564102555</v>
      </c>
      <c r="AZ9" s="71">
        <f ca="1">'Lane 22'!BM51</f>
        <v>0.02564102564102555</v>
      </c>
      <c r="BA9" s="71">
        <f ca="1">'Lane 22'!BL51</f>
        <v>-0.97435897435897434</v>
      </c>
      <c r="BB9" s="71">
        <f ca="1">'Lane 22'!BK51</f>
        <v>0.02564102564102564</v>
      </c>
      <c r="BC9" s="71">
        <f ca="1">'Lane 22'!BJ51</f>
        <v>0.02564102564102564</v>
      </c>
      <c r="BD9" s="71">
        <f ca="1">'Lane 22'!BI51</f>
        <v>1.0256410256410256</v>
      </c>
      <c r="BE9" s="71">
        <f ca="1">'Lane 22'!BH51</f>
        <v>0.02564102564102555</v>
      </c>
      <c r="BF9" s="71">
        <f ca="1">'Lane 22'!BG51</f>
        <v>0.02564102564102555</v>
      </c>
      <c r="BG9" s="71">
        <f ca="1">'Lane 22'!BF51</f>
        <v>0.02564102564102555</v>
      </c>
      <c r="BH9" s="71">
        <f ca="1">'Lane 22'!BE51</f>
        <v>0.02564102564102555</v>
      </c>
      <c r="BI9" s="71">
        <f ca="1">'Lane 22'!BD51</f>
        <v>0.02564102564102555</v>
      </c>
      <c r="BJ9" s="71">
        <f ca="1">'Lane 22'!BC51</f>
        <v>1.0256410256410256</v>
      </c>
      <c r="BK9" s="71">
        <f ca="1">'Lane 22'!BB51</f>
        <v>0.02564102564102555</v>
      </c>
      <c r="BL9" s="71">
        <f ca="1">'Lane 22'!BA51</f>
        <v>1.0256410256410256</v>
      </c>
      <c r="BM9" s="71">
        <f ca="1">'Lane 22'!AZ51</f>
        <v>0.02564102564102555</v>
      </c>
      <c r="BN9" s="71">
        <f ca="1">'Lane 22'!AY51</f>
        <v>0.02564102564102555</v>
      </c>
      <c r="BO9" s="71">
        <f ca="1">'Lane 22'!AX51</f>
        <v>0.02564102564102555</v>
      </c>
      <c r="BP9" s="71">
        <f ca="1">'Lane 22'!AW51</f>
        <v>0.02564102564102555</v>
      </c>
      <c r="BQ9" s="71">
        <f ca="1">'Lane 22'!AV51</f>
        <v>0.02564102564102555</v>
      </c>
      <c r="BR9" s="71">
        <f ca="1">'Lane 22'!AU51</f>
        <v>0.02564102564102555</v>
      </c>
      <c r="BS9" s="71">
        <f ca="1">'Lane 22'!AT51</f>
        <v>0.02564102564102555</v>
      </c>
      <c r="BT9" s="71">
        <f ca="1">'Lane 22'!AS51</f>
        <v>0.02564102564102555</v>
      </c>
      <c r="BU9" s="71">
        <f ca="1">'Lane 22'!AR51</f>
        <v>0.02564102564102555</v>
      </c>
      <c r="BV9" s="71">
        <f ca="1">'Lane 22'!AQ51</f>
        <v>0.02564102564102555</v>
      </c>
      <c r="BW9" s="71">
        <f ca="1">'Lane 22'!AP51</f>
        <v>0.02564102564102555</v>
      </c>
      <c r="BX9" s="71">
        <f ca="1">'Lane 22'!AO51</f>
        <v>0.02564102564102555</v>
      </c>
      <c r="BY9" s="71">
        <f ca="1">'Lane 22'!AN51</f>
        <v>0.02564102564102555</v>
      </c>
      <c r="BZ9" s="71">
        <f ca="1">'Lane 22'!AM51</f>
        <v>0.02564102564102555</v>
      </c>
      <c r="CA9" s="71">
        <f ca="1">'Lane 22'!AL51</f>
        <v>0.02564102564102555</v>
      </c>
      <c r="CB9" s="71">
        <f ca="1">'Lane 22'!AK51</f>
        <v>0.02564102564102555</v>
      </c>
      <c r="CC9" s="71">
        <f ca="1">'Lane 22'!AJ51</f>
        <v>0.02564102564102555</v>
      </c>
      <c r="CD9" s="71">
        <f ca="1">'Lane 22'!AI51</f>
        <v>1.0256410256410256</v>
      </c>
      <c r="CE9" s="71">
        <f ca="1">'Lane 22'!AH51</f>
        <v>0.02564102564102555</v>
      </c>
      <c r="CF9" s="71">
        <f ca="1">'Lane 22'!AG51</f>
        <v>1.0256410256410256</v>
      </c>
      <c r="CG9" s="71">
        <f ca="1">'Lane 22'!AF51</f>
        <v>0.02564102564102555</v>
      </c>
      <c r="CH9" s="71">
        <f ca="1">'Lane 22'!AE51</f>
        <v>0.02564102564102555</v>
      </c>
      <c r="CI9" s="71">
        <f ca="1">'Lane 22'!AD51</f>
        <v>1.0256410256410256</v>
      </c>
      <c r="CJ9" s="71">
        <f ca="1">'Lane 22'!AC51</f>
        <v>1.0256410256410256</v>
      </c>
      <c r="CK9" s="71">
        <f ca="1">'Lane 22'!AB51</f>
        <v>1.0256410256410256</v>
      </c>
      <c r="CL9" s="71">
        <f ca="1">'Lane 22'!AA51</f>
        <v>0.02564102564102555</v>
      </c>
      <c r="CM9" s="71">
        <f ca="1">'Lane 22'!Z51</f>
        <v>0.02564102564102555</v>
      </c>
      <c r="CN9" s="71">
        <f ca="1">'Lane 22'!Y51</f>
        <v>0.02564102564102555</v>
      </c>
      <c r="CO9" s="71">
        <f ca="1">'Lane 22'!X51</f>
        <v>-0.97435897435897445</v>
      </c>
      <c r="CP9" s="71">
        <f ca="1">'Lane 22'!W51</f>
        <v>1.0256410256410256</v>
      </c>
      <c r="CQ9" s="71">
        <f ca="1">'Lane 22'!V51</f>
        <v>0.02564102564102555</v>
      </c>
      <c r="CR9" s="71">
        <f ca="1">'Lane 22'!U51</f>
        <v>-0.97435897435897445</v>
      </c>
      <c r="CS9" s="71">
        <f ca="1">'Lane 22'!T51</f>
        <v>-0.97435897435897445</v>
      </c>
      <c r="CT9" s="71">
        <f ca="1">'Lane 22'!S51</f>
        <v>-0.97435897435897445</v>
      </c>
      <c r="CU9" s="71">
        <f ca="1">'Lane 22'!R51</f>
        <v>-0.97435897435897445</v>
      </c>
      <c r="CV9" s="71">
        <f ca="1">'Lane 22'!Q51</f>
        <v>-0.97435897435897445</v>
      </c>
      <c r="CW9" s="71">
        <f ca="1">'Lane 22'!P51</f>
        <v>-0.97435897435897445</v>
      </c>
      <c r="CX9" s="71">
        <f ca="1">'Lane 22'!O51</f>
        <v>0.02564102564102555</v>
      </c>
      <c r="CY9" s="71">
        <f ca="1">'Lane 22'!N51</f>
        <v>0.02564102564102555</v>
      </c>
      <c r="CZ9" s="71">
        <f ca="1">'Lane 22'!M51</f>
        <v>-2.9743589743589744</v>
      </c>
      <c r="DA9" s="71">
        <f ca="1">'Lane 22'!L51</f>
        <v>1.0256410256410256</v>
      </c>
      <c r="DB9" s="71">
        <f ca="1">'Lane 22'!K51</f>
        <v>0.02564102564102564</v>
      </c>
      <c r="DC9" s="112">
        <v>42</v>
      </c>
    </row>
    <row r="10" spans="2:107">
      <c r="B10" s="108"/>
      <c r="C10" s="71"/>
      <c r="D10" s="71"/>
      <c r="E10" s="71"/>
      <c r="F10" s="108"/>
      <c r="G10" s="71"/>
      <c r="H10" s="71"/>
      <c r="I10" s="71"/>
      <c r="J10" s="108"/>
      <c r="K10" s="71"/>
      <c r="L10" s="71"/>
      <c r="M10" s="71"/>
      <c r="N10" s="108"/>
      <c r="O10" s="71"/>
      <c r="P10" s="71"/>
      <c r="Q10" s="71"/>
      <c r="R10" s="108"/>
      <c r="S10" s="122"/>
      <c r="T10" s="117" t="s">
        <v>170</v>
      </c>
      <c r="U10" s="117" t="s">
        <v>170</v>
      </c>
      <c r="V10" s="123"/>
      <c r="W10" s="120"/>
      <c r="X10" s="112">
        <f ca="1">'Lane 22'!D52</f>
        <v>39</v>
      </c>
      <c r="Y10" s="71">
        <f ca="1">'Lane 22'!E52</f>
        <v>0</v>
      </c>
      <c r="Z10" s="71">
        <f ca="1">'Lane 22'!F52</f>
        <v>0</v>
      </c>
      <c r="AA10" s="71">
        <f ca="1">'Lane 22'!G52</f>
        <v>0</v>
      </c>
      <c r="AB10" s="71">
        <f ca="1">'Lane 22'!H52</f>
        <v>0</v>
      </c>
      <c r="AC10" s="71">
        <f ca="1">'Lane 22'!I52</f>
        <v>0</v>
      </c>
      <c r="AD10" s="71">
        <f ca="1">'Lane 22'!CI52</f>
        <v>-0.01282051282051282</v>
      </c>
      <c r="AE10" s="71">
        <f ca="1">'Lane 22'!CH52</f>
        <v>-0.01282051282051282</v>
      </c>
      <c r="AF10" s="71">
        <f ca="1">'Lane 22'!CG52</f>
        <v>-0.01282051282051282</v>
      </c>
      <c r="AG10" s="71">
        <f ca="1">'Lane 22'!CF52</f>
        <v>0.98717948717948722</v>
      </c>
      <c r="AH10" s="71">
        <f ca="1">'Lane 22'!CE52</f>
        <v>-0.012820512820512775</v>
      </c>
      <c r="AI10" s="71">
        <f ca="1">'Lane 22'!CD52</f>
        <v>0.98717948717948722</v>
      </c>
      <c r="AJ10" s="71">
        <f ca="1">'Lane 22'!CC52</f>
        <v>-0.012820512820512775</v>
      </c>
      <c r="AK10" s="71">
        <f ca="1">'Lane 22'!CB52</f>
        <v>0.98717948717948722</v>
      </c>
      <c r="AL10" s="71">
        <f ca="1">'Lane 22'!CA52</f>
        <v>0.98717948717948722</v>
      </c>
      <c r="AM10" s="71">
        <f ca="1">'Lane 22'!BZ52</f>
        <v>0.98717948717948722</v>
      </c>
      <c r="AN10" s="71">
        <f ca="1">'Lane 22'!BY52</f>
        <v>-0.012820512820512775</v>
      </c>
      <c r="AO10" s="71">
        <f ca="1">'Lane 22'!BX52</f>
        <v>-0.012820512820512775</v>
      </c>
      <c r="AP10" s="71">
        <f ca="1">'Lane 22'!BW52</f>
        <v>0.98717948717948722</v>
      </c>
      <c r="AQ10" s="71">
        <f ca="1">'Lane 22'!BV52</f>
        <v>-0.012820512820512775</v>
      </c>
      <c r="AR10" s="71">
        <f ca="1">'Lane 22'!BU52</f>
        <v>-1.0128205128205128</v>
      </c>
      <c r="AS10" s="71">
        <f ca="1">'Lane 22'!BT52</f>
        <v>-0.012820512820512775</v>
      </c>
      <c r="AT10" s="71">
        <f ca="1">'Lane 22'!BS52</f>
        <v>-1.0128205128205128</v>
      </c>
      <c r="AU10" s="71">
        <f ca="1">'Lane 22'!BR52</f>
        <v>-0.012820512820512775</v>
      </c>
      <c r="AV10" s="71">
        <f ca="1">'Lane 22'!BQ52</f>
        <v>0.98717948717948722</v>
      </c>
      <c r="AW10" s="71">
        <f ca="1">'Lane 22'!BP52</f>
        <v>-0.012820512820512775</v>
      </c>
      <c r="AX10" s="71">
        <f ca="1">'Lane 22'!BO52</f>
        <v>-1.0128205128205128</v>
      </c>
      <c r="AY10" s="71">
        <f ca="1">'Lane 22'!BN52</f>
        <v>-1.0128205128205128</v>
      </c>
      <c r="AZ10" s="71">
        <f ca="1">'Lane 22'!BM52</f>
        <v>-0.012820512820512775</v>
      </c>
      <c r="BA10" s="71">
        <f ca="1">'Lane 22'!BL52</f>
        <v>0.98717948717948722</v>
      </c>
      <c r="BB10" s="71">
        <f ca="1">'Lane 22'!BK52</f>
        <v>-0.012820512820512775</v>
      </c>
      <c r="BC10" s="71">
        <f ca="1">'Lane 22'!BJ52</f>
        <v>-1.0128205128205128</v>
      </c>
      <c r="BD10" s="71">
        <f ca="1">'Lane 22'!BI52</f>
        <v>-0.012820512820512775</v>
      </c>
      <c r="BE10" s="71">
        <f ca="1">'Lane 22'!BH52</f>
        <v>-0.012820512820512775</v>
      </c>
      <c r="BF10" s="71">
        <f ca="1">'Lane 22'!BG52</f>
        <v>-0.012820512820512775</v>
      </c>
      <c r="BG10" s="71">
        <f ca="1">'Lane 22'!BF52</f>
        <v>-0.012820512820512775</v>
      </c>
      <c r="BH10" s="71">
        <f ca="1">'Lane 22'!BE52</f>
        <v>-0.012820512820512775</v>
      </c>
      <c r="BI10" s="71">
        <f ca="1">'Lane 22'!BD52</f>
        <v>0.98717948717948722</v>
      </c>
      <c r="BJ10" s="71">
        <f ca="1">'Lane 22'!BC52</f>
        <v>-0.012820512820512775</v>
      </c>
      <c r="BK10" s="71">
        <f ca="1">'Lane 22'!BB52</f>
        <v>0.98717948717948722</v>
      </c>
      <c r="BL10" s="71">
        <f ca="1">'Lane 22'!BA52</f>
        <v>-0.012820512820512775</v>
      </c>
      <c r="BM10" s="71">
        <f ca="1">'Lane 22'!AZ52</f>
        <v>0.98717948717948722</v>
      </c>
      <c r="BN10" s="71">
        <f ca="1">'Lane 22'!AY52</f>
        <v>-0.012820512820512775</v>
      </c>
      <c r="BO10" s="71">
        <f ca="1">'Lane 22'!AX52</f>
        <v>0.98717948717948722</v>
      </c>
      <c r="BP10" s="71">
        <f ca="1">'Lane 22'!AW52</f>
        <v>-1.0128205128205128</v>
      </c>
      <c r="BQ10" s="71">
        <f ca="1">'Lane 22'!AV52</f>
        <v>-0.012820512820512775</v>
      </c>
      <c r="BR10" s="71">
        <f ca="1">'Lane 22'!AU52</f>
        <v>-0.012820512820512775</v>
      </c>
      <c r="BS10" s="71">
        <f ca="1">'Lane 22'!AT52</f>
        <v>-0.012820512820512775</v>
      </c>
      <c r="BT10" s="71">
        <f ca="1">'Lane 22'!AS52</f>
        <v>-1.0128205128205128</v>
      </c>
      <c r="BU10" s="71">
        <f ca="1">'Lane 22'!AR52</f>
        <v>-0.012820512820512775</v>
      </c>
      <c r="BV10" s="71">
        <f ca="1">'Lane 22'!AQ52</f>
        <v>-1.0128205128205128</v>
      </c>
      <c r="BW10" s="71">
        <f ca="1">'Lane 22'!AP52</f>
        <v>-1.0128205128205128</v>
      </c>
      <c r="BX10" s="71">
        <f ca="1">'Lane 22'!AO52</f>
        <v>-1.0128205128205128</v>
      </c>
      <c r="BY10" s="71">
        <f ca="1">'Lane 22'!AN52</f>
        <v>-1.0128205128205128</v>
      </c>
      <c r="BZ10" s="71">
        <f ca="1">'Lane 22'!AM52</f>
        <v>-1.0128205128205128</v>
      </c>
      <c r="CA10" s="71">
        <f ca="1">'Lane 22'!AL52</f>
        <v>-0.01282051282051282</v>
      </c>
      <c r="CB10" s="71">
        <f ca="1">'Lane 22'!AK52</f>
        <v>0.98717948717948722</v>
      </c>
      <c r="CC10" s="71">
        <f ca="1">'Lane 22'!AJ52</f>
        <v>-0.012820512820512775</v>
      </c>
      <c r="CD10" s="71">
        <f ca="1">'Lane 22'!AI52</f>
        <v>-0.012820512820512775</v>
      </c>
      <c r="CE10" s="71">
        <f ca="1">'Lane 22'!AH52</f>
        <v>-0.012820512820512775</v>
      </c>
      <c r="CF10" s="71">
        <f ca="1">'Lane 22'!AG52</f>
        <v>-0.012820512820512775</v>
      </c>
      <c r="CG10" s="71">
        <f ca="1">'Lane 22'!AF52</f>
        <v>-0.012820512820512775</v>
      </c>
      <c r="CH10" s="71">
        <f ca="1">'Lane 22'!AE52</f>
        <v>0.98717948717948722</v>
      </c>
      <c r="CI10" s="71">
        <f ca="1">'Lane 22'!AD52</f>
        <v>0.98717948717948722</v>
      </c>
      <c r="CJ10" s="71">
        <f ca="1">'Lane 22'!AC52</f>
        <v>0.98717948717948722</v>
      </c>
      <c r="CK10" s="71">
        <f ca="1">'Lane 22'!AB52</f>
        <v>1.9871794871794872</v>
      </c>
      <c r="CL10" s="71">
        <f ca="1">'Lane 22'!AA52</f>
        <v>-1.0128205128205128</v>
      </c>
      <c r="CM10" s="71">
        <f ca="1">'Lane 22'!Z52</f>
        <v>-0.012820512820512775</v>
      </c>
      <c r="CN10" s="71">
        <f ca="1">'Lane 22'!Y52</f>
        <v>-0.012820512820512775</v>
      </c>
      <c r="CO10" s="71">
        <f ca="1">'Lane 22'!X52</f>
        <v>-0.012820512820512775</v>
      </c>
      <c r="CP10" s="71">
        <f ca="1">'Lane 22'!W52</f>
        <v>-0.012820512820512775</v>
      </c>
      <c r="CQ10" s="71">
        <f ca="1">'Lane 22'!V52</f>
        <v>-0.012820512820512775</v>
      </c>
      <c r="CR10" s="71">
        <f ca="1">'Lane 22'!U52</f>
        <v>-1.0128205128205128</v>
      </c>
      <c r="CS10" s="71">
        <f ca="1">'Lane 22'!T52</f>
        <v>-1.0128205128205128</v>
      </c>
      <c r="CT10" s="71">
        <f ca="1">'Lane 22'!S52</f>
        <v>-0.012820512820512775</v>
      </c>
      <c r="CU10" s="71">
        <f ca="1">'Lane 22'!R52</f>
        <v>-0.012820512820512775</v>
      </c>
      <c r="CV10" s="71">
        <f ca="1">'Lane 22'!Q52</f>
        <v>-0.012820512820512775</v>
      </c>
      <c r="CW10" s="71">
        <f ca="1">'Lane 22'!P52</f>
        <v>-0.012820512820512775</v>
      </c>
      <c r="CX10" s="71">
        <f ca="1">'Lane 22'!O52</f>
        <v>-0.012820512820512775</v>
      </c>
      <c r="CY10" s="71">
        <f ca="1">'Lane 22'!N52</f>
        <v>-1.0128205128205128</v>
      </c>
      <c r="CZ10" s="71">
        <f ca="1">'Lane 22'!M52</f>
        <v>-2.0128205128205128</v>
      </c>
      <c r="DA10" s="71">
        <f ca="1">'Lane 22'!L52</f>
        <v>-0.01282051282051282</v>
      </c>
      <c r="DB10" s="71">
        <f ca="1">'Lane 22'!K52</f>
        <v>-0.01282051282051282</v>
      </c>
      <c r="DC10" s="112">
        <v>38.5</v>
      </c>
    </row>
    <row r="11" spans="2:107">
      <c r="B11" s="108">
        <v>1</v>
      </c>
      <c r="C11" s="71">
        <f ca="1">SUM(0.25*(F11-B11),B11)</f>
        <v>1</v>
      </c>
      <c r="D11" s="71">
        <f ca="1">SUM(0.5*(F11-B11)+B11)</f>
        <v>1</v>
      </c>
      <c r="E11" s="71">
        <f ca="1">SUM(0.75*(F11-B11),B11)</f>
        <v>1</v>
      </c>
      <c r="F11" s="108">
        <v>1</v>
      </c>
      <c r="G11" s="71">
        <f ca="1">SUM(0.25*(J11-F11),F11)</f>
        <v>1</v>
      </c>
      <c r="H11" s="71">
        <f ca="1">SUM(0.5*(J11-F11),F11)</f>
        <v>1</v>
      </c>
      <c r="I11" s="71">
        <f ca="1">SUM(0.75*(J11-F11),F11)</f>
        <v>1</v>
      </c>
      <c r="J11" s="108">
        <f ca="1">SUM(F11,-B11,F11)</f>
        <v>1</v>
      </c>
      <c r="K11" s="71">
        <f ca="1">SUM(0.25*(N11-J11),J11)</f>
        <v>1.8</v>
      </c>
      <c r="L11" s="71">
        <f ca="1">SUM(0.5*(N11-J11),J11)</f>
        <v>2.6</v>
      </c>
      <c r="M11" s="71">
        <f ca="1">SUM(0.75*(N11-J11),J11)</f>
        <v>3.4000000000000004</v>
      </c>
      <c r="N11" s="108">
        <f ca="1">SUM(F11,-B11,J11,0.25*ABS(J11-F11),0.2*(17-F11))</f>
        <v>4.2</v>
      </c>
      <c r="O11" s="71">
        <f ca="1">SUM(0.25*(R11-N11),N11)</f>
        <v>7.4</v>
      </c>
      <c r="P11" s="71">
        <f ca="1">SUM(0.5*(R11-N11),N11)</f>
        <v>10.600000000000001</v>
      </c>
      <c r="Q11" s="71">
        <f ca="1">SUM(0.75*(R11-N11),N11)</f>
        <v>13.8</v>
      </c>
      <c r="R11" s="108">
        <v>17</v>
      </c>
      <c r="S11" s="122"/>
      <c r="T11" s="111">
        <f ca="1">SUM((DB20+DB19+DB18+DB17+DB16+DB15+DB14+DB13+DB12+DA11+CZ10)*0.132,(CY9+CX9+CW8+CV8)*0.132/2,(CU7+CT7+CS7+CR7+CQ7+CP7+CO7+CN6+CM6+CL6+CK6+CJ6+CI6+CH6)*0.132/7,(CG5+CF5+CE5+CD5+CC5+CB5+CA4+BZ4+BY4+BX4+BW4+BV4)*0.132/6,17)</f>
        <v>16.843824175824174</v>
      </c>
      <c r="U11" s="111"/>
      <c r="V11" s="122"/>
      <c r="W11" s="108"/>
      <c r="X11" s="112">
        <f ca="1">'Lane 22'!D54</f>
        <v>35</v>
      </c>
      <c r="Y11" s="71">
        <f ca="1">'Lane 22'!E54</f>
        <v>0</v>
      </c>
      <c r="Z11" s="71">
        <f ca="1">'Lane 22'!F54</f>
        <v>0</v>
      </c>
      <c r="AA11" s="71">
        <f ca="1">'Lane 22'!G54</f>
        <v>0</v>
      </c>
      <c r="AB11" s="71">
        <f ca="1">'Lane 22'!H54</f>
        <v>0</v>
      </c>
      <c r="AC11" s="71">
        <f ca="1">'Lane 22'!I54</f>
        <v>0</v>
      </c>
      <c r="AD11" s="71">
        <f ca="1">'Lane 22'!CI54</f>
        <v>-0.62820512820512819</v>
      </c>
      <c r="AE11" s="71">
        <f ca="1">'Lane 22'!CH54</f>
        <v>0.37179487179487181</v>
      </c>
      <c r="AF11" s="71">
        <f ca="1">'Lane 22'!CG54</f>
        <v>1.3717948717948718</v>
      </c>
      <c r="AG11" s="71">
        <f ca="1">'Lane 22'!CF54</f>
        <v>0.37179487179487181</v>
      </c>
      <c r="AH11" s="71">
        <f ca="1">'Lane 22'!CE54</f>
        <v>0.37179487179487181</v>
      </c>
      <c r="AI11" s="71">
        <f ca="1">'Lane 22'!CD54</f>
        <v>0.37179487179487181</v>
      </c>
      <c r="AJ11" s="71">
        <f ca="1">'Lane 22'!CC54</f>
        <v>0.37179487179487181</v>
      </c>
      <c r="AK11" s="71">
        <f ca="1">'Lane 22'!CB54</f>
        <v>0.37179487179487181</v>
      </c>
      <c r="AL11" s="71">
        <f ca="1">'Lane 22'!CA54</f>
        <v>0.37179487179487181</v>
      </c>
      <c r="AM11" s="71">
        <f ca="1">'Lane 22'!BZ54</f>
        <v>1.3717948717948718</v>
      </c>
      <c r="AN11" s="71">
        <f ca="1">'Lane 22'!BY54</f>
        <v>0.37179487179487181</v>
      </c>
      <c r="AO11" s="71">
        <f ca="1">'Lane 22'!BX54</f>
        <v>-0.62820512820512819</v>
      </c>
      <c r="AP11" s="71">
        <f ca="1">'Lane 22'!BW54</f>
        <v>1.3717948717948718</v>
      </c>
      <c r="AQ11" s="71">
        <f ca="1">'Lane 22'!BV54</f>
        <v>0.37179487179487181</v>
      </c>
      <c r="AR11" s="71">
        <f ca="1">'Lane 22'!BU54</f>
        <v>0.37179487179487181</v>
      </c>
      <c r="AS11" s="71">
        <f ca="1">'Lane 22'!BT54</f>
        <v>0.37179487179487181</v>
      </c>
      <c r="AT11" s="71">
        <f ca="1">'Lane 22'!BS54</f>
        <v>-0.62820512820512819</v>
      </c>
      <c r="AU11" s="71">
        <f ca="1">'Lane 22'!BR54</f>
        <v>0.37179487179487181</v>
      </c>
      <c r="AV11" s="71">
        <f ca="1">'Lane 22'!BQ54</f>
        <v>0.37179487179487181</v>
      </c>
      <c r="AW11" s="71">
        <f ca="1">'Lane 22'!BP54</f>
        <v>0.37179487179487181</v>
      </c>
      <c r="AX11" s="71">
        <f ca="1">'Lane 22'!BO54</f>
        <v>0.37179487179487181</v>
      </c>
      <c r="AY11" s="71">
        <f ca="1">'Lane 22'!BN54</f>
        <v>0.37179487179487181</v>
      </c>
      <c r="AZ11" s="71">
        <f ca="1">'Lane 22'!BM54</f>
        <v>0.37179487179487181</v>
      </c>
      <c r="BA11" s="71">
        <f ca="1">'Lane 22'!BL54</f>
        <v>0.37179487179487181</v>
      </c>
      <c r="BB11" s="71">
        <f ca="1">'Lane 22'!BK54</f>
        <v>0.37179487179487181</v>
      </c>
      <c r="BC11" s="71">
        <f ca="1">'Lane 22'!BJ54</f>
        <v>0.37179487179487181</v>
      </c>
      <c r="BD11" s="71">
        <f ca="1">'Lane 22'!BI54</f>
        <v>0.37179487179487181</v>
      </c>
      <c r="BE11" s="71">
        <f ca="1">'Lane 22'!BH54</f>
        <v>-0.62820512820512819</v>
      </c>
      <c r="BF11" s="71">
        <f ca="1">'Lane 22'!BG54</f>
        <v>0.37179487179487181</v>
      </c>
      <c r="BG11" s="71">
        <f ca="1">'Lane 22'!BF54</f>
        <v>0.37179487179487181</v>
      </c>
      <c r="BH11" s="71">
        <f ca="1">'Lane 22'!BE54</f>
        <v>1.3717948717948718</v>
      </c>
      <c r="BI11" s="71">
        <f ca="1">'Lane 22'!BD54</f>
        <v>0.37179487179487181</v>
      </c>
      <c r="BJ11" s="71">
        <f ca="1">'Lane 22'!BC54</f>
        <v>0.37179487179487181</v>
      </c>
      <c r="BK11" s="71">
        <f ca="1">'Lane 22'!BB54</f>
        <v>0.37179487179487181</v>
      </c>
      <c r="BL11" s="71">
        <f ca="1">'Lane 22'!BA54</f>
        <v>1.3717948717948718</v>
      </c>
      <c r="BM11" s="71">
        <f ca="1">'Lane 22'!AZ54</f>
        <v>0.37179487179487181</v>
      </c>
      <c r="BN11" s="71">
        <f ca="1">'Lane 22'!AY54</f>
        <v>0.37179487179487181</v>
      </c>
      <c r="BO11" s="71">
        <f ca="1">'Lane 22'!AX54</f>
        <v>0.37179487179487181</v>
      </c>
      <c r="BP11" s="71">
        <f ca="1">'Lane 22'!AW54</f>
        <v>0.37179487179487181</v>
      </c>
      <c r="BQ11" s="71">
        <f ca="1">'Lane 22'!AV54</f>
        <v>0.37179487179487181</v>
      </c>
      <c r="BR11" s="71">
        <f ca="1">'Lane 22'!AU54</f>
        <v>0.37179487179487181</v>
      </c>
      <c r="BS11" s="71">
        <f ca="1">'Lane 22'!AT54</f>
        <v>0.37179487179487181</v>
      </c>
      <c r="BT11" s="71">
        <f ca="1">'Lane 22'!AS54</f>
        <v>1.3717948717948718</v>
      </c>
      <c r="BU11" s="71">
        <f ca="1">'Lane 22'!AR54</f>
        <v>0.37179487179487181</v>
      </c>
      <c r="BV11" s="71">
        <f ca="1">'Lane 22'!AQ54</f>
        <v>0.37179487179487181</v>
      </c>
      <c r="BW11" s="71">
        <f ca="1">'Lane 22'!AP54</f>
        <v>0.37179487179487181</v>
      </c>
      <c r="BX11" s="71">
        <f ca="1">'Lane 22'!AO54</f>
        <v>1.3717948717948718</v>
      </c>
      <c r="BY11" s="71">
        <f ca="1">'Lane 22'!AN54</f>
        <v>0.37179487179487181</v>
      </c>
      <c r="BZ11" s="71">
        <f ca="1">'Lane 22'!AM54</f>
        <v>0.37179487179487181</v>
      </c>
      <c r="CA11" s="71">
        <f ca="1">'Lane 22'!AL54</f>
        <v>0.37179487179487181</v>
      </c>
      <c r="CB11" s="71">
        <f ca="1">'Lane 22'!AK54</f>
        <v>0.37179487179487181</v>
      </c>
      <c r="CC11" s="71">
        <f ca="1">'Lane 22'!AJ54</f>
        <v>1.3717948717948723</v>
      </c>
      <c r="CD11" s="71">
        <f ca="1">'Lane 22'!AI54</f>
        <v>0.37179487179487225</v>
      </c>
      <c r="CE11" s="71">
        <f ca="1">'Lane 22'!AH54</f>
        <v>0.37179487179487225</v>
      </c>
      <c r="CF11" s="71">
        <f ca="1">'Lane 22'!AG54</f>
        <v>1.3717948717948723</v>
      </c>
      <c r="CG11" s="71">
        <f ca="1">'Lane 22'!AF54</f>
        <v>0.37179487179487225</v>
      </c>
      <c r="CH11" s="71">
        <f ca="1">'Lane 22'!AE54</f>
        <v>0.37179487179487225</v>
      </c>
      <c r="CI11" s="71">
        <f ca="1">'Lane 22'!AD54</f>
        <v>-0.62820512820512775</v>
      </c>
      <c r="CJ11" s="71">
        <f ca="1">'Lane 22'!AC54</f>
        <v>1.3717948717948723</v>
      </c>
      <c r="CK11" s="71">
        <f ca="1">'Lane 22'!AB54</f>
        <v>0.37179487179487225</v>
      </c>
      <c r="CL11" s="71">
        <f ca="1">'Lane 22'!AA54</f>
        <v>-0.62820512820512775</v>
      </c>
      <c r="CM11" s="71">
        <f ca="1">'Lane 22'!Z54</f>
        <v>0.37179487179487225</v>
      </c>
      <c r="CN11" s="71">
        <f ca="1">'Lane 22'!Y54</f>
        <v>-0.62820512820512819</v>
      </c>
      <c r="CO11" s="71">
        <f ca="1">'Lane 22'!X54</f>
        <v>-0.62820512820512819</v>
      </c>
      <c r="CP11" s="71">
        <f ca="1">'Lane 22'!W54</f>
        <v>0.37179487179487181</v>
      </c>
      <c r="CQ11" s="71">
        <f ca="1">'Lane 22'!V54</f>
        <v>1.3717948717948718</v>
      </c>
      <c r="CR11" s="71">
        <f ca="1">'Lane 22'!U54</f>
        <v>-0.62820512820512819</v>
      </c>
      <c r="CS11" s="71">
        <f ca="1">'Lane 22'!T54</f>
        <v>-0.62820512820512819</v>
      </c>
      <c r="CT11" s="71">
        <f ca="1">'Lane 22'!S54</f>
        <v>0.37179487179487181</v>
      </c>
      <c r="CU11" s="71">
        <f ca="1">'Lane 22'!R54</f>
        <v>0.37179487179487181</v>
      </c>
      <c r="CV11" s="71">
        <f ca="1">'Lane 22'!Q54</f>
        <v>0.37179487179487181</v>
      </c>
      <c r="CW11" s="71">
        <f ca="1">'Lane 22'!P54</f>
        <v>0.37179487179487181</v>
      </c>
      <c r="CX11" s="71">
        <f ca="1">'Lane 22'!O54</f>
        <v>0.37179487179487181</v>
      </c>
      <c r="CY11" s="71">
        <f ca="1">'Lane 22'!N54</f>
        <v>0.37179487179487181</v>
      </c>
      <c r="CZ11" s="71">
        <f ca="1">'Lane 22'!M54</f>
        <v>-1.6282051282051282</v>
      </c>
      <c r="DA11" s="71">
        <f ca="1">'Lane 22'!L54</f>
        <v>1.3717948717948718</v>
      </c>
      <c r="DB11" s="71">
        <f ca="1">'Lane 22'!K54</f>
        <v>0.37179487179487181</v>
      </c>
      <c r="DC11" s="112">
        <v>35</v>
      </c>
    </row>
    <row r="12" spans="2:107">
      <c r="B12" s="108"/>
      <c r="C12" s="71"/>
      <c r="D12" s="71"/>
      <c r="E12" s="71"/>
      <c r="F12" s="108"/>
      <c r="G12" s="71"/>
      <c r="H12" s="71"/>
      <c r="I12" s="71"/>
      <c r="J12" s="108"/>
      <c r="K12" s="71"/>
      <c r="L12" s="71"/>
      <c r="M12" s="71"/>
      <c r="N12" s="108"/>
      <c r="O12" s="71"/>
      <c r="P12" s="71"/>
      <c r="Q12" s="71"/>
      <c r="R12" s="108"/>
      <c r="S12" s="122"/>
      <c r="T12" s="111"/>
      <c r="U12" s="111"/>
      <c r="V12" s="122"/>
      <c r="W12" s="108"/>
      <c r="X12" s="112">
        <f ca="1">'Lane 22'!D56</f>
        <v>31</v>
      </c>
      <c r="Y12" s="71">
        <f ca="1">'Lane 22'!E56</f>
        <v>0</v>
      </c>
      <c r="Z12" s="71">
        <f ca="1">'Lane 22'!F56</f>
        <v>0</v>
      </c>
      <c r="AA12" s="71">
        <f ca="1">'Lane 22'!G56</f>
        <v>0</v>
      </c>
      <c r="AB12" s="71">
        <f ca="1">'Lane 22'!H56</f>
        <v>0</v>
      </c>
      <c r="AC12" s="71">
        <f ca="1">'Lane 22'!I56</f>
        <v>0</v>
      </c>
      <c r="AD12" s="113">
        <f ca="1">'Lane 22'!CI56</f>
        <v>-0.91025641025641024</v>
      </c>
      <c r="AE12" s="113">
        <f ca="1">'Lane 22'!CH56</f>
        <v>0.089743589743589758</v>
      </c>
      <c r="AF12" s="113">
        <f ca="1">'Lane 22'!CG56</f>
        <v>1.0897435897435897</v>
      </c>
      <c r="AG12" s="113">
        <f ca="1">'Lane 22'!CF56</f>
        <v>0.089743589743589744</v>
      </c>
      <c r="AH12" s="113">
        <f ca="1">'Lane 22'!CE56</f>
        <v>0.089743589743589744</v>
      </c>
      <c r="AI12" s="113">
        <f ca="1">'Lane 22'!CD56</f>
        <v>0.089743589743589744</v>
      </c>
      <c r="AJ12" s="113">
        <f ca="1">'Lane 22'!CC56</f>
        <v>1.0897435897435897</v>
      </c>
      <c r="AK12" s="113">
        <f ca="1">'Lane 22'!CB56</f>
        <v>1.0897435897435899</v>
      </c>
      <c r="AL12" s="113">
        <f ca="1">'Lane 22'!CA56</f>
        <v>0.089743589743589869</v>
      </c>
      <c r="AM12" s="113">
        <f ca="1">'Lane 22'!BZ56</f>
        <v>1.0897435897435899</v>
      </c>
      <c r="AN12" s="113">
        <f ca="1">'Lane 22'!BY56</f>
        <v>-0.91025641025641013</v>
      </c>
      <c r="AO12" s="113">
        <f ca="1">'Lane 22'!BX56</f>
        <v>0.089743589743589869</v>
      </c>
      <c r="AP12" s="113">
        <f ca="1">'Lane 22'!BW56</f>
        <v>1.0897435897435899</v>
      </c>
      <c r="AQ12" s="113">
        <f ca="1">'Lane 22'!BV56</f>
        <v>1.0897435897435894</v>
      </c>
      <c r="AR12" s="113">
        <f ca="1">'Lane 22'!BU56</f>
        <v>-0.91025641025641013</v>
      </c>
      <c r="AS12" s="113">
        <f ca="1">'Lane 22'!BT56</f>
        <v>-0.91025641025641013</v>
      </c>
      <c r="AT12" s="113">
        <f ca="1">'Lane 22'!BS56</f>
        <v>-1.9102564102564104</v>
      </c>
      <c r="AU12" s="113">
        <f ca="1">'Lane 22'!BR56</f>
        <v>-0.91025641025641024</v>
      </c>
      <c r="AV12" s="113">
        <f ca="1">'Lane 22'!BQ56</f>
        <v>0.089743589743589758</v>
      </c>
      <c r="AW12" s="113">
        <f ca="1">'Lane 22'!BP56</f>
        <v>0.089743589743589758</v>
      </c>
      <c r="AX12" s="113">
        <f ca="1">'Lane 22'!BO56</f>
        <v>-0.91025641025641035</v>
      </c>
      <c r="AY12" s="113">
        <f ca="1">'Lane 22'!BN56</f>
        <v>-0.91025641025641013</v>
      </c>
      <c r="AZ12" s="113">
        <f ca="1">'Lane 22'!BM56</f>
        <v>0.089743589743589869</v>
      </c>
      <c r="BA12" s="113">
        <f ca="1">'Lane 22'!BL56</f>
        <v>0.089743589743589869</v>
      </c>
      <c r="BB12" s="113">
        <f ca="1">'Lane 22'!BK56</f>
        <v>0.089743589743589869</v>
      </c>
      <c r="BC12" s="113">
        <f ca="1">'Lane 22'!BJ56</f>
        <v>-0.91025641025641013</v>
      </c>
      <c r="BD12" s="113">
        <f ca="1">'Lane 22'!BI56</f>
        <v>0.089743589743589869</v>
      </c>
      <c r="BE12" s="113">
        <f ca="1">'Lane 22'!BH56</f>
        <v>-0.91025641025641058</v>
      </c>
      <c r="BF12" s="113">
        <f ca="1">'Lane 22'!BG56</f>
        <v>0.089743589743589425</v>
      </c>
      <c r="BG12" s="113">
        <f ca="1">'Lane 22'!BF56</f>
        <v>0.089743589743589425</v>
      </c>
      <c r="BH12" s="113">
        <f ca="1">'Lane 22'!BE56</f>
        <v>0.089743589743589425</v>
      </c>
      <c r="BI12" s="113">
        <f ca="1">'Lane 22'!BD56</f>
        <v>0.089743589743589425</v>
      </c>
      <c r="BJ12" s="113">
        <f ca="1">'Lane 22'!BC56</f>
        <v>0.089743589743589425</v>
      </c>
      <c r="BK12" s="113">
        <f ca="1">'Lane 22'!BB56</f>
        <v>0.089743589743589425</v>
      </c>
      <c r="BL12" s="113">
        <f ca="1">'Lane 22'!BA56</f>
        <v>0.089743589743589425</v>
      </c>
      <c r="BM12" s="113">
        <f ca="1">'Lane 22'!AZ56</f>
        <v>0.089743589743589425</v>
      </c>
      <c r="BN12" s="113">
        <f ca="1">'Lane 22'!AY56</f>
        <v>0.089743589743589425</v>
      </c>
      <c r="BO12" s="113">
        <f ca="1">'Lane 22'!AX56</f>
        <v>0.089743589743589425</v>
      </c>
      <c r="BP12" s="113">
        <f ca="1">'Lane 22'!AW56</f>
        <v>0.089743589743589425</v>
      </c>
      <c r="BQ12" s="113">
        <f ca="1">'Lane 22'!AV56</f>
        <v>-0.91025641025641058</v>
      </c>
      <c r="BR12" s="113">
        <f ca="1">'Lane 22'!AU56</f>
        <v>0.089743589743589425</v>
      </c>
      <c r="BS12" s="113">
        <f ca="1">'Lane 22'!AT56</f>
        <v>0.089743589743589425</v>
      </c>
      <c r="BT12" s="113">
        <f ca="1">'Lane 22'!AS56</f>
        <v>0.089743589743589425</v>
      </c>
      <c r="BU12" s="113">
        <f ca="1">'Lane 22'!AR56</f>
        <v>0.089743589743589425</v>
      </c>
      <c r="BV12" s="113">
        <f ca="1">'Lane 22'!AQ56</f>
        <v>0.089743589743589425</v>
      </c>
      <c r="BW12" s="113">
        <f ca="1">'Lane 22'!AP56</f>
        <v>0.089743589743589425</v>
      </c>
      <c r="BX12" s="113">
        <f ca="1">'Lane 22'!AO56</f>
        <v>1.0897435897435894</v>
      </c>
      <c r="BY12" s="113">
        <f ca="1">'Lane 22'!AN56</f>
        <v>0.089743589743589425</v>
      </c>
      <c r="BZ12" s="113">
        <f ca="1">'Lane 22'!AM56</f>
        <v>1.0897435897435899</v>
      </c>
      <c r="CA12" s="113">
        <f ca="1">'Lane 22'!AL56</f>
        <v>1.0897435897435899</v>
      </c>
      <c r="CB12" s="113">
        <f ca="1">'Lane 22'!AK56</f>
        <v>1.0897435897435897</v>
      </c>
      <c r="CC12" s="113">
        <f ca="1">'Lane 22'!AJ56</f>
        <v>0.089743589743589647</v>
      </c>
      <c r="CD12" s="113">
        <f ca="1">'Lane 22'!AI56</f>
        <v>1.0897435897435899</v>
      </c>
      <c r="CE12" s="113">
        <f ca="1">'Lane 22'!AH56</f>
        <v>1.0897435897435897</v>
      </c>
      <c r="CF12" s="113">
        <f ca="1">'Lane 22'!AG56</f>
        <v>1.0897435897435897</v>
      </c>
      <c r="CG12" s="113">
        <f ca="1">'Lane 22'!AF56</f>
        <v>1.0897435897435899</v>
      </c>
      <c r="CH12" s="113">
        <f ca="1">'Lane 22'!AE56</f>
        <v>1.0897435897435899</v>
      </c>
      <c r="CI12" s="113">
        <f ca="1">'Lane 22'!AD56</f>
        <v>0.089743589743589869</v>
      </c>
      <c r="CJ12" s="113">
        <f ca="1">'Lane 22'!AC56</f>
        <v>1.0897435897435894</v>
      </c>
      <c r="CK12" s="113">
        <f ca="1">'Lane 22'!AB56</f>
        <v>1.0897435897435894</v>
      </c>
      <c r="CL12" s="113">
        <f ca="1">'Lane 22'!AA56</f>
        <v>0.089743589743589425</v>
      </c>
      <c r="CM12" s="113">
        <f ca="1">'Lane 22'!Z56</f>
        <v>0.089743589743589425</v>
      </c>
      <c r="CN12" s="113">
        <f ca="1">'Lane 22'!Y56</f>
        <v>0.089743589743589425</v>
      </c>
      <c r="CO12" s="113">
        <f ca="1">'Lane 22'!X56</f>
        <v>0.089743589743589425</v>
      </c>
      <c r="CP12" s="113">
        <f ca="1">'Lane 22'!W56</f>
        <v>1.0897435897435894</v>
      </c>
      <c r="CQ12" s="113">
        <f ca="1">'Lane 22'!V56</f>
        <v>0.089743589743589425</v>
      </c>
      <c r="CR12" s="113">
        <f ca="1">'Lane 22'!U56</f>
        <v>-0.91025641025641058</v>
      </c>
      <c r="CS12" s="113">
        <f ca="1">'Lane 22'!T56</f>
        <v>-0.91025641025641058</v>
      </c>
      <c r="CT12" s="113">
        <f ca="1">'Lane 22'!S56</f>
        <v>0.089743589743589425</v>
      </c>
      <c r="CU12" s="113">
        <f ca="1">'Lane 22'!R56</f>
        <v>-0.91025641025641013</v>
      </c>
      <c r="CV12" s="113">
        <f ca="1">'Lane 22'!Q56</f>
        <v>0.089743589743589869</v>
      </c>
      <c r="CW12" s="113">
        <f ca="1">'Lane 22'!P56</f>
        <v>0.089743589743589869</v>
      </c>
      <c r="CX12" s="113">
        <f ca="1">'Lane 22'!O56</f>
        <v>0.089743589743589869</v>
      </c>
      <c r="CY12" s="113">
        <f ca="1">'Lane 22'!N56</f>
        <v>-1.9102564102564104</v>
      </c>
      <c r="CZ12" s="113">
        <f ca="1">'Lane 22'!M56</f>
        <v>-1.9102564102564101</v>
      </c>
      <c r="DA12" s="113">
        <f ca="1">'Lane 22'!L56</f>
        <v>1.0897435897435897</v>
      </c>
      <c r="DB12" s="113">
        <f ca="1">'Lane 22'!K56</f>
        <v>0.089743589743589744</v>
      </c>
      <c r="DC12" s="112">
        <v>31.5</v>
      </c>
    </row>
    <row r="13" spans="2:107">
      <c r="B13" s="108">
        <v>1</v>
      </c>
      <c r="C13" s="71">
        <f ca="1">SUM(0.25*(F13-B13),B13)</f>
        <v>1.25</v>
      </c>
      <c r="D13" s="71">
        <f ca="1">SUM(0.5*(F13-B13)+B13)</f>
        <v>1.5</v>
      </c>
      <c r="E13" s="71">
        <f ca="1">SUM(0.75*(F13-B13),B13)</f>
        <v>1.75</v>
      </c>
      <c r="F13" s="108">
        <v>2</v>
      </c>
      <c r="G13" s="71">
        <f ca="1">SUM(0.25*(J13-F13),F13)</f>
        <v>2.25</v>
      </c>
      <c r="H13" s="71">
        <f ca="1">SUM(0.5*(J13-F13),F13)</f>
        <v>2.5</v>
      </c>
      <c r="I13" s="71">
        <f ca="1">SUM(0.75*(J13-F13),F13)</f>
        <v>2.75</v>
      </c>
      <c r="J13" s="108">
        <f ca="1">SUM(F13,-B13,F13)</f>
        <v>3</v>
      </c>
      <c r="K13" s="71">
        <f ca="1">SUM(0.25*(N13-J13),J13)</f>
        <v>3.3125</v>
      </c>
      <c r="L13" s="71">
        <f ca="1">SUM(0.5*(N13-J13),J13)</f>
        <v>3.625</v>
      </c>
      <c r="M13" s="71">
        <f ca="1">SUM(0.75*(N13-J13),J13)</f>
        <v>3.9375</v>
      </c>
      <c r="N13" s="108">
        <f ca="1">SUM(F13,-B13,J13,0.25*ABS(J13-F13))</f>
        <v>4.25</v>
      </c>
      <c r="O13" s="71">
        <f ca="1">SUM(0.25*(R13-N13),N13)</f>
        <v>7.4375</v>
      </c>
      <c r="P13" s="71">
        <f ca="1">SUM(0.5*(R13-N13),N13)</f>
        <v>10.625</v>
      </c>
      <c r="Q13" s="71">
        <f ca="1">SUM(0.75*(R13-N13),N13)</f>
        <v>13.8125</v>
      </c>
      <c r="R13" s="108">
        <v>17</v>
      </c>
      <c r="S13" s="122"/>
      <c r="T13" s="111">
        <f ca="1">SUM((DB20+DA19+DA18+CZ17+CZ16+CY15+CY14+CX13+CX12+CW11+CW10+CV9+CU8)*0.132,(CT7+CS7+CR7+CQ7+CP7+CO7+CN7)*0.132/7,(CM6+CL6+CK6+CJ6+CI6+CH6+CG5+CF5+CE5+CD5+CC5+CB5+CA4+BZ4+BY4+BX4+BW4+BV4)*0.132/6,17)</f>
        <v>16.714967032967031</v>
      </c>
      <c r="U13" s="111"/>
      <c r="V13" s="122"/>
      <c r="W13" s="108"/>
      <c r="X13" s="112">
        <f ca="1">'Lane 22'!D57</f>
        <v>29</v>
      </c>
      <c r="Y13" s="71">
        <f ca="1">'Lane 22'!E57</f>
        <v>0</v>
      </c>
      <c r="Z13" s="71">
        <f ca="1">'Lane 22'!F57</f>
        <v>0</v>
      </c>
      <c r="AA13" s="71">
        <f ca="1">'Lane 22'!G57</f>
        <v>0</v>
      </c>
      <c r="AB13" s="71">
        <f ca="1">'Lane 22'!H57</f>
        <v>0</v>
      </c>
      <c r="AC13" s="71">
        <f ca="1">'Lane 22'!I57</f>
        <v>0</v>
      </c>
      <c r="AD13" s="71">
        <f ca="1">'Lane 22'!CI57</f>
        <v>-0.17948717948717949</v>
      </c>
      <c r="AE13" s="71">
        <f ca="1">'Lane 22'!CH57</f>
        <v>-0.17948717948717949</v>
      </c>
      <c r="AF13" s="71">
        <f ca="1">'Lane 22'!CG57</f>
        <v>-0.17948717948717949</v>
      </c>
      <c r="AG13" s="71">
        <f ca="1">'Lane 22'!CF57</f>
        <v>-0.17948717948717949</v>
      </c>
      <c r="AH13" s="71">
        <f ca="1">'Lane 22'!CE57</f>
        <v>-0.17948717948717949</v>
      </c>
      <c r="AI13" s="71">
        <f ca="1">'Lane 22'!CD57</f>
        <v>-0.17948717948717949</v>
      </c>
      <c r="AJ13" s="71">
        <f ca="1">'Lane 22'!CC57</f>
        <v>-0.17948717948717949</v>
      </c>
      <c r="AK13" s="71">
        <f ca="1">'Lane 22'!CB57</f>
        <v>-0.17948717948717949</v>
      </c>
      <c r="AL13" s="71">
        <f ca="1">'Lane 22'!CA57</f>
        <v>-0.17948717948717949</v>
      </c>
      <c r="AM13" s="71">
        <f ca="1">'Lane 22'!BZ57</f>
        <v>-0.17948717948717949</v>
      </c>
      <c r="AN13" s="71">
        <f ca="1">'Lane 22'!BY57</f>
        <v>-1.1794871794871795</v>
      </c>
      <c r="AO13" s="71">
        <f ca="1">'Lane 22'!BX57</f>
        <v>-1.1794871794871793</v>
      </c>
      <c r="AP13" s="71">
        <f ca="1">'Lane 22'!BW57</f>
        <v>-1.1794871794871793</v>
      </c>
      <c r="AQ13" s="71">
        <f ca="1">'Lane 22'!BV57</f>
        <v>-1.1794871794871797</v>
      </c>
      <c r="AR13" s="71">
        <f ca="1">'Lane 22'!BU57</f>
        <v>-2.1794871794871797</v>
      </c>
      <c r="AS13" s="71">
        <f ca="1">'Lane 22'!BT57</f>
        <v>-2.1794871794871788</v>
      </c>
      <c r="AT13" s="71">
        <f ca="1">'Lane 22'!BS57</f>
        <v>-1.1794871794871789</v>
      </c>
      <c r="AU13" s="71">
        <f ca="1">'Lane 22'!BR57</f>
        <v>-3.1794871794871788</v>
      </c>
      <c r="AV13" s="71">
        <f ca="1">'Lane 22'!BQ57</f>
        <v>-0.17948717948717885</v>
      </c>
      <c r="AW13" s="71">
        <f ca="1">'Lane 22'!BP57</f>
        <v>-1.1794871794871789</v>
      </c>
      <c r="AX13" s="71">
        <f ca="1">'Lane 22'!BO57</f>
        <v>-0.17948717948717885</v>
      </c>
      <c r="AY13" s="71">
        <f ca="1">'Lane 22'!BN57</f>
        <v>-1.1794871794871789</v>
      </c>
      <c r="AZ13" s="71">
        <f ca="1">'Lane 22'!BM57</f>
        <v>-1.1794871794871789</v>
      </c>
      <c r="BA13" s="71">
        <f ca="1">'Lane 22'!BL57</f>
        <v>-2.1794871794871788</v>
      </c>
      <c r="BB13" s="71">
        <f ca="1">'Lane 22'!BK57</f>
        <v>-0.17948717948717885</v>
      </c>
      <c r="BC13" s="71">
        <f ca="1">'Lane 22'!BJ57</f>
        <v>0.82051282051282115</v>
      </c>
      <c r="BD13" s="71">
        <f ca="1">'Lane 22'!BI57</f>
        <v>-0.17948717948717885</v>
      </c>
      <c r="BE13" s="71">
        <f ca="1">'Lane 22'!BH57</f>
        <v>0.82051282051282115</v>
      </c>
      <c r="BF13" s="71">
        <f ca="1">'Lane 22'!BG57</f>
        <v>-0.17948717948717885</v>
      </c>
      <c r="BG13" s="71">
        <f ca="1">'Lane 22'!BF57</f>
        <v>-0.17948717948717885</v>
      </c>
      <c r="BH13" s="71">
        <f ca="1">'Lane 22'!BE57</f>
        <v>-0.17948717948717885</v>
      </c>
      <c r="BI13" s="71">
        <f ca="1">'Lane 22'!BD57</f>
        <v>-0.17948717948717885</v>
      </c>
      <c r="BJ13" s="71">
        <f ca="1">'Lane 22'!BC57</f>
        <v>-0.17948717948717885</v>
      </c>
      <c r="BK13" s="71">
        <f ca="1">'Lane 22'!BB57</f>
        <v>-1.1794871794871789</v>
      </c>
      <c r="BL13" s="71">
        <f ca="1">'Lane 22'!BA57</f>
        <v>-0.17948717948717885</v>
      </c>
      <c r="BM13" s="71">
        <f ca="1">'Lane 22'!AZ57</f>
        <v>-0.17948717948717885</v>
      </c>
      <c r="BN13" s="71">
        <f ca="1">'Lane 22'!AY57</f>
        <v>-1.1794871794871789</v>
      </c>
      <c r="BO13" s="71">
        <f ca="1">'Lane 22'!AX57</f>
        <v>-0.17948717948717885</v>
      </c>
      <c r="BP13" s="71">
        <f ca="1">'Lane 22'!AW57</f>
        <v>-0.17948717948717885</v>
      </c>
      <c r="BQ13" s="71">
        <f ca="1">'Lane 22'!AV57</f>
        <v>-1.1794871794871789</v>
      </c>
      <c r="BR13" s="71">
        <f ca="1">'Lane 22'!AU57</f>
        <v>-0.17948717948717885</v>
      </c>
      <c r="BS13" s="71">
        <f ca="1">'Lane 22'!AT57</f>
        <v>-1.1794871794871789</v>
      </c>
      <c r="BT13" s="71">
        <f ca="1">'Lane 22'!AS57</f>
        <v>-0.17948717948717885</v>
      </c>
      <c r="BU13" s="71">
        <f ca="1">'Lane 22'!AR57</f>
        <v>-0.17948717948717885</v>
      </c>
      <c r="BV13" s="71">
        <f ca="1">'Lane 22'!AQ57</f>
        <v>-1.1794871794871789</v>
      </c>
      <c r="BW13" s="71">
        <f ca="1">'Lane 22'!AP57</f>
        <v>-0.17948717948717885</v>
      </c>
      <c r="BX13" s="71">
        <f ca="1">'Lane 22'!AO57</f>
        <v>-0.17948717948717885</v>
      </c>
      <c r="BY13" s="71">
        <f ca="1">'Lane 22'!AN57</f>
        <v>-1.1794871794871789</v>
      </c>
      <c r="BZ13" s="71">
        <f ca="1">'Lane 22'!AM57</f>
        <v>-1.1794871794871789</v>
      </c>
      <c r="CA13" s="71">
        <f ca="1">'Lane 22'!AL57</f>
        <v>-0.17948717948717885</v>
      </c>
      <c r="CB13" s="71">
        <f ca="1">'Lane 22'!AK57</f>
        <v>0.82051282051282115</v>
      </c>
      <c r="CC13" s="71">
        <f ca="1">'Lane 22'!AJ57</f>
        <v>0.82051282051282115</v>
      </c>
      <c r="CD13" s="71">
        <f ca="1">'Lane 22'!AI57</f>
        <v>0.82051282051282115</v>
      </c>
      <c r="CE13" s="71">
        <f ca="1">'Lane 22'!AH57</f>
        <v>-0.17948717948717885</v>
      </c>
      <c r="CF13" s="71">
        <f ca="1">'Lane 22'!AG57</f>
        <v>0.82051282051282115</v>
      </c>
      <c r="CG13" s="71">
        <f ca="1">'Lane 22'!AF57</f>
        <v>0.82051282051282115</v>
      </c>
      <c r="CH13" s="71">
        <f ca="1">'Lane 22'!AE57</f>
        <v>1.8205128205128212</v>
      </c>
      <c r="CI13" s="71">
        <f ca="1">'Lane 22'!AD57</f>
        <v>1.8205128205128212</v>
      </c>
      <c r="CJ13" s="71">
        <f ca="1">'Lane 22'!AC57</f>
        <v>2.8205128205128212</v>
      </c>
      <c r="CK13" s="71">
        <f ca="1">'Lane 22'!AB57</f>
        <v>1.8205128205128212</v>
      </c>
      <c r="CL13" s="71">
        <f ca="1">'Lane 22'!AA57</f>
        <v>0.82051282051282026</v>
      </c>
      <c r="CM13" s="71">
        <f ca="1">'Lane 22'!Z57</f>
        <v>1.8205128205128203</v>
      </c>
      <c r="CN13" s="71">
        <f ca="1">'Lane 22'!Y57</f>
        <v>-0.17948717948717974</v>
      </c>
      <c r="CO13" s="71">
        <f ca="1">'Lane 22'!X57</f>
        <v>0.82051282051282026</v>
      </c>
      <c r="CP13" s="71">
        <f ca="1">'Lane 22'!W57</f>
        <v>0.82051282051282071</v>
      </c>
      <c r="CQ13" s="71">
        <f ca="1">'Lane 22'!V57</f>
        <v>0.82051282051282071</v>
      </c>
      <c r="CR13" s="71">
        <f ca="1">'Lane 22'!U57</f>
        <v>-0.17948717948717929</v>
      </c>
      <c r="CS13" s="71">
        <f ca="1">'Lane 22'!T57</f>
        <v>0.82051282051282048</v>
      </c>
      <c r="CT13" s="71">
        <f ca="1">'Lane 22'!S57</f>
        <v>0.82051282051282048</v>
      </c>
      <c r="CU13" s="71">
        <f ca="1">'Lane 22'!R57</f>
        <v>-0.17948717948717949</v>
      </c>
      <c r="CV13" s="71">
        <f ca="1">'Lane 22'!Q57</f>
        <v>0.82051282051282048</v>
      </c>
      <c r="CW13" s="71">
        <f ca="1">'Lane 22'!P57</f>
        <v>-0.17948717948717952</v>
      </c>
      <c r="CX13" s="71">
        <f ca="1">'Lane 22'!O57</f>
        <v>-0.17948717948717952</v>
      </c>
      <c r="CY13" s="71">
        <f ca="1">'Lane 22'!N57</f>
        <v>-0.17948717948717952</v>
      </c>
      <c r="CZ13" s="71">
        <f ca="1">'Lane 22'!M57</f>
        <v>-2.1794871794871797</v>
      </c>
      <c r="DA13" s="71">
        <f ca="1">'Lane 22'!L57</f>
        <v>0.82051282051282048</v>
      </c>
      <c r="DB13" s="71">
        <f ca="1">'Lane 22'!K57</f>
        <v>-0.17948717948717949</v>
      </c>
      <c r="DC13" s="112">
        <v>28</v>
      </c>
    </row>
    <row r="14" spans="2:107">
      <c r="B14" s="108">
        <v>2</v>
      </c>
      <c r="C14" s="71">
        <f ca="1">SUM(0.25*(F14-B14),B14)</f>
        <v>2</v>
      </c>
      <c r="D14" s="71">
        <f ca="1">SUM(0.5*(F14-B14)+B14)</f>
        <v>2</v>
      </c>
      <c r="E14" s="71">
        <f ca="1">SUM(0.75*(F14-B14),B14)</f>
        <v>2</v>
      </c>
      <c r="F14" s="108">
        <v>2</v>
      </c>
      <c r="G14" s="71">
        <f ca="1">SUM(0.25*(J14-F14),F14)</f>
        <v>2</v>
      </c>
      <c r="H14" s="71">
        <f ca="1">SUM(0.5*(J14-F14),F14)</f>
        <v>2</v>
      </c>
      <c r="I14" s="71">
        <f ca="1">SUM(0.75*(J14-F14),F14)</f>
        <v>2</v>
      </c>
      <c r="J14" s="108">
        <f ca="1">SUM(F14,-B14,F14)</f>
        <v>2</v>
      </c>
      <c r="K14" s="71">
        <f ca="1">SUM(0.25*(N14-J14),J14)</f>
        <v>2.75</v>
      </c>
      <c r="L14" s="71">
        <f ca="1">SUM(0.5*(N14-J14),J14)</f>
        <v>3.5</v>
      </c>
      <c r="M14" s="71">
        <f ca="1">SUM(0.75*(N14-J14),J14)</f>
        <v>4.25</v>
      </c>
      <c r="N14" s="108">
        <f ca="1">SUM(F14,-B14,J14,0.2*ABS(J14-F14),0.2*(17-F14))</f>
        <v>5</v>
      </c>
      <c r="O14" s="71">
        <f ca="1">SUM(0.25*(R14-N14),N14)</f>
        <v>8</v>
      </c>
      <c r="P14" s="71">
        <f ca="1">SUM(0.5*(R14-N14),N14)</f>
        <v>11</v>
      </c>
      <c r="Q14" s="71">
        <f ca="1">SUM(0.75*(R14-N14),N14)</f>
        <v>14</v>
      </c>
      <c r="R14" s="108">
        <v>17</v>
      </c>
      <c r="S14" s="122"/>
      <c r="T14" s="111">
        <f ca="1">SUM((CZ20+CZ19+CZ18+CZ17+CZ16+CZ15+CZ14+CZ13+CZ12+CY11+CX10)*0.132,(CW9+CV9+CU8+CT8)*0.132/2,(CS7+CR7+CQ7+CP7+CO7+CN7+CM6+CL6+CK6+CJ6+CI6+CH6+CG5+CF5+CE5+CD5+CC5+CB5+CA4+BZ4+BY4+BX4+BW4+BV4)*0.132/6,17)</f>
        <v>15.517538461538461</v>
      </c>
      <c r="U14" s="111"/>
      <c r="V14" s="122"/>
      <c r="W14" s="108"/>
      <c r="X14" s="112">
        <f ca="1">'Lane 22'!D59</f>
        <v>25</v>
      </c>
      <c r="Y14" s="71">
        <f ca="1">'Lane 22'!E59</f>
        <v>0</v>
      </c>
      <c r="Z14" s="71">
        <f ca="1">'Lane 22'!F59</f>
        <v>0</v>
      </c>
      <c r="AA14" s="71">
        <f ca="1">'Lane 22'!G59</f>
        <v>0</v>
      </c>
      <c r="AB14" s="71">
        <f ca="1">'Lane 22'!H59</f>
        <v>0</v>
      </c>
      <c r="AC14" s="71">
        <f ca="1">'Lane 22'!I59</f>
        <v>0</v>
      </c>
      <c r="AD14" s="71">
        <f ca="1">'Lane 22'!CI59</f>
        <v>0.42307692307692307</v>
      </c>
      <c r="AE14" s="71">
        <f ca="1">'Lane 22'!CH59</f>
        <v>0.42307692307692307</v>
      </c>
      <c r="AF14" s="71">
        <f ca="1">'Lane 22'!CG59</f>
        <v>0.42307692307692307</v>
      </c>
      <c r="AG14" s="71">
        <f ca="1">'Lane 22'!CF59</f>
        <v>0.42307692307692307</v>
      </c>
      <c r="AH14" s="71">
        <f ca="1">'Lane 22'!CE59</f>
        <v>0.42307692307692307</v>
      </c>
      <c r="AI14" s="71">
        <f ca="1">'Lane 22'!CD59</f>
        <v>0.42307692307692307</v>
      </c>
      <c r="AJ14" s="71">
        <f ca="1">'Lane 22'!CC59</f>
        <v>0.42307692307692307</v>
      </c>
      <c r="AK14" s="71">
        <f ca="1">'Lane 22'!CB59</f>
        <v>0.42307692307692307</v>
      </c>
      <c r="AL14" s="71">
        <f ca="1">'Lane 22'!CA59</f>
        <v>0.42307692307692307</v>
      </c>
      <c r="AM14" s="71">
        <f ca="1">'Lane 22'!BZ59</f>
        <v>0.42307692307692307</v>
      </c>
      <c r="AN14" s="71">
        <f ca="1">'Lane 22'!BY59</f>
        <v>-0.57692307692307687</v>
      </c>
      <c r="AO14" s="71">
        <f ca="1">'Lane 22'!BX59</f>
        <v>-0.57692307692307687</v>
      </c>
      <c r="AP14" s="71">
        <f ca="1">'Lane 22'!BW59</f>
        <v>-0.57692307692307709</v>
      </c>
      <c r="AQ14" s="71">
        <f ca="1">'Lane 22'!BV59</f>
        <v>-0.57692307692307709</v>
      </c>
      <c r="AR14" s="71">
        <f ca="1">'Lane 22'!BU59</f>
        <v>-1.5769230769230767</v>
      </c>
      <c r="AS14" s="71">
        <f ca="1">'Lane 22'!BT59</f>
        <v>-1.5769230769230767</v>
      </c>
      <c r="AT14" s="71">
        <f ca="1">'Lane 22'!BS59</f>
        <v>-0.57692307692307665</v>
      </c>
      <c r="AU14" s="71">
        <f ca="1">'Lane 22'!BR59</f>
        <v>-2.5769230769230766</v>
      </c>
      <c r="AV14" s="71">
        <f ca="1">'Lane 22'!BQ59</f>
        <v>0.42307692307692335</v>
      </c>
      <c r="AW14" s="71">
        <f ca="1">'Lane 22'!BP59</f>
        <v>-0.57692307692307665</v>
      </c>
      <c r="AX14" s="71">
        <f ca="1">'Lane 22'!BO59</f>
        <v>0.42307692307692335</v>
      </c>
      <c r="AY14" s="71">
        <f ca="1">'Lane 22'!BN59</f>
        <v>-0.57692307692307665</v>
      </c>
      <c r="AZ14" s="71">
        <f ca="1">'Lane 22'!BM59</f>
        <v>-0.57692307692307665</v>
      </c>
      <c r="BA14" s="71">
        <f ca="1">'Lane 22'!BL59</f>
        <v>-1.5769230769230767</v>
      </c>
      <c r="BB14" s="71">
        <f ca="1">'Lane 22'!BK59</f>
        <v>0.42307692307692335</v>
      </c>
      <c r="BC14" s="71">
        <f ca="1">'Lane 22'!BJ59</f>
        <v>1.4230769230769234</v>
      </c>
      <c r="BD14" s="71">
        <f ca="1">'Lane 22'!BI59</f>
        <v>0.42307692307692335</v>
      </c>
      <c r="BE14" s="71">
        <f ca="1">'Lane 22'!BH59</f>
        <v>1.4230769230769234</v>
      </c>
      <c r="BF14" s="71">
        <f ca="1">'Lane 22'!BG59</f>
        <v>0.42307692307692335</v>
      </c>
      <c r="BG14" s="71">
        <f ca="1">'Lane 22'!BF59</f>
        <v>0.42307692307692335</v>
      </c>
      <c r="BH14" s="71">
        <f ca="1">'Lane 22'!BE59</f>
        <v>0.42307692307692335</v>
      </c>
      <c r="BI14" s="71">
        <f ca="1">'Lane 22'!BD59</f>
        <v>0.42307692307692335</v>
      </c>
      <c r="BJ14" s="71">
        <f ca="1">'Lane 22'!BC59</f>
        <v>0.42307692307692335</v>
      </c>
      <c r="BK14" s="71">
        <f ca="1">'Lane 22'!BB59</f>
        <v>-0.57692307692307665</v>
      </c>
      <c r="BL14" s="71">
        <f ca="1">'Lane 22'!BA59</f>
        <v>0.42307692307692335</v>
      </c>
      <c r="BM14" s="71">
        <f ca="1">'Lane 22'!AZ59</f>
        <v>0.42307692307692335</v>
      </c>
      <c r="BN14" s="71">
        <f ca="1">'Lane 22'!AY59</f>
        <v>-0.57692307692307665</v>
      </c>
      <c r="BO14" s="71">
        <f ca="1">'Lane 22'!AX59</f>
        <v>0.42307692307692335</v>
      </c>
      <c r="BP14" s="71">
        <f ca="1">'Lane 22'!AW59</f>
        <v>0.42307692307692335</v>
      </c>
      <c r="BQ14" s="71">
        <f ca="1">'Lane 22'!AV59</f>
        <v>-0.57692307692307665</v>
      </c>
      <c r="BR14" s="71">
        <f ca="1">'Lane 22'!AU59</f>
        <v>0.42307692307692335</v>
      </c>
      <c r="BS14" s="71">
        <f ca="1">'Lane 22'!AT59</f>
        <v>-0.57692307692307665</v>
      </c>
      <c r="BT14" s="71">
        <f ca="1">'Lane 22'!AS59</f>
        <v>0.42307692307692335</v>
      </c>
      <c r="BU14" s="71">
        <f ca="1">'Lane 22'!AR59</f>
        <v>0.42307692307692335</v>
      </c>
      <c r="BV14" s="71">
        <f ca="1">'Lane 22'!AQ59</f>
        <v>-0.57692307692307665</v>
      </c>
      <c r="BW14" s="71">
        <f ca="1">'Lane 22'!AP59</f>
        <v>0.42307692307692335</v>
      </c>
      <c r="BX14" s="71">
        <f ca="1">'Lane 22'!AO59</f>
        <v>0.42307692307692335</v>
      </c>
      <c r="BY14" s="71">
        <f ca="1">'Lane 22'!AN59</f>
        <v>-0.57692307692307665</v>
      </c>
      <c r="BZ14" s="71">
        <f ca="1">'Lane 22'!AM59</f>
        <v>-0.57692307692307665</v>
      </c>
      <c r="CA14" s="71">
        <f ca="1">'Lane 22'!AL59</f>
        <v>0.42307692307692335</v>
      </c>
      <c r="CB14" s="71">
        <f ca="1">'Lane 22'!AK59</f>
        <v>1.4230769230769234</v>
      </c>
      <c r="CC14" s="71">
        <f ca="1">'Lane 22'!AJ59</f>
        <v>1.4230769230769234</v>
      </c>
      <c r="CD14" s="71">
        <f ca="1">'Lane 22'!AI59</f>
        <v>1.4230769230769234</v>
      </c>
      <c r="CE14" s="71">
        <f ca="1">'Lane 22'!AH59</f>
        <v>0.42307692307692335</v>
      </c>
      <c r="CF14" s="71">
        <f ca="1">'Lane 22'!AG59</f>
        <v>1.4230769230769234</v>
      </c>
      <c r="CG14" s="71">
        <f ca="1">'Lane 22'!AF59</f>
        <v>1.4230769230769234</v>
      </c>
      <c r="CH14" s="71">
        <f ca="1">'Lane 22'!AE59</f>
        <v>2.4230769230769234</v>
      </c>
      <c r="CI14" s="71">
        <f ca="1">'Lane 22'!AD59</f>
        <v>2.4230769230769234</v>
      </c>
      <c r="CJ14" s="71">
        <f ca="1">'Lane 22'!AC59</f>
        <v>3.4230769230769234</v>
      </c>
      <c r="CK14" s="71">
        <f ca="1">'Lane 22'!AB59</f>
        <v>2.4230769230769234</v>
      </c>
      <c r="CL14" s="71">
        <f ca="1">'Lane 22'!AA59</f>
        <v>1.4230769230769234</v>
      </c>
      <c r="CM14" s="71">
        <f ca="1">'Lane 22'!Z59</f>
        <v>2.4230769230769234</v>
      </c>
      <c r="CN14" s="71">
        <f ca="1">'Lane 22'!Y59</f>
        <v>0.42307692307692335</v>
      </c>
      <c r="CO14" s="71">
        <f ca="1">'Lane 22'!X59</f>
        <v>1.4230769230769229</v>
      </c>
      <c r="CP14" s="71">
        <f ca="1">'Lane 22'!W59</f>
        <v>1.4230769230769229</v>
      </c>
      <c r="CQ14" s="71">
        <f ca="1">'Lane 22'!V59</f>
        <v>1.4230769230769231</v>
      </c>
      <c r="CR14" s="71">
        <f ca="1">'Lane 22'!U59</f>
        <v>0.42307692307692313</v>
      </c>
      <c r="CS14" s="71">
        <f ca="1">'Lane 22'!T59</f>
        <v>1.4230769230769231</v>
      </c>
      <c r="CT14" s="71">
        <f ca="1">'Lane 22'!S59</f>
        <v>1.4230769230769231</v>
      </c>
      <c r="CU14" s="71">
        <f ca="1">'Lane 22'!R59</f>
        <v>0.42307692307692307</v>
      </c>
      <c r="CV14" s="71">
        <f ca="1">'Lane 22'!Q59</f>
        <v>1.4230769230769231</v>
      </c>
      <c r="CW14" s="71">
        <f ca="1">'Lane 22'!P59</f>
        <v>0.42307692307692313</v>
      </c>
      <c r="CX14" s="71">
        <f ca="1">'Lane 22'!O59</f>
        <v>0.42307692307692313</v>
      </c>
      <c r="CY14" s="71">
        <f ca="1">'Lane 22'!N59</f>
        <v>0.42307692307692313</v>
      </c>
      <c r="CZ14" s="71">
        <f ca="1">'Lane 22'!M59</f>
        <v>-1.5769230769230769</v>
      </c>
      <c r="DA14" s="71">
        <f ca="1">'Lane 22'!L59</f>
        <v>1.4230769230769231</v>
      </c>
      <c r="DB14" s="71">
        <f ca="1">'Lane 22'!K59</f>
        <v>0.42307692307692307</v>
      </c>
      <c r="DC14" s="112">
        <v>24.5</v>
      </c>
    </row>
    <row r="15" spans="2:107">
      <c r="B15" s="108"/>
      <c r="C15" s="71"/>
      <c r="D15" s="71"/>
      <c r="E15" s="71"/>
      <c r="F15" s="108"/>
      <c r="G15" s="71"/>
      <c r="H15" s="71"/>
      <c r="I15" s="71"/>
      <c r="J15" s="108"/>
      <c r="K15" s="71"/>
      <c r="L15" s="71"/>
      <c r="M15" s="71"/>
      <c r="N15" s="108"/>
      <c r="O15" s="71"/>
      <c r="P15" s="71"/>
      <c r="Q15" s="71"/>
      <c r="R15" s="108"/>
      <c r="S15" s="122"/>
      <c r="T15" s="111"/>
      <c r="U15" s="111"/>
      <c r="V15" s="122"/>
      <c r="W15" s="108"/>
      <c r="X15" s="112">
        <f ca="1">'Lane 22'!D61</f>
        <v>21</v>
      </c>
      <c r="Y15" s="71">
        <f ca="1">'Lane 22'!E61</f>
        <v>0</v>
      </c>
      <c r="Z15" s="71">
        <f ca="1">'Lane 22'!F61</f>
        <v>0</v>
      </c>
      <c r="AA15" s="71">
        <f ca="1">'Lane 22'!G61</f>
        <v>0</v>
      </c>
      <c r="AB15" s="71">
        <f ca="1">'Lane 22'!H61</f>
        <v>0</v>
      </c>
      <c r="AC15" s="71">
        <f ca="1">'Lane 22'!I61</f>
        <v>0</v>
      </c>
      <c r="AD15" s="71">
        <f ca="1">'Lane 22'!CI61</f>
        <v>0.74358974358974361</v>
      </c>
      <c r="AE15" s="71">
        <f ca="1">'Lane 22'!CH61</f>
        <v>0.74358974358974361</v>
      </c>
      <c r="AF15" s="71">
        <f ca="1">'Lane 22'!CG61</f>
        <v>0.74358974358974361</v>
      </c>
      <c r="AG15" s="71">
        <f ca="1">'Lane 22'!CF61</f>
        <v>0.74358974358974361</v>
      </c>
      <c r="AH15" s="71">
        <f ca="1">'Lane 22'!CE61</f>
        <v>0.74358974358974361</v>
      </c>
      <c r="AI15" s="71">
        <f ca="1">'Lane 22'!CD61</f>
        <v>0.74358974358974361</v>
      </c>
      <c r="AJ15" s="71">
        <f ca="1">'Lane 22'!CC61</f>
        <v>0.74358974358974361</v>
      </c>
      <c r="AK15" s="71">
        <f ca="1">'Lane 22'!CB61</f>
        <v>0.74358974358974361</v>
      </c>
      <c r="AL15" s="71">
        <f ca="1">'Lane 22'!CA61</f>
        <v>0.74358974358974361</v>
      </c>
      <c r="AM15" s="71">
        <f ca="1">'Lane 22'!BZ61</f>
        <v>0.74358974358974361</v>
      </c>
      <c r="AN15" s="71">
        <f ca="1">'Lane 22'!BY61</f>
        <v>-0.25641025641025639</v>
      </c>
      <c r="AO15" s="71">
        <f ca="1">'Lane 22'!BX61</f>
        <v>-0.25641025641025639</v>
      </c>
      <c r="AP15" s="71">
        <f ca="1">'Lane 22'!BW61</f>
        <v>-0.25641025641025639</v>
      </c>
      <c r="AQ15" s="71">
        <f ca="1">'Lane 22'!BV61</f>
        <v>-0.25641025641025639</v>
      </c>
      <c r="AR15" s="71">
        <f ca="1">'Lane 22'!BU61</f>
        <v>-1.2564102564102564</v>
      </c>
      <c r="AS15" s="71">
        <f ca="1">'Lane 22'!BT61</f>
        <v>-1.2564102564102564</v>
      </c>
      <c r="AT15" s="71">
        <f ca="1">'Lane 22'!BS61</f>
        <v>-0.2564102564102555</v>
      </c>
      <c r="AU15" s="71">
        <f ca="1">'Lane 22'!BR61</f>
        <v>-2.2564102564102555</v>
      </c>
      <c r="AV15" s="71">
        <f ca="1">'Lane 22'!BQ61</f>
        <v>0.7435897435897445</v>
      </c>
      <c r="AW15" s="71">
        <f ca="1">'Lane 22'!BP61</f>
        <v>-0.2564102564102555</v>
      </c>
      <c r="AX15" s="71">
        <f ca="1">'Lane 22'!BO61</f>
        <v>0.7435897435897445</v>
      </c>
      <c r="AY15" s="71">
        <f ca="1">'Lane 22'!BN61</f>
        <v>-0.2564102564102555</v>
      </c>
      <c r="AZ15" s="71">
        <f ca="1">'Lane 22'!BM61</f>
        <v>-0.2564102564102555</v>
      </c>
      <c r="BA15" s="71">
        <f ca="1">'Lane 22'!BL61</f>
        <v>-1.2564102564102555</v>
      </c>
      <c r="BB15" s="71">
        <f ca="1">'Lane 22'!BK61</f>
        <v>0.7435897435897445</v>
      </c>
      <c r="BC15" s="71">
        <f ca="1">'Lane 22'!BJ61</f>
        <v>1.7435897435897445</v>
      </c>
      <c r="BD15" s="71">
        <f ca="1">'Lane 22'!BI61</f>
        <v>0.7435897435897445</v>
      </c>
      <c r="BE15" s="71">
        <f ca="1">'Lane 22'!BH61</f>
        <v>1.7435897435897445</v>
      </c>
      <c r="BF15" s="71">
        <f ca="1">'Lane 22'!BG61</f>
        <v>0.7435897435897445</v>
      </c>
      <c r="BG15" s="71">
        <f ca="1">'Lane 22'!BF61</f>
        <v>0.7435897435897445</v>
      </c>
      <c r="BH15" s="71">
        <f ca="1">'Lane 22'!BE61</f>
        <v>0.7435897435897445</v>
      </c>
      <c r="BI15" s="71">
        <f ca="1">'Lane 22'!BD61</f>
        <v>0.7435897435897445</v>
      </c>
      <c r="BJ15" s="71">
        <f ca="1">'Lane 22'!BC61</f>
        <v>0.7435897435897445</v>
      </c>
      <c r="BK15" s="71">
        <f ca="1">'Lane 22'!BB61</f>
        <v>-0.2564102564102555</v>
      </c>
      <c r="BL15" s="71">
        <f ca="1">'Lane 22'!BA61</f>
        <v>0.7435897435897445</v>
      </c>
      <c r="BM15" s="71">
        <f ca="1">'Lane 22'!AZ61</f>
        <v>0.7435897435897445</v>
      </c>
      <c r="BN15" s="71">
        <f ca="1">'Lane 22'!AY61</f>
        <v>-0.2564102564102555</v>
      </c>
      <c r="BO15" s="71">
        <f ca="1">'Lane 22'!AX61</f>
        <v>0.7435897435897445</v>
      </c>
      <c r="BP15" s="71">
        <f ca="1">'Lane 22'!AW61</f>
        <v>0.7435897435897445</v>
      </c>
      <c r="BQ15" s="71">
        <f ca="1">'Lane 22'!AV61</f>
        <v>-0.2564102564102555</v>
      </c>
      <c r="BR15" s="71">
        <f ca="1">'Lane 22'!AU61</f>
        <v>0.7435897435897445</v>
      </c>
      <c r="BS15" s="71">
        <f ca="1">'Lane 22'!AT61</f>
        <v>-0.2564102564102555</v>
      </c>
      <c r="BT15" s="71">
        <f ca="1">'Lane 22'!AS61</f>
        <v>0.7435897435897445</v>
      </c>
      <c r="BU15" s="71">
        <f ca="1">'Lane 22'!AR61</f>
        <v>0.7435897435897445</v>
      </c>
      <c r="BV15" s="71">
        <f ca="1">'Lane 22'!AQ61</f>
        <v>-0.2564102564102555</v>
      </c>
      <c r="BW15" s="71">
        <f ca="1">'Lane 22'!AP61</f>
        <v>0.7435897435897445</v>
      </c>
      <c r="BX15" s="71">
        <f ca="1">'Lane 22'!AO61</f>
        <v>0.7435897435897445</v>
      </c>
      <c r="BY15" s="71">
        <f ca="1">'Lane 22'!AN61</f>
        <v>-0.2564102564102555</v>
      </c>
      <c r="BZ15" s="71">
        <f ca="1">'Lane 22'!AM61</f>
        <v>-0.2564102564102555</v>
      </c>
      <c r="CA15" s="71">
        <f ca="1">'Lane 22'!AL61</f>
        <v>0.7435897435897445</v>
      </c>
      <c r="CB15" s="71">
        <f ca="1">'Lane 22'!AK61</f>
        <v>1.7435897435897445</v>
      </c>
      <c r="CC15" s="71">
        <f ca="1">'Lane 22'!AJ61</f>
        <v>1.7435897435897445</v>
      </c>
      <c r="CD15" s="71">
        <f ca="1">'Lane 22'!AI61</f>
        <v>1.7435897435897445</v>
      </c>
      <c r="CE15" s="71">
        <f ca="1">'Lane 22'!AH61</f>
        <v>0.7435897435897445</v>
      </c>
      <c r="CF15" s="71">
        <f ca="1">'Lane 22'!AG61</f>
        <v>1.7435897435897445</v>
      </c>
      <c r="CG15" s="71">
        <f ca="1">'Lane 22'!AF61</f>
        <v>1.7435897435897445</v>
      </c>
      <c r="CH15" s="71">
        <f ca="1">'Lane 22'!AE61</f>
        <v>2.7435897435897445</v>
      </c>
      <c r="CI15" s="71">
        <f ca="1">'Lane 22'!AD61</f>
        <v>2.7435897435897445</v>
      </c>
      <c r="CJ15" s="71">
        <f ca="1">'Lane 22'!AC61</f>
        <v>3.7435897435897445</v>
      </c>
      <c r="CK15" s="71">
        <f ca="1">'Lane 22'!AB61</f>
        <v>2.7435897435897436</v>
      </c>
      <c r="CL15" s="71">
        <f ca="1">'Lane 22'!AA61</f>
        <v>1.7435897435897436</v>
      </c>
      <c r="CM15" s="71">
        <f ca="1">'Lane 22'!Z61</f>
        <v>2.7435897435897436</v>
      </c>
      <c r="CN15" s="71">
        <f ca="1">'Lane 22'!Y61</f>
        <v>0.74358974358974361</v>
      </c>
      <c r="CO15" s="71">
        <f ca="1">'Lane 22'!X61</f>
        <v>1.7435897435897436</v>
      </c>
      <c r="CP15" s="71">
        <f ca="1">'Lane 22'!W61</f>
        <v>1.7435897435897436</v>
      </c>
      <c r="CQ15" s="71">
        <f ca="1">'Lane 22'!V61</f>
        <v>1.7435897435897436</v>
      </c>
      <c r="CR15" s="71">
        <f ca="1">'Lane 22'!U61</f>
        <v>0.74358974358974361</v>
      </c>
      <c r="CS15" s="71">
        <f ca="1">'Lane 22'!T61</f>
        <v>1.7435897435897436</v>
      </c>
      <c r="CT15" s="71">
        <f ca="1">'Lane 22'!S61</f>
        <v>1.7435897435897436</v>
      </c>
      <c r="CU15" s="71">
        <f ca="1">'Lane 22'!R61</f>
        <v>0.74358974358974361</v>
      </c>
      <c r="CV15" s="71">
        <f ca="1">'Lane 22'!Q61</f>
        <v>1.7435897435897436</v>
      </c>
      <c r="CW15" s="71">
        <f ca="1">'Lane 22'!P61</f>
        <v>0.74358974358974361</v>
      </c>
      <c r="CX15" s="71">
        <f ca="1">'Lane 22'!O61</f>
        <v>0.74358974358974361</v>
      </c>
      <c r="CY15" s="71">
        <f ca="1">'Lane 22'!N61</f>
        <v>0.74358974358974361</v>
      </c>
      <c r="CZ15" s="71">
        <f ca="1">'Lane 22'!M61</f>
        <v>-1.2564102564102564</v>
      </c>
      <c r="DA15" s="71">
        <f ca="1">'Lane 22'!L61</f>
        <v>1.7435897435897436</v>
      </c>
      <c r="DB15" s="71">
        <f ca="1">'Lane 22'!K61</f>
        <v>0.74358974358974361</v>
      </c>
      <c r="DC15" s="112">
        <v>21</v>
      </c>
    </row>
    <row r="16" spans="2:107">
      <c r="B16" s="108">
        <v>1</v>
      </c>
      <c r="C16" s="71">
        <f ca="1">SUM(0.25*(F16-B16),B16)</f>
        <v>1.5</v>
      </c>
      <c r="D16" s="71">
        <f ca="1">SUM(0.5*(F16-B16)+B16)</f>
        <v>2</v>
      </c>
      <c r="E16" s="71">
        <f ca="1">SUM(0.75*(F16-B16),B16)</f>
        <v>2.5</v>
      </c>
      <c r="F16" s="108">
        <v>3</v>
      </c>
      <c r="G16" s="71">
        <f ca="1">SUM(0.25*(J16-F16),F16)</f>
        <v>3.5</v>
      </c>
      <c r="H16" s="71">
        <f ca="1">SUM(0.5*(J16-F16),F16)</f>
        <v>4</v>
      </c>
      <c r="I16" s="71">
        <f ca="1">SUM(0.75*(J16-F16),F16)</f>
        <v>4.5</v>
      </c>
      <c r="J16" s="108">
        <f ca="1">SUM(F16,-B16,F16)</f>
        <v>5</v>
      </c>
      <c r="K16" s="71">
        <f ca="1">SUM(0.25*(N16-J16),J16)</f>
        <v>5.625</v>
      </c>
      <c r="L16" s="71">
        <f ca="1">SUM(0.5*(N16-J16),J16)</f>
        <v>6.25</v>
      </c>
      <c r="M16" s="71">
        <f ca="1">SUM(0.75*(N16-J16),J16)</f>
        <v>6.875</v>
      </c>
      <c r="N16" s="108">
        <f ca="1">SUM(F16,-B16,J16,0.25*ABS(J16-F16))</f>
        <v>7.5</v>
      </c>
      <c r="O16" s="71">
        <f ca="1">SUM(0.25*(R16-N16),N16)</f>
        <v>9.875</v>
      </c>
      <c r="P16" s="71">
        <f ca="1">SUM(0.5*(R16-N16),N16)</f>
        <v>12.25</v>
      </c>
      <c r="Q16" s="71">
        <f ca="1">SUM(0.75*(R16-N16),N16)</f>
        <v>14.625</v>
      </c>
      <c r="R16" s="108">
        <v>17</v>
      </c>
      <c r="S16" s="122"/>
      <c r="T16" s="111">
        <f ca="1">SUM((DB20+DA19+CZ18+CY17+CX16+CW15+CV14+CU13+CT12+CS11+CR10)*0.132,(CQ9+CP9)*0.132/2,(CO8+CN8)*0.132/2,(CM7+CL7+CK7+CJ7+CI7)*0.132/5,(CH6+CG6+CF6+CE6+CD6)*0.132/5,(CC5+CB5+CA5+BZ5)*0.132/4,(BY4+BX4+BW4+BV4)*0.132/4,17)</f>
        <v>17.15653846153846</v>
      </c>
      <c r="U16" s="111"/>
      <c r="V16" s="122"/>
      <c r="W16" s="108"/>
      <c r="X16" s="112">
        <f ca="1">'Lane 22'!D63</f>
        <v>17</v>
      </c>
      <c r="Y16" s="71">
        <f ca="1">'Lane 22'!E63</f>
        <v>0</v>
      </c>
      <c r="Z16" s="71">
        <f ca="1">'Lane 22'!F63</f>
        <v>0</v>
      </c>
      <c r="AA16" s="71">
        <f ca="1">'Lane 22'!G63</f>
        <v>0</v>
      </c>
      <c r="AB16" s="71">
        <f ca="1">'Lane 22'!H63</f>
        <v>0</v>
      </c>
      <c r="AC16" s="71">
        <f ca="1">'Lane 22'!I63</f>
        <v>0</v>
      </c>
      <c r="AD16" s="113">
        <f ca="1">'Lane 22'!CI63</f>
        <v>-1.1282051282051282</v>
      </c>
      <c r="AE16" s="113">
        <f ca="1">'Lane 22'!CH63</f>
        <v>-2.1282051282051282</v>
      </c>
      <c r="AF16" s="113">
        <f ca="1">'Lane 22'!CG63</f>
        <v>-1.1282051282051278</v>
      </c>
      <c r="AG16" s="113">
        <f ca="1">'Lane 22'!CF63</f>
        <v>-1.1282051282051278</v>
      </c>
      <c r="AH16" s="113">
        <f ca="1">'Lane 22'!CE63</f>
        <v>-2.1282051282051277</v>
      </c>
      <c r="AI16" s="113">
        <f ca="1">'Lane 22'!CD63</f>
        <v>-2.1282051282051277</v>
      </c>
      <c r="AJ16" s="113">
        <f ca="1">'Lane 22'!CC63</f>
        <v>-3.1282051282051277</v>
      </c>
      <c r="AK16" s="113">
        <f ca="1">'Lane 22'!CB63</f>
        <v>-5.1282051282051277</v>
      </c>
      <c r="AL16" s="113">
        <f ca="1">'Lane 22'!CA63</f>
        <v>-3.1282051282051277</v>
      </c>
      <c r="AM16" s="113">
        <f ca="1">'Lane 22'!BZ63</f>
        <v>-2.1282051282051277</v>
      </c>
      <c r="AN16" s="113">
        <f ca="1">'Lane 22'!BY63</f>
        <v>-4.1282051282051277</v>
      </c>
      <c r="AO16" s="113">
        <f ca="1">'Lane 22'!BX63</f>
        <v>-4.1282051282051277</v>
      </c>
      <c r="AP16" s="113">
        <f ca="1">'Lane 22'!BW63</f>
        <v>-4.1282051282051313</v>
      </c>
      <c r="AQ16" s="113">
        <f ca="1">'Lane 22'!BV63</f>
        <v>-4.1282051282051313</v>
      </c>
      <c r="AR16" s="113">
        <f ca="1">'Lane 22'!BU63</f>
        <v>-6.1282051282051313</v>
      </c>
      <c r="AS16" s="113">
        <f ca="1">'Lane 22'!BT63</f>
        <v>-7.1282051282051313</v>
      </c>
      <c r="AT16" s="113">
        <f ca="1">'Lane 22'!BS63</f>
        <v>-4.1282051282051313</v>
      </c>
      <c r="AU16" s="113">
        <f ca="1">'Lane 22'!BR63</f>
        <v>-5.1282051282051313</v>
      </c>
      <c r="AV16" s="113">
        <f ca="1">'Lane 22'!BQ63</f>
        <v>-3.1282051282051313</v>
      </c>
      <c r="AW16" s="113">
        <f ca="1">'Lane 22'!BP63</f>
        <v>-4.1282051282051242</v>
      </c>
      <c r="AX16" s="113">
        <f ca="1">'Lane 22'!BO63</f>
        <v>-3.1282051282051242</v>
      </c>
      <c r="AY16" s="113">
        <f ca="1">'Lane 22'!BN63</f>
        <v>-4.1282051282051242</v>
      </c>
      <c r="AZ16" s="113">
        <f ca="1">'Lane 22'!BM63</f>
        <v>-3.1282051282051242</v>
      </c>
      <c r="BA16" s="113">
        <f ca="1">'Lane 22'!BL63</f>
        <v>-3.1282051282051242</v>
      </c>
      <c r="BB16" s="113">
        <f ca="1">'Lane 22'!BK63</f>
        <v>-2.1282051282051242</v>
      </c>
      <c r="BC16" s="113">
        <f ca="1">'Lane 22'!BJ63</f>
        <v>-2.1282051282051242</v>
      </c>
      <c r="BD16" s="113">
        <f ca="1">'Lane 22'!BI63</f>
        <v>-2.1282051282051242</v>
      </c>
      <c r="BE16" s="113">
        <f ca="1">'Lane 22'!BH63</f>
        <v>-2.1282051282051242</v>
      </c>
      <c r="BF16" s="113">
        <f ca="1">'Lane 22'!BG63</f>
        <v>-0.1282051282051242</v>
      </c>
      <c r="BG16" s="113">
        <f ca="1">'Lane 22'!BF63</f>
        <v>-1.1282051282051242</v>
      </c>
      <c r="BH16" s="113">
        <f ca="1">'Lane 22'!BE63</f>
        <v>-1.1282051282051242</v>
      </c>
      <c r="BI16" s="113">
        <f ca="1">'Lane 22'!BD63</f>
        <v>-1.1282051282051242</v>
      </c>
      <c r="BJ16" s="113">
        <f ca="1">'Lane 22'!BC63</f>
        <v>0.8717948717948758</v>
      </c>
      <c r="BK16" s="113">
        <f ca="1">'Lane 22'!BB63</f>
        <v>0.8717948717948758</v>
      </c>
      <c r="BL16" s="113">
        <f ca="1">'Lane 22'!BA63</f>
        <v>1.8717948717948758</v>
      </c>
      <c r="BM16" s="113">
        <f ca="1">'Lane 22'!AZ63</f>
        <v>1.8717948717948758</v>
      </c>
      <c r="BN16" s="113">
        <f ca="1">'Lane 22'!AY63</f>
        <v>0.8717948717948758</v>
      </c>
      <c r="BO16" s="113">
        <f ca="1">'Lane 22'!AX63</f>
        <v>0.8717948717948758</v>
      </c>
      <c r="BP16" s="113">
        <f ca="1">'Lane 22'!AW63</f>
        <v>2.8717948717948758</v>
      </c>
      <c r="BQ16" s="113">
        <f ca="1">'Lane 22'!AV63</f>
        <v>0.8717948717948758</v>
      </c>
      <c r="BR16" s="113">
        <f ca="1">'Lane 22'!AU63</f>
        <v>1.8717948717948758</v>
      </c>
      <c r="BS16" s="113">
        <f ca="1">'Lane 22'!AT63</f>
        <v>2.8717948717948758</v>
      </c>
      <c r="BT16" s="113">
        <f ca="1">'Lane 22'!AS63</f>
        <v>1.8717948717948758</v>
      </c>
      <c r="BU16" s="113">
        <f ca="1">'Lane 22'!AR63</f>
        <v>1.8717948717948758</v>
      </c>
      <c r="BV16" s="113">
        <f ca="1">'Lane 22'!AQ63</f>
        <v>1.8717948717948758</v>
      </c>
      <c r="BW16" s="113">
        <f ca="1">'Lane 22'!AP63</f>
        <v>1.8717948717948758</v>
      </c>
      <c r="BX16" s="113">
        <f ca="1">'Lane 22'!AO63</f>
        <v>2.8717948717948687</v>
      </c>
      <c r="BY16" s="113">
        <f ca="1">'Lane 22'!AN63</f>
        <v>2.8717948717948687</v>
      </c>
      <c r="BZ16" s="113">
        <f ca="1">'Lane 22'!AM63</f>
        <v>2.8717948717948687</v>
      </c>
      <c r="CA16" s="113">
        <f ca="1">'Lane 22'!AL63</f>
        <v>1.8717948717948687</v>
      </c>
      <c r="CB16" s="113">
        <f ca="1">'Lane 22'!AK63</f>
        <v>1.8717948717948687</v>
      </c>
      <c r="CC16" s="113">
        <f ca="1">'Lane 22'!AJ63</f>
        <v>1.8717948717948687</v>
      </c>
      <c r="CD16" s="113">
        <f ca="1">'Lane 22'!AI63</f>
        <v>2.8717948717948687</v>
      </c>
      <c r="CE16" s="113">
        <f ca="1">'Lane 22'!AH63</f>
        <v>1.8717948717948687</v>
      </c>
      <c r="CF16" s="113">
        <f ca="1">'Lane 22'!AG63</f>
        <v>1.8717948717948687</v>
      </c>
      <c r="CG16" s="113">
        <f ca="1">'Lane 22'!AF63</f>
        <v>1.8717948717948687</v>
      </c>
      <c r="CH16" s="113">
        <f ca="1">'Lane 22'!AE63</f>
        <v>1.8717948717948687</v>
      </c>
      <c r="CI16" s="113">
        <f ca="1">'Lane 22'!AD63</f>
        <v>2.8717948717948687</v>
      </c>
      <c r="CJ16" s="113">
        <f ca="1">'Lane 22'!AC63</f>
        <v>2.8717948717948687</v>
      </c>
      <c r="CK16" s="113">
        <f ca="1">'Lane 22'!AB63</f>
        <v>2.8717948717948723</v>
      </c>
      <c r="CL16" s="113">
        <f ca="1">'Lane 22'!AA63</f>
        <v>1.8717948717948723</v>
      </c>
      <c r="CM16" s="113">
        <f ca="1">'Lane 22'!Z63</f>
        <v>1.8717948717948723</v>
      </c>
      <c r="CN16" s="113">
        <f ca="1">'Lane 22'!Y63</f>
        <v>1.8717948717948723</v>
      </c>
      <c r="CO16" s="113">
        <f ca="1">'Lane 22'!X63</f>
        <v>2.8717948717948723</v>
      </c>
      <c r="CP16" s="113">
        <f ca="1">'Lane 22'!W63</f>
        <v>1.8717948717948723</v>
      </c>
      <c r="CQ16" s="113">
        <f ca="1">'Lane 22'!V63</f>
        <v>2.8717948717948723</v>
      </c>
      <c r="CR16" s="113">
        <f ca="1">'Lane 22'!U63</f>
        <v>2.8717948717948723</v>
      </c>
      <c r="CS16" s="113">
        <f ca="1">'Lane 22'!T63</f>
        <v>0.87179487179487225</v>
      </c>
      <c r="CT16" s="113">
        <f ca="1">'Lane 22'!S63</f>
        <v>2.8717948717948723</v>
      </c>
      <c r="CU16" s="113">
        <f ca="1">'Lane 22'!R63</f>
        <v>2.8717948717948723</v>
      </c>
      <c r="CV16" s="113">
        <f ca="1">'Lane 22'!Q63</f>
        <v>2.8717948717948723</v>
      </c>
      <c r="CW16" s="113">
        <f ca="1">'Lane 22'!P63</f>
        <v>-0.12820512820512775</v>
      </c>
      <c r="CX16" s="113">
        <f ca="1">'Lane 22'!O63</f>
        <v>1.8717948717948718</v>
      </c>
      <c r="CY16" s="113">
        <f ca="1">'Lane 22'!N63</f>
        <v>0.87179487179487181</v>
      </c>
      <c r="CZ16" s="113">
        <f ca="1">'Lane 22'!M63</f>
        <v>-0.12820512820512819</v>
      </c>
      <c r="DA16" s="113">
        <f ca="1">'Lane 22'!L63</f>
        <v>0.87179487179487181</v>
      </c>
      <c r="DB16" s="113">
        <f ca="1">'Lane 22'!K63</f>
        <v>-0.12820512820512819</v>
      </c>
      <c r="DC16" s="112">
        <v>17.5</v>
      </c>
    </row>
    <row r="17" spans="2:107">
      <c r="B17" s="108">
        <v>2</v>
      </c>
      <c r="C17" s="71">
        <f ca="1">SUM(0.25*(F17-B17),B17)</f>
        <v>2.25</v>
      </c>
      <c r="D17" s="71">
        <f ca="1">SUM(0.5*(F17-B17)+B17)</f>
        <v>2.5</v>
      </c>
      <c r="E17" s="71">
        <f ca="1">SUM(0.75*(F17-B17),B17)</f>
        <v>2.75</v>
      </c>
      <c r="F17" s="108">
        <v>3</v>
      </c>
      <c r="G17" s="71">
        <f ca="1">SUM(0.25*(J17-F17),F17)</f>
        <v>3.25</v>
      </c>
      <c r="H17" s="71">
        <f ca="1">SUM(0.5*(J17-F17),F17)</f>
        <v>3.5</v>
      </c>
      <c r="I17" s="71">
        <f ca="1">SUM(0.75*(J17-F17),F17)</f>
        <v>3.75</v>
      </c>
      <c r="J17" s="108">
        <f ca="1">SUM(F17,-B17,F17)</f>
        <v>4</v>
      </c>
      <c r="K17" s="71">
        <f ca="1">SUM(0.25*(N17-J17),J17)</f>
        <v>4.3125</v>
      </c>
      <c r="L17" s="71">
        <f ca="1">SUM(0.5*(N17-J17),J17)</f>
        <v>4.625</v>
      </c>
      <c r="M17" s="71">
        <f ca="1">SUM(0.75*(N17-J17),J17)</f>
        <v>4.9375</v>
      </c>
      <c r="N17" s="108">
        <f ca="1">SUM(F17,-B17,J17,0.25*ABS(J17-F17))</f>
        <v>5.25</v>
      </c>
      <c r="O17" s="71">
        <f ca="1">SUM(0.25*(R17-N17),N17)</f>
        <v>8.1875</v>
      </c>
      <c r="P17" s="71">
        <f ca="1">SUM(0.5*(R17-N17),N17)</f>
        <v>11.125</v>
      </c>
      <c r="Q17" s="71">
        <f ca="1">SUM(0.75*(R17-N17),N17)</f>
        <v>14.0625</v>
      </c>
      <c r="R17" s="108">
        <v>17</v>
      </c>
      <c r="S17" s="122"/>
      <c r="T17" s="111">
        <f ca="1">SUM((CZ20+CY19+CY18+CX17+CX16+CW15+CW14+CV13+CV12+CU11+CT10+CS9+CR8)*0.132,(CQ7+CP7+CO7+CN7+CM7+CL7)*0.132/6,(CK6+CJ6+CI6+CH6+CG6+CF6)*0.132/6,(CE5+CD5+CC5+CB5+CA5)*0.132/5,(BZ4+BY4+BX4+BW4+BV4)*0.132/5,17)</f>
        <v>16.731938461538462</v>
      </c>
      <c r="U17" s="111"/>
      <c r="V17" s="122"/>
      <c r="W17" s="108"/>
      <c r="X17" s="112">
        <f ca="1">'Lane 22'!D64</f>
        <v>15</v>
      </c>
      <c r="Y17" s="71">
        <f ca="1">'Lane 22'!E64</f>
        <v>0</v>
      </c>
      <c r="Z17" s="71">
        <f ca="1">'Lane 22'!F64</f>
        <v>0</v>
      </c>
      <c r="AA17" s="71">
        <f ca="1">'Lane 22'!G64</f>
        <v>0</v>
      </c>
      <c r="AB17" s="71">
        <f ca="1">'Lane 22'!H64</f>
        <v>0</v>
      </c>
      <c r="AC17" s="71">
        <f ca="1">'Lane 22'!I64</f>
        <v>0</v>
      </c>
      <c r="AD17" s="71">
        <f ca="1">'Lane 22'!CI64</f>
        <v>-4.3589743589743586</v>
      </c>
      <c r="AE17" s="71">
        <f ca="1">'Lane 22'!CH64</f>
        <v>-5.3589743589743595</v>
      </c>
      <c r="AF17" s="71">
        <f ca="1">'Lane 22'!CG64</f>
        <v>-1.3589743589743595</v>
      </c>
      <c r="AG17" s="71">
        <f ca="1">'Lane 22'!CF64</f>
        <v>-1.3589743589743595</v>
      </c>
      <c r="AH17" s="71">
        <f ca="1">'Lane 22'!CE64</f>
        <v>-2.3589743589743595</v>
      </c>
      <c r="AI17" s="71">
        <f ca="1">'Lane 22'!CD64</f>
        <v>-2.3589743589743595</v>
      </c>
      <c r="AJ17" s="71">
        <f ca="1">'Lane 22'!CC64</f>
        <v>-0.35897435897435948</v>
      </c>
      <c r="AK17" s="71">
        <f ca="1">'Lane 22'!CB64</f>
        <v>-1.3589743589743577</v>
      </c>
      <c r="AL17" s="71">
        <f ca="1">'Lane 22'!CA64</f>
        <v>-0.3589743589743577</v>
      </c>
      <c r="AM17" s="71">
        <f ca="1">'Lane 22'!BZ64</f>
        <v>-1.3589743589743577</v>
      </c>
      <c r="AN17" s="71">
        <f ca="1">'Lane 22'!BY64</f>
        <v>-1.3589743589743577</v>
      </c>
      <c r="AO17" s="71">
        <f ca="1">'Lane 22'!BX64</f>
        <v>-1.3589743589743577</v>
      </c>
      <c r="AP17" s="71">
        <f ca="1">'Lane 22'!BW64</f>
        <v>-0.3589743589743577</v>
      </c>
      <c r="AQ17" s="71">
        <f ca="1">'Lane 22'!BV64</f>
        <v>-1.3589743589743577</v>
      </c>
      <c r="AR17" s="71">
        <f ca="1">'Lane 22'!BU64</f>
        <v>-2.3589743589743577</v>
      </c>
      <c r="AS17" s="71">
        <f ca="1">'Lane 22'!BT64</f>
        <v>-2.3589743589743577</v>
      </c>
      <c r="AT17" s="71">
        <f ca="1">'Lane 22'!BS64</f>
        <v>-0.3589743589743577</v>
      </c>
      <c r="AU17" s="71">
        <f ca="1">'Lane 22'!BR64</f>
        <v>-1.3589743589743577</v>
      </c>
      <c r="AV17" s="71">
        <f ca="1">'Lane 22'!BQ64</f>
        <v>-0.3589743589743577</v>
      </c>
      <c r="AW17" s="71">
        <f ca="1">'Lane 22'!BP64</f>
        <v>-0.3589743589743577</v>
      </c>
      <c r="AX17" s="71">
        <f ca="1">'Lane 22'!BO64</f>
        <v>-1.3589743589743577</v>
      </c>
      <c r="AY17" s="71">
        <f ca="1">'Lane 22'!BN64</f>
        <v>-1.3589743589743577</v>
      </c>
      <c r="AZ17" s="71">
        <f ca="1">'Lane 22'!BM64</f>
        <v>-0.3589743589743577</v>
      </c>
      <c r="BA17" s="71">
        <f ca="1">'Lane 22'!BL64</f>
        <v>-0.3589743589743577</v>
      </c>
      <c r="BB17" s="71">
        <f ca="1">'Lane 22'!BK64</f>
        <v>-0.3589743589743577</v>
      </c>
      <c r="BC17" s="71">
        <f ca="1">'Lane 22'!BJ64</f>
        <v>-1.3589743589743577</v>
      </c>
      <c r="BD17" s="71">
        <f ca="1">'Lane 22'!BI64</f>
        <v>-0.3589743589743577</v>
      </c>
      <c r="BE17" s="71">
        <f ca="1">'Lane 22'!BH64</f>
        <v>-0.3589743589743577</v>
      </c>
      <c r="BF17" s="71">
        <f ca="1">'Lane 22'!BG64</f>
        <v>-0.3589743589743577</v>
      </c>
      <c r="BG17" s="71">
        <f ca="1">'Lane 22'!BF64</f>
        <v>-0.3589743589743577</v>
      </c>
      <c r="BH17" s="71">
        <f ca="1">'Lane 22'!BE64</f>
        <v>-1.3589743589743577</v>
      </c>
      <c r="BI17" s="71">
        <f ca="1">'Lane 22'!BD64</f>
        <v>-1.3589743589743577</v>
      </c>
      <c r="BJ17" s="71">
        <f ca="1">'Lane 22'!BC64</f>
        <v>-1.3589743589743577</v>
      </c>
      <c r="BK17" s="71">
        <f ca="1">'Lane 22'!BB64</f>
        <v>-0.3589743589743577</v>
      </c>
      <c r="BL17" s="71">
        <f ca="1">'Lane 22'!BA64</f>
        <v>-0.3589743589743577</v>
      </c>
      <c r="BM17" s="71">
        <f ca="1">'Lane 22'!AZ64</f>
        <v>-0.3589743589743577</v>
      </c>
      <c r="BN17" s="71">
        <f ca="1">'Lane 22'!AY64</f>
        <v>-0.3589743589743577</v>
      </c>
      <c r="BO17" s="71">
        <f ca="1">'Lane 22'!AX64</f>
        <v>-0.3589743589743577</v>
      </c>
      <c r="BP17" s="71">
        <f ca="1">'Lane 22'!AW64</f>
        <v>-0.3589743589743577</v>
      </c>
      <c r="BQ17" s="71">
        <f ca="1">'Lane 22'!AV64</f>
        <v>-0.3589743589743577</v>
      </c>
      <c r="BR17" s="71">
        <f ca="1">'Lane 22'!AU64</f>
        <v>0.6410256410256423</v>
      </c>
      <c r="BS17" s="71">
        <f ca="1">'Lane 22'!AT64</f>
        <v>2.6410256410256423</v>
      </c>
      <c r="BT17" s="71">
        <f ca="1">'Lane 22'!AS64</f>
        <v>0.6410256410256423</v>
      </c>
      <c r="BU17" s="71">
        <f ca="1">'Lane 22'!AR64</f>
        <v>1.6410256410256423</v>
      </c>
      <c r="BV17" s="71">
        <f ca="1">'Lane 22'!AQ64</f>
        <v>1.6410256410256423</v>
      </c>
      <c r="BW17" s="71">
        <f ca="1">'Lane 22'!AP64</f>
        <v>1.6410256410256423</v>
      </c>
      <c r="BX17" s="71">
        <f ca="1">'Lane 22'!AO64</f>
        <v>2.6410256410256423</v>
      </c>
      <c r="BY17" s="71">
        <f ca="1">'Lane 22'!AN64</f>
        <v>1.6410256410256405</v>
      </c>
      <c r="BZ17" s="71">
        <f ca="1">'Lane 22'!AM64</f>
        <v>2.6410256410256405</v>
      </c>
      <c r="CA17" s="71">
        <f ca="1">'Lane 22'!AL64</f>
        <v>2.6410256410256405</v>
      </c>
      <c r="CB17" s="71">
        <f ca="1">'Lane 22'!AK64</f>
        <v>1.6410256410256414</v>
      </c>
      <c r="CC17" s="71">
        <f ca="1">'Lane 22'!AJ64</f>
        <v>1.6410256410256414</v>
      </c>
      <c r="CD17" s="71">
        <f ca="1">'Lane 22'!AI64</f>
        <v>2.641025641025641</v>
      </c>
      <c r="CE17" s="71">
        <f ca="1">'Lane 22'!AH64</f>
        <v>2.641025641025641</v>
      </c>
      <c r="CF17" s="71">
        <f ca="1">'Lane 22'!AG64</f>
        <v>0.641025641025641</v>
      </c>
      <c r="CG17" s="71">
        <f ca="1">'Lane 22'!AF64</f>
        <v>0.641025641025641</v>
      </c>
      <c r="CH17" s="71">
        <f ca="1">'Lane 22'!AE64</f>
        <v>1.6410256410256414</v>
      </c>
      <c r="CI17" s="71">
        <f ca="1">'Lane 22'!AD64</f>
        <v>0.64102564102564141</v>
      </c>
      <c r="CJ17" s="71">
        <f ca="1">'Lane 22'!AC64</f>
        <v>1.6410256410256414</v>
      </c>
      <c r="CK17" s="71">
        <f ca="1">'Lane 22'!AB64</f>
        <v>1.6410256410256405</v>
      </c>
      <c r="CL17" s="71">
        <f ca="1">'Lane 22'!AA64</f>
        <v>0.64102564102564052</v>
      </c>
      <c r="CM17" s="71">
        <f ca="1">'Lane 22'!Z64</f>
        <v>-0.35897435897435948</v>
      </c>
      <c r="CN17" s="71">
        <f ca="1">'Lane 22'!Y64</f>
        <v>-0.35897435897435948</v>
      </c>
      <c r="CO17" s="71">
        <f ca="1">'Lane 22'!X64</f>
        <v>-0.35897435897435948</v>
      </c>
      <c r="CP17" s="71">
        <f ca="1">'Lane 22'!W64</f>
        <v>0.64102564102564052</v>
      </c>
      <c r="CQ17" s="71">
        <f ca="1">'Lane 22'!V64</f>
        <v>-0.35897435897435948</v>
      </c>
      <c r="CR17" s="71">
        <f ca="1">'Lane 22'!U64</f>
        <v>-1.3589743589743595</v>
      </c>
      <c r="CS17" s="71">
        <f ca="1">'Lane 22'!T64</f>
        <v>-1.3589743589743595</v>
      </c>
      <c r="CT17" s="71">
        <f ca="1">'Lane 22'!S64</f>
        <v>-1.3589743589743595</v>
      </c>
      <c r="CU17" s="71">
        <f ca="1">'Lane 22'!R64</f>
        <v>-2.3589743589743586</v>
      </c>
      <c r="CV17" s="71">
        <f ca="1">'Lane 22'!Q64</f>
        <v>-4.3589743589743595</v>
      </c>
      <c r="CW17" s="71">
        <f ca="1">'Lane 22'!P64</f>
        <v>-0.35897435897435903</v>
      </c>
      <c r="CX17" s="71">
        <f ca="1">'Lane 22'!O64</f>
        <v>-1.358974358974359</v>
      </c>
      <c r="CY17" s="71">
        <f ca="1">'Lane 22'!N64</f>
        <v>-1.358974358974359</v>
      </c>
      <c r="CZ17" s="71">
        <f ca="1">'Lane 22'!M64</f>
        <v>-1.358974358974359</v>
      </c>
      <c r="DA17" s="71">
        <f ca="1">'Lane 22'!L64</f>
        <v>-0.358974358974359</v>
      </c>
      <c r="DB17" s="71">
        <f ca="1">'Lane 22'!K64</f>
        <v>-0.358974358974359</v>
      </c>
      <c r="DC17" s="112">
        <v>14</v>
      </c>
    </row>
    <row r="18" spans="2:107">
      <c r="B18" s="108">
        <v>3</v>
      </c>
      <c r="C18" s="71">
        <f ca="1">SUM(0.25*(F18-B18),B18)</f>
        <v>3</v>
      </c>
      <c r="D18" s="71">
        <f ca="1">SUM(0.5*(F18-B18)+B18)</f>
        <v>3</v>
      </c>
      <c r="E18" s="71">
        <f ca="1">SUM(0.75*(F18-B18),B18)</f>
        <v>3</v>
      </c>
      <c r="F18" s="108">
        <v>3</v>
      </c>
      <c r="G18" s="71">
        <f ca="1">SUM(0.25*(J18-F18),F18)</f>
        <v>3</v>
      </c>
      <c r="H18" s="71">
        <f ca="1">SUM(0.5*(J18-F18),F18)</f>
        <v>3</v>
      </c>
      <c r="I18" s="71">
        <f ca="1">SUM(0.75*(J18-F18),F18)</f>
        <v>3</v>
      </c>
      <c r="J18" s="108">
        <f ca="1">SUM(F18,-B18,F18)</f>
        <v>3</v>
      </c>
      <c r="K18" s="71">
        <f ca="1">SUM(0.25*(N18-J18),J18)</f>
        <v>3.7</v>
      </c>
      <c r="L18" s="71">
        <f ca="1">SUM(0.5*(N18-J18),J18)</f>
        <v>4.4</v>
      </c>
      <c r="M18" s="71">
        <f ca="1">SUM(0.75*(N18-J18),J18)</f>
        <v>5.1000000000000005</v>
      </c>
      <c r="N18" s="108">
        <f ca="1">SUM(F18,-B18,J18,0.25*ABS(J18-F18),0.2*(17-F18))</f>
        <v>5.8000000000000007</v>
      </c>
      <c r="O18" s="71">
        <f ca="1">SUM(0.25*(R18-N18),N18)</f>
        <v>8.6000000000000014</v>
      </c>
      <c r="P18" s="71">
        <f ca="1">SUM(0.5*(R18-N18),N18)</f>
        <v>11.4</v>
      </c>
      <c r="Q18" s="71">
        <f ca="1">SUM(0.75*(R18-N18),N18)</f>
        <v>14.2</v>
      </c>
      <c r="R18" s="108">
        <v>17</v>
      </c>
      <c r="S18" s="122"/>
      <c r="T18" s="111">
        <f ca="1">SUM((CX20++CX19+CX18+CX17+CX16+CX15+CX14+CX13+CW12+CW11+CV10+CV9+CV8)*0.132,(CU7+CT7+CS7+CR7+CQ7+CP7+CO7)*0.132/7,(CN6+CM6+CL6+CK6+CJ6+CI6+CH6)*0.132/7,(CG5+CF5+CE5+CD5+CC5+CB5)*0.132/6,(CA4+BZ4+BY4+BX4+BW4+BV4)*0.132/6,17)</f>
        <v>17.107824175824177</v>
      </c>
      <c r="U18" s="111"/>
      <c r="V18" s="122"/>
      <c r="W18" s="108"/>
      <c r="X18" s="112">
        <f ca="1">'Lane 22'!D66</f>
        <v>11</v>
      </c>
      <c r="Y18" s="71">
        <f ca="1">'Lane 22'!E66</f>
        <v>0</v>
      </c>
      <c r="Z18" s="71">
        <f ca="1">'Lane 22'!F66</f>
        <v>0</v>
      </c>
      <c r="AA18" s="71">
        <f ca="1">'Lane 22'!G66</f>
        <v>0</v>
      </c>
      <c r="AB18" s="71">
        <f ca="1">'Lane 22'!H66</f>
        <v>0</v>
      </c>
      <c r="AC18" s="71">
        <f ca="1">'Lane 22'!I66</f>
        <v>0</v>
      </c>
      <c r="AD18" s="71">
        <f ca="1">'Lane 22'!CI66</f>
        <v>-5.3461538461538458</v>
      </c>
      <c r="AE18" s="71">
        <f ca="1">'Lane 22'!CH66</f>
        <v>-5.3461538461538467</v>
      </c>
      <c r="AF18" s="71">
        <f ca="1">'Lane 22'!CG66</f>
        <v>-2.3461538461538467</v>
      </c>
      <c r="AG18" s="71">
        <f ca="1">'Lane 22'!CF66</f>
        <v>-2.3461538461538467</v>
      </c>
      <c r="AH18" s="71">
        <f ca="1">'Lane 22'!CE66</f>
        <v>-3.3461538461538467</v>
      </c>
      <c r="AI18" s="71">
        <f ca="1">'Lane 22'!CD66</f>
        <v>-2.3461538461538467</v>
      </c>
      <c r="AJ18" s="71">
        <f ca="1">'Lane 22'!CC66</f>
        <v>-6.3461538461538467</v>
      </c>
      <c r="AK18" s="71">
        <f ca="1">'Lane 22'!CB66</f>
        <v>-5.3461538461538467</v>
      </c>
      <c r="AL18" s="71">
        <f ca="1">'Lane 22'!CA66</f>
        <v>-3.3461538461538467</v>
      </c>
      <c r="AM18" s="71">
        <f ca="1">'Lane 22'!BZ66</f>
        <v>-3.3461538461538467</v>
      </c>
      <c r="AN18" s="71">
        <f ca="1">'Lane 22'!BY66</f>
        <v>-4.3461538461538467</v>
      </c>
      <c r="AO18" s="71">
        <f ca="1">'Lane 22'!BX66</f>
        <v>-2.3461538461538467</v>
      </c>
      <c r="AP18" s="71">
        <f ca="1">'Lane 22'!BW66</f>
        <v>-2.3461538461538467</v>
      </c>
      <c r="AQ18" s="71">
        <f ca="1">'Lane 22'!BV66</f>
        <v>-2.3461538461538467</v>
      </c>
      <c r="AR18" s="71">
        <f ca="1">'Lane 22'!BU66</f>
        <v>-2.3461538461538467</v>
      </c>
      <c r="AS18" s="71">
        <f ca="1">'Lane 22'!BT66</f>
        <v>-1.3461538461538467</v>
      </c>
      <c r="AT18" s="71">
        <f ca="1">'Lane 22'!BS66</f>
        <v>-1.3461538461538467</v>
      </c>
      <c r="AU18" s="71">
        <f ca="1">'Lane 22'!BR66</f>
        <v>-0.3461538461538467</v>
      </c>
      <c r="AV18" s="71">
        <f ca="1">'Lane 22'!BQ66</f>
        <v>0.6538461538461533</v>
      </c>
      <c r="AW18" s="71">
        <f ca="1">'Lane 22'!BP66</f>
        <v>0.6538461538461533</v>
      </c>
      <c r="AX18" s="71">
        <f ca="1">'Lane 22'!BO66</f>
        <v>0.6538461538461533</v>
      </c>
      <c r="AY18" s="71">
        <f ca="1">'Lane 22'!BN66</f>
        <v>0.6538461538461533</v>
      </c>
      <c r="AZ18" s="71">
        <f ca="1">'Lane 22'!BM66</f>
        <v>-0.3461538461538467</v>
      </c>
      <c r="BA18" s="71">
        <f ca="1">'Lane 22'!BL66</f>
        <v>0.6538461538461533</v>
      </c>
      <c r="BB18" s="71">
        <f ca="1">'Lane 22'!BK66</f>
        <v>-0.3461538461538467</v>
      </c>
      <c r="BC18" s="71">
        <f ca="1">'Lane 22'!BJ66</f>
        <v>0.6538461538461533</v>
      </c>
      <c r="BD18" s="71">
        <f ca="1">'Lane 22'!BI66</f>
        <v>-0.3461538461538467</v>
      </c>
      <c r="BE18" s="71">
        <f ca="1">'Lane 22'!BH66</f>
        <v>0.6538461538461533</v>
      </c>
      <c r="BF18" s="71">
        <f ca="1">'Lane 22'!BG66</f>
        <v>0.6538461538461533</v>
      </c>
      <c r="BG18" s="71">
        <f ca="1">'Lane 22'!BF66</f>
        <v>-0.3461538461538467</v>
      </c>
      <c r="BH18" s="71">
        <f ca="1">'Lane 22'!BE66</f>
        <v>-0.3461538461538467</v>
      </c>
      <c r="BI18" s="71">
        <f ca="1">'Lane 22'!BD66</f>
        <v>-1.3461538461538467</v>
      </c>
      <c r="BJ18" s="71">
        <f ca="1">'Lane 22'!BC66</f>
        <v>-0.3461538461538467</v>
      </c>
      <c r="BK18" s="71">
        <f ca="1">'Lane 22'!BB66</f>
        <v>-0.3461538461538467</v>
      </c>
      <c r="BL18" s="71">
        <f ca="1">'Lane 22'!BA66</f>
        <v>-0.3461538461538467</v>
      </c>
      <c r="BM18" s="71">
        <f ca="1">'Lane 22'!AZ66</f>
        <v>-0.3461538461538467</v>
      </c>
      <c r="BN18" s="71">
        <f ca="1">'Lane 22'!AY66</f>
        <v>-0.3461538461538467</v>
      </c>
      <c r="BO18" s="71">
        <f ca="1">'Lane 22'!AX66</f>
        <v>-0.3461538461538467</v>
      </c>
      <c r="BP18" s="71">
        <f ca="1">'Lane 22'!AW66</f>
        <v>-0.3461538461538467</v>
      </c>
      <c r="BQ18" s="71">
        <f ca="1">'Lane 22'!AV66</f>
        <v>-0.3461538461538467</v>
      </c>
      <c r="BR18" s="71">
        <f ca="1">'Lane 22'!AU66</f>
        <v>0.6538461538461533</v>
      </c>
      <c r="BS18" s="71">
        <f ca="1">'Lane 22'!AT66</f>
        <v>0.6538461538461533</v>
      </c>
      <c r="BT18" s="71">
        <f ca="1">'Lane 22'!AS66</f>
        <v>0.6538461538461533</v>
      </c>
      <c r="BU18" s="71">
        <f ca="1">'Lane 22'!AR66</f>
        <v>-0.3461538461538467</v>
      </c>
      <c r="BV18" s="71">
        <f ca="1">'Lane 22'!AQ66</f>
        <v>0.6538461538461533</v>
      </c>
      <c r="BW18" s="71">
        <f ca="1">'Lane 22'!AP66</f>
        <v>-0.3461538461538467</v>
      </c>
      <c r="BX18" s="71">
        <f ca="1">'Lane 22'!AO66</f>
        <v>3.6538461538461533</v>
      </c>
      <c r="BY18" s="71">
        <f ca="1">'Lane 22'!AN66</f>
        <v>0.6538461538461533</v>
      </c>
      <c r="BZ18" s="71">
        <f ca="1">'Lane 22'!AM66</f>
        <v>2.6538461538461533</v>
      </c>
      <c r="CA18" s="71">
        <f ca="1">'Lane 22'!AL66</f>
        <v>1.6538461538461533</v>
      </c>
      <c r="CB18" s="71">
        <f ca="1">'Lane 22'!AK66</f>
        <v>3.6538461538461533</v>
      </c>
      <c r="CC18" s="71">
        <f ca="1">'Lane 22'!AJ66</f>
        <v>1.6538461538461533</v>
      </c>
      <c r="CD18" s="71">
        <f ca="1">'Lane 22'!AI66</f>
        <v>1.6538461538461533</v>
      </c>
      <c r="CE18" s="71">
        <f ca="1">'Lane 22'!AH66</f>
        <v>1.6538461538461533</v>
      </c>
      <c r="CF18" s="71">
        <f ca="1">'Lane 22'!AG66</f>
        <v>2.6538461538461533</v>
      </c>
      <c r="CG18" s="71">
        <f ca="1">'Lane 22'!AF66</f>
        <v>1.6538461538461533</v>
      </c>
      <c r="CH18" s="71">
        <f ca="1">'Lane 22'!AE66</f>
        <v>3.6538461538461533</v>
      </c>
      <c r="CI18" s="71">
        <f ca="1">'Lane 22'!AD66</f>
        <v>2.6538461538461542</v>
      </c>
      <c r="CJ18" s="71">
        <f ca="1">'Lane 22'!AC66</f>
        <v>2.6538461538461542</v>
      </c>
      <c r="CK18" s="71">
        <f ca="1">'Lane 22'!AB66</f>
        <v>1.6538461538461537</v>
      </c>
      <c r="CL18" s="71">
        <f ca="1">'Lane 22'!AA66</f>
        <v>1.6538461538461537</v>
      </c>
      <c r="CM18" s="71">
        <f ca="1">'Lane 22'!Z66</f>
        <v>0.65384615384615385</v>
      </c>
      <c r="CN18" s="71">
        <f ca="1">'Lane 22'!Y66</f>
        <v>0.65384615384615374</v>
      </c>
      <c r="CO18" s="71">
        <f ca="1">'Lane 22'!X66</f>
        <v>0.65384615384615374</v>
      </c>
      <c r="CP18" s="71">
        <f ca="1">'Lane 22'!W66</f>
        <v>0.65384615384615374</v>
      </c>
      <c r="CQ18" s="71">
        <f ca="1">'Lane 22'!V66</f>
        <v>0.65384615384615419</v>
      </c>
      <c r="CR18" s="71">
        <f ca="1">'Lane 22'!U66</f>
        <v>-0.34615384615384581</v>
      </c>
      <c r="CS18" s="71">
        <f ca="1">'Lane 22'!T66</f>
        <v>-0.34615384615384581</v>
      </c>
      <c r="CT18" s="71">
        <f ca="1">'Lane 22'!S66</f>
        <v>-1.3461538461538463</v>
      </c>
      <c r="CU18" s="71">
        <f ca="1">'Lane 22'!R66</f>
        <v>-0.34615384615384626</v>
      </c>
      <c r="CV18" s="71">
        <f ca="1">'Lane 22'!Q66</f>
        <v>-2.3461538461538463</v>
      </c>
      <c r="CW18" s="71">
        <f ca="1">'Lane 22'!P66</f>
        <v>-0.34615384615384626</v>
      </c>
      <c r="CX18" s="71">
        <f ca="1">'Lane 22'!O66</f>
        <v>-0.34615384615384626</v>
      </c>
      <c r="CY18" s="71">
        <f ca="1">'Lane 22'!N66</f>
        <v>-2.3461538461538463</v>
      </c>
      <c r="CZ18" s="71">
        <f ca="1">'Lane 22'!M66</f>
        <v>-0.34615384615384615</v>
      </c>
      <c r="DA18" s="71">
        <f ca="1">'Lane 22'!L66</f>
        <v>-0.34615384615384615</v>
      </c>
      <c r="DB18" s="71">
        <f ca="1">'Lane 22'!K66</f>
        <v>-0.34615384615384615</v>
      </c>
      <c r="DC18" s="112">
        <v>10.5</v>
      </c>
    </row>
    <row r="19" spans="2:107">
      <c r="B19" s="108">
        <v>4</v>
      </c>
      <c r="C19" s="71">
        <f ca="1">SUM(0.25*(F19-B19),B19)</f>
        <v>3.75</v>
      </c>
      <c r="D19" s="71">
        <f ca="1">SUM(0.5*(F19-B19)+B19)</f>
        <v>3.5</v>
      </c>
      <c r="E19" s="71">
        <f ca="1">SUM(0.75*(F19-B19),B19)</f>
        <v>3.25</v>
      </c>
      <c r="F19" s="108">
        <v>3</v>
      </c>
      <c r="G19" s="71">
        <f ca="1">SUM(0.25*(J19-F19),F19)</f>
        <v>2.75</v>
      </c>
      <c r="H19" s="71">
        <f ca="1">SUM(0.5*(J19-F19),F19)</f>
        <v>2.5</v>
      </c>
      <c r="I19" s="71">
        <f ca="1">SUM(0.75*(J19-F19),F19)</f>
        <v>2.25</v>
      </c>
      <c r="J19" s="108">
        <f ca="1">SUM(F19,-B19,F19)</f>
        <v>2</v>
      </c>
      <c r="K19" s="71">
        <f ca="1">SUM(0.25*(N19-J19),J19)</f>
        <v>1.8125</v>
      </c>
      <c r="L19" s="71">
        <f ca="1">SUM(0.5*(N19-J19),J19)</f>
        <v>1.625</v>
      </c>
      <c r="M19" s="71">
        <f ca="1">SUM(0.75*(N19-J19),J19)</f>
        <v>1.4375</v>
      </c>
      <c r="N19" s="108">
        <f ca="1">SUM(F19,-B19,J19,0.25*ABS(J19-F19))</f>
        <v>1.25</v>
      </c>
      <c r="O19" s="71">
        <f ca="1">SUM(0.25*(R19-N19),N19)</f>
        <v>5.1875</v>
      </c>
      <c r="P19" s="71">
        <f ca="1">SUM(0.5*(R19-N19),N19)</f>
        <v>9.125</v>
      </c>
      <c r="Q19" s="71">
        <f ca="1">SUM(0.75*(R19-N19),N19)</f>
        <v>13.0625</v>
      </c>
      <c r="R19" s="108">
        <v>17</v>
      </c>
      <c r="S19" s="122"/>
      <c r="T19" s="111">
        <f ca="1">SUM((CV20+CV19+CX16+CZ12+CZ8+CW18+CW17+CX15+CY14+CY13+CZ11+CZ10+CZ9)*0.132,(CY7+CX7+CW7+CV7+CU7+CT7+CS7+CR7)*0.132/8,(CQ6+CP6+CO6+CN6+CM6+CL6+CK6+CJ6)*0.132/8,(CI5+CH5+CG5+CF5+CE5+CD5+CC5)*0.132/7,(CB4+CA4+BZ4+BY4+BX4+BW4+BV4)*0.132/7,17)</f>
        <v>16.201895604395606</v>
      </c>
      <c r="U19" s="111"/>
      <c r="V19" s="122"/>
      <c r="W19" s="108"/>
      <c r="X19" s="112">
        <f ca="1">'Lane 22'!D68</f>
        <v>7</v>
      </c>
      <c r="Y19" s="71">
        <f ca="1">'Lane 22'!E68</f>
        <v>0</v>
      </c>
      <c r="Z19" s="71">
        <f ca="1">'Lane 22'!F68</f>
        <v>0</v>
      </c>
      <c r="AA19" s="71">
        <f ca="1">'Lane 22'!G68</f>
        <v>0</v>
      </c>
      <c r="AB19" s="71">
        <f ca="1">'Lane 22'!H68</f>
        <v>0</v>
      </c>
      <c r="AC19" s="71">
        <f ca="1">'Lane 22'!I68</f>
        <v>0</v>
      </c>
      <c r="AD19" s="71">
        <f ca="1">'Lane 22'!CI68</f>
        <v>-2.8846153846153846</v>
      </c>
      <c r="AE19" s="71">
        <f ca="1">'Lane 22'!CH68</f>
        <v>-3.884615384615385</v>
      </c>
      <c r="AF19" s="71">
        <f ca="1">'Lane 22'!CG68</f>
        <v>-2.884615384615385</v>
      </c>
      <c r="AG19" s="71">
        <f ca="1">'Lane 22'!CF68</f>
        <v>-2.884615384615385</v>
      </c>
      <c r="AH19" s="71">
        <f ca="1">'Lane 22'!CE68</f>
        <v>-2.884615384615385</v>
      </c>
      <c r="AI19" s="71">
        <f ca="1">'Lane 22'!CD68</f>
        <v>-2.8846153846153832</v>
      </c>
      <c r="AJ19" s="71">
        <f ca="1">'Lane 22'!CC68</f>
        <v>-2.8846153846153832</v>
      </c>
      <c r="AK19" s="71">
        <f ca="1">'Lane 22'!CB68</f>
        <v>-5.8846153846153832</v>
      </c>
      <c r="AL19" s="71">
        <f ca="1">'Lane 22'!CA68</f>
        <v>-3.8846153846153832</v>
      </c>
      <c r="AM19" s="71">
        <f ca="1">'Lane 22'!BZ68</f>
        <v>-3.8846153846153868</v>
      </c>
      <c r="AN19" s="71">
        <f ca="1">'Lane 22'!BY68</f>
        <v>-3.8846153846153868</v>
      </c>
      <c r="AO19" s="71">
        <f ca="1">'Lane 22'!BX68</f>
        <v>-3.8846153846153868</v>
      </c>
      <c r="AP19" s="71">
        <f ca="1">'Lane 22'!BW68</f>
        <v>-1.8846153846153868</v>
      </c>
      <c r="AQ19" s="71">
        <f ca="1">'Lane 22'!BV68</f>
        <v>-3.8846153846153868</v>
      </c>
      <c r="AR19" s="71">
        <f ca="1">'Lane 22'!BU68</f>
        <v>-2.8846153846153868</v>
      </c>
      <c r="AS19" s="71">
        <f ca="1">'Lane 22'!BT68</f>
        <v>-2.8846153846153868</v>
      </c>
      <c r="AT19" s="71">
        <f ca="1">'Lane 22'!BS68</f>
        <v>-0.8846153846153868</v>
      </c>
      <c r="AU19" s="71">
        <f ca="1">'Lane 22'!BR68</f>
        <v>-1.8846153846153868</v>
      </c>
      <c r="AV19" s="71">
        <f ca="1">'Lane 22'!BQ68</f>
        <v>-0.8846153846153868</v>
      </c>
      <c r="AW19" s="71">
        <f ca="1">'Lane 22'!BP68</f>
        <v>-0.8846153846153868</v>
      </c>
      <c r="AX19" s="71">
        <f ca="1">'Lane 22'!BO68</f>
        <v>0.1153846153846132</v>
      </c>
      <c r="AY19" s="71">
        <f ca="1">'Lane 22'!BN68</f>
        <v>-0.8846153846153868</v>
      </c>
      <c r="AZ19" s="71">
        <f ca="1">'Lane 22'!BM68</f>
        <v>0.1153846153846132</v>
      </c>
      <c r="BA19" s="71">
        <f ca="1">'Lane 22'!BL68</f>
        <v>-0.8846153846153868</v>
      </c>
      <c r="BB19" s="71">
        <f ca="1">'Lane 22'!BK68</f>
        <v>-0.8846153846153868</v>
      </c>
      <c r="BC19" s="71">
        <f ca="1">'Lane 22'!BJ68</f>
        <v>-0.8846153846153868</v>
      </c>
      <c r="BD19" s="71">
        <f ca="1">'Lane 22'!BI68</f>
        <v>-0.8846153846153868</v>
      </c>
      <c r="BE19" s="71">
        <f ca="1">'Lane 22'!BH68</f>
        <v>-0.8846153846153868</v>
      </c>
      <c r="BF19" s="71">
        <f ca="1">'Lane 22'!BG68</f>
        <v>-0.8846153846153868</v>
      </c>
      <c r="BG19" s="71">
        <f ca="1">'Lane 22'!BF68</f>
        <v>-0.8846153846153868</v>
      </c>
      <c r="BH19" s="71">
        <f ca="1">'Lane 22'!BE68</f>
        <v>-0.8846153846153868</v>
      </c>
      <c r="BI19" s="71">
        <f ca="1">'Lane 22'!BD68</f>
        <v>-0.8846153846153868</v>
      </c>
      <c r="BJ19" s="71">
        <f ca="1">'Lane 22'!BC68</f>
        <v>0.1153846153846132</v>
      </c>
      <c r="BK19" s="71">
        <f ca="1">'Lane 22'!BB68</f>
        <v>-0.8846153846153868</v>
      </c>
      <c r="BL19" s="71">
        <f ca="1">'Lane 22'!BA68</f>
        <v>0.1153846153846132</v>
      </c>
      <c r="BM19" s="71">
        <f ca="1">'Lane 22'!AZ68</f>
        <v>1.1153846153846132</v>
      </c>
      <c r="BN19" s="71">
        <f ca="1">'Lane 22'!AY68</f>
        <v>1.1153846153846132</v>
      </c>
      <c r="BO19" s="71">
        <f ca="1">'Lane 22'!AX68</f>
        <v>0.1153846153846132</v>
      </c>
      <c r="BP19" s="71">
        <f ca="1">'Lane 22'!AW68</f>
        <v>-0.8846153846153868</v>
      </c>
      <c r="BQ19" s="71">
        <f ca="1">'Lane 22'!AV68</f>
        <v>0.1153846153846132</v>
      </c>
      <c r="BR19" s="71">
        <f ca="1">'Lane 22'!AU68</f>
        <v>1.1153846153846132</v>
      </c>
      <c r="BS19" s="71">
        <f ca="1">'Lane 22'!AT68</f>
        <v>2.1153846153846132</v>
      </c>
      <c r="BT19" s="71">
        <f ca="1">'Lane 22'!AS68</f>
        <v>2.1153846153846132</v>
      </c>
      <c r="BU19" s="71">
        <f ca="1">'Lane 22'!AR68</f>
        <v>1.1153846153846132</v>
      </c>
      <c r="BV19" s="71">
        <f ca="1">'Lane 22'!AQ68</f>
        <v>1.1153846153846132</v>
      </c>
      <c r="BW19" s="71">
        <f ca="1">'Lane 22'!AP68</f>
        <v>1.1153846153846132</v>
      </c>
      <c r="BX19" s="71">
        <f ca="1">'Lane 22'!AO68</f>
        <v>3.1153846153846132</v>
      </c>
      <c r="BY19" s="71">
        <f ca="1">'Lane 22'!AN68</f>
        <v>3.1153846153846132</v>
      </c>
      <c r="BZ19" s="71">
        <f ca="1">'Lane 22'!AM68</f>
        <v>3.1153846153846132</v>
      </c>
      <c r="CA19" s="71">
        <f ca="1">'Lane 22'!AL68</f>
        <v>3.1153846153846132</v>
      </c>
      <c r="CB19" s="71">
        <f ca="1">'Lane 22'!AK68</f>
        <v>5.1153846153846132</v>
      </c>
      <c r="CC19" s="71">
        <f ca="1">'Lane 22'!AJ68</f>
        <v>2.1153846153846132</v>
      </c>
      <c r="CD19" s="71">
        <f ca="1">'Lane 22'!AI68</f>
        <v>3.1153846153846132</v>
      </c>
      <c r="CE19" s="71">
        <f ca="1">'Lane 22'!AH68</f>
        <v>3.1153846153846132</v>
      </c>
      <c r="CF19" s="71">
        <f ca="1">'Lane 22'!AG68</f>
        <v>4.1153846153846132</v>
      </c>
      <c r="CG19" s="71">
        <f ca="1">'Lane 22'!AF68</f>
        <v>3.1153846153846168</v>
      </c>
      <c r="CH19" s="71">
        <f ca="1">'Lane 22'!AE68</f>
        <v>3.1153846153846168</v>
      </c>
      <c r="CI19" s="71">
        <f ca="1">'Lane 22'!AD68</f>
        <v>3.1153846153846168</v>
      </c>
      <c r="CJ19" s="71">
        <f ca="1">'Lane 22'!AC68</f>
        <v>4.1153846153846168</v>
      </c>
      <c r="CK19" s="71">
        <f ca="1">'Lane 22'!AB68</f>
        <v>2.1153846153846168</v>
      </c>
      <c r="CL19" s="71">
        <f ca="1">'Lane 22'!AA68</f>
        <v>3.115384615384615</v>
      </c>
      <c r="CM19" s="71">
        <f ca="1">'Lane 22'!Z68</f>
        <v>2.115384615384615</v>
      </c>
      <c r="CN19" s="71">
        <f ca="1">'Lane 22'!Y68</f>
        <v>2.115384615384615</v>
      </c>
      <c r="CO19" s="71">
        <f ca="1">'Lane 22'!X68</f>
        <v>2.115384615384615</v>
      </c>
      <c r="CP19" s="71">
        <f ca="1">'Lane 22'!W68</f>
        <v>2.115384615384615</v>
      </c>
      <c r="CQ19" s="71">
        <f ca="1">'Lane 22'!V68</f>
        <v>1.115384615384615</v>
      </c>
      <c r="CR19" s="71">
        <f ca="1">'Lane 22'!U68</f>
        <v>2.115384615384615</v>
      </c>
      <c r="CS19" s="71">
        <f ca="1">'Lane 22'!T68</f>
        <v>1.1153846153846154</v>
      </c>
      <c r="CT19" s="71">
        <f ca="1">'Lane 22'!S68</f>
        <v>1.1153846153846154</v>
      </c>
      <c r="CU19" s="71">
        <f ca="1">'Lane 22'!R68</f>
        <v>1.1153846153846154</v>
      </c>
      <c r="CV19" s="71">
        <f ca="1">'Lane 22'!Q68</f>
        <v>1.1153846153846154</v>
      </c>
      <c r="CW19" s="71">
        <f ca="1">'Lane 22'!P68</f>
        <v>0.11538461538461542</v>
      </c>
      <c r="CX19" s="71">
        <f ca="1">'Lane 22'!O68</f>
        <v>1.1153846153846154</v>
      </c>
      <c r="CY19" s="71">
        <f ca="1">'Lane 22'!N68</f>
        <v>0.11538461538461538</v>
      </c>
      <c r="CZ19" s="71">
        <f ca="1">'Lane 22'!M68</f>
        <v>0.11538461538461538</v>
      </c>
      <c r="DA19" s="71">
        <f ca="1">'Lane 22'!L68</f>
        <v>0.11538461538461538</v>
      </c>
      <c r="DB19" s="71">
        <f ca="1">'Lane 22'!K68</f>
        <v>0.11538461538461538</v>
      </c>
      <c r="DC19" s="112">
        <v>7</v>
      </c>
    </row>
    <row r="20" spans="2:107">
      <c r="B20" s="108"/>
      <c r="C20" s="71"/>
      <c r="D20" s="71"/>
      <c r="E20" s="71"/>
      <c r="F20" s="108"/>
      <c r="G20" s="71"/>
      <c r="H20" s="71"/>
      <c r="I20" s="71"/>
      <c r="J20" s="108"/>
      <c r="K20" s="71"/>
      <c r="L20" s="71"/>
      <c r="M20" s="71"/>
      <c r="N20" s="108"/>
      <c r="O20" s="71"/>
      <c r="P20" s="71"/>
      <c r="Q20" s="71"/>
      <c r="R20" s="108"/>
      <c r="S20" s="122"/>
      <c r="T20" s="111"/>
      <c r="U20" s="111"/>
      <c r="V20" s="122"/>
      <c r="W20" s="108"/>
      <c r="X20" s="112">
        <f ca="1">'Lane 22'!D70</f>
        <v>3</v>
      </c>
      <c r="Y20" s="113">
        <f ca="1">'Lane 22'!E70</f>
        <v>0</v>
      </c>
      <c r="Z20" s="113">
        <f ca="1">'Lane 22'!F70</f>
        <v>0</v>
      </c>
      <c r="AA20" s="113">
        <f ca="1">'Lane 22'!G70</f>
        <v>0</v>
      </c>
      <c r="AB20" s="113">
        <f ca="1">'Lane 22'!H70</f>
        <v>0</v>
      </c>
      <c r="AC20" s="113">
        <f ca="1">'Lane 22'!I70</f>
        <v>0</v>
      </c>
      <c r="AD20" s="113">
        <f ca="1">'Lane 22'!CI70</f>
        <v>-0.98717948717948722</v>
      </c>
      <c r="AE20" s="113">
        <f ca="1">'Lane 22'!CH70</f>
        <v>-1.9871794871794872</v>
      </c>
      <c r="AF20" s="113">
        <f ca="1">'Lane 22'!CG70</f>
        <v>-0.98717948717948722</v>
      </c>
      <c r="AG20" s="113">
        <f ca="1">'Lane 22'!CF70</f>
        <v>-0.98717948717948722</v>
      </c>
      <c r="AH20" s="113">
        <f ca="1">'Lane 22'!CE70</f>
        <v>-0.98717948717948722</v>
      </c>
      <c r="AI20" s="113">
        <f ca="1">'Lane 22'!CD70</f>
        <v>-0.98717948717948722</v>
      </c>
      <c r="AJ20" s="113">
        <f ca="1">'Lane 22'!CC70</f>
        <v>-2.9871794871794872</v>
      </c>
      <c r="AK20" s="113">
        <f ca="1">'Lane 22'!CB70</f>
        <v>-1.9871794871794872</v>
      </c>
      <c r="AL20" s="113">
        <f ca="1">'Lane 22'!CA70</f>
        <v>-0.98717948717948722</v>
      </c>
      <c r="AM20" s="113">
        <f ca="1">'Lane 22'!BZ70</f>
        <v>-1.9871794871794872</v>
      </c>
      <c r="AN20" s="113">
        <f ca="1">'Lane 22'!BY70</f>
        <v>-1.9871794871794855</v>
      </c>
      <c r="AO20" s="113">
        <f ca="1">'Lane 22'!BX70</f>
        <v>-1.9871794871794855</v>
      </c>
      <c r="AP20" s="113">
        <f ca="1">'Lane 22'!BW70</f>
        <v>-0.98717948717948545</v>
      </c>
      <c r="AQ20" s="113">
        <f ca="1">'Lane 22'!BV70</f>
        <v>-0.98717948717948545</v>
      </c>
      <c r="AR20" s="113">
        <f ca="1">'Lane 22'!BU70</f>
        <v>-0.98717948717948545</v>
      </c>
      <c r="AS20" s="113">
        <f ca="1">'Lane 22'!BT70</f>
        <v>-1.9871794871794855</v>
      </c>
      <c r="AT20" s="113">
        <f ca="1">'Lane 22'!BS70</f>
        <v>-0.98717948717948545</v>
      </c>
      <c r="AU20" s="113">
        <f ca="1">'Lane 22'!BR70</f>
        <v>-1.9871794871794855</v>
      </c>
      <c r="AV20" s="113">
        <f ca="1">'Lane 22'!BQ70</f>
        <v>-0.98717948717948545</v>
      </c>
      <c r="AW20" s="113">
        <f ca="1">'Lane 22'!BP70</f>
        <v>-0.98717948717948545</v>
      </c>
      <c r="AX20" s="113">
        <f ca="1">'Lane 22'!BO70</f>
        <v>-0.98717948717948545</v>
      </c>
      <c r="AY20" s="113">
        <f ca="1">'Lane 22'!BN70</f>
        <v>-0.98717948717948545</v>
      </c>
      <c r="AZ20" s="113">
        <f ca="1">'Lane 22'!BM70</f>
        <v>-0.98717948717948545</v>
      </c>
      <c r="BA20" s="113">
        <f ca="1">'Lane 22'!BL70</f>
        <v>-0.987179487179489</v>
      </c>
      <c r="BB20" s="113">
        <f ca="1">'Lane 22'!BK70</f>
        <v>-0.987179487179489</v>
      </c>
      <c r="BC20" s="113">
        <f ca="1">'Lane 22'!BJ70</f>
        <v>-0.987179487179489</v>
      </c>
      <c r="BD20" s="113">
        <f ca="1">'Lane 22'!BI70</f>
        <v>-0.987179487179489</v>
      </c>
      <c r="BE20" s="113">
        <f ca="1">'Lane 22'!BH70</f>
        <v>-1.987179487179489</v>
      </c>
      <c r="BF20" s="113">
        <f ca="1">'Lane 22'!BG70</f>
        <v>0.012820512820510999</v>
      </c>
      <c r="BG20" s="113">
        <f ca="1">'Lane 22'!BF70</f>
        <v>-0.987179487179489</v>
      </c>
      <c r="BH20" s="113">
        <f ca="1">'Lane 22'!BE70</f>
        <v>-0.987179487179489</v>
      </c>
      <c r="BI20" s="113">
        <f ca="1">'Lane 22'!BD70</f>
        <v>0.012820512820510999</v>
      </c>
      <c r="BJ20" s="113">
        <f ca="1">'Lane 22'!BC70</f>
        <v>-0.987179487179489</v>
      </c>
      <c r="BK20" s="113">
        <f ca="1">'Lane 22'!BB70</f>
        <v>0.012820512820510999</v>
      </c>
      <c r="BL20" s="113">
        <f ca="1">'Lane 22'!BA70</f>
        <v>0.012820512820510999</v>
      </c>
      <c r="BM20" s="113">
        <f ca="1">'Lane 22'!AZ70</f>
        <v>1.012820512820511</v>
      </c>
      <c r="BN20" s="113">
        <f ca="1">'Lane 22'!AY70</f>
        <v>0.012820512820510999</v>
      </c>
      <c r="BO20" s="113">
        <f ca="1">'Lane 22'!AX70</f>
        <v>1.012820512820511</v>
      </c>
      <c r="BP20" s="113">
        <f ca="1">'Lane 22'!AW70</f>
        <v>0.012820512820510999</v>
      </c>
      <c r="BQ20" s="113">
        <f ca="1">'Lane 22'!AV70</f>
        <v>1.012820512820511</v>
      </c>
      <c r="BR20" s="113">
        <f ca="1">'Lane 22'!AU70</f>
        <v>1.012820512820511</v>
      </c>
      <c r="BS20" s="113">
        <f ca="1">'Lane 22'!AT70</f>
        <v>1.012820512820511</v>
      </c>
      <c r="BT20" s="113">
        <f ca="1">'Lane 22'!AS70</f>
        <v>1.012820512820511</v>
      </c>
      <c r="BU20" s="113">
        <f ca="1">'Lane 22'!AR70</f>
        <v>1.012820512820511</v>
      </c>
      <c r="BV20" s="113">
        <f ca="1">'Lane 22'!AQ70</f>
        <v>2.0128205128205146</v>
      </c>
      <c r="BW20" s="113">
        <f ca="1">'Lane 22'!AP70</f>
        <v>1.0128205128205146</v>
      </c>
      <c r="BX20" s="113">
        <f ca="1">'Lane 22'!AO70</f>
        <v>2.0128205128205146</v>
      </c>
      <c r="BY20" s="113">
        <f ca="1">'Lane 22'!AN70</f>
        <v>1.0128205128205146</v>
      </c>
      <c r="BZ20" s="113">
        <f ca="1">'Lane 22'!AM70</f>
        <v>2.0128205128205146</v>
      </c>
      <c r="CA20" s="113">
        <f ca="1">'Lane 22'!AL70</f>
        <v>2.0128205128205146</v>
      </c>
      <c r="CB20" s="113">
        <f ca="1">'Lane 22'!AK70</f>
        <v>2.0128205128205146</v>
      </c>
      <c r="CC20" s="113">
        <f ca="1">'Lane 22'!AJ70</f>
        <v>2.0128205128205146</v>
      </c>
      <c r="CD20" s="113">
        <f ca="1">'Lane 22'!AI70</f>
        <v>2.0128205128205146</v>
      </c>
      <c r="CE20" s="113">
        <f ca="1">'Lane 22'!AH70</f>
        <v>1.0128205128205146</v>
      </c>
      <c r="CF20" s="113">
        <f ca="1">'Lane 22'!AG70</f>
        <v>2.0128205128205128</v>
      </c>
      <c r="CG20" s="113">
        <f ca="1">'Lane 22'!AF70</f>
        <v>1.0128205128205128</v>
      </c>
      <c r="CH20" s="113">
        <f ca="1">'Lane 22'!AE70</f>
        <v>1.0128205128205128</v>
      </c>
      <c r="CI20" s="113">
        <f ca="1">'Lane 22'!AD70</f>
        <v>1.0128205128205128</v>
      </c>
      <c r="CJ20" s="113">
        <f ca="1">'Lane 22'!AC70</f>
        <v>2.0128205128205128</v>
      </c>
      <c r="CK20" s="113">
        <f ca="1">'Lane 22'!AB70</f>
        <v>2.0128205128205128</v>
      </c>
      <c r="CL20" s="113">
        <f ca="1">'Lane 22'!AA70</f>
        <v>1.0128205128205128</v>
      </c>
      <c r="CM20" s="113">
        <f ca="1">'Lane 22'!Z70</f>
        <v>1.0128205128205128</v>
      </c>
      <c r="CN20" s="113">
        <f ca="1">'Lane 22'!Y70</f>
        <v>0.012820512820512775</v>
      </c>
      <c r="CO20" s="113">
        <f ca="1">'Lane 22'!X70</f>
        <v>1.0128205128205128</v>
      </c>
      <c r="CP20" s="113">
        <f ca="1">'Lane 22'!W70</f>
        <v>2.0128205128205128</v>
      </c>
      <c r="CQ20" s="113">
        <f ca="1">'Lane 22'!V70</f>
        <v>1.0128205128205128</v>
      </c>
      <c r="CR20" s="113">
        <f ca="1">'Lane 22'!U70</f>
        <v>0.012820512820512775</v>
      </c>
      <c r="CS20" s="113">
        <f ca="1">'Lane 22'!T70</f>
        <v>0.012820512820512775</v>
      </c>
      <c r="CT20" s="113">
        <f ca="1">'Lane 22'!S70</f>
        <v>1.0128205128205128</v>
      </c>
      <c r="CU20" s="113">
        <f ca="1">'Lane 22'!R70</f>
        <v>0.012820512820512775</v>
      </c>
      <c r="CV20" s="113">
        <f ca="1">'Lane 22'!Q70</f>
        <v>1.0128205128205128</v>
      </c>
      <c r="CW20" s="113">
        <f ca="1">'Lane 22'!P70</f>
        <v>0.01282051282051282</v>
      </c>
      <c r="CX20" s="113">
        <f ca="1">'Lane 22'!O70</f>
        <v>0.01282051282051282</v>
      </c>
      <c r="CY20" s="113">
        <f ca="1">'Lane 22'!N70</f>
        <v>0.01282051282051282</v>
      </c>
      <c r="CZ20" s="113">
        <f ca="1">'Lane 22'!M70</f>
        <v>-0.98717948717948722</v>
      </c>
      <c r="DA20" s="113">
        <f ca="1">'Lane 22'!L70</f>
        <v>1.0128205128205128</v>
      </c>
      <c r="DB20" s="113">
        <f ca="1">'Lane 22'!K70</f>
        <v>0.01282051282051282</v>
      </c>
      <c r="DC20" s="112">
        <v>3.5</v>
      </c>
    </row>
    <row r="21" spans="2:107">
      <c r="B21" s="108">
        <v>1</v>
      </c>
      <c r="C21" s="71">
        <f ca="1">SUM(0.25*(F21-B21),B21)</f>
        <v>1.75</v>
      </c>
      <c r="D21" s="71">
        <f ca="1">SUM(0.5*(F21-B21)+B21)</f>
        <v>2.5</v>
      </c>
      <c r="E21" s="71">
        <f ca="1">SUM(0.75*(F21-B21),B21)</f>
        <v>3.25</v>
      </c>
      <c r="F21" s="108">
        <v>4</v>
      </c>
      <c r="G21" s="71">
        <f ca="1">SUM(0.25*(J21-F21),F21)</f>
        <v>4.75</v>
      </c>
      <c r="H21" s="71">
        <f ca="1">SUM(0.5*(J21-F21),F21)</f>
        <v>5.5</v>
      </c>
      <c r="I21" s="71">
        <f ca="1">SUM(0.75*(J21-F21),F21)</f>
        <v>6.25</v>
      </c>
      <c r="J21" s="108">
        <f ca="1">SUM(F21,-B21,F21)</f>
        <v>7</v>
      </c>
      <c r="K21" s="71">
        <f ca="1">SUM(0.25*(N21-J21),J21)</f>
        <v>7.9375</v>
      </c>
      <c r="L21" s="71">
        <f ca="1">SUM(0.5*(N21-J21),J21)</f>
        <v>8.875</v>
      </c>
      <c r="M21" s="71">
        <f ca="1">SUM(0.75*(N21-J21),J21)</f>
        <v>9.8125</v>
      </c>
      <c r="N21" s="108">
        <f ca="1">SUM(F21,-B21,J21,0.25*ABS(J21-F21))</f>
        <v>10.75</v>
      </c>
      <c r="O21" s="71">
        <f ca="1">SUM(0.25*(R21-N21),N21)</f>
        <v>12.3125</v>
      </c>
      <c r="P21" s="71">
        <f ca="1">SUM(0.5*(R21-N21),N21)</f>
        <v>13.875</v>
      </c>
      <c r="Q21" s="71">
        <f ca="1">SUM(0.75*(R21-N21),N21)</f>
        <v>15.4375</v>
      </c>
      <c r="R21" s="108">
        <v>17</v>
      </c>
      <c r="S21" s="122"/>
      <c r="T21" s="111">
        <f ca="1">SUM((DB20+CV16+CP12+DA19+CU15)*0.132,(CZ18+CY18+CX17+CW17+CT14+CS14+CR13+CQ13+CN11+CO11+CM10+CL10+CK9+CI8++CH8+CJ9)*0.132/2,(CG7+CF7+CE7+CD6+CC6+CB6+CA5+BZ5+BY5+BX4+BW4+BV4)*0.132/3,17)</f>
        <v>17.629538461538463</v>
      </c>
      <c r="U21" s="111"/>
      <c r="V21" s="122"/>
      <c r="W21" s="108"/>
      <c r="X21" s="112">
        <f ca="1">'Lane 22'!D71</f>
        <v>1</v>
      </c>
      <c r="Y21" s="71">
        <f ca="1">'Lane 22'!E71</f>
        <v>0</v>
      </c>
      <c r="Z21" s="71">
        <f ca="1">'Lane 22'!F71</f>
        <v>0</v>
      </c>
      <c r="AA21" s="71">
        <f ca="1">'Lane 22'!G71</f>
        <v>0</v>
      </c>
      <c r="AB21" s="71">
        <f ca="1">'Lane 22'!H71</f>
        <v>0</v>
      </c>
      <c r="AC21" s="71">
        <f ca="1">'Lane 22'!I71</f>
        <v>0</v>
      </c>
      <c r="AD21" s="112">
        <f ca="1">'Lane 22'!CI71</f>
        <v>-2.6153846153846154</v>
      </c>
      <c r="AE21" s="112">
        <f ca="1">'Lane 22'!CH71</f>
        <v>-3.615384615384615</v>
      </c>
      <c r="AF21" s="112">
        <f ca="1">'Lane 22'!CG71</f>
        <v>0.384615384615385</v>
      </c>
      <c r="AG21" s="112">
        <f ca="1">'Lane 22'!CF71</f>
        <v>-0.615384615384615</v>
      </c>
      <c r="AH21" s="112">
        <f ca="1">'Lane 22'!CE71</f>
        <v>-0.615384615384615</v>
      </c>
      <c r="AI21" s="112">
        <f ca="1">'Lane 22'!CD71</f>
        <v>-0.615384615384615</v>
      </c>
      <c r="AJ21" s="112">
        <f ca="1">'Lane 22'!CC71</f>
        <v>-1.615384615384615</v>
      </c>
      <c r="AK21" s="112">
        <f ca="1">'Lane 22'!CB71</f>
        <v>-1.615384615384615</v>
      </c>
      <c r="AL21" s="112">
        <f ca="1">'Lane 22'!CA71</f>
        <v>-0.615384615384615</v>
      </c>
      <c r="AM21" s="112">
        <f ca="1">'Lane 22'!BZ71</f>
        <v>-1.6153846153846168</v>
      </c>
      <c r="AN21" s="112">
        <f ca="1">'Lane 22'!BY71</f>
        <v>-0.61538461538461675</v>
      </c>
      <c r="AO21" s="112">
        <f ca="1">'Lane 22'!BX71</f>
        <v>-0.61538461538461675</v>
      </c>
      <c r="AP21" s="112">
        <f ca="1">'Lane 22'!BW71</f>
        <v>-0.61538461538461675</v>
      </c>
      <c r="AQ21" s="112">
        <f ca="1">'Lane 22'!BV71</f>
        <v>-0.61538461538461675</v>
      </c>
      <c r="AR21" s="112">
        <f ca="1">'Lane 22'!BU71</f>
        <v>-1.6153846153846168</v>
      </c>
      <c r="AS21" s="112">
        <f ca="1">'Lane 22'!BT71</f>
        <v>-1.6153846153846168</v>
      </c>
      <c r="AT21" s="112">
        <f ca="1">'Lane 22'!BS71</f>
        <v>-0.61538461538461675</v>
      </c>
      <c r="AU21" s="112">
        <f ca="1">'Lane 22'!BR71</f>
        <v>-0.61538461538461675</v>
      </c>
      <c r="AV21" s="112">
        <f ca="1">'Lane 22'!BQ71</f>
        <v>-0.61538461538461675</v>
      </c>
      <c r="AW21" s="112">
        <f ca="1">'Lane 22'!BP71</f>
        <v>-0.61538461538461675</v>
      </c>
      <c r="AX21" s="112">
        <f ca="1">'Lane 22'!BO71</f>
        <v>-1.6153846153846168</v>
      </c>
      <c r="AY21" s="112">
        <f ca="1">'Lane 22'!BN71</f>
        <v>-1.6153846153846132</v>
      </c>
      <c r="AZ21" s="112">
        <f ca="1">'Lane 22'!BM71</f>
        <v>0.3846153846153868</v>
      </c>
      <c r="BA21" s="112">
        <f ca="1">'Lane 22'!BL71</f>
        <v>-0.6153846153846132</v>
      </c>
      <c r="BB21" s="112">
        <f ca="1">'Lane 22'!BK71</f>
        <v>-0.6153846153846132</v>
      </c>
      <c r="BC21" s="112">
        <f ca="1">'Lane 22'!BJ71</f>
        <v>-1.6153846153846132</v>
      </c>
      <c r="BD21" s="112">
        <f ca="1">'Lane 22'!BI71</f>
        <v>0.3846153846153868</v>
      </c>
      <c r="BE21" s="112">
        <f ca="1">'Lane 22'!BH71</f>
        <v>0.3846153846153868</v>
      </c>
      <c r="BF21" s="112">
        <f ca="1">'Lane 22'!BG71</f>
        <v>-0.6153846153846132</v>
      </c>
      <c r="BG21" s="112">
        <f ca="1">'Lane 22'!BF71</f>
        <v>0.3846153846153868</v>
      </c>
      <c r="BH21" s="112">
        <f ca="1">'Lane 22'!BE71</f>
        <v>0.3846153846153868</v>
      </c>
      <c r="BI21" s="112">
        <f ca="1">'Lane 22'!BD71</f>
        <v>-0.6153846153846132</v>
      </c>
      <c r="BJ21" s="112">
        <f ca="1">'Lane 22'!BC71</f>
        <v>0.3846153846153868</v>
      </c>
      <c r="BK21" s="112">
        <f ca="1">'Lane 22'!BB71</f>
        <v>1.3846153846153868</v>
      </c>
      <c r="BL21" s="112">
        <f ca="1">'Lane 22'!BA71</f>
        <v>0.3846153846153868</v>
      </c>
      <c r="BM21" s="112">
        <f ca="1">'Lane 22'!AZ71</f>
        <v>1.3846153846153868</v>
      </c>
      <c r="BN21" s="112">
        <f ca="1">'Lane 22'!AY71</f>
        <v>1.3846153846153868</v>
      </c>
      <c r="BO21" s="112">
        <f ca="1">'Lane 22'!AX71</f>
        <v>1.3846153846153868</v>
      </c>
      <c r="BP21" s="112">
        <f ca="1">'Lane 22'!AW71</f>
        <v>1.3846153846153868</v>
      </c>
      <c r="BQ21" s="112">
        <f ca="1">'Lane 22'!AV71</f>
        <v>1.3846153846153868</v>
      </c>
      <c r="BR21" s="112">
        <f ca="1">'Lane 22'!AU71</f>
        <v>3.3846153846153832</v>
      </c>
      <c r="BS21" s="112">
        <f ca="1">'Lane 22'!AT71</f>
        <v>2.3846153846153832</v>
      </c>
      <c r="BT21" s="112">
        <f ca="1">'Lane 22'!AS71</f>
        <v>3.3846153846153832</v>
      </c>
      <c r="BU21" s="112">
        <f ca="1">'Lane 22'!AR71</f>
        <v>4.3846153846153832</v>
      </c>
      <c r="BV21" s="112">
        <f ca="1">'Lane 22'!AQ71</f>
        <v>3.3846153846153832</v>
      </c>
      <c r="BW21" s="112">
        <f ca="1">'Lane 22'!AP71</f>
        <v>2.384615384615385</v>
      </c>
      <c r="BX21" s="112">
        <f ca="1">'Lane 22'!AO71</f>
        <v>3.384615384615385</v>
      </c>
      <c r="BY21" s="112">
        <f ca="1">'Lane 22'!AN71</f>
        <v>3.384615384615385</v>
      </c>
      <c r="BZ21" s="112">
        <f ca="1">'Lane 22'!AM71</f>
        <v>3.384615384615385</v>
      </c>
      <c r="CA21" s="112">
        <f ca="1">'Lane 22'!AL71</f>
        <v>4.384615384615385</v>
      </c>
      <c r="CB21" s="112">
        <f ca="1">'Lane 22'!AK71</f>
        <v>3.3846153846153846</v>
      </c>
      <c r="CC21" s="112">
        <f ca="1">'Lane 22'!AJ71</f>
        <v>2.3846153846153846</v>
      </c>
      <c r="CD21" s="112">
        <f ca="1">'Lane 22'!AI71</f>
        <v>1.3846153846153846</v>
      </c>
      <c r="CE21" s="112">
        <f ca="1">'Lane 22'!AH71</f>
        <v>2.384615384615385</v>
      </c>
      <c r="CF21" s="112">
        <f ca="1">'Lane 22'!AG71</f>
        <v>2.384615384615385</v>
      </c>
      <c r="CG21" s="112">
        <f ca="1">'Lane 22'!AF71</f>
        <v>2.384615384615385</v>
      </c>
      <c r="CH21" s="112">
        <f ca="1">'Lane 22'!AE71</f>
        <v>1.384615384615385</v>
      </c>
      <c r="CI21" s="112">
        <f ca="1">'Lane 22'!AD71</f>
        <v>1.384615384615385</v>
      </c>
      <c r="CJ21" s="112">
        <f ca="1">'Lane 22'!AC71</f>
        <v>1.384615384615385</v>
      </c>
      <c r="CK21" s="112">
        <f ca="1">'Lane 22'!AB71</f>
        <v>1.384615384615385</v>
      </c>
      <c r="CL21" s="112">
        <f ca="1">'Lane 22'!AA71</f>
        <v>0.384615384615385</v>
      </c>
      <c r="CM21" s="112">
        <f ca="1">'Lane 22'!Z71</f>
        <v>0.384615384615385</v>
      </c>
      <c r="CN21" s="112">
        <f ca="1">'Lane 22'!Y71</f>
        <v>0.384615384615385</v>
      </c>
      <c r="CO21" s="112">
        <f ca="1">'Lane 22'!X71</f>
        <v>-0.615384615384615</v>
      </c>
      <c r="CP21" s="112">
        <f ca="1">'Lane 22'!W71</f>
        <v>0.384615384615385</v>
      </c>
      <c r="CQ21" s="112">
        <f ca="1">'Lane 22'!V71</f>
        <v>0.384615384615385</v>
      </c>
      <c r="CR21" s="112">
        <f ca="1">'Lane 22'!U71</f>
        <v>-1.615384615384615</v>
      </c>
      <c r="CS21" s="112">
        <f ca="1">'Lane 22'!T71</f>
        <v>-0.615384615384615</v>
      </c>
      <c r="CT21" s="112">
        <f ca="1">'Lane 22'!S71</f>
        <v>-0.615384615384615</v>
      </c>
      <c r="CU21" s="112">
        <f ca="1">'Lane 22'!R71</f>
        <v>-1.615384615384615</v>
      </c>
      <c r="CV21" s="112">
        <f ca="1">'Lane 22'!Q71</f>
        <v>-0.615384615384615</v>
      </c>
      <c r="CW21" s="112">
        <f ca="1">'Lane 22'!P71</f>
        <v>-0.615384615384615</v>
      </c>
      <c r="CX21" s="112">
        <f ca="1">'Lane 22'!O71</f>
        <v>-0.61538461538461542</v>
      </c>
      <c r="CY21" s="112">
        <f ca="1">'Lane 22'!N71</f>
        <v>0.38461538461538458</v>
      </c>
      <c r="CZ21" s="112">
        <f ca="1">'Lane 22'!M71</f>
        <v>-2.6153846153846154</v>
      </c>
      <c r="DA21" s="112">
        <f ca="1">'Lane 22'!L71</f>
        <v>0.38461538461538458</v>
      </c>
      <c r="DB21" s="112">
        <f ca="1">'Lane 22'!K71</f>
        <v>0.38461538461538458</v>
      </c>
      <c r="DC21" s="112">
        <v>0</v>
      </c>
    </row>
    <row r="22" spans="2:106">
      <c r="B22" s="108">
        <v>2</v>
      </c>
      <c r="C22" s="71">
        <f ca="1">SUM(0.25*(F22-B22),B22)</f>
        <v>2.5</v>
      </c>
      <c r="D22" s="71">
        <f ca="1">SUM(0.5*(F22-B22)+B22)</f>
        <v>3</v>
      </c>
      <c r="E22" s="71">
        <f ca="1">SUM(0.75*(F22-B22),B22)</f>
        <v>3.5</v>
      </c>
      <c r="F22" s="108">
        <v>4</v>
      </c>
      <c r="G22" s="71">
        <f ca="1">SUM(0.25*(J22-F22),F22)</f>
        <v>4.5</v>
      </c>
      <c r="H22" s="71">
        <f ca="1">SUM(0.5*(J22-F22),F22)</f>
        <v>5</v>
      </c>
      <c r="I22" s="71">
        <f ca="1">SUM(0.75*(J22-F22),F22)</f>
        <v>5.5</v>
      </c>
      <c r="J22" s="108">
        <f ca="1">SUM(F22,-B22,F22)</f>
        <v>6</v>
      </c>
      <c r="K22" s="71">
        <f ca="1">SUM(0.25*(N22-J22),J22)</f>
        <v>6.625</v>
      </c>
      <c r="L22" s="71">
        <f ca="1">SUM(0.5*(N22-J22),J22)</f>
        <v>7.25</v>
      </c>
      <c r="M22" s="71">
        <f ca="1">SUM(0.75*(N22-J22),J22)</f>
        <v>7.875</v>
      </c>
      <c r="N22" s="108">
        <f ca="1">SUM(F22,-B22,J22,0.25*ABS(J22-F22))</f>
        <v>8.5</v>
      </c>
      <c r="O22" s="71">
        <f ca="1">SUM(0.25*(R22-N22),N22)</f>
        <v>10.625</v>
      </c>
      <c r="P22" s="71">
        <f ca="1">SUM(0.5*(R22-N22),N22)</f>
        <v>12.75</v>
      </c>
      <c r="Q22" s="71">
        <f ca="1">SUM(0.75*(R22-N22),N22)</f>
        <v>14.875</v>
      </c>
      <c r="R22" s="108">
        <v>17</v>
      </c>
      <c r="S22" s="122"/>
      <c r="T22" s="111">
        <f ca="1">SUM((CZ20+CY19+CX18+CW17+CV16+CU15+CT14+CS13+CR12+CQ11+CP10)*0.132,(CO9+CN9+CM8+CL8)*0.132/2,(CK7+CJ7+CI7+CH7+CG6+CF6+CE6+CD6+CC5+CB5+CA5+BZ5+BY4+BX4+BW4+BV4)*0.132/4,17)</f>
        <v>17.552538461538461</v>
      </c>
      <c r="U22" s="111"/>
      <c r="V22" s="122"/>
      <c r="W22" s="108"/>
      <c r="AD22" s="116">
        <v>77</v>
      </c>
      <c r="AE22" s="116">
        <v>76</v>
      </c>
      <c r="AF22" s="116">
        <v>75</v>
      </c>
      <c r="AG22" s="116">
        <v>74</v>
      </c>
      <c r="AH22" s="116">
        <v>73</v>
      </c>
      <c r="AI22" s="116">
        <v>72</v>
      </c>
      <c r="AJ22" s="116">
        <v>71</v>
      </c>
      <c r="AK22" s="116">
        <v>70</v>
      </c>
      <c r="AL22" s="116">
        <v>69</v>
      </c>
      <c r="AM22" s="116">
        <v>68</v>
      </c>
      <c r="AN22" s="116">
        <v>67</v>
      </c>
      <c r="AO22" s="116">
        <v>66</v>
      </c>
      <c r="AP22" s="116">
        <v>65</v>
      </c>
      <c r="AQ22" s="116">
        <v>64</v>
      </c>
      <c r="AR22" s="116">
        <v>63</v>
      </c>
      <c r="AS22" s="116">
        <v>62</v>
      </c>
      <c r="AT22" s="116">
        <v>61</v>
      </c>
      <c r="AU22" s="116">
        <v>60</v>
      </c>
      <c r="AV22" s="116">
        <v>59</v>
      </c>
      <c r="AW22" s="116">
        <v>58</v>
      </c>
      <c r="AX22" s="116">
        <v>57</v>
      </c>
      <c r="AY22" s="116">
        <v>56</v>
      </c>
      <c r="AZ22" s="116">
        <v>55</v>
      </c>
      <c r="BA22" s="116">
        <v>54</v>
      </c>
      <c r="BB22" s="116">
        <v>53</v>
      </c>
      <c r="BC22" s="116">
        <v>52</v>
      </c>
      <c r="BD22" s="116">
        <v>51</v>
      </c>
      <c r="BE22" s="116">
        <v>50</v>
      </c>
      <c r="BF22" s="116">
        <v>49</v>
      </c>
      <c r="BG22" s="116">
        <v>48</v>
      </c>
      <c r="BH22" s="116">
        <v>47</v>
      </c>
      <c r="BI22" s="116">
        <v>46</v>
      </c>
      <c r="BJ22" s="116">
        <v>45</v>
      </c>
      <c r="BK22" s="116">
        <v>44</v>
      </c>
      <c r="BL22" s="116">
        <v>43</v>
      </c>
      <c r="BM22" s="116">
        <v>42</v>
      </c>
      <c r="BN22" s="116">
        <v>41</v>
      </c>
      <c r="BO22" s="116">
        <v>40</v>
      </c>
      <c r="BP22" s="116">
        <v>39</v>
      </c>
      <c r="BQ22" s="116">
        <v>38</v>
      </c>
      <c r="BR22" s="116">
        <v>37</v>
      </c>
      <c r="BS22" s="116">
        <v>36</v>
      </c>
      <c r="BT22" s="116">
        <v>35</v>
      </c>
      <c r="BU22" s="116">
        <v>34</v>
      </c>
      <c r="BV22" s="116">
        <v>33</v>
      </c>
      <c r="BW22" s="116">
        <v>32</v>
      </c>
      <c r="BX22" s="116">
        <v>31</v>
      </c>
      <c r="BY22" s="116">
        <v>30</v>
      </c>
      <c r="BZ22" s="116">
        <v>29</v>
      </c>
      <c r="CA22" s="116">
        <v>28</v>
      </c>
      <c r="CB22" s="116">
        <v>27</v>
      </c>
      <c r="CC22" s="116">
        <v>26</v>
      </c>
      <c r="CD22" s="116">
        <v>25</v>
      </c>
      <c r="CE22" s="116">
        <v>24</v>
      </c>
      <c r="CF22" s="116">
        <v>23</v>
      </c>
      <c r="CG22" s="116">
        <v>22</v>
      </c>
      <c r="CH22" s="116">
        <v>21</v>
      </c>
      <c r="CI22" s="116">
        <v>20</v>
      </c>
      <c r="CJ22" s="116">
        <v>19</v>
      </c>
      <c r="CK22" s="116">
        <v>18</v>
      </c>
      <c r="CL22" s="116">
        <v>17</v>
      </c>
      <c r="CM22" s="116">
        <v>16</v>
      </c>
      <c r="CN22" s="116">
        <v>15</v>
      </c>
      <c r="CO22" s="116">
        <v>14</v>
      </c>
      <c r="CP22" s="116">
        <v>13</v>
      </c>
      <c r="CQ22" s="116">
        <v>12</v>
      </c>
      <c r="CR22" s="116">
        <v>11</v>
      </c>
      <c r="CS22" s="116">
        <v>10</v>
      </c>
      <c r="CT22" s="116">
        <v>9</v>
      </c>
      <c r="CU22" s="116">
        <v>8</v>
      </c>
      <c r="CV22" s="116">
        <v>7</v>
      </c>
      <c r="CW22" s="116">
        <v>6</v>
      </c>
      <c r="CX22" s="116">
        <v>5</v>
      </c>
      <c r="CY22" s="116">
        <v>4</v>
      </c>
      <c r="CZ22" s="116">
        <v>3</v>
      </c>
      <c r="DA22" s="116">
        <v>2</v>
      </c>
      <c r="DB22" s="116">
        <v>1</v>
      </c>
    </row>
    <row r="23" spans="2:23">
      <c r="B23" s="108">
        <v>3</v>
      </c>
      <c r="C23" s="71">
        <f ca="1">SUM(0.25*(F23-B23),B23)</f>
        <v>3.25</v>
      </c>
      <c r="D23" s="71">
        <f ca="1">SUM(0.5*(F23-B23)+B23)</f>
        <v>3.5</v>
      </c>
      <c r="E23" s="71">
        <f ca="1">SUM(0.75*(F23-B23),B23)</f>
        <v>3.75</v>
      </c>
      <c r="F23" s="108">
        <v>4</v>
      </c>
      <c r="G23" s="71">
        <f ca="1">SUM(0.25*(J23-F23),F23)</f>
        <v>4.25</v>
      </c>
      <c r="H23" s="71">
        <f ca="1">SUM(0.5*(J23-F23),F23)</f>
        <v>4.5</v>
      </c>
      <c r="I23" s="71">
        <f ca="1">SUM(0.75*(J23-F23),F23)</f>
        <v>4.75</v>
      </c>
      <c r="J23" s="108">
        <f ca="1">SUM(F23,-B23,F23)</f>
        <v>5</v>
      </c>
      <c r="K23" s="71">
        <f ca="1">SUM(0.25*(N23-J23),J23)</f>
        <v>5.3125</v>
      </c>
      <c r="L23" s="71">
        <f ca="1">SUM(0.5*(N23-J23),J23)</f>
        <v>5.625</v>
      </c>
      <c r="M23" s="71">
        <f ca="1">SUM(0.75*(N23-J23),J23)</f>
        <v>5.9375</v>
      </c>
      <c r="N23" s="108">
        <f ca="1">SUM(F23,-B23,J23,0.25*ABS(J23-F23))</f>
        <v>6.25</v>
      </c>
      <c r="O23" s="71">
        <f ca="1">SUM(0.25*(R23-N23),N23)</f>
        <v>8.9375</v>
      </c>
      <c r="P23" s="71">
        <f ca="1">SUM(0.5*(R23-N23),N23)</f>
        <v>11.625</v>
      </c>
      <c r="Q23" s="71">
        <f ca="1">SUM(0.75*(R23-N23),N23)</f>
        <v>14.3125</v>
      </c>
      <c r="R23" s="108">
        <v>17</v>
      </c>
      <c r="S23" s="122"/>
      <c r="T23" s="111">
        <f ca="1">SUM((CX20+CX19+CW18+CW17+CV16+CV15+CU14+CU13+CT12+CS11+CR10+CQ9+CP8)*0.132,(CO7+CN7+CM7+CL7+CK7+CG6+CF6+CJ6+CI6+CH6+CE5+CD5+CC5+CB5+CA5+BZ4+BY4+BX4+BW4+BV4)*0.132/5,17)</f>
        <v>17.493138461538461</v>
      </c>
      <c r="U23" s="111"/>
      <c r="V23" s="122"/>
      <c r="W23" s="108"/>
    </row>
    <row r="24" spans="2:23">
      <c r="B24" s="108">
        <v>4</v>
      </c>
      <c r="C24" s="71">
        <f ca="1">SUM(0.25*(F24-B24),B24)</f>
        <v>4</v>
      </c>
      <c r="D24" s="71">
        <f ca="1">SUM(0.5*(F24-B24)+B24)</f>
        <v>4</v>
      </c>
      <c r="E24" s="71">
        <f ca="1">SUM(0.75*(F24-B24),B24)</f>
        <v>4</v>
      </c>
      <c r="F24" s="108">
        <v>4</v>
      </c>
      <c r="G24" s="71">
        <f ca="1">SUM(0.25*(J24-F24),F24)</f>
        <v>4</v>
      </c>
      <c r="H24" s="71">
        <f ca="1">SUM(0.5*(J24-F24),F24)</f>
        <v>4</v>
      </c>
      <c r="I24" s="71">
        <f ca="1">SUM(0.75*(J24-F24),F24)</f>
        <v>4</v>
      </c>
      <c r="J24" s="108">
        <f ca="1">SUM(F24,-B24,F24)</f>
        <v>4</v>
      </c>
      <c r="K24" s="71">
        <f ca="1">SUM(0.25*(N24-J24),J24)</f>
        <v>4.65</v>
      </c>
      <c r="L24" s="71">
        <f ca="1">SUM(0.5*(N24-J24),J24)</f>
        <v>5.3</v>
      </c>
      <c r="M24" s="71">
        <f ca="1">SUM(0.75*(N24-J24),J24)</f>
        <v>5.9499999999999993</v>
      </c>
      <c r="N24" s="108">
        <f ca="1">SUM(F24,-B24,J24,0.25*ABS(J24-F24),0.2*(17-F24))</f>
        <v>6.6</v>
      </c>
      <c r="O24" s="71">
        <f ca="1">SUM(0.25*(R24-N24),N24)</f>
        <v>9.2</v>
      </c>
      <c r="P24" s="71">
        <f ca="1">SUM(0.5*(R24-N24),N24)</f>
        <v>11.8</v>
      </c>
      <c r="Q24" s="71">
        <f ca="1">SUM(0.75*(R24-N24),N24)</f>
        <v>14.4</v>
      </c>
      <c r="R24" s="108">
        <v>17</v>
      </c>
      <c r="S24" s="122"/>
      <c r="T24" s="111">
        <f ca="1">SUM((CV20+CV19+CV18+CV17+CV16+CV15+CV14+CV13+CV12+CU11+CU10+CT9+CT8)*0.132,(CS7+CR7+CQ7+CP7+CO7+CN7+CM6+CL6+CK6+CJ6+CI6+CH6+CG5+CF5+CD5+CE5+CC5+CB5+CA4+BZ4+BY4+BX4+BW4+BV4)*0.132/6,17)</f>
        <v>17.10153846153846</v>
      </c>
      <c r="U24" s="111"/>
      <c r="V24" s="122"/>
      <c r="W24" s="108"/>
    </row>
    <row r="25" spans="2:23">
      <c r="B25" s="108">
        <v>5</v>
      </c>
      <c r="C25" s="71">
        <f ca="1">SUM(0.25*(F25-B25),B25)</f>
        <v>4.75</v>
      </c>
      <c r="D25" s="71">
        <f ca="1">SUM(0.5*(F25-B25)+B25)</f>
        <v>4.5</v>
      </c>
      <c r="E25" s="71">
        <f ca="1">SUM(0.75*(F25-B25),B25)</f>
        <v>4.25</v>
      </c>
      <c r="F25" s="108">
        <v>4</v>
      </c>
      <c r="G25" s="71">
        <f ca="1">SUM(0.25*(J25-F25),F25)</f>
        <v>3.75</v>
      </c>
      <c r="H25" s="71">
        <f ca="1">SUM(0.5*(J25-F25),F25)</f>
        <v>3.5</v>
      </c>
      <c r="I25" s="71">
        <f ca="1">SUM(0.75*(J25-F25),F25)</f>
        <v>3.25</v>
      </c>
      <c r="J25" s="108">
        <f ca="1">SUM(F25,-B25,F25)</f>
        <v>3</v>
      </c>
      <c r="K25" s="71">
        <f ca="1">SUM(0.25*(N25-J25),J25)</f>
        <v>2.8125</v>
      </c>
      <c r="L25" s="71">
        <f ca="1">SUM(0.5*(N25-J25),J25)</f>
        <v>2.625</v>
      </c>
      <c r="M25" s="71">
        <f ca="1">SUM(0.75*(N25-J25),J25)</f>
        <v>2.4375</v>
      </c>
      <c r="N25" s="108">
        <f ca="1">SUM(F25,-B25,J25,0.25*ABS(J25-F25))</f>
        <v>2.25</v>
      </c>
      <c r="O25" s="71">
        <f ca="1">SUM(0.25*(R25-N25),N25)</f>
        <v>5.9375</v>
      </c>
      <c r="P25" s="71">
        <f ca="1">SUM(0.5*(R25-N25),N25)</f>
        <v>9.625</v>
      </c>
      <c r="Q25" s="71">
        <f ca="1">SUM(0.75*(R25-N25),N25)</f>
        <v>13.3125</v>
      </c>
      <c r="R25" s="108">
        <v>17</v>
      </c>
      <c r="S25" s="122"/>
      <c r="T25" s="111">
        <f ca="1">SUM((CT20+CT19+CU18+CU17+CV16+CV15+CW14+CW13+CX12+CX11+CX10+CX9+CX8)*0.132,(CW7+CV7+CU7+CT7+CS7+CR7+CQ7+CP6+CO6+CN6+CM6+CL6+CK6+CJ6+CI5+CH5+CG5+CF5+CE5+CD5+CC5+CB4+CA4+BZ4+BY4+BX4+BW4+BV4)*0.132/7,17)</f>
        <v>17.50068131868132</v>
      </c>
      <c r="U25" s="111"/>
      <c r="V25" s="122"/>
      <c r="W25" s="108"/>
    </row>
    <row r="26" spans="2:23">
      <c r="B26" s="108"/>
      <c r="C26" s="71"/>
      <c r="D26" s="71"/>
      <c r="E26" s="71"/>
      <c r="F26" s="108"/>
      <c r="G26" s="71"/>
      <c r="H26" s="71"/>
      <c r="I26" s="71"/>
      <c r="J26" s="108"/>
      <c r="K26" s="71"/>
      <c r="L26" s="71"/>
      <c r="M26" s="71"/>
      <c r="N26" s="108"/>
      <c r="O26" s="71"/>
      <c r="P26" s="71"/>
      <c r="Q26" s="71"/>
      <c r="R26" s="108"/>
      <c r="S26" s="122"/>
      <c r="T26" s="111"/>
      <c r="U26" s="111"/>
      <c r="V26" s="122"/>
      <c r="W26" s="108"/>
    </row>
    <row r="27" spans="2:23">
      <c r="B27" s="108">
        <v>1</v>
      </c>
      <c r="C27" s="71">
        <f ca="1">SUM(0.25*(F27-B27),B27)</f>
        <v>2</v>
      </c>
      <c r="D27" s="71">
        <f ca="1">SUM(0.5*(F27-B27)+B27)</f>
        <v>3</v>
      </c>
      <c r="E27" s="71">
        <f ca="1">SUM(0.75*(F27-B27),B27)</f>
        <v>4</v>
      </c>
      <c r="F27" s="108">
        <v>5</v>
      </c>
      <c r="G27" s="71">
        <f ca="1">SUM(0.25*(J27-F27),F27)</f>
        <v>6</v>
      </c>
      <c r="H27" s="71">
        <f ca="1">SUM(0.5*(J27-F27),F27)</f>
        <v>7</v>
      </c>
      <c r="I27" s="71">
        <f ca="1">SUM(0.75*(J27-F27),F27)</f>
        <v>8</v>
      </c>
      <c r="J27" s="108">
        <f ca="1">SUM(F27,-B27,F27)</f>
        <v>9</v>
      </c>
      <c r="K27" s="71">
        <f ca="1">SUM(0.25*(N27-J27),J27)</f>
        <v>10</v>
      </c>
      <c r="L27" s="71">
        <f ca="1">SUM(0.5*(N27-J27),J27)</f>
        <v>11</v>
      </c>
      <c r="M27" s="71">
        <f ca="1">SUM(0.75*(N27-J27),J27)</f>
        <v>12</v>
      </c>
      <c r="N27" s="108">
        <f ca="1">SUM(J27,J27,-F27)</f>
        <v>13</v>
      </c>
      <c r="O27" s="71">
        <f ca="1">SUM(0.25*(R27-N27),N27)</f>
        <v>14</v>
      </c>
      <c r="P27" s="71">
        <f ca="1">SUM(0.5*(R27-N27),N27)</f>
        <v>15</v>
      </c>
      <c r="Q27" s="71">
        <f ca="1">SUM(0.75*(R27-N27),N27)</f>
        <v>16</v>
      </c>
      <c r="R27" s="108">
        <v>17</v>
      </c>
      <c r="S27" s="122"/>
      <c r="T27" s="111">
        <f ca="1">SUM(DB20*0.132,(DA19+CZ19+CY18+CX18+CW17+CV17+CU16+CT16+CS15+CR15+CQ14+CP14+CO13+CN13+CM12+CL12+CK11+CJ11+CI10+CH10+CG9+CF9+CE8+CD8+CC7+CB7+CA6+BZ6+BY5+BX5+BW4+BV4)*0.132/2,17)</f>
        <v>17.651538461538461</v>
      </c>
      <c r="U27" s="111"/>
      <c r="V27" s="122"/>
      <c r="W27" s="108"/>
    </row>
    <row r="28" spans="2:23">
      <c r="B28" s="108">
        <v>2</v>
      </c>
      <c r="C28" s="71">
        <f ca="1">SUM(0.25*(F28-B28),B28)</f>
        <v>2.75</v>
      </c>
      <c r="D28" s="71">
        <f ca="1">SUM(0.5*(F28-B28)+B28)</f>
        <v>3.5</v>
      </c>
      <c r="E28" s="71">
        <f ca="1">SUM(0.75*(F28-B28),B28)</f>
        <v>4.25</v>
      </c>
      <c r="F28" s="108">
        <v>5</v>
      </c>
      <c r="G28" s="71">
        <f ca="1">SUM(0.25*(J28-F28),F28)</f>
        <v>5.75</v>
      </c>
      <c r="H28" s="71">
        <f ca="1">SUM(0.5*(J28-F28),F28)</f>
        <v>6.5</v>
      </c>
      <c r="I28" s="71">
        <f ca="1">SUM(0.75*(J28-F28),F28)</f>
        <v>7.25</v>
      </c>
      <c r="J28" s="108">
        <f ca="1">SUM(F28,-B28,F28)</f>
        <v>8</v>
      </c>
      <c r="K28" s="71">
        <f ca="1">SUM(0.25*(N28-J28),J28)</f>
        <v>8.9375</v>
      </c>
      <c r="L28" s="71">
        <f ca="1">SUM(0.5*(N28-J28),J28)</f>
        <v>9.875</v>
      </c>
      <c r="M28" s="71">
        <f ca="1">SUM(0.75*(N28-J28),J28)</f>
        <v>10.8125</v>
      </c>
      <c r="N28" s="108">
        <f ca="1">SUM(F28,-B28,J28,0.25*ABS(J28-F28))</f>
        <v>11.75</v>
      </c>
      <c r="O28" s="71">
        <f ca="1">SUM(0.25*(R28-N28),N28)</f>
        <v>13.0625</v>
      </c>
      <c r="P28" s="71">
        <f ca="1">SUM(0.5*(R28-N28),N28)</f>
        <v>14.375</v>
      </c>
      <c r="Q28" s="71">
        <f ca="1">SUM(0.75*(R28-N28),N28)</f>
        <v>15.6875</v>
      </c>
      <c r="R28" s="108">
        <v>17</v>
      </c>
      <c r="S28" s="122"/>
      <c r="T28" s="111">
        <f ca="1">SUM((CZ20+CY19+CS15+CR14+CX18)*0.132,(CW17+CV17+CU16+CT16+CQ13+CP13+CO12+CN12+CM11+CL11+CK10+CJ10+CI9+CH9+CG8+CF8+BY5+BX5+BW4+BV4)*0.132/2,(CE7+CD7+CC7+CB6+CA6+BZ6)*0.132/3,17)</f>
        <v>17.651538461538461</v>
      </c>
      <c r="U28" s="111"/>
      <c r="V28" s="122"/>
      <c r="W28" s="108"/>
    </row>
    <row r="29" spans="2:23">
      <c r="B29" s="108">
        <v>3</v>
      </c>
      <c r="C29" s="71">
        <f ca="1">SUM(0.25*(F29-B29),B29)</f>
        <v>3.5</v>
      </c>
      <c r="D29" s="71">
        <f ca="1">SUM(0.5*(F29-B29)+B29)</f>
        <v>4</v>
      </c>
      <c r="E29" s="71">
        <f ca="1">SUM(0.75*(F29-B29),B29)</f>
        <v>4.5</v>
      </c>
      <c r="F29" s="108">
        <v>5</v>
      </c>
      <c r="G29" s="71">
        <f ca="1">SUM(0.25*(J29-F29),F29)</f>
        <v>5.5</v>
      </c>
      <c r="H29" s="71">
        <f ca="1">SUM(0.5*(J29-F29),F29)</f>
        <v>6</v>
      </c>
      <c r="I29" s="71">
        <f ca="1">SUM(0.75*(J29-F29),F29)</f>
        <v>6.5</v>
      </c>
      <c r="J29" s="108">
        <f ca="1">SUM(F29,-B29,F29)</f>
        <v>7</v>
      </c>
      <c r="K29" s="71">
        <f ca="1">SUM(0.25*(N29-J29),J29)</f>
        <v>7.625</v>
      </c>
      <c r="L29" s="71">
        <f ca="1">SUM(0.5*(N29-J29),J29)</f>
        <v>8.25</v>
      </c>
      <c r="M29" s="71">
        <f ca="1">SUM(0.75*(N29-J29),J29)</f>
        <v>8.875</v>
      </c>
      <c r="N29" s="108">
        <f ca="1">SUM(F29,-B29,J29,0.25*ABS(J29-F29))</f>
        <v>9.5</v>
      </c>
      <c r="O29" s="71">
        <f ca="1">SUM(0.25*(R29-N29),N29)</f>
        <v>11.375</v>
      </c>
      <c r="P29" s="71">
        <f ca="1">SUM(0.5*(R29-N29),N29)</f>
        <v>13.25</v>
      </c>
      <c r="Q29" s="71">
        <f ca="1">SUM(0.75*(R29-N29),N29)</f>
        <v>15.125</v>
      </c>
      <c r="R29" s="108">
        <v>17</v>
      </c>
      <c r="S29" s="122"/>
      <c r="T29" s="111">
        <f ca="1">SUM((CX20+CW19+CV18+CU17+CT16+CS15+CR14+CQ13+CP12+CO11+CN10)*0.132,(CM9+CL9+CK8+CJ8)*0.132/2,(CI7+CH7+CG7+CF7+CE6+CD6+CC6+CB6)*0.132/4,(CA5+BZ5+BY5+BX4+BW4+BV4)*0.132/3,17)</f>
        <v>17.332538461538462</v>
      </c>
      <c r="U29" s="111"/>
      <c r="V29" s="122"/>
      <c r="W29" s="108"/>
    </row>
    <row r="30" spans="2:23">
      <c r="B30" s="108">
        <v>4</v>
      </c>
      <c r="C30" s="71">
        <f ca="1">SUM(0.25*(F30-B30),B30)</f>
        <v>4.25</v>
      </c>
      <c r="D30" s="71">
        <f ca="1">SUM(0.5*(F30-B30)+B30)</f>
        <v>4.5</v>
      </c>
      <c r="E30" s="71">
        <f ca="1">SUM(0.75*(F30-B30),B30)</f>
        <v>4.75</v>
      </c>
      <c r="F30" s="108">
        <v>5</v>
      </c>
      <c r="G30" s="71">
        <f ca="1">SUM(0.25*(J30-F30),F30)</f>
        <v>5.25</v>
      </c>
      <c r="H30" s="71">
        <f ca="1">SUM(0.5*(J30-F30),F30)</f>
        <v>5.5</v>
      </c>
      <c r="I30" s="71">
        <f ca="1">SUM(0.75*(J30-F30),F30)</f>
        <v>5.75</v>
      </c>
      <c r="J30" s="108">
        <f ca="1">SUM(F30,-B30,F30)</f>
        <v>6</v>
      </c>
      <c r="K30" s="71">
        <f ca="1">SUM(0.25*(N30-J30),J30)</f>
        <v>6.3125</v>
      </c>
      <c r="L30" s="71">
        <f ca="1">SUM(0.5*(N30-J30),J30)</f>
        <v>6.625</v>
      </c>
      <c r="M30" s="71">
        <f ca="1">SUM(0.75*(N30-J30),J30)</f>
        <v>6.9375</v>
      </c>
      <c r="N30" s="108">
        <f ca="1">SUM(F30,-B30,J30,0.25*ABS(J30-F30))</f>
        <v>7.25</v>
      </c>
      <c r="O30" s="71">
        <f ca="1">SUM(0.25*(R30-N30),N30)</f>
        <v>9.6875</v>
      </c>
      <c r="P30" s="71">
        <f ca="1">SUM(0.5*(R30-N30),N30)</f>
        <v>12.125</v>
      </c>
      <c r="Q30" s="71">
        <f ca="1">SUM(0.75*(R30-N30),N30)</f>
        <v>14.5625</v>
      </c>
      <c r="R30" s="108">
        <v>17</v>
      </c>
      <c r="S30" s="122"/>
      <c r="T30" s="111">
        <f ca="1">SUM((CV20+CV19+CU18+CU17+CT16+CT15+CS14+CS13+CR12+CQ11+CP10+CO9+CN8)*0.132,(CM7+CL7+CK7+CJ7+CI7+CH6+CG6+CF6+CE6+CD6)*0.132/5,(CC5+CB5+CA5+BZ5+BY4+BX4+BW4+BV4)*0.132/4,17)</f>
        <v>17.684538461538462</v>
      </c>
      <c r="U30" s="111"/>
      <c r="V30" s="122"/>
      <c r="W30" s="108"/>
    </row>
    <row r="31" spans="2:23">
      <c r="B31" s="108">
        <v>5</v>
      </c>
      <c r="C31" s="71">
        <f ca="1">SUM(0.25*(F31-B31),B31)</f>
        <v>5</v>
      </c>
      <c r="D31" s="71">
        <f ca="1">SUM(0.5*(F31-B31)+B31)</f>
        <v>5</v>
      </c>
      <c r="E31" s="71">
        <f ca="1">SUM(0.75*(F31-B31),B31)</f>
        <v>5</v>
      </c>
      <c r="F31" s="108">
        <v>5</v>
      </c>
      <c r="G31" s="71">
        <f ca="1">SUM(0.25*(J31-F31),F31)</f>
        <v>5</v>
      </c>
      <c r="H31" s="71">
        <f ca="1">SUM(0.5*(J31-F31),F31)</f>
        <v>5</v>
      </c>
      <c r="I31" s="71">
        <f ca="1">SUM(0.75*(J31-F31),F31)</f>
        <v>5</v>
      </c>
      <c r="J31" s="108">
        <f ca="1">SUM(F31,-B31,F31)</f>
        <v>5</v>
      </c>
      <c r="K31" s="71">
        <f ca="1">SUM(0.25*(N31-J31),J31)</f>
        <v>5.6</v>
      </c>
      <c r="L31" s="71">
        <f ca="1">SUM(0.5*(N31-J31),J31)</f>
        <v>6.2</v>
      </c>
      <c r="M31" s="71">
        <f ca="1">SUM(0.75*(N31-J31),J31)</f>
        <v>6.8000000000000007</v>
      </c>
      <c r="N31" s="108">
        <f ca="1">SUM(F31,-B31,J31,0.25*ABS(J31-F31),0.2*(17-F31))</f>
        <v>7.4</v>
      </c>
      <c r="O31" s="71">
        <f ca="1">SUM(0.25*(R31-N31),N31)</f>
        <v>9.8</v>
      </c>
      <c r="P31" s="71">
        <f ca="1">SUM(0.5*(R31-N31),N31)</f>
        <v>12.2</v>
      </c>
      <c r="Q31" s="71">
        <f ca="1">SUM(0.75*(R31-N31),N31)</f>
        <v>14.6</v>
      </c>
      <c r="R31" s="108">
        <v>17</v>
      </c>
      <c r="S31" s="122"/>
      <c r="T31" s="111">
        <f ca="1">SUM((CT20+CT19+CT18+CT17+CT16+CT15+CT14+CT13+CT12+CS11+CS10+CR9+CR8)*0.132,(CQ7+CP7+CO7+CN7+CM7+CL7+CK6+CJ6+CI6+CH6+CG6+CF6)*0.132/6,(CE5+CD5+CC5+CB5+CA5+BZ4+BY4+BX4+BW4+BV4)*0.132/5,17)</f>
        <v>17.391938461538462</v>
      </c>
      <c r="U31" s="111"/>
      <c r="V31" s="122"/>
      <c r="W31" s="108"/>
    </row>
    <row r="32" spans="2:23">
      <c r="B32" s="108">
        <v>6</v>
      </c>
      <c r="C32" s="71">
        <f ca="1">SUM(0.25*(F32-B32),B32)</f>
        <v>5.75</v>
      </c>
      <c r="D32" s="71">
        <f ca="1">SUM(0.5*(F32-B32)+B32)</f>
        <v>5.5</v>
      </c>
      <c r="E32" s="71">
        <f ca="1">SUM(0.75*(F32-B32),B32)</f>
        <v>5.25</v>
      </c>
      <c r="F32" s="108">
        <v>5</v>
      </c>
      <c r="G32" s="71">
        <f ca="1">SUM(0.25*(J32-F32),F32)</f>
        <v>4.75</v>
      </c>
      <c r="H32" s="71">
        <f ca="1">SUM(0.5*(J32-F32),F32)</f>
        <v>4.5</v>
      </c>
      <c r="I32" s="71">
        <f ca="1">SUM(0.75*(J32-F32),F32)</f>
        <v>4.25</v>
      </c>
      <c r="J32" s="108">
        <f ca="1">SUM(F32,-B32,F32)</f>
        <v>4</v>
      </c>
      <c r="K32" s="71">
        <f ca="1">SUM(0.25*(N32-J32),J32)</f>
        <v>3.8125</v>
      </c>
      <c r="L32" s="71">
        <f ca="1">SUM(0.5*(N32-J32),J32)</f>
        <v>3.625</v>
      </c>
      <c r="M32" s="71">
        <f ca="1">SUM(0.75*(N32-J32),J32)</f>
        <v>3.4375</v>
      </c>
      <c r="N32" s="108">
        <f ca="1">SUM(F32,-B32,J32,0.25*ABS(J32-F32))</f>
        <v>3.25</v>
      </c>
      <c r="O32" s="71">
        <f ca="1">SUM(0.25*(R32-N32),N32)</f>
        <v>6.6875</v>
      </c>
      <c r="P32" s="71">
        <f ca="1">SUM(0.5*(R32-N32),N32)</f>
        <v>10.125</v>
      </c>
      <c r="Q32" s="71">
        <f ca="1">SUM(0.75*(R32-N32),N32)</f>
        <v>13.5625</v>
      </c>
      <c r="R32" s="108">
        <v>17</v>
      </c>
      <c r="S32" s="122"/>
      <c r="T32" s="111">
        <f ca="1">SUM((CR20+CS19+CS18+CT17+CT16+CU15+CU14+CV13+CV12+CW11+CW10+CV9+CV8)*0.132,(CU7+CT7+CS7+CR7+CQ7+CP7+CO7+CN6+CM6+CL6+CK6+CJ6+CI6+CH6)*0.132/7,(CG5+CF5+CE5+CD5+CC5+CB5+CA4+BZ4+BY4+BX4+BW4+BV4)*0.132/6,17)</f>
        <v>17.371824175824177</v>
      </c>
      <c r="U32" s="111"/>
      <c r="V32" s="122"/>
      <c r="W32" s="108"/>
    </row>
    <row r="33" spans="2:23">
      <c r="B33" s="108">
        <v>7</v>
      </c>
      <c r="C33" s="71">
        <f ca="1">SUM(0.25*(F33-B33),B33)</f>
        <v>6.5</v>
      </c>
      <c r="D33" s="71">
        <f ca="1">SUM(0.5*(F33-B33)+B33)</f>
        <v>6</v>
      </c>
      <c r="E33" s="71">
        <f ca="1">SUM(0.75*(F33-B33),B33)</f>
        <v>5.5</v>
      </c>
      <c r="F33" s="108">
        <v>5</v>
      </c>
      <c r="G33" s="71">
        <f ca="1">SUM(0.25*(J33-F33),F33)</f>
        <v>4.5</v>
      </c>
      <c r="H33" s="71">
        <f ca="1">SUM(0.5*(J33-F33),F33)</f>
        <v>4</v>
      </c>
      <c r="I33" s="71">
        <f ca="1">SUM(0.75*(J33-F33),F33)</f>
        <v>3.5</v>
      </c>
      <c r="J33" s="108">
        <f ca="1">SUM(F33,-B33,F33)</f>
        <v>3</v>
      </c>
      <c r="K33" s="71">
        <f ca="1">SUM(0.25*(N33-J33),J33)</f>
        <v>2.625</v>
      </c>
      <c r="L33" s="71">
        <f ca="1">SUM(0.5*(N33-J33),J33)</f>
        <v>2.25</v>
      </c>
      <c r="M33" s="71">
        <f ca="1">SUM(0.75*(N33-J33),J33)</f>
        <v>1.875</v>
      </c>
      <c r="N33" s="108">
        <f ca="1">SUM(F33,-B33,J33,0.25*ABS(J33-F33))</f>
        <v>1.5</v>
      </c>
      <c r="O33" s="71">
        <f ca="1">SUM(0.25*(R33-N33),N33)</f>
        <v>5.375</v>
      </c>
      <c r="P33" s="71">
        <f ca="1">SUM(0.5*(R33-N33),N33)</f>
        <v>9.25</v>
      </c>
      <c r="Q33" s="71">
        <f ca="1">SUM(0.75*(R33-N33),N33)</f>
        <v>13.125</v>
      </c>
      <c r="R33" s="108">
        <v>17</v>
      </c>
      <c r="S33" s="122"/>
      <c r="T33" s="111">
        <f ca="1">SUM((CP20+CQ19+CR18+CS17+CT16+CU15+CV14+CX12+CW13+CY11+CY10+CZ9+CZ8)*0.132,(CY7+CX7+CW7+CV7+CU7+CT7+CS7+CR7+CQ6+CP6+CO6+CN6+CM6+CL6+CK6+CJ6)*0.132/8,(CI5+CH5+CG5+CF5+CE5+CD5+CC5+CB4+CA4+BZ4+BY4+BX4+BW4+BV4)*0.132/7,17)</f>
        <v>17.125895604395605</v>
      </c>
      <c r="U33" s="111"/>
      <c r="V33" s="122"/>
      <c r="W33" s="108"/>
    </row>
    <row r="34" spans="2:23">
      <c r="B34" s="108"/>
      <c r="C34" s="71"/>
      <c r="D34" s="71"/>
      <c r="E34" s="71"/>
      <c r="F34" s="108"/>
      <c r="G34" s="71"/>
      <c r="H34" s="71"/>
      <c r="I34" s="71"/>
      <c r="J34" s="108"/>
      <c r="K34" s="71"/>
      <c r="L34" s="71"/>
      <c r="M34" s="71"/>
      <c r="N34" s="108"/>
      <c r="O34" s="71"/>
      <c r="P34" s="71"/>
      <c r="Q34" s="71"/>
      <c r="R34" s="108"/>
      <c r="S34" s="122"/>
      <c r="T34" s="111"/>
      <c r="U34" s="111"/>
      <c r="V34" s="122"/>
      <c r="W34" s="108"/>
    </row>
    <row r="35" spans="2:23">
      <c r="B35" s="108">
        <v>3</v>
      </c>
      <c r="C35" s="71">
        <f ca="1">SUM(0.25*(F35-B35),B35)</f>
        <v>3.75</v>
      </c>
      <c r="D35" s="71">
        <f ca="1">SUM(0.5*(F35-B35)+B35)</f>
        <v>4.5</v>
      </c>
      <c r="E35" s="71">
        <f ca="1">SUM(0.75*(F35-B35),B35)</f>
        <v>5.25</v>
      </c>
      <c r="F35" s="108">
        <v>6</v>
      </c>
      <c r="G35" s="71">
        <f ca="1">SUM(0.25*(J35-F35),F35)</f>
        <v>6.75</v>
      </c>
      <c r="H35" s="71">
        <f ca="1">SUM(0.5*(J35-F35),F35)</f>
        <v>7.5</v>
      </c>
      <c r="I35" s="71">
        <f ca="1">SUM(0.75*(J35-F35),F35)</f>
        <v>8.25</v>
      </c>
      <c r="J35" s="108">
        <f ca="1">SUM(F35,-B35,F35)</f>
        <v>9</v>
      </c>
      <c r="K35" s="71">
        <f ca="1">SUM(0.25*(N35-J35),J35)</f>
        <v>9.9375</v>
      </c>
      <c r="L35" s="71">
        <f ca="1">SUM(0.5*(N35-J35),J35)</f>
        <v>10.875</v>
      </c>
      <c r="M35" s="71">
        <f ca="1">SUM(0.75*(N35-J35),J35)</f>
        <v>11.8125</v>
      </c>
      <c r="N35" s="108">
        <f ca="1">SUM(F35,-B35,J35,0.25*ABS(J35-F35))</f>
        <v>12.75</v>
      </c>
      <c r="O35" s="71">
        <f ca="1">SUM(0.25*(R35-N35),N35)</f>
        <v>13.8125</v>
      </c>
      <c r="P35" s="71">
        <f ca="1">SUM(0.5*(R35-N35),N35)</f>
        <v>14.875</v>
      </c>
      <c r="Q35" s="71">
        <f ca="1">SUM(0.75*(R35-N35),N35)</f>
        <v>15.9375</v>
      </c>
      <c r="R35" s="108">
        <v>17</v>
      </c>
      <c r="S35" s="122"/>
      <c r="T35" s="111">
        <f ca="1">SUM((CX20+CU18+CR16+CO14+CL12+CI10+CF8)*0.132,(CW19+CV19+CT17+CS17+CQ15+CP15+CN13+CM13+CK11+CJ11+CH9+CG9+BY5+BX5+BW4+BV4)*0.132/2,(CE7+CD7+CC7+CB6+CA6+BZ6)*0.132/3,17)</f>
        <v>18.17953846153846</v>
      </c>
      <c r="U35" s="111"/>
      <c r="V35" s="122"/>
      <c r="W35" s="108"/>
    </row>
    <row r="36" spans="2:23">
      <c r="B36" s="108">
        <v>4</v>
      </c>
      <c r="C36" s="71">
        <f ca="1">SUM(0.25*(F36-B36),B36)</f>
        <v>4.5</v>
      </c>
      <c r="D36" s="71">
        <f ca="1">SUM(0.5*(F36-B36)+B36)</f>
        <v>5</v>
      </c>
      <c r="E36" s="71">
        <f ca="1">SUM(0.75*(F36-B36),B36)</f>
        <v>5.5</v>
      </c>
      <c r="F36" s="108">
        <v>6</v>
      </c>
      <c r="G36" s="71">
        <f ca="1">SUM(0.25*(J36-F36),F36)</f>
        <v>6.5</v>
      </c>
      <c r="H36" s="71">
        <f ca="1">SUM(0.5*(J36-F36),F36)</f>
        <v>7</v>
      </c>
      <c r="I36" s="71">
        <f ca="1">SUM(0.75*(J36-F36),F36)</f>
        <v>7.5</v>
      </c>
      <c r="J36" s="108">
        <f ca="1">SUM(F36,-B36,F36)</f>
        <v>8</v>
      </c>
      <c r="K36" s="71">
        <f ca="1">SUM(0.25*(N36-J36),J36)</f>
        <v>8.625</v>
      </c>
      <c r="L36" s="71">
        <f ca="1">SUM(0.5*(N36-J36),J36)</f>
        <v>9.25</v>
      </c>
      <c r="M36" s="71">
        <f ca="1">SUM(0.75*(N36-J36),J36)</f>
        <v>9.875</v>
      </c>
      <c r="N36" s="108">
        <f ca="1">SUM(F36,-B36,J36,0.25*ABS(J36-F36))</f>
        <v>10.5</v>
      </c>
      <c r="O36" s="71">
        <f ca="1">SUM(0.25*(R36-N36),N36)</f>
        <v>12.125</v>
      </c>
      <c r="P36" s="71">
        <f ca="1">SUM(0.5*(R36-N36),N36)</f>
        <v>13.75</v>
      </c>
      <c r="Q36" s="71">
        <f ca="1">SUM(0.75*(R36-N36),N36)</f>
        <v>15.375</v>
      </c>
      <c r="R36" s="108">
        <v>17</v>
      </c>
      <c r="S36" s="122"/>
      <c r="T36" s="111">
        <f ca="1">SUM((CV20+CU19+CT18+CS17+CR16+CQ15+CP14+CO13+CN12+CM11+CL10)*0.132,(CK9+CJ9+CI8+CH8)*0.132/2,(CG7+CF7+CE7+CD6+CC6+CB6+CA5+BZ5+BY5+BX4+BW4+BV4)*0.132/3,17)</f>
        <v>17.959538461538461</v>
      </c>
      <c r="U36" s="111"/>
      <c r="V36" s="122"/>
      <c r="W36" s="108"/>
    </row>
    <row r="37" spans="2:23">
      <c r="B37" s="108">
        <v>5</v>
      </c>
      <c r="C37" s="71">
        <f ca="1">SUM(0.25*(F37-B37),B37)</f>
        <v>5.25</v>
      </c>
      <c r="D37" s="71">
        <f ca="1">SUM(0.5*(F37-B37)+B37)</f>
        <v>5.5</v>
      </c>
      <c r="E37" s="71">
        <f ca="1">SUM(0.75*(F37-B37),B37)</f>
        <v>5.75</v>
      </c>
      <c r="F37" s="108">
        <v>6</v>
      </c>
      <c r="G37" s="71">
        <f ca="1">SUM(0.25*(J37-F37),F37)</f>
        <v>6.25</v>
      </c>
      <c r="H37" s="71">
        <f ca="1">SUM(0.5*(J37-F37),F37)</f>
        <v>6.5</v>
      </c>
      <c r="I37" s="71">
        <f ca="1">SUM(0.75*(J37-F37),F37)</f>
        <v>6.75</v>
      </c>
      <c r="J37" s="108">
        <f ca="1">SUM(F37,-B37,F37)</f>
        <v>7</v>
      </c>
      <c r="K37" s="71">
        <f ca="1">SUM(0.25*(N37-J37),J37)</f>
        <v>7.3125</v>
      </c>
      <c r="L37" s="71">
        <f ca="1">SUM(0.5*(N37-J37),J37)</f>
        <v>7.625</v>
      </c>
      <c r="M37" s="71">
        <f ca="1">SUM(0.75*(N37-J37),J37)</f>
        <v>7.9375</v>
      </c>
      <c r="N37" s="108">
        <f ca="1">SUM(F37,-B37,J37,0.25*ABS(J37-F37))</f>
        <v>8.25</v>
      </c>
      <c r="O37" s="71">
        <f ca="1">SUM(0.25*(R37-N37),N37)</f>
        <v>10.4375</v>
      </c>
      <c r="P37" s="71">
        <f ca="1">SUM(0.5*(R37-N37),N37)</f>
        <v>12.625</v>
      </c>
      <c r="Q37" s="71">
        <f ca="1">SUM(0.75*(R37-N37),N37)</f>
        <v>14.8125</v>
      </c>
      <c r="R37" s="108">
        <v>17</v>
      </c>
      <c r="S37" s="122"/>
      <c r="T37" s="111">
        <f ca="1">SUM(CT20*0.132,(CS19+CS18+CR17+CR16+CQ15+CQ14+CP13+CP12)*0.132,(CO11+CN10+CM9+CL8)*0.132,(CK7+CJ7+CI7+CH7+CG6+CF6+CE6+CD6+CC5+CB5+CA5+BZ5+BY4+BX4+BW4+BV4)*0.132/4,17)</f>
        <v>18.080538461538463</v>
      </c>
      <c r="U37" s="111"/>
      <c r="V37" s="122"/>
      <c r="W37" s="108"/>
    </row>
    <row r="38" spans="2:23">
      <c r="B38" s="108">
        <v>6</v>
      </c>
      <c r="C38" s="71">
        <f ca="1">SUM(0.25*(F38-B38),B38)</f>
        <v>6</v>
      </c>
      <c r="D38" s="71">
        <f ca="1">SUM(0.5*(F38-B38)+B38)</f>
        <v>6</v>
      </c>
      <c r="E38" s="71">
        <f ca="1">SUM(0.75*(F38-B38),B38)</f>
        <v>6</v>
      </c>
      <c r="F38" s="108">
        <v>6</v>
      </c>
      <c r="G38" s="71">
        <f ca="1">SUM(0.25*(J38-F38),F38)</f>
        <v>6</v>
      </c>
      <c r="H38" s="71">
        <f ca="1">SUM(0.5*(J38-F38),F38)</f>
        <v>6</v>
      </c>
      <c r="I38" s="71">
        <f ca="1">SUM(0.75*(J38-F38),F38)</f>
        <v>6</v>
      </c>
      <c r="J38" s="108">
        <f ca="1">SUM(F38,-B38,F38)</f>
        <v>6</v>
      </c>
      <c r="K38" s="71">
        <f ca="1">SUM(0.25*(N38-J38),J38)</f>
        <v>6.55</v>
      </c>
      <c r="L38" s="71">
        <f ca="1">SUM(0.5*(N38-J38),J38)</f>
        <v>7.1</v>
      </c>
      <c r="M38" s="71">
        <f ca="1">SUM(0.75*(N38-J38),J38)</f>
        <v>7.6499999999999995</v>
      </c>
      <c r="N38" s="108">
        <f ca="1">SUM(F38,-B38,J38,0.25*ABS(J38-F38),0.2*(17-F38))</f>
        <v>8.2</v>
      </c>
      <c r="O38" s="71">
        <f ca="1">SUM(0.25*(R38-N38),N38)</f>
        <v>10.399999999999999</v>
      </c>
      <c r="P38" s="71">
        <f ca="1">SUM(0.5*(R38-N38),N38)</f>
        <v>12.6</v>
      </c>
      <c r="Q38" s="71">
        <f ca="1">SUM(0.75*(R38-N38),N38)</f>
        <v>14.8</v>
      </c>
      <c r="R38" s="108">
        <v>17</v>
      </c>
      <c r="S38" s="122"/>
      <c r="T38" s="111">
        <f ca="1">SUM((CR20+CR19+CR18+CR17+CR16+CR15+CR14+CR13+CR12+CQ11+CQ10+CP9+CP8)*0.132,(CO7+CN7+CM7+CL7+CK7+CJ6+CI6+CH6+CG6+CF6+CE5+CD5+CC5+CB5+CA5+BZ4+BY4+BX4+BW4+BV4)*0.132/5,17)</f>
        <v>17.75713846153846</v>
      </c>
      <c r="U38" s="111"/>
      <c r="V38" s="122"/>
      <c r="W38" s="108"/>
    </row>
    <row r="39" spans="2:23">
      <c r="B39" s="108">
        <v>7</v>
      </c>
      <c r="C39" s="71">
        <f ca="1">SUM(0.25*(F39-B39),B39)</f>
        <v>6.75</v>
      </c>
      <c r="D39" s="71">
        <f ca="1">SUM(0.5*(F39-B39)+B39)</f>
        <v>6.5</v>
      </c>
      <c r="E39" s="71">
        <f ca="1">SUM(0.75*(F39-B39),B39)</f>
        <v>6.25</v>
      </c>
      <c r="F39" s="108">
        <v>6</v>
      </c>
      <c r="G39" s="71">
        <f ca="1">SUM(0.25*(J39-F39),F39)</f>
        <v>5.75</v>
      </c>
      <c r="H39" s="71">
        <f ca="1">SUM(0.5*(J39-F39),F39)</f>
        <v>5.5</v>
      </c>
      <c r="I39" s="71">
        <f ca="1">SUM(0.75*(J39-F39),F39)</f>
        <v>5.25</v>
      </c>
      <c r="J39" s="108">
        <f ca="1">SUM(F39,-B39,F39)</f>
        <v>5</v>
      </c>
      <c r="K39" s="71">
        <f ca="1">SUM(0.25*(N39-J39),J39)</f>
        <v>4.8125</v>
      </c>
      <c r="L39" s="71">
        <f ca="1">SUM(0.5*(N39-J39),J39)</f>
        <v>4.625</v>
      </c>
      <c r="M39" s="71">
        <f ca="1">SUM(0.75*(N39-J39),J39)</f>
        <v>4.4375</v>
      </c>
      <c r="N39" s="108">
        <f ca="1">SUM(F39,-B39,J39,0.25*ABS(J39-F39))</f>
        <v>4.25</v>
      </c>
      <c r="O39" s="71">
        <f ca="1">SUM(0.25*(R39-N39),N39)</f>
        <v>7.4375</v>
      </c>
      <c r="P39" s="71">
        <f ca="1">SUM(0.5*(R39-N39),N39)</f>
        <v>10.625</v>
      </c>
      <c r="Q39" s="71">
        <f ca="1">SUM(0.75*(R39-N39),N39)</f>
        <v>13.8125</v>
      </c>
      <c r="R39" s="108">
        <v>17</v>
      </c>
      <c r="S39" s="122"/>
      <c r="T39" s="111">
        <f ca="1">SUM((CP20+CQ19+CQ18+CR17+CR16+CS15+CS14+CT13+CT12+CU11+CU10+CT9+CT8)*0.132,(CS7+CR7+CQ7+CP7+CO7+CN7+CM6+CL6+CK6+CJ6+CI6+CH6+CG5+CF5+CE5+CD5+CC5+CB5+CA4+BZ4+BY4+BX4+BW4+BV4)*0.132/6,17)</f>
        <v>18.02553846153846</v>
      </c>
      <c r="U39" s="111"/>
      <c r="V39" s="122"/>
      <c r="W39" s="108"/>
    </row>
    <row r="40" spans="2:23">
      <c r="B40" s="108">
        <v>8</v>
      </c>
      <c r="C40" s="71">
        <f ca="1">SUM(0.25*(F40-B40),B40)</f>
        <v>7.5</v>
      </c>
      <c r="D40" s="71">
        <f ca="1">SUM(0.5*(F40-B40)+B40)</f>
        <v>7</v>
      </c>
      <c r="E40" s="71">
        <f ca="1">SUM(0.75*(F40-B40),B40)</f>
        <v>6.5</v>
      </c>
      <c r="F40" s="108">
        <v>6</v>
      </c>
      <c r="G40" s="71">
        <f ca="1">SUM(0.25*(J40-F40),F40)</f>
        <v>5.5</v>
      </c>
      <c r="H40" s="71">
        <f ca="1">SUM(0.5*(J40-F40),F40)</f>
        <v>5</v>
      </c>
      <c r="I40" s="71">
        <f ca="1">SUM(0.75*(J40-F40),F40)</f>
        <v>4.5</v>
      </c>
      <c r="J40" s="108">
        <f ca="1">SUM(F40,-B40,F40)</f>
        <v>4</v>
      </c>
      <c r="K40" s="71">
        <f ca="1">SUM(0.25*(N40-J40),J40)</f>
        <v>3.625</v>
      </c>
      <c r="L40" s="71">
        <f ca="1">SUM(0.5*(N40-J40),J40)</f>
        <v>3.25</v>
      </c>
      <c r="M40" s="71">
        <f ca="1">SUM(0.75*(N40-J40),J40)</f>
        <v>2.875</v>
      </c>
      <c r="N40" s="108">
        <f ca="1">SUM(F40,-B40,J40,0.25*ABS(J40-F40))</f>
        <v>2.5</v>
      </c>
      <c r="O40" s="71">
        <f ca="1">SUM(0.25*(R40-N40),N40)</f>
        <v>6.125</v>
      </c>
      <c r="P40" s="71">
        <f ca="1">SUM(0.5*(R40-N40),N40)</f>
        <v>9.75</v>
      </c>
      <c r="Q40" s="71">
        <f ca="1">SUM(0.75*(R40-N40),N40)</f>
        <v>13.375</v>
      </c>
      <c r="R40" s="108">
        <v>17</v>
      </c>
      <c r="S40" s="122"/>
      <c r="T40" s="111">
        <f ca="1">SUM((CN20+CO19+CP18+CQ17+CR16+CS15+CT14+CU13+CV12+CW11+CW10+CX9+CX8)*0.132,(CW7+CV7+CU7+CT7+CS7+CR7+CQ7+CP6+CO6+CN6+CM6+CL6+CK6+CJ6+CI5+CH5+CG5+CF5+CE5+CD5+CC5+CB4+CA4+BZ4+BY4+BX4+BW4+BV4)*0.132/7,17)</f>
        <v>18.028681318681318</v>
      </c>
      <c r="U40" s="111"/>
      <c r="V40" s="122"/>
      <c r="W40" s="108"/>
    </row>
    <row r="41" spans="2:23">
      <c r="B41" s="108"/>
      <c r="C41" s="71"/>
      <c r="D41" s="71"/>
      <c r="E41" s="71"/>
      <c r="F41" s="108"/>
      <c r="G41" s="71"/>
      <c r="H41" s="71"/>
      <c r="I41" s="71"/>
      <c r="J41" s="108"/>
      <c r="K41" s="71"/>
      <c r="L41" s="71"/>
      <c r="M41" s="71"/>
      <c r="N41" s="108"/>
      <c r="O41" s="71"/>
      <c r="P41" s="71"/>
      <c r="Q41" s="71"/>
      <c r="R41" s="108"/>
      <c r="S41" s="122"/>
      <c r="T41" s="111"/>
      <c r="U41" s="111"/>
      <c r="V41" s="122"/>
      <c r="W41" s="108"/>
    </row>
    <row r="42" spans="2:23">
      <c r="B42" s="108">
        <v>4</v>
      </c>
      <c r="C42" s="71">
        <f ca="1">SUM(0.25*(F42-B42),B42)</f>
        <v>4.75</v>
      </c>
      <c r="D42" s="71">
        <f ca="1">SUM(0.5*(F42-B42)+B42)</f>
        <v>5.5</v>
      </c>
      <c r="E42" s="71">
        <f ca="1">SUM(0.75*(F42-B42),B42)</f>
        <v>6.25</v>
      </c>
      <c r="F42" s="108">
        <v>7</v>
      </c>
      <c r="G42" s="71">
        <f ca="1">SUM(0.25*(J42-F42),F42)</f>
        <v>7.75</v>
      </c>
      <c r="H42" s="71">
        <f ca="1">SUM(0.5*(J42-F42),F42)</f>
        <v>8.5</v>
      </c>
      <c r="I42" s="71">
        <f ca="1">SUM(0.75*(J42-F42),F42)</f>
        <v>9.25</v>
      </c>
      <c r="J42" s="108">
        <f ca="1">SUM(F42,-B42,F42)</f>
        <v>10</v>
      </c>
      <c r="K42" s="71">
        <f ca="1">SUM(0.25*(N42-J42),J42)</f>
        <v>10.75</v>
      </c>
      <c r="L42" s="71">
        <f ca="1">SUM(0.5*(N42-J42),J42)</f>
        <v>11.5</v>
      </c>
      <c r="M42" s="71">
        <f ca="1">SUM(0.75*(N42-J42),J42)</f>
        <v>12.25</v>
      </c>
      <c r="N42" s="108">
        <f ca="1">SUM(J42,J42,-F42)</f>
        <v>13</v>
      </c>
      <c r="O42" s="71">
        <f ca="1">SUM(0.25*(R42-N42),N42)</f>
        <v>14</v>
      </c>
      <c r="P42" s="71">
        <f ca="1">SUM(0.5*(R42-N42),N42)</f>
        <v>15</v>
      </c>
      <c r="Q42" s="71">
        <f ca="1">SUM(0.75*(R42-N42),N42)</f>
        <v>16</v>
      </c>
      <c r="R42" s="108">
        <v>17</v>
      </c>
      <c r="S42" s="122"/>
      <c r="T42" s="111">
        <f ca="1">SUM((CV20+CS18+CP16+CM14+CJ12+CG10+CD8)*0.132,(CU19+CT19+CR17+CQ17+CO15+CN15+CL13+CK13+CI11+CH11+CF9+CE9+CC7+CB7+CA6+BZ6+BY5+BX5+BW4+BV4)*0.132/2,17)</f>
        <v>18.245538461538462</v>
      </c>
      <c r="U42" s="111"/>
      <c r="V42" s="122"/>
      <c r="W42" s="108"/>
    </row>
    <row r="43" spans="2:23">
      <c r="B43" s="108">
        <v>5</v>
      </c>
      <c r="C43" s="71">
        <f ca="1">SUM(0.25*(F43-B43),B43)</f>
        <v>5.5</v>
      </c>
      <c r="D43" s="71">
        <f ca="1">SUM(0.5*(F43-B43)+B43)</f>
        <v>6</v>
      </c>
      <c r="E43" s="71">
        <f ca="1">SUM(0.75*(F43-B43),B43)</f>
        <v>6.5</v>
      </c>
      <c r="F43" s="108">
        <v>7</v>
      </c>
      <c r="G43" s="71">
        <f ca="1">SUM(0.25*(J43-F43),F43)</f>
        <v>7.5</v>
      </c>
      <c r="H43" s="71">
        <f ca="1">SUM(0.5*(J43-F43),F43)</f>
        <v>8</v>
      </c>
      <c r="I43" s="71">
        <f ca="1">SUM(0.75*(J43-F43),F43)</f>
        <v>8.5</v>
      </c>
      <c r="J43" s="108">
        <f ca="1">SUM(F43,-B43,F43)</f>
        <v>9</v>
      </c>
      <c r="K43" s="71">
        <f ca="1">SUM(0.25*(N43-J43),J43)</f>
        <v>9.625</v>
      </c>
      <c r="L43" s="71">
        <f ca="1">SUM(0.5*(N43-J43),J43)</f>
        <v>10.25</v>
      </c>
      <c r="M43" s="71">
        <f ca="1">SUM(0.75*(N43-J43),J43)</f>
        <v>10.875</v>
      </c>
      <c r="N43" s="108">
        <f ca="1">SUM(F43,-B43,J43,0.25*ABS(J43-F43))</f>
        <v>11.5</v>
      </c>
      <c r="O43" s="71">
        <f ca="1">SUM(0.25*(R43-N43),N43)</f>
        <v>12.875</v>
      </c>
      <c r="P43" s="71">
        <f ca="1">SUM(0.5*(R43-N43),N43)</f>
        <v>14.25</v>
      </c>
      <c r="Q43" s="71">
        <f ca="1">SUM(0.75*(R43-N43),N43)</f>
        <v>15.625</v>
      </c>
      <c r="R43" s="108">
        <v>17</v>
      </c>
      <c r="S43" s="122"/>
      <c r="T43" s="111">
        <f ca="1">SUM((CT20+CS19+CR18+CQ17+CP16+CO15+CN14+CM13+CL12+CI10+CF8)*0.132,(CK11+CJ11+CH9+CG9+BY5+BX5+BW4+BV4)*0.132/2,(CE7+CD7+CC7+CB6+CA6+BZ6)*0.132/3,17)</f>
        <v>18.37753846153846</v>
      </c>
      <c r="U43" s="111"/>
      <c r="V43" s="122"/>
      <c r="W43" s="108"/>
    </row>
    <row r="44" spans="2:23">
      <c r="B44" s="108">
        <v>6</v>
      </c>
      <c r="C44" s="71">
        <f ca="1">SUM(0.25*(F44-B44),B44)</f>
        <v>6.25</v>
      </c>
      <c r="D44" s="71">
        <f ca="1">SUM(0.5*(F44-B44)+B44)</f>
        <v>6.5</v>
      </c>
      <c r="E44" s="71">
        <f ca="1">SUM(0.75*(F44-B44),B44)</f>
        <v>6.75</v>
      </c>
      <c r="F44" s="108">
        <v>7</v>
      </c>
      <c r="G44" s="71">
        <f ca="1">SUM(0.25*(J44-F44),F44)</f>
        <v>7.25</v>
      </c>
      <c r="H44" s="71">
        <f ca="1">SUM(0.5*(J44-F44),F44)</f>
        <v>7.5</v>
      </c>
      <c r="I44" s="71">
        <f ca="1">SUM(0.75*(J44-F44),F44)</f>
        <v>7.75</v>
      </c>
      <c r="J44" s="108">
        <f ca="1">SUM(F44,-B44,F44)</f>
        <v>8</v>
      </c>
      <c r="K44" s="71">
        <f ca="1">SUM(0.25*(N44-J44),J44)</f>
        <v>8.3125</v>
      </c>
      <c r="L44" s="71">
        <f ca="1">SUM(0.5*(N44-J44),J44)</f>
        <v>8.625</v>
      </c>
      <c r="M44" s="71">
        <f ca="1">SUM(0.75*(N44-J44),J44)</f>
        <v>8.9375</v>
      </c>
      <c r="N44" s="108">
        <f ca="1">SUM(F44,-B44,J44,0.25*ABS(J44-F44))</f>
        <v>9.25</v>
      </c>
      <c r="O44" s="71">
        <f ca="1">SUM(0.25*(R44-N44),N44)</f>
        <v>11.1875</v>
      </c>
      <c r="P44" s="71">
        <f ca="1">SUM(0.5*(R44-N44),N44)</f>
        <v>13.125</v>
      </c>
      <c r="Q44" s="71">
        <f ca="1">SUM(0.75*(R44-N44),N44)</f>
        <v>15.0625</v>
      </c>
      <c r="R44" s="108">
        <v>17</v>
      </c>
      <c r="S44" s="122"/>
      <c r="T44" s="111">
        <f ca="1">SUM((CR20+CQ19+CQ18+CP17+CP16+CO15+CO14+CN13+CN12+CM11+CL10+CK9+CJ8)*0.132,(CI7+CH7+CG7+CF7+CE6+CD6+CC6+CB6)*0.132/4,(CA5+BZ5+BY5+BX4+BW4+BV4)*0.132/3,17)</f>
        <v>18.058538461538461</v>
      </c>
      <c r="U44" s="111"/>
      <c r="V44" s="122"/>
      <c r="W44" s="108"/>
    </row>
    <row r="45" spans="2:23">
      <c r="B45" s="108">
        <v>7</v>
      </c>
      <c r="C45" s="71">
        <f ca="1">SUM(0.25*(F45-B45),B45)</f>
        <v>7</v>
      </c>
      <c r="D45" s="71">
        <f ca="1">SUM(0.5*(F45-B45)+B45)</f>
        <v>7</v>
      </c>
      <c r="E45" s="71">
        <f ca="1">SUM(0.75*(F45-B45),B45)</f>
        <v>7</v>
      </c>
      <c r="F45" s="108">
        <v>7</v>
      </c>
      <c r="G45" s="71">
        <f ca="1">SUM(0.25*(J45-F45),F45)</f>
        <v>7</v>
      </c>
      <c r="H45" s="71">
        <f ca="1">SUM(0.5*(J45-F45),F45)</f>
        <v>7</v>
      </c>
      <c r="I45" s="71">
        <f ca="1">SUM(0.75*(J45-F45),F45)</f>
        <v>7</v>
      </c>
      <c r="J45" s="108">
        <f ca="1">SUM(F45,-B45,F45)</f>
        <v>7</v>
      </c>
      <c r="K45" s="71">
        <f ca="1">SUM(0.25*(N45-J45),J45)</f>
        <v>7.5</v>
      </c>
      <c r="L45" s="71">
        <f ca="1">SUM(0.5*(N45-J45),J45)</f>
        <v>8</v>
      </c>
      <c r="M45" s="71">
        <f ca="1">SUM(0.75*(N45-J45),J45)</f>
        <v>8.5</v>
      </c>
      <c r="N45" s="108">
        <f ca="1">SUM(F45,-B45,J45,0.25*ABS(J45-F45),0.2*(17-F45))</f>
        <v>9</v>
      </c>
      <c r="O45" s="71">
        <f ca="1">SUM(0.25*(R45-N45),N45)</f>
        <v>11</v>
      </c>
      <c r="P45" s="71">
        <f ca="1">SUM(0.5*(R45-N45),N45)</f>
        <v>13</v>
      </c>
      <c r="Q45" s="71">
        <f ca="1">SUM(0.75*(R45-N45),N45)</f>
        <v>15</v>
      </c>
      <c r="R45" s="108">
        <v>17</v>
      </c>
      <c r="S45" s="122"/>
      <c r="T45" s="111">
        <f ca="1">SUM((CP20+CP19+CP18+CP17+CP16+CP15+CP14+CP13+CP12+CO11+CO10+CN9+CN8)*0.132,(CM7+CL7+CK7+CJ7+CI7+CH6+CG6+CF6+CE6+CD6)*0.132/5,(CC5+CB5+CA5+BZ5+BY4+BX4+BW4+BV4)*0.132/4,17)</f>
        <v>18.47653846153846</v>
      </c>
      <c r="U45" s="111"/>
      <c r="V45" s="122"/>
      <c r="W45" s="108"/>
    </row>
    <row r="46" spans="2:23">
      <c r="B46" s="108">
        <v>8</v>
      </c>
      <c r="C46" s="71">
        <f ca="1">SUM(0.25*(F46-B46),B46)</f>
        <v>7.75</v>
      </c>
      <c r="D46" s="71">
        <f ca="1">SUM(0.5*(F46-B46)+B46)</f>
        <v>7.5</v>
      </c>
      <c r="E46" s="71">
        <f ca="1">SUM(0.75*(F46-B46),B46)</f>
        <v>7.25</v>
      </c>
      <c r="F46" s="108">
        <v>7</v>
      </c>
      <c r="G46" s="71">
        <f ca="1">SUM(0.25*(J46-F46),F46)</f>
        <v>6.75</v>
      </c>
      <c r="H46" s="71">
        <f ca="1">SUM(0.5*(J46-F46),F46)</f>
        <v>6.5</v>
      </c>
      <c r="I46" s="71">
        <f ca="1">SUM(0.75*(J46-F46),F46)</f>
        <v>6.25</v>
      </c>
      <c r="J46" s="108">
        <f ca="1">SUM(F46,-B46,F46)</f>
        <v>6</v>
      </c>
      <c r="K46" s="71">
        <f ca="1">SUM(0.25*(N46-J46),J46)</f>
        <v>5.8125</v>
      </c>
      <c r="L46" s="71">
        <f ca="1">SUM(0.5*(N46-J46),J46)</f>
        <v>5.625</v>
      </c>
      <c r="M46" s="71">
        <f ca="1">SUM(0.75*(N46-J46),J46)</f>
        <v>5.4375</v>
      </c>
      <c r="N46" s="108">
        <f ca="1">SUM(F46,-B46,J46,0.25*ABS(J46-F46))</f>
        <v>5.25</v>
      </c>
      <c r="O46" s="71">
        <f ca="1">SUM(0.25*(R46-N46),N46)</f>
        <v>8.1875</v>
      </c>
      <c r="P46" s="71">
        <f ca="1">SUM(0.5*(R46-N46),N46)</f>
        <v>11.125</v>
      </c>
      <c r="Q46" s="71">
        <f ca="1">SUM(0.75*(R46-N46),N46)</f>
        <v>14.0625</v>
      </c>
      <c r="R46" s="108">
        <v>17</v>
      </c>
      <c r="S46" s="122"/>
      <c r="T46" s="111">
        <f ca="1">SUM((CN20+CO19+CO18+CP17+CP16+CQ15+CQ14+CR13+CR12+CS11+CS10+CR9+CR8)*0.132,(CQ7+CP7+CO7+CN7+CM7+CL7+CK6+CJ6+CI6+CH6+CG6+CF6)*0.132/6,(CE5+CD5+CC5+CB5+CA5+BZ4+BY4+BX4+BW4+BV4)*0.132/5,17)</f>
        <v>17.52393846153846</v>
      </c>
      <c r="U46" s="111"/>
      <c r="V46" s="122"/>
      <c r="W46" s="108"/>
    </row>
    <row r="47" spans="2:23">
      <c r="B47" s="108">
        <v>9</v>
      </c>
      <c r="C47" s="71">
        <f ca="1">SUM(0.25*(F47-B47),B47)</f>
        <v>8.5</v>
      </c>
      <c r="D47" s="71">
        <f ca="1">SUM(0.5*(F47-B47)+B47)</f>
        <v>8</v>
      </c>
      <c r="E47" s="71">
        <f ca="1">SUM(0.75*(F47-B47),B47)</f>
        <v>7.5</v>
      </c>
      <c r="F47" s="108">
        <v>7</v>
      </c>
      <c r="G47" s="71">
        <f ca="1">SUM(0.25*(J47-F47),F47)</f>
        <v>6.5</v>
      </c>
      <c r="H47" s="71">
        <f ca="1">SUM(0.5*(J47-F47),F47)</f>
        <v>6</v>
      </c>
      <c r="I47" s="71">
        <f ca="1">SUM(0.75*(J47-F47),F47)</f>
        <v>5.5</v>
      </c>
      <c r="J47" s="108">
        <f ca="1">SUM(F47,-B47,F47)</f>
        <v>5</v>
      </c>
      <c r="K47" s="71">
        <f ca="1">SUM(0.25*(N47-J47),J47)</f>
        <v>4.625</v>
      </c>
      <c r="L47" s="71">
        <f ca="1">SUM(0.5*(N47-J47),J47)</f>
        <v>4.25</v>
      </c>
      <c r="M47" s="71">
        <f ca="1">SUM(0.75*(N47-J47),J47)</f>
        <v>3.875</v>
      </c>
      <c r="N47" s="108">
        <f ca="1">SUM(F47,-B47,J47,0.25*ABS(J47-F47))</f>
        <v>3.5</v>
      </c>
      <c r="O47" s="71">
        <f ca="1">SUM(0.25*(R47-N47),N47)</f>
        <v>6.875</v>
      </c>
      <c r="P47" s="71">
        <f ca="1">SUM(0.5*(R47-N47),N47)</f>
        <v>10.25</v>
      </c>
      <c r="Q47" s="71">
        <f ca="1">SUM(0.75*(R47-N47),N47)</f>
        <v>13.625</v>
      </c>
      <c r="R47" s="108">
        <v>17</v>
      </c>
      <c r="S47" s="122"/>
      <c r="T47" s="111">
        <f ca="1">SUM((CL20+CM19+CN18+CO17+CP16+CQ15+CR14+CS13+CT12+CU11+CU10+CV9+CV8)*0.132,(CU7+CT7+CS7+CR7+CQ7+CP7+CO7+CN6+CM6+CL6+CK6+CJ6+CI6+CH6)*0.132/7,(CG5+CF5+CE5+CD5+CC5+CB5+CA4+BZ4+BY4+BX4+BW4+BV4)*0.132/6,17)</f>
        <v>17.899824175824175</v>
      </c>
      <c r="U47" s="111"/>
      <c r="V47" s="122"/>
      <c r="W47" s="108"/>
    </row>
    <row r="48" spans="2:23">
      <c r="B48" s="108">
        <v>10</v>
      </c>
      <c r="C48" s="71">
        <f ca="1">SUM(0.25*(F48-B48),B48)</f>
        <v>9.25</v>
      </c>
      <c r="D48" s="71">
        <f ca="1">SUM(0.5*(F48-B48)+B48)</f>
        <v>8.5</v>
      </c>
      <c r="E48" s="71">
        <f ca="1">SUM(0.75*(F48-B48),B48)</f>
        <v>7.75</v>
      </c>
      <c r="F48" s="108">
        <v>7</v>
      </c>
      <c r="G48" s="71">
        <f ca="1">SUM(0.25*(J48-F48),F48)</f>
        <v>6.25</v>
      </c>
      <c r="H48" s="71">
        <f ca="1">SUM(0.5*(J48-F48),F48)</f>
        <v>5.5</v>
      </c>
      <c r="I48" s="71">
        <f ca="1">SUM(0.75*(J48-F48),F48)</f>
        <v>4.75</v>
      </c>
      <c r="J48" s="108">
        <f ca="1">SUM(F48,-B48,F48)</f>
        <v>4</v>
      </c>
      <c r="K48" s="71">
        <f ca="1">SUM(0.25*(N48-J48),J48)</f>
        <v>3.4375</v>
      </c>
      <c r="L48" s="71">
        <f ca="1">SUM(0.5*(N48-J48),J48)</f>
        <v>2.875</v>
      </c>
      <c r="M48" s="71">
        <f ca="1">SUM(0.75*(N48-J48),J48)</f>
        <v>2.3125</v>
      </c>
      <c r="N48" s="108">
        <f ca="1">SUM(F48,-B48,J48,0.25*ABS(J48-F48))</f>
        <v>1.75</v>
      </c>
      <c r="O48" s="71">
        <f ca="1">SUM(0.25*(R48-N48),N48)</f>
        <v>5.5625</v>
      </c>
      <c r="P48" s="71">
        <f ca="1">SUM(0.5*(R48-N48),N48)</f>
        <v>9.375</v>
      </c>
      <c r="Q48" s="71">
        <f ca="1">SUM(0.75*(R48-N48),N48)</f>
        <v>13.1875</v>
      </c>
      <c r="R48" s="108">
        <v>17</v>
      </c>
      <c r="S48" s="122"/>
      <c r="T48" s="111">
        <f ca="1">SUM((CJ20+CP16+CM18+CS14+CV12+CW11+CX10+CY9+CZ8)*0.132,(CK19+CL19+CN17+CO17+CQ15+CR15+CT13+CU13)*0.132/2,(CY7+CX7+CW7+CV7+CU7+CT7+CS7+CR7+CQ6+CP6+CO6+CN6+CM6+CL6+CK6+CJ6)*0.132/8,(CI5+CH5+CG5+CF5+CE5+CD5+CC5+CB4+CA4+BZ4+BY4+BX4+BW4+BV4)*0.132/7,17)</f>
        <v>18.115895604395604</v>
      </c>
      <c r="U48" s="111"/>
      <c r="V48" s="122"/>
      <c r="W48" s="108"/>
    </row>
    <row r="49" spans="2:23">
      <c r="B49" s="108"/>
      <c r="C49" s="71"/>
      <c r="D49" s="71"/>
      <c r="E49" s="71"/>
      <c r="F49" s="108"/>
      <c r="G49" s="71"/>
      <c r="H49" s="71"/>
      <c r="I49" s="71"/>
      <c r="J49" s="108"/>
      <c r="K49" s="71"/>
      <c r="L49" s="71"/>
      <c r="M49" s="71"/>
      <c r="N49" s="108"/>
      <c r="O49" s="71"/>
      <c r="P49" s="71"/>
      <c r="Q49" s="71"/>
      <c r="R49" s="108"/>
      <c r="S49" s="122"/>
      <c r="T49" s="111"/>
      <c r="U49" s="111"/>
      <c r="V49" s="122"/>
      <c r="W49" s="108"/>
    </row>
    <row r="50" spans="2:23">
      <c r="B50" s="108">
        <v>5</v>
      </c>
      <c r="C50" s="71">
        <f ca="1">SUM(0.25*(F50-B50),B50)</f>
        <v>5.75</v>
      </c>
      <c r="D50" s="71">
        <f ca="1">SUM(0.5*(F50-B50)+B50)</f>
        <v>6.5</v>
      </c>
      <c r="E50" s="71">
        <f ca="1">SUM(0.75*(F50-B50),B50)</f>
        <v>7.25</v>
      </c>
      <c r="F50" s="108">
        <v>8</v>
      </c>
      <c r="G50" s="71">
        <f ca="1">SUM(0.25*(J50-F50),F50)</f>
        <v>8.75</v>
      </c>
      <c r="H50" s="71">
        <f ca="1">SUM(0.5*(J50-F50),F50)</f>
        <v>9.5</v>
      </c>
      <c r="I50" s="71">
        <f ca="1">SUM(0.75*(J50-F50),F50)</f>
        <v>10.25</v>
      </c>
      <c r="J50" s="108">
        <f ca="1">SUM(F50,-B50,F50)</f>
        <v>11</v>
      </c>
      <c r="K50" s="71">
        <f ca="1">SUM(0.25*(N50-J50),J50)</f>
        <v>11.75</v>
      </c>
      <c r="L50" s="71">
        <f ca="1">SUM(0.5*(N50-J50),J50)</f>
        <v>12.5</v>
      </c>
      <c r="M50" s="71">
        <f ca="1">SUM(0.75*(N50-J50),J50)</f>
        <v>13.25</v>
      </c>
      <c r="N50" s="108">
        <f ca="1">SUM(J50,J50,-F50)</f>
        <v>14</v>
      </c>
      <c r="O50" s="71">
        <f ca="1">SUM(0.25*(R50-N50),N50)</f>
        <v>14.75</v>
      </c>
      <c r="P50" s="71">
        <f ca="1">SUM(0.5*(R50-N50),N50)</f>
        <v>15.5</v>
      </c>
      <c r="Q50" s="71">
        <f ca="1">SUM(0.75*(R50-N50),N50)</f>
        <v>16.25</v>
      </c>
      <c r="R50" s="108">
        <v>17</v>
      </c>
      <c r="S50" s="122"/>
      <c r="T50" s="111">
        <f ca="1">SUM((CT20+CQ18+CN16+CK14+CH12+CE10+CB8+BY6+BV4)*0.132,(CS19+CR19+CP17+CO17+CM15+CL15+CJ13+CI13+CG11+CF11+CD9+CC9+CA7+BZ7+BX5+BW5)*0.132/2,17)</f>
        <v>19.235538461538461</v>
      </c>
      <c r="U50" s="111"/>
      <c r="V50" s="122"/>
      <c r="W50" s="108"/>
    </row>
    <row r="51" spans="2:23">
      <c r="B51" s="108">
        <v>6</v>
      </c>
      <c r="C51" s="71">
        <f ca="1">SUM(0.25*(F51-B51),B51)</f>
        <v>6.5</v>
      </c>
      <c r="D51" s="71">
        <f ca="1">SUM(0.5*(F51-B51)+B51)</f>
        <v>7</v>
      </c>
      <c r="E51" s="71">
        <f ca="1">SUM(0.75*(F51-B51),B51)</f>
        <v>7.5</v>
      </c>
      <c r="F51" s="108">
        <v>8</v>
      </c>
      <c r="G51" s="71">
        <f ca="1">SUM(0.25*(J51-F51),F51)</f>
        <v>8.5</v>
      </c>
      <c r="H51" s="71">
        <f ca="1">SUM(0.5*(J51-F51),F51)</f>
        <v>9</v>
      </c>
      <c r="I51" s="71">
        <f ca="1">SUM(0.75*(J51-F51),F51)</f>
        <v>9.5</v>
      </c>
      <c r="J51" s="108">
        <f ca="1">SUM(F51,-B51,F51)</f>
        <v>10</v>
      </c>
      <c r="K51" s="71">
        <f ca="1">SUM(0.25*(N51-J51),J51)</f>
        <v>10.625</v>
      </c>
      <c r="L51" s="71">
        <f ca="1">SUM(0.5*(N51-J51),J51)</f>
        <v>11.25</v>
      </c>
      <c r="M51" s="71">
        <f ca="1">SUM(0.75*(N51-J51),J51)</f>
        <v>11.875</v>
      </c>
      <c r="N51" s="108">
        <f ca="1">SUM(F51,-B51,J51,0.25*ABS(J51-F51))</f>
        <v>12.5</v>
      </c>
      <c r="O51" s="71">
        <f ca="1">SUM(0.25*(R51-N51),N51)</f>
        <v>13.625</v>
      </c>
      <c r="P51" s="71">
        <f ca="1">SUM(0.5*(R51-N51),N51)</f>
        <v>14.75</v>
      </c>
      <c r="Q51" s="71">
        <f ca="1">SUM(0.75*(R51-N51),N51)</f>
        <v>15.875</v>
      </c>
      <c r="R51" s="108">
        <v>17</v>
      </c>
      <c r="S51" s="122"/>
      <c r="T51" s="111">
        <f ca="1">SUM((CR20+CQ19+CP18+CO17+CN16+CM15+CL14+CK13+CJ12+CD8+CG10)*0.132,(CI11+CH11+CF9+CE9+CC7+CB7+CA6+BZ6+BY5+BX5+BW4+BV4)*0.132/2,17)</f>
        <v>18.443538461538463</v>
      </c>
      <c r="U51" s="111"/>
      <c r="V51" s="122"/>
      <c r="W51" s="108"/>
    </row>
    <row r="52" spans="2:23">
      <c r="B52" s="108">
        <v>7</v>
      </c>
      <c r="C52" s="71">
        <f ca="1">SUM(0.25*(F52-B52),B52)</f>
        <v>7.25</v>
      </c>
      <c r="D52" s="71">
        <f ca="1">SUM(0.5*(F52-B52)+B52)</f>
        <v>7.5</v>
      </c>
      <c r="E52" s="71">
        <f ca="1">SUM(0.75*(F52-B52),B52)</f>
        <v>7.75</v>
      </c>
      <c r="F52" s="108">
        <v>8</v>
      </c>
      <c r="G52" s="71">
        <f ca="1">SUM(0.25*(J52-F52),F52)</f>
        <v>8.25</v>
      </c>
      <c r="H52" s="71">
        <f ca="1">SUM(0.5*(J52-F52),F52)</f>
        <v>8.5</v>
      </c>
      <c r="I52" s="71">
        <f ca="1">SUM(0.75*(J52-F52),F52)</f>
        <v>8.75</v>
      </c>
      <c r="J52" s="108">
        <f ca="1">SUM(F52,-B52,F52)</f>
        <v>9</v>
      </c>
      <c r="K52" s="71">
        <f ca="1">SUM(0.25*(N52-J52),J52)</f>
        <v>9.3125</v>
      </c>
      <c r="L52" s="71">
        <f ca="1">SUM(0.5*(N52-J52),J52)</f>
        <v>9.625</v>
      </c>
      <c r="M52" s="71">
        <f ca="1">SUM(0.75*(N52-J52),J52)</f>
        <v>9.9375</v>
      </c>
      <c r="N52" s="108">
        <f ca="1">SUM(F52,-B52,J52,0.25*ABS(J52-F52))</f>
        <v>10.25</v>
      </c>
      <c r="O52" s="71">
        <f ca="1">SUM(0.25*(R52-N52),N52)</f>
        <v>11.9375</v>
      </c>
      <c r="P52" s="71">
        <f ca="1">SUM(0.5*(R52-N52),N52)</f>
        <v>13.625</v>
      </c>
      <c r="Q52" s="71">
        <f ca="1">SUM(0.75*(R52-N52),N52)</f>
        <v>15.3125</v>
      </c>
      <c r="R52" s="108">
        <v>17</v>
      </c>
      <c r="S52" s="122"/>
      <c r="T52" s="111">
        <f ca="1">SUM((CP20+CO19+CO18+CN17+CN16+CM15+CM14+CL13+CL12+CK11+CJ10+CI9+CH8)*0.132,(CG7+CF7+CE7+CD6+CC6+CB6+CA5+BZ5+BY5+BX4+BW4+BV4)*0.132/3,17)</f>
        <v>19.015538461538462</v>
      </c>
      <c r="U52" s="111"/>
      <c r="V52" s="122"/>
      <c r="W52" s="108"/>
    </row>
    <row r="53" spans="2:23">
      <c r="B53" s="108">
        <v>8</v>
      </c>
      <c r="C53" s="71">
        <f ca="1">SUM(0.25*(F53-B53),B53)</f>
        <v>8</v>
      </c>
      <c r="D53" s="71">
        <f ca="1">SUM(0.5*(F53-B53)+B53)</f>
        <v>8</v>
      </c>
      <c r="E53" s="71">
        <f ca="1">SUM(0.75*(F53-B53),B53)</f>
        <v>8</v>
      </c>
      <c r="F53" s="108">
        <v>8</v>
      </c>
      <c r="G53" s="71">
        <f ca="1">SUM(0.25*(J53-F53),F53)</f>
        <v>8</v>
      </c>
      <c r="H53" s="71">
        <f ca="1">SUM(0.5*(J53-F53),F53)</f>
        <v>8</v>
      </c>
      <c r="I53" s="71">
        <f ca="1">SUM(0.75*(J53-F53),F53)</f>
        <v>8</v>
      </c>
      <c r="J53" s="108">
        <f ca="1">SUM(F53,-B53,F53)</f>
        <v>8</v>
      </c>
      <c r="K53" s="71">
        <f ca="1">SUM(0.25*(N53-J53),J53)</f>
        <v>8.45</v>
      </c>
      <c r="L53" s="71">
        <f ca="1">SUM(0.5*(N53-J53),J53)</f>
        <v>8.9</v>
      </c>
      <c r="M53" s="71">
        <f ca="1">SUM(0.75*(N53-J53),J53)</f>
        <v>9.3500000000000014</v>
      </c>
      <c r="N53" s="108">
        <f ca="1">SUM(F53,-B53,J53,0.25*ABS(J53-F53),0.2*(17-F53))</f>
        <v>9.8</v>
      </c>
      <c r="O53" s="71">
        <f ca="1">SUM(0.25*(R53-N53),N53)</f>
        <v>11.600000000000001</v>
      </c>
      <c r="P53" s="71">
        <f ca="1">SUM(0.5*(R53-N53),N53)</f>
        <v>13.4</v>
      </c>
      <c r="Q53" s="71">
        <f ca="1">SUM(0.75*(R53-N53),N53)</f>
        <v>15.2</v>
      </c>
      <c r="R53" s="108">
        <v>17</v>
      </c>
      <c r="S53" s="122"/>
      <c r="T53" s="111">
        <f ca="1">SUM((CN20+CN19+CN18+CN17+CN16+CN15+CN14+CN13+CN12+CM11+CM10+CL9+CL8)*0.132,(CK7+CJ7+CI7+CH7+CG6+CF6+CE6+CD6+CC5+CB5+CA5+BZ5+BY4+BX4+BW4+BV4)*0.132/4,17)</f>
        <v>17.81653846153846</v>
      </c>
      <c r="U53" s="111"/>
      <c r="V53" s="122"/>
      <c r="W53" s="108"/>
    </row>
    <row r="54" spans="2:23">
      <c r="B54" s="108">
        <v>9</v>
      </c>
      <c r="C54" s="71">
        <f ca="1">SUM(0.25*(F54-B54),B54)</f>
        <v>8.75</v>
      </c>
      <c r="D54" s="71">
        <f ca="1">SUM(0.5*(F54-B54)+B54)</f>
        <v>8.5</v>
      </c>
      <c r="E54" s="71">
        <f ca="1">SUM(0.75*(F54-B54),B54)</f>
        <v>8.25</v>
      </c>
      <c r="F54" s="108">
        <v>8</v>
      </c>
      <c r="G54" s="71">
        <f ca="1">SUM(0.25*(J54-F54),F54)</f>
        <v>7.75</v>
      </c>
      <c r="H54" s="71">
        <f ca="1">SUM(0.5*(J54-F54),F54)</f>
        <v>7.5</v>
      </c>
      <c r="I54" s="71">
        <f ca="1">SUM(0.75*(J54-F54),F54)</f>
        <v>7.25</v>
      </c>
      <c r="J54" s="108">
        <f ca="1">SUM(F54,-B54,F54)</f>
        <v>7</v>
      </c>
      <c r="K54" s="71">
        <f ca="1">SUM(0.25*(N54-J54),J54)</f>
        <v>6.8125</v>
      </c>
      <c r="L54" s="71">
        <f ca="1">SUM(0.5*(N54-J54),J54)</f>
        <v>6.625</v>
      </c>
      <c r="M54" s="71">
        <f ca="1">SUM(0.75*(N54-J54),J54)</f>
        <v>6.4375</v>
      </c>
      <c r="N54" s="108">
        <f ca="1">SUM(F54,-B54,J54,0.25*ABS(J54-F54))</f>
        <v>6.25</v>
      </c>
      <c r="O54" s="71">
        <f ca="1">SUM(0.25*(R54-N54),N54)</f>
        <v>8.9375</v>
      </c>
      <c r="P54" s="71">
        <f ca="1">SUM(0.5*(R54-N54),N54)</f>
        <v>11.625</v>
      </c>
      <c r="Q54" s="71">
        <f ca="1">SUM(0.75*(R54-N54),N54)</f>
        <v>14.3125</v>
      </c>
      <c r="R54" s="108">
        <v>17</v>
      </c>
      <c r="S54" s="122"/>
      <c r="T54" s="111">
        <f ca="1">SUM((CL20+CM19+CM18+CN17+CN16+CO15+CO14+CP13+CP12+CQ11+CQ10+CP9+CP8)*0.132,(CO7+CN7+CM7+CL7+CK7+CJ6+CI6+CH6+CG6+CF6+CE5+CD5+CC5+CB5+CA5+BZ4+BY4+BX4+BW4+BV4)*0.132/5,17)</f>
        <v>18.68113846153846</v>
      </c>
      <c r="U54" s="111"/>
      <c r="V54" s="122"/>
      <c r="W54" s="108"/>
    </row>
    <row r="55" spans="2:23">
      <c r="B55" s="108">
        <v>10</v>
      </c>
      <c r="C55" s="71">
        <f ca="1">SUM(0.25*(F55-B55),B55)</f>
        <v>9.5</v>
      </c>
      <c r="D55" s="71">
        <f ca="1">SUM(0.5*(F55-B55)+B55)</f>
        <v>9</v>
      </c>
      <c r="E55" s="71">
        <f ca="1">SUM(0.75*(F55-B55),B55)</f>
        <v>8.5</v>
      </c>
      <c r="F55" s="108">
        <v>8</v>
      </c>
      <c r="G55" s="71">
        <f ca="1">SUM(0.25*(J55-F55),F55)</f>
        <v>7.5</v>
      </c>
      <c r="H55" s="71">
        <f ca="1">SUM(0.5*(J55-F55),F55)</f>
        <v>7</v>
      </c>
      <c r="I55" s="71">
        <f ca="1">SUM(0.75*(J55-F55),F55)</f>
        <v>6.5</v>
      </c>
      <c r="J55" s="108">
        <f ca="1">SUM(F55,-B55,F55)</f>
        <v>6</v>
      </c>
      <c r="K55" s="71">
        <f ca="1">SUM(0.25*(N55-J55),J55)</f>
        <v>5.625</v>
      </c>
      <c r="L55" s="71">
        <f ca="1">SUM(0.5*(N55-J55),J55)</f>
        <v>5.25</v>
      </c>
      <c r="M55" s="71">
        <f ca="1">SUM(0.75*(N55-J55),J55)</f>
        <v>4.875</v>
      </c>
      <c r="N55" s="108">
        <f ca="1">SUM(F55,-B55,J55,0.25*ABS(J55-F55))</f>
        <v>4.5</v>
      </c>
      <c r="O55" s="71">
        <f ca="1">SUM(0.25*(R55-N55),N55)</f>
        <v>7.625</v>
      </c>
      <c r="P55" s="71">
        <f ca="1">SUM(0.5*(R55-N55),N55)</f>
        <v>10.75</v>
      </c>
      <c r="Q55" s="71">
        <f ca="1">SUM(0.75*(R55-N55),N55)</f>
        <v>13.875</v>
      </c>
      <c r="R55" s="108">
        <v>17</v>
      </c>
      <c r="S55" s="122"/>
      <c r="T55" s="111">
        <f ca="1">SUM((CJ20+CK19+CL18+CM17+CN16+CO15+CP14+CQ13+CR12+CS11+CS10+CT9+CT8)*0.132,(CS7+CR7+CQ7+CP7+CO7+CN7+CM6+CL6+CK6+CJ6+CI6+CH6+CG5+CF5+CE5+CD5+CC5+CB5+CA4+BZ4+BY4+BX4+BW4+BV4)*0.132/6,17)</f>
        <v>17.893538461538462</v>
      </c>
      <c r="U55" s="111"/>
      <c r="V55" s="122"/>
      <c r="W55" s="108"/>
    </row>
    <row r="56" spans="2:23">
      <c r="B56" s="108">
        <v>11</v>
      </c>
      <c r="C56" s="71">
        <f ca="1">SUM(0.25*(F56-B56),B56)</f>
        <v>10.25</v>
      </c>
      <c r="D56" s="71">
        <f ca="1">SUM(0.5*(F56-B56)+B56)</f>
        <v>9.5</v>
      </c>
      <c r="E56" s="71">
        <f ca="1">SUM(0.75*(F56-B56),B56)</f>
        <v>8.75</v>
      </c>
      <c r="F56" s="108">
        <v>8</v>
      </c>
      <c r="G56" s="71">
        <f ca="1">SUM(0.25*(J56-F56),F56)</f>
        <v>7.25</v>
      </c>
      <c r="H56" s="71">
        <f ca="1">SUM(0.5*(J56-F56),F56)</f>
        <v>6.5</v>
      </c>
      <c r="I56" s="71">
        <f ca="1">SUM(0.75*(J56-F56),F56)</f>
        <v>5.75</v>
      </c>
      <c r="J56" s="108">
        <f ca="1">SUM(F56,-B56,F56)</f>
        <v>5</v>
      </c>
      <c r="K56" s="71">
        <f ca="1">SUM(0.25*(N56-J56),J56)</f>
        <v>4.4375</v>
      </c>
      <c r="L56" s="71">
        <f ca="1">SUM(0.5*(N56-J56),J56)</f>
        <v>3.875</v>
      </c>
      <c r="M56" s="71">
        <f ca="1">SUM(0.75*(N56-J56),J56)</f>
        <v>3.3125</v>
      </c>
      <c r="N56" s="108">
        <f ca="1">SUM(F56,-B56,J56,0.25*ABS(J56-F56))</f>
        <v>2.75</v>
      </c>
      <c r="O56" s="71">
        <f ca="1">SUM(0.25*(R56-N56),N56)</f>
        <v>6.3125</v>
      </c>
      <c r="P56" s="71">
        <f ca="1">SUM(0.5*(R56-N56),N56)</f>
        <v>9.875</v>
      </c>
      <c r="Q56" s="71">
        <f ca="1">SUM(0.75*(R56-N56),N56)</f>
        <v>13.4375</v>
      </c>
      <c r="R56" s="108">
        <v>17</v>
      </c>
      <c r="S56" s="122"/>
      <c r="T56" s="111">
        <f ca="1">SUM((CH20+CK18+CN16+CQ14+CT12+CU11+CV10+CW9+CX8)*0.132,(CI19+CJ19+CL17+CM17+CO15+CP14+CR13+CS13)*0.132/2,(CW7+CV7+CU7+CT7+CS7+CR7+CQ7+CP6+CO6+CN6+CM6+CL6+CK6+CJ6+CI5+CH5+CG5+CF5+CE5+CD5+CC5+CB4+CA4+BZ4+BY4+BX4+BW4+BV4)*0.132/7,17)</f>
        <v>18.337527472527473</v>
      </c>
      <c r="U56" s="111"/>
      <c r="V56" s="122"/>
      <c r="W56" s="108"/>
    </row>
    <row r="57" spans="2:23">
      <c r="B57" s="108">
        <v>12</v>
      </c>
      <c r="C57" s="71">
        <f ca="1">SUM(0.25*(F57-B57),B57)</f>
        <v>11</v>
      </c>
      <c r="D57" s="71">
        <f ca="1">SUM(0.5*(F57-B57)+B57)</f>
        <v>10</v>
      </c>
      <c r="E57" s="71">
        <f ca="1">SUM(0.75*(F57-B57),B57)</f>
        <v>9</v>
      </c>
      <c r="F57" s="108">
        <v>8</v>
      </c>
      <c r="G57" s="71">
        <f ca="1">SUM(0.25*(J57-F57),F57)</f>
        <v>7</v>
      </c>
      <c r="H57" s="71">
        <f ca="1">SUM(0.5*(J57-F57),F57)</f>
        <v>6</v>
      </c>
      <c r="I57" s="71">
        <f ca="1">SUM(0.75*(J57-F57),F57)</f>
        <v>5</v>
      </c>
      <c r="J57" s="108">
        <f ca="1">SUM(F57,-B57,F57)</f>
        <v>4</v>
      </c>
      <c r="K57" s="71">
        <f ca="1">SUM(0.25*(N57-J57),J57)</f>
        <v>3.25</v>
      </c>
      <c r="L57" s="71">
        <f ca="1">SUM(0.5*(N57-J57),J57)</f>
        <v>2.5</v>
      </c>
      <c r="M57" s="71">
        <f ca="1">SUM(0.75*(N57-J57),J57)</f>
        <v>1.75</v>
      </c>
      <c r="N57" s="108">
        <f ca="1">SUM(F57,-B57,J57,0.25*ABS(J57-F57))</f>
        <v>1</v>
      </c>
      <c r="O57" s="71">
        <f ca="1">SUM(0.25*(R57-N57),N57)</f>
        <v>5</v>
      </c>
      <c r="P57" s="71">
        <f ca="1">SUM(0.5*(R57-N57),N57)</f>
        <v>9</v>
      </c>
      <c r="Q57" s="71">
        <f ca="1">SUM(0.75*(R57-N57),N57)</f>
        <v>13</v>
      </c>
      <c r="R57" s="108">
        <v>17</v>
      </c>
      <c r="S57" s="122"/>
      <c r="T57" s="111">
        <f ca="1">SUM((CF20+DB8+CY10)*0.132,(CG19+CH19+CI18+CJ18+CK17+CL17+CM16+CN16+CO15+CP15+CQ14+CR14+CS13+CT13+CU12+CV12+CW11+CX11+CZ9+DA9)*0.132/2,(DA7+CZ7+CY7+CX7+CW7+CV7+CU7+CT7+CS6+CR6+CQ6+CP6+CO6+CN6+CM6+CL6+CK5+CJ5+CI5+CH5+CG5+CF5+CE5+CD5+CC4+CB4+CA4+BZ4+BY4+BX4+BW4+BV4)*0.132/8,17)</f>
        <v>18.575538461538461</v>
      </c>
      <c r="U57" s="111"/>
      <c r="V57" s="122"/>
      <c r="W57" s="108"/>
    </row>
    <row r="58" spans="2:23">
      <c r="B58" s="108"/>
      <c r="C58" s="71"/>
      <c r="D58" s="71"/>
      <c r="E58" s="71"/>
      <c r="F58" s="108"/>
      <c r="G58" s="71"/>
      <c r="H58" s="71"/>
      <c r="I58" s="71"/>
      <c r="J58" s="108"/>
      <c r="K58" s="71"/>
      <c r="L58" s="71"/>
      <c r="M58" s="71"/>
      <c r="N58" s="108"/>
      <c r="O58" s="71"/>
      <c r="P58" s="71"/>
      <c r="Q58" s="71"/>
      <c r="R58" s="108"/>
      <c r="S58" s="122"/>
      <c r="T58" s="111"/>
      <c r="U58" s="111"/>
      <c r="V58" s="122"/>
      <c r="W58" s="108"/>
    </row>
    <row r="59" spans="2:23">
      <c r="B59" s="108">
        <v>7</v>
      </c>
      <c r="C59" s="71">
        <f ca="1">SUM(0.25*(F59-B59),B59)</f>
        <v>7.5</v>
      </c>
      <c r="D59" s="71">
        <f ca="1">SUM(0.5*(F59-B59)+B59)</f>
        <v>8</v>
      </c>
      <c r="E59" s="71">
        <f ca="1">SUM(0.75*(F59-B59),B59)</f>
        <v>8.5</v>
      </c>
      <c r="F59" s="108">
        <v>9</v>
      </c>
      <c r="G59" s="71">
        <f ca="1">SUM(0.25*(J59-F59),F59)</f>
        <v>9.5</v>
      </c>
      <c r="H59" s="71">
        <f ca="1">SUM(0.5*(J59-F59),F59)</f>
        <v>10</v>
      </c>
      <c r="I59" s="71">
        <f ca="1">SUM(0.75*(J59-F59),F59)</f>
        <v>10.5</v>
      </c>
      <c r="J59" s="108">
        <f ca="1">SUM(F59,-B59,F59)</f>
        <v>11</v>
      </c>
      <c r="K59" s="71">
        <f ca="1">SUM(0.25*(N59-J59),J59)</f>
        <v>11.625</v>
      </c>
      <c r="L59" s="71">
        <f ca="1">SUM(0.5*(N59-J59),J59)</f>
        <v>12.25</v>
      </c>
      <c r="M59" s="71">
        <f ca="1">SUM(0.75*(N59-J59),J59)</f>
        <v>12.875</v>
      </c>
      <c r="N59" s="108">
        <f ca="1">SUM(F59,-B59,J59,0.25*ABS(J59-F59))</f>
        <v>13.5</v>
      </c>
      <c r="O59" s="71">
        <f ca="1">SUM(0.25*(R59-N59),N59)</f>
        <v>14.375</v>
      </c>
      <c r="P59" s="71">
        <f ca="1">SUM(0.5*(R59-N59),N59)</f>
        <v>15.25</v>
      </c>
      <c r="Q59" s="71">
        <f ca="1">SUM(0.75*(R59-N59),N59)</f>
        <v>16.125</v>
      </c>
      <c r="R59" s="108">
        <v>17</v>
      </c>
      <c r="S59" s="122"/>
      <c r="T59" s="111">
        <f ca="1">SUM((CP20+CO19+CN18+CM17+CL16+CK15+CJ14+CI13+CH12+CG11+CF10+CE9+CD8)*0.132,(CC7+CB7+CA6+BZ6+BY5+BX5+BW4+BV4)*0.132/2,17)</f>
        <v>19.103538461538463</v>
      </c>
      <c r="U59" s="111"/>
      <c r="V59" s="122"/>
      <c r="W59" s="108"/>
    </row>
    <row r="60" spans="2:23">
      <c r="B60" s="108">
        <v>8</v>
      </c>
      <c r="C60" s="71">
        <f ca="1">SUM(0.25*(F60-B60),B60)</f>
        <v>8.25</v>
      </c>
      <c r="D60" s="71">
        <f ca="1">SUM(0.5*(F60-B60)+B60)</f>
        <v>8.5</v>
      </c>
      <c r="E60" s="71">
        <f ca="1">SUM(0.75*(F60-B60),B60)</f>
        <v>8.75</v>
      </c>
      <c r="F60" s="108">
        <v>9</v>
      </c>
      <c r="G60" s="71">
        <f ca="1">SUM(0.25*(J60-F60),F60)</f>
        <v>9.25</v>
      </c>
      <c r="H60" s="71">
        <f ca="1">SUM(0.5*(J60-F60),F60)</f>
        <v>9.5</v>
      </c>
      <c r="I60" s="71">
        <f ca="1">SUM(0.75*(J60-F60),F60)</f>
        <v>9.75</v>
      </c>
      <c r="J60" s="108">
        <f ca="1">SUM(F60,-B60,F60)</f>
        <v>10</v>
      </c>
      <c r="K60" s="71">
        <f ca="1">SUM(0.25*(N60-J60),J60)</f>
        <v>10.3125</v>
      </c>
      <c r="L60" s="71">
        <f ca="1">SUM(0.5*(N60-J60),J60)</f>
        <v>10.625</v>
      </c>
      <c r="M60" s="71">
        <f ca="1">SUM(0.75*(N60-J60),J60)</f>
        <v>10.9375</v>
      </c>
      <c r="N60" s="108">
        <f ca="1">SUM(F60,-B60,J60,0.25*ABS(J60-F60))</f>
        <v>11.25</v>
      </c>
      <c r="O60" s="71">
        <f ca="1">SUM(0.25*(R60-N60),N60)</f>
        <v>12.6875</v>
      </c>
      <c r="P60" s="71">
        <f ca="1">SUM(0.5*(R60-N60),N60)</f>
        <v>14.125</v>
      </c>
      <c r="Q60" s="71">
        <f ca="1">SUM(0.75*(R60-N60),N60)</f>
        <v>15.5625</v>
      </c>
      <c r="R60" s="108">
        <v>17</v>
      </c>
      <c r="S60" s="122"/>
      <c r="T60" s="111">
        <f ca="1">SUM((CN20+CM19+CM18+CL17+CL16+CK15+CK14+CJ13+CJ12+CI11+CH10+CG9+CF8)*0.132,(CE7+CD7+CC7+CB6+CA6+BZ6)*0.132/3,(BY5+BX5+BW4+BV4)*0.132/2,17)</f>
        <v>19.103538461538463</v>
      </c>
      <c r="U60" s="111"/>
      <c r="V60" s="122"/>
      <c r="W60" s="108"/>
    </row>
    <row r="61" spans="2:23">
      <c r="B61" s="108">
        <v>9</v>
      </c>
      <c r="C61" s="71">
        <f ca="1">SUM(0.25*(F61-B61),B61)</f>
        <v>9</v>
      </c>
      <c r="D61" s="71">
        <f ca="1">SUM(0.5*(F61-B61)+B61)</f>
        <v>9</v>
      </c>
      <c r="E61" s="71">
        <f ca="1">SUM(0.75*(F61-B61),B61)</f>
        <v>9</v>
      </c>
      <c r="F61" s="108">
        <v>9</v>
      </c>
      <c r="G61" s="71">
        <f ca="1">SUM(0.25*(J61-F61),F61)</f>
        <v>9</v>
      </c>
      <c r="H61" s="71">
        <f ca="1">SUM(0.5*(J61-F61),F61)</f>
        <v>9</v>
      </c>
      <c r="I61" s="71">
        <f ca="1">SUM(0.75*(J61-F61),F61)</f>
        <v>9</v>
      </c>
      <c r="J61" s="108">
        <f ca="1">SUM(F61,-B61,F61)</f>
        <v>9</v>
      </c>
      <c r="K61" s="71">
        <f ca="1">SUM(0.25*(N61-J61),J61)</f>
        <v>9.4</v>
      </c>
      <c r="L61" s="71">
        <f ca="1">SUM(0.5*(N61-J61),J61)</f>
        <v>9.8</v>
      </c>
      <c r="M61" s="71">
        <f ca="1">SUM(0.75*(N61-J61),J61)</f>
        <v>10.2</v>
      </c>
      <c r="N61" s="108">
        <f ca="1">SUM(F61,-B61,J61,0.25*ABS(J61-F61),0.2*(17-F61))</f>
        <v>10.6</v>
      </c>
      <c r="O61" s="71">
        <f ca="1">SUM(0.25*(R61-N61),N61)</f>
        <v>12.2</v>
      </c>
      <c r="P61" s="71">
        <f ca="1">SUM(0.5*(R61-N61),N61)</f>
        <v>13.8</v>
      </c>
      <c r="Q61" s="71">
        <f ca="1">SUM(0.75*(R61-N61),N61)</f>
        <v>15.4</v>
      </c>
      <c r="R61" s="108">
        <v>17</v>
      </c>
      <c r="S61" s="122"/>
      <c r="T61" s="111">
        <f ca="1">SUM((CL20+CL19+CL18+CL17+CL16+CL15+CL14+CL13+CL12+CK11+CK10+CJ9+CJ8)*0.132,(CI7+CH7+CG7+CF7+CE6+CD6+CC6+CB6)*0.132/4,(CA5+BZ5+BY5+BX4+BW4+BV4)*0.132/3,17)</f>
        <v>19.114538461538462</v>
      </c>
      <c r="U61" s="111"/>
      <c r="V61" s="122"/>
      <c r="W61" s="108"/>
    </row>
    <row r="62" spans="2:23">
      <c r="B62" s="108">
        <v>10</v>
      </c>
      <c r="C62" s="71">
        <f ca="1">SUM(0.25*(F62-B62),B62)</f>
        <v>9.75</v>
      </c>
      <c r="D62" s="71">
        <f ca="1">SUM(0.5*(F62-B62)+B62)</f>
        <v>9.5</v>
      </c>
      <c r="E62" s="71">
        <f ca="1">SUM(0.75*(F62-B62),B62)</f>
        <v>9.25</v>
      </c>
      <c r="F62" s="108">
        <v>9</v>
      </c>
      <c r="G62" s="71">
        <f ca="1">SUM(0.25*(J62-F62),F62)</f>
        <v>8.75</v>
      </c>
      <c r="H62" s="71">
        <f ca="1">SUM(0.5*(J62-F62),F62)</f>
        <v>8.5</v>
      </c>
      <c r="I62" s="71">
        <f ca="1">SUM(0.75*(J62-F62),F62)</f>
        <v>8.25</v>
      </c>
      <c r="J62" s="108">
        <f ca="1">SUM(F62,-B62,F62)</f>
        <v>8</v>
      </c>
      <c r="K62" s="71">
        <f ca="1">SUM(0.25*(N62-J62),J62)</f>
        <v>7.8125</v>
      </c>
      <c r="L62" s="71">
        <f ca="1">SUM(0.5*(N62-J62),J62)</f>
        <v>7.625</v>
      </c>
      <c r="M62" s="71">
        <f ca="1">SUM(0.75*(N62-J62),J62)</f>
        <v>7.4375</v>
      </c>
      <c r="N62" s="108">
        <f ca="1">SUM(F62,-B62,J62,0.25*ABS(J62-F62))</f>
        <v>7.25</v>
      </c>
      <c r="O62" s="71">
        <f ca="1">SUM(0.25*(R62-N62),N62)</f>
        <v>9.6875</v>
      </c>
      <c r="P62" s="71">
        <f ca="1">SUM(0.5*(R62-N62),N62)</f>
        <v>12.125</v>
      </c>
      <c r="Q62" s="71">
        <f ca="1">SUM(0.75*(R62-N62),N62)</f>
        <v>14.5625</v>
      </c>
      <c r="R62" s="108">
        <v>17</v>
      </c>
      <c r="S62" s="122"/>
      <c r="T62" s="111">
        <f ca="1">SUM((CJ20+CK19+CK18+CL17+CL16+CM15+CM14+CN13+CN12+CO11+CO10+CN9+CN8)*0.132,(CM7+CL7+CK7+CJ7+CI7+CH6+CG6+CF6+CE6+CD6)*0.132/5,(CC5+CB5+CA5+BZ5+BY4+BX4+BW4+BV4)*0.132/4,17)</f>
        <v>18.608538461538462</v>
      </c>
      <c r="U62" s="111"/>
      <c r="V62" s="122"/>
      <c r="W62" s="108"/>
    </row>
    <row r="63" spans="2:23">
      <c r="B63" s="108">
        <v>11</v>
      </c>
      <c r="C63" s="71">
        <f ca="1">SUM(0.25*(F63-B63),B63)</f>
        <v>10.5</v>
      </c>
      <c r="D63" s="71">
        <f ca="1">SUM(0.5*(F63-B63)+B63)</f>
        <v>10</v>
      </c>
      <c r="E63" s="71">
        <f ca="1">SUM(0.75*(F63-B63),B63)</f>
        <v>9.5</v>
      </c>
      <c r="F63" s="108">
        <v>9</v>
      </c>
      <c r="G63" s="71">
        <f ca="1">SUM(0.25*(J63-F63),F63)</f>
        <v>8.5</v>
      </c>
      <c r="H63" s="71">
        <f ca="1">SUM(0.5*(J63-F63),F63)</f>
        <v>8</v>
      </c>
      <c r="I63" s="71">
        <f ca="1">SUM(0.75*(J63-F63),F63)</f>
        <v>7.5</v>
      </c>
      <c r="J63" s="108">
        <f ca="1">SUM(F63,-B63,F63)</f>
        <v>7</v>
      </c>
      <c r="K63" s="71">
        <f ca="1">SUM(0.25*(N63-J63),J63)</f>
        <v>6.625</v>
      </c>
      <c r="L63" s="71">
        <f ca="1">SUM(0.5*(N63-J63),J63)</f>
        <v>6.25</v>
      </c>
      <c r="M63" s="71">
        <f ca="1">SUM(0.75*(N63-J63),J63)</f>
        <v>5.875</v>
      </c>
      <c r="N63" s="108">
        <f ca="1">SUM(F63,-B63,J63,0.25*ABS(J63-F63))</f>
        <v>5.5</v>
      </c>
      <c r="O63" s="71">
        <f ca="1">SUM(0.25*(R63-N63),N63)</f>
        <v>8.375</v>
      </c>
      <c r="P63" s="71">
        <f ca="1">SUM(0.5*(R63-N63),N63)</f>
        <v>11.25</v>
      </c>
      <c r="Q63" s="71">
        <f ca="1">SUM(0.75*(R63-N63),N63)</f>
        <v>14.125</v>
      </c>
      <c r="R63" s="108">
        <v>17</v>
      </c>
      <c r="S63" s="122"/>
      <c r="T63" s="111">
        <f ca="1">SUM((CH20+CI19+CJ18+CK17+CL16+CM15+CN14+CO13+CP12+CQ11+CQ10+CR9+CR8)*0.132,(CQ7+CP7+CO7+CN7+CM7+CL7+CK6+CJ6+CI6+CH6+CG6+CF6)*0.132/6,(CE5+CD5+CC5+CB5+CA5+BZ4+BY4+BX4+BW4+BV4)*0.132/5,17)</f>
        <v>18.975938461538462</v>
      </c>
      <c r="U63" s="111"/>
      <c r="V63" s="122"/>
      <c r="W63" s="108"/>
    </row>
    <row r="64" spans="2:23">
      <c r="B64" s="108">
        <v>12</v>
      </c>
      <c r="C64" s="71">
        <f ca="1">SUM(0.25*(F64-B64),B64)</f>
        <v>11.25</v>
      </c>
      <c r="D64" s="71">
        <f ca="1">SUM(0.5*(F64-B64)+B64)</f>
        <v>10.5</v>
      </c>
      <c r="E64" s="71">
        <f ca="1">SUM(0.75*(F64-B64),B64)</f>
        <v>9.75</v>
      </c>
      <c r="F64" s="108">
        <v>9</v>
      </c>
      <c r="G64" s="71">
        <f ca="1">SUM(0.25*(J64-F64),F64)</f>
        <v>8.25</v>
      </c>
      <c r="H64" s="71">
        <f ca="1">SUM(0.5*(J64-F64),F64)</f>
        <v>7.5</v>
      </c>
      <c r="I64" s="71">
        <f ca="1">SUM(0.75*(J64-F64),F64)</f>
        <v>6.75</v>
      </c>
      <c r="J64" s="108">
        <f ca="1">SUM(F64,-B64,F64)</f>
        <v>6</v>
      </c>
      <c r="K64" s="71">
        <f ca="1">SUM(0.25*(N64-J64),J64)</f>
        <v>5.4375</v>
      </c>
      <c r="L64" s="71">
        <f ca="1">SUM(0.5*(N64-J64),J64)</f>
        <v>4.875</v>
      </c>
      <c r="M64" s="71">
        <f ca="1">SUM(0.75*(N64-J64),J64)</f>
        <v>4.3125</v>
      </c>
      <c r="N64" s="108">
        <f ca="1">SUM(F64,-B64,J64,0.25*ABS(J64-F64))</f>
        <v>3.75</v>
      </c>
      <c r="O64" s="71">
        <f ca="1">SUM(0.25*(R64-N64),N64)</f>
        <v>7.0625</v>
      </c>
      <c r="P64" s="71">
        <f ca="1">SUM(0.5*(R64-N64),N64)</f>
        <v>10.375</v>
      </c>
      <c r="Q64" s="71">
        <f ca="1">SUM(0.75*(R64-N64),N64)</f>
        <v>13.6875</v>
      </c>
      <c r="R64" s="108">
        <v>17</v>
      </c>
      <c r="S64" s="122"/>
      <c r="T64" s="111">
        <f ca="1">SUM((CF20+CI18+CL16+CO14+CR12+CS11+CT10+CU9+CV8)*0.132,(CG19+CH19+CJ17+CK17+CM15+CN15+CP13+CQ13)*0.132/2,(CU7+CT7+CS7+CR7+CQ7+CP7+CO7+CN6+CM6+CL6+CK6+CJ6+CI6+CH6)*0.132/7,(CG5+CF5+CE5+CD5+CC5+CB5+CA4+BZ4+BY4+BX4+BW4+BV4)*0.132/6,17)</f>
        <v>18.559824175824176</v>
      </c>
      <c r="U64" s="111"/>
      <c r="V64" s="122"/>
      <c r="W64" s="108"/>
    </row>
    <row r="65" spans="2:23">
      <c r="B65" s="108">
        <v>13</v>
      </c>
      <c r="C65" s="71">
        <f ca="1">SUM(0.25*(F65-B65),B65)</f>
        <v>12</v>
      </c>
      <c r="D65" s="71">
        <f ca="1">SUM(0.5*(F65-B65)+B65)</f>
        <v>11</v>
      </c>
      <c r="E65" s="71">
        <f ca="1">SUM(0.75*(F65-B65),B65)</f>
        <v>10</v>
      </c>
      <c r="F65" s="108">
        <v>9</v>
      </c>
      <c r="G65" s="71">
        <f ca="1">SUM(0.25*(J65-F65),F65)</f>
        <v>8</v>
      </c>
      <c r="H65" s="71">
        <f ca="1">SUM(0.5*(J65-F65),F65)</f>
        <v>7</v>
      </c>
      <c r="I65" s="71">
        <f ca="1">SUM(0.75*(J65-F65),F65)</f>
        <v>6</v>
      </c>
      <c r="J65" s="108">
        <f ca="1">SUM(F65,-B65,F65)</f>
        <v>5</v>
      </c>
      <c r="K65" s="71">
        <f ca="1">SUM(0.25*(N65-J65),J65)</f>
        <v>4.25</v>
      </c>
      <c r="L65" s="71">
        <f ca="1">SUM(0.5*(N65-J65),J65)</f>
        <v>3.5</v>
      </c>
      <c r="M65" s="71">
        <f ca="1">SUM(0.75*(N65-J65),J65)</f>
        <v>2.75</v>
      </c>
      <c r="N65" s="108">
        <f ca="1">SUM(F65,-B65,J65,0.25*ABS(J65-F65))</f>
        <v>2</v>
      </c>
      <c r="O65" s="71">
        <f ca="1">SUM(0.25*(R65-N65),N65)</f>
        <v>5.75</v>
      </c>
      <c r="P65" s="71">
        <f ca="1">SUM(0.5*(R65-N65),N65)</f>
        <v>9.5</v>
      </c>
      <c r="Q65" s="71">
        <f ca="1">SUM(0.75*(R65-N65),N65)</f>
        <v>13.25</v>
      </c>
      <c r="R65" s="108">
        <v>17</v>
      </c>
      <c r="S65" s="122"/>
      <c r="T65" s="111">
        <f ca="1">SUM((CD20+CZ8+CW10)*0.132,(CE19+CF19+CG18+CH18+CI17+CJ17+CK16+CL16+CM15+CN15+CO14+CP14+CQ13+CR13+CS12+CT12+CU11+CV11+CX9+CY9)*0.132/2,(CY7+CX7+CW7+CV7+CU7+CT7+CS7+CR7+CQ6+CP6+CO6+CN6+CM6+CL6+CK6+CJ6)*0.132/8,(CI5+CH5+CG5+CF5+CE5+CD5+CC5+CB4+CA4+BZ4+BY4+BX4+BW4+BV4)*0.132/7,17)</f>
        <v>18.775895604395604</v>
      </c>
      <c r="U65" s="111"/>
      <c r="V65" s="122"/>
      <c r="W65" s="108"/>
    </row>
    <row r="66" spans="2:23">
      <c r="B66" s="108"/>
      <c r="C66" s="71"/>
      <c r="D66" s="71"/>
      <c r="E66" s="71"/>
      <c r="F66" s="108"/>
      <c r="G66" s="71"/>
      <c r="H66" s="71"/>
      <c r="I66" s="71"/>
      <c r="J66" s="108"/>
      <c r="K66" s="71"/>
      <c r="L66" s="71"/>
      <c r="M66" s="71"/>
      <c r="N66" s="108"/>
      <c r="O66" s="71"/>
      <c r="P66" s="71"/>
      <c r="Q66" s="71"/>
      <c r="R66" s="108"/>
      <c r="S66" s="122"/>
      <c r="T66" s="111"/>
      <c r="U66" s="111"/>
      <c r="V66" s="122"/>
      <c r="W66" s="108"/>
    </row>
    <row r="67" spans="2:23">
      <c r="B67" s="108">
        <v>8</v>
      </c>
      <c r="C67" s="71">
        <f ca="1">SUM(0.25*(F67-B67),B67)</f>
        <v>8.5</v>
      </c>
      <c r="D67" s="71">
        <f ca="1">SUM(0.5*(F67-B67)+B67)</f>
        <v>9</v>
      </c>
      <c r="E67" s="71">
        <f ca="1">SUM(0.75*(F67-B67),B67)</f>
        <v>9.5</v>
      </c>
      <c r="F67" s="108">
        <v>10</v>
      </c>
      <c r="G67" s="71">
        <f ca="1">SUM(0.25*(J67-F67),F67)</f>
        <v>10.5</v>
      </c>
      <c r="H67" s="71">
        <f ca="1">SUM(0.5*(J67-F67),F67)</f>
        <v>11</v>
      </c>
      <c r="I67" s="71">
        <f ca="1">SUM(0.75*(J67-F67),F67)</f>
        <v>11.5</v>
      </c>
      <c r="J67" s="108">
        <f ca="1">SUM(F67,-B67,F67)</f>
        <v>12</v>
      </c>
      <c r="K67" s="71">
        <f ca="1">SUM(0.25*(N67-J67),J67)</f>
        <v>12.625</v>
      </c>
      <c r="L67" s="71">
        <f ca="1">SUM(0.5*(N67-J67),J67)</f>
        <v>13.25</v>
      </c>
      <c r="M67" s="71">
        <f ca="1">SUM(0.75*(N67-J67),J67)</f>
        <v>13.875</v>
      </c>
      <c r="N67" s="108">
        <f ca="1">SUM(F67,-B67,J67,0.25*ABS(J67-F67))</f>
        <v>14.5</v>
      </c>
      <c r="O67" s="71">
        <f ca="1">SUM(0.25*(R67-N67),N67)</f>
        <v>15.125</v>
      </c>
      <c r="P67" s="71">
        <f ca="1">SUM(0.5*(R67-N67),N67)</f>
        <v>15.75</v>
      </c>
      <c r="Q67" s="71">
        <f ca="1">SUM(0.75*(R67-N67),N67)</f>
        <v>16.375</v>
      </c>
      <c r="R67" s="108">
        <v>17</v>
      </c>
      <c r="S67" s="122"/>
      <c r="T67" s="111">
        <f ca="1">SUM((CN20+CM19+CL18+CK17+CJ16+CI15+CH14+CG13+CF12+CE11+CD10+CC9+CB8+BV4+BY6)*0.132,(CA7+BZ7+BX5+BW5)*0.132/2,17)</f>
        <v>19.367538461538462</v>
      </c>
      <c r="U67" s="111"/>
      <c r="V67" s="122"/>
      <c r="W67" s="108"/>
    </row>
    <row r="68" spans="2:23">
      <c r="B68" s="108">
        <v>9</v>
      </c>
      <c r="C68" s="71">
        <f ca="1">SUM(0.25*(F68-B68),B68)</f>
        <v>9.25</v>
      </c>
      <c r="D68" s="71">
        <f ca="1">SUM(0.5*(F68-B68)+B68)</f>
        <v>9.5</v>
      </c>
      <c r="E68" s="71">
        <f ca="1">SUM(0.75*(F68-B68),B68)</f>
        <v>9.75</v>
      </c>
      <c r="F68" s="108">
        <v>10</v>
      </c>
      <c r="G68" s="71">
        <f ca="1">SUM(0.25*(J68-F68),F68)</f>
        <v>10.25</v>
      </c>
      <c r="H68" s="71">
        <f ca="1">SUM(0.5*(J68-F68),F68)</f>
        <v>10.5</v>
      </c>
      <c r="I68" s="71">
        <f ca="1">SUM(0.75*(J68-F68),F68)</f>
        <v>10.75</v>
      </c>
      <c r="J68" s="108">
        <f ca="1">SUM(F68,-B68,F68)</f>
        <v>11</v>
      </c>
      <c r="K68" s="71">
        <f ca="1">SUM(0.25*(N68-J68),J68)</f>
        <v>11.3125</v>
      </c>
      <c r="L68" s="71">
        <f ca="1">SUM(0.5*(N68-J68),J68)</f>
        <v>11.625</v>
      </c>
      <c r="M68" s="71">
        <f ca="1">SUM(0.75*(N68-J68),J68)</f>
        <v>11.9375</v>
      </c>
      <c r="N68" s="108">
        <f ca="1">SUM(F68,-B68,J68,0.25*ABS(J68-F68))</f>
        <v>12.25</v>
      </c>
      <c r="O68" s="71">
        <f ca="1">SUM(0.25*(R68-N68),N68)</f>
        <v>13.4375</v>
      </c>
      <c r="P68" s="71">
        <f ca="1">SUM(0.5*(R68-N68),N68)</f>
        <v>14.625</v>
      </c>
      <c r="Q68" s="71">
        <f ca="1">SUM(0.75*(R68-N68),N68)</f>
        <v>15.8125</v>
      </c>
      <c r="R68" s="108">
        <v>17</v>
      </c>
      <c r="S68" s="122"/>
      <c r="T68" s="111">
        <f ca="1">SUM((CL20+CK19+CK18+CJ17+CJ16+CI15+CI14+CH13+CH12+CG11+CF10+CE9+CD8)*0.132,(CC7+CB7+CA6+BZ6+BY5+BX5+BW4+BV4)*0.132/2,17)</f>
        <v>19.367538461538462</v>
      </c>
      <c r="U68" s="111"/>
      <c r="V68" s="122"/>
      <c r="W68" s="108"/>
    </row>
    <row r="69" spans="2:23">
      <c r="B69" s="108">
        <v>10</v>
      </c>
      <c r="C69" s="71">
        <f ca="1">SUM(0.25*(F69-B69),B69)</f>
        <v>10</v>
      </c>
      <c r="D69" s="71">
        <f ca="1">SUM(0.5*(F69-B69)+B69)</f>
        <v>10</v>
      </c>
      <c r="E69" s="71">
        <f ca="1">SUM(0.75*(F69-B69),B69)</f>
        <v>10</v>
      </c>
      <c r="F69" s="108">
        <v>10</v>
      </c>
      <c r="G69" s="71">
        <f ca="1">SUM(0.25*(J69-F69),F69)</f>
        <v>10</v>
      </c>
      <c r="H69" s="71">
        <f ca="1">SUM(0.5*(J69-F69),F69)</f>
        <v>10</v>
      </c>
      <c r="I69" s="71">
        <f ca="1">SUM(0.75*(J69-F69),F69)</f>
        <v>10</v>
      </c>
      <c r="J69" s="108">
        <f ca="1">SUM(F69,-B69,F69)</f>
        <v>10</v>
      </c>
      <c r="K69" s="71">
        <f ca="1">SUM(0.25*(N69-J69),J69)</f>
        <v>10.35</v>
      </c>
      <c r="L69" s="71">
        <f ca="1">SUM(0.5*(N69-J69),J69)</f>
        <v>10.7</v>
      </c>
      <c r="M69" s="71">
        <f ca="1">SUM(0.75*(N69-J69),J69)</f>
        <v>11.05</v>
      </c>
      <c r="N69" s="108">
        <f ca="1">SUM(F69,-B69,J69,0.25*ABS(J69-F69),0.2*(17-F69))</f>
        <v>11.4</v>
      </c>
      <c r="O69" s="71">
        <f ca="1">SUM(0.25*(R69-N69),N69)</f>
        <v>12.8</v>
      </c>
      <c r="P69" s="71">
        <f ca="1">SUM(0.5*(R69-N69),N69)</f>
        <v>14.2</v>
      </c>
      <c r="Q69" s="71">
        <f ca="1">SUM(0.75*(R69-N69),N69)</f>
        <v>15.6</v>
      </c>
      <c r="R69" s="108">
        <v>17</v>
      </c>
      <c r="S69" s="122"/>
      <c r="T69" s="111">
        <f ca="1">SUM((CJ20+CJ19+CJ18+CJ17+CJ16+CJ15+CJ14+CJ13+CJ12+CI11+CI10+CH9+CH8)*0.132,(CG7+CF7+CE7+CD6+CC6+CB6+CA5+BZ5+BY5+BX4+BW4+BV4)*0.132/3,17)</f>
        <v>20.335538461538462</v>
      </c>
      <c r="U69" s="111"/>
      <c r="V69" s="122"/>
      <c r="W69" s="108"/>
    </row>
    <row r="70" spans="2:23">
      <c r="B70" s="108">
        <v>11</v>
      </c>
      <c r="C70" s="71">
        <f ca="1">SUM(0.25*(F70-B70),B70)</f>
        <v>10.75</v>
      </c>
      <c r="D70" s="71">
        <f ca="1">SUM(0.5*(F70-B70)+B70)</f>
        <v>10.5</v>
      </c>
      <c r="E70" s="71">
        <f ca="1">SUM(0.75*(F70-B70),B70)</f>
        <v>10.25</v>
      </c>
      <c r="F70" s="108">
        <v>10</v>
      </c>
      <c r="G70" s="71">
        <f ca="1">SUM(0.25*(J70-F70),F70)</f>
        <v>9.75</v>
      </c>
      <c r="H70" s="71">
        <f ca="1">SUM(0.5*(J70-F70),F70)</f>
        <v>9.5</v>
      </c>
      <c r="I70" s="71">
        <f ca="1">SUM(0.75*(J70-F70),F70)</f>
        <v>9.25</v>
      </c>
      <c r="J70" s="108">
        <f ca="1">SUM(F70,-B70,F70)</f>
        <v>9</v>
      </c>
      <c r="K70" s="71">
        <f ca="1">SUM(0.25*(N70-J70),J70)</f>
        <v>8.8125</v>
      </c>
      <c r="L70" s="71">
        <f ca="1">SUM(0.5*(N70-J70),J70)</f>
        <v>8.625</v>
      </c>
      <c r="M70" s="71">
        <f ca="1">SUM(0.75*(N70-J70),J70)</f>
        <v>8.4375</v>
      </c>
      <c r="N70" s="108">
        <f ca="1">SUM(F70,-B70,J70,0.25*ABS(J70-F70))</f>
        <v>8.25</v>
      </c>
      <c r="O70" s="71">
        <f ca="1">SUM(0.25*(R70-N70),N70)</f>
        <v>10.4375</v>
      </c>
      <c r="P70" s="71">
        <f ca="1">SUM(0.5*(R70-N70),N70)</f>
        <v>12.625</v>
      </c>
      <c r="Q70" s="71">
        <f ca="1">SUM(0.75*(R70-N70),N70)</f>
        <v>14.8125</v>
      </c>
      <c r="R70" s="108">
        <v>17</v>
      </c>
      <c r="S70" s="122"/>
      <c r="T70" s="111">
        <f ca="1">SUM((CH20+CI19+CI18+CJ17+CJ16+CK15+CK14+CL13+CL12+CM11+CM10+CL9+CL8)*0.132,(CK7+CJ7+CI7+CH7+CG6+CF6+CE6+CD6+CC5+CB5+CA5+BZ5+BY4+BX4+BW4+BV4)*0.132/4,17)</f>
        <v>19.40053846153846</v>
      </c>
      <c r="U70" s="111"/>
      <c r="V70" s="122"/>
      <c r="W70" s="108"/>
    </row>
    <row r="71" spans="2:23">
      <c r="B71" s="108">
        <v>12</v>
      </c>
      <c r="C71" s="71">
        <f ca="1">SUM(0.25*(F71-B71),B71)</f>
        <v>11.5</v>
      </c>
      <c r="D71" s="71">
        <f ca="1">SUM(0.5*(F71-B71)+B71)</f>
        <v>11</v>
      </c>
      <c r="E71" s="71">
        <f ca="1">SUM(0.75*(F71-B71),B71)</f>
        <v>10.5</v>
      </c>
      <c r="F71" s="108">
        <v>10</v>
      </c>
      <c r="G71" s="71">
        <f ca="1">SUM(0.25*(J71-F71),F71)</f>
        <v>9.5</v>
      </c>
      <c r="H71" s="71">
        <f ca="1">SUM(0.5*(J71-F71),F71)</f>
        <v>9</v>
      </c>
      <c r="I71" s="71">
        <f ca="1">SUM(0.75*(J71-F71),F71)</f>
        <v>8.5</v>
      </c>
      <c r="J71" s="108">
        <f ca="1">SUM(F71,-B71,F71)</f>
        <v>8</v>
      </c>
      <c r="K71" s="71">
        <f ca="1">SUM(0.25*(N71-J71),J71)</f>
        <v>7.625</v>
      </c>
      <c r="L71" s="71">
        <f ca="1">SUM(0.5*(N71-J71),J71)</f>
        <v>7.25</v>
      </c>
      <c r="M71" s="71">
        <f ca="1">SUM(0.75*(N71-J71),J71)</f>
        <v>6.875</v>
      </c>
      <c r="N71" s="108">
        <f ca="1">SUM(F71,-B71,J71,0.25*ABS(J71-F71))</f>
        <v>6.5</v>
      </c>
      <c r="O71" s="71">
        <f ca="1">SUM(0.25*(R71-N71),N71)</f>
        <v>9.125</v>
      </c>
      <c r="P71" s="71">
        <f ca="1">SUM(0.5*(R71-N71),N71)</f>
        <v>11.75</v>
      </c>
      <c r="Q71" s="71">
        <f ca="1">SUM(0.75*(R71-N71),N71)</f>
        <v>14.375</v>
      </c>
      <c r="R71" s="108">
        <v>17</v>
      </c>
      <c r="S71" s="122"/>
      <c r="T71" s="111">
        <f ca="1">SUM((CF20+CG19+CH18+CI17+CJ16+CK15+CL14+CM13+CN12+CO11+CO10+CP9+CP8)*0.132,(CO7+CN7+CM7+CL7+CK7+CJ6+CI6+CH6+CG6+CF6+CE5+CD5+CC5+CB5+CA5+BZ4+BY4+BX4+BW4+BV4)*0.132/5,17)</f>
        <v>19.473138461538461</v>
      </c>
      <c r="U71" s="111"/>
      <c r="V71" s="122"/>
      <c r="W71" s="108"/>
    </row>
    <row r="72" spans="2:23">
      <c r="B72" s="108">
        <v>13</v>
      </c>
      <c r="C72" s="71">
        <f ca="1">SUM(0.25*(F72-B72),B72)</f>
        <v>12.25</v>
      </c>
      <c r="D72" s="71">
        <f ca="1">SUM(0.5*(F72-B72)+B72)</f>
        <v>11.5</v>
      </c>
      <c r="E72" s="71">
        <f ca="1">SUM(0.75*(F72-B72),B72)</f>
        <v>10.75</v>
      </c>
      <c r="F72" s="108">
        <v>10</v>
      </c>
      <c r="G72" s="71">
        <f ca="1">SUM(0.25*(J72-F72),F72)</f>
        <v>9.25</v>
      </c>
      <c r="H72" s="71">
        <f ca="1">SUM(0.5*(J72-F72),F72)</f>
        <v>8.5</v>
      </c>
      <c r="I72" s="71">
        <f ca="1">SUM(0.75*(J72-F72),F72)</f>
        <v>7.75</v>
      </c>
      <c r="J72" s="108">
        <f ca="1">SUM(F72,-B72,F72)</f>
        <v>7</v>
      </c>
      <c r="K72" s="71">
        <f ca="1">SUM(0.25*(N72-J72),J72)</f>
        <v>6.4375</v>
      </c>
      <c r="L72" s="71">
        <f ca="1">SUM(0.5*(N72-J72),J72)</f>
        <v>5.875</v>
      </c>
      <c r="M72" s="71">
        <f ca="1">SUM(0.75*(N72-J72),J72)</f>
        <v>5.3125</v>
      </c>
      <c r="N72" s="108">
        <f ca="1">SUM(F72,-B72,J72,0.25*ABS(J72-F72))</f>
        <v>4.75</v>
      </c>
      <c r="O72" s="71">
        <f ca="1">SUM(0.25*(R72-N72),N72)</f>
        <v>7.8125</v>
      </c>
      <c r="P72" s="71">
        <f ca="1">SUM(0.5*(R72-N72),N72)</f>
        <v>10.875</v>
      </c>
      <c r="Q72" s="71">
        <f ca="1">SUM(0.75*(R72-N72),N72)</f>
        <v>13.9375</v>
      </c>
      <c r="R72" s="108">
        <v>17</v>
      </c>
      <c r="S72" s="122"/>
      <c r="T72" s="111">
        <f ca="1">SUM((CD20+CG18+CJ16+CM14+CP12+CQ11+CR10+CS9+CT8)*0.132,(CE19+CF19+CH17+CI17+CK15+CL15+CN13+CO13)*0.132/2,(CS7+CR7+CQ7+CP7+CO7+CN7+CM6+CL6+CK6+CJ6+CI6+CH6+CG5+CF5+CE5+CD5+CC5+CB5+CA4+BZ4+BY4+BX4+BW4+BV4)*0.132/6,17)</f>
        <v>19.081538461538461</v>
      </c>
      <c r="U72" s="111"/>
      <c r="V72" s="122"/>
      <c r="W72" s="108"/>
    </row>
    <row r="73" spans="2:23">
      <c r="B73" s="108">
        <v>14</v>
      </c>
      <c r="C73" s="71">
        <f ca="1">SUM(0.25*(F73-B73),B73)</f>
        <v>13</v>
      </c>
      <c r="D73" s="71">
        <f ca="1">SUM(0.5*(F73-B73)+B73)</f>
        <v>12</v>
      </c>
      <c r="E73" s="71">
        <f ca="1">SUM(0.75*(F73-B73),B73)</f>
        <v>11</v>
      </c>
      <c r="F73" s="108">
        <v>10</v>
      </c>
      <c r="G73" s="71">
        <f ca="1">SUM(0.25*(J73-F73),F73)</f>
        <v>9</v>
      </c>
      <c r="H73" s="71">
        <f ca="1">SUM(0.5*(J73-F73),F73)</f>
        <v>8</v>
      </c>
      <c r="I73" s="71">
        <f ca="1">SUM(0.75*(J73-F73),F73)</f>
        <v>7</v>
      </c>
      <c r="J73" s="108">
        <f ca="1">SUM(F73,-B73,F73)</f>
        <v>6</v>
      </c>
      <c r="K73" s="71">
        <f ca="1">SUM(0.25*(N73-J73),J73)</f>
        <v>5.25</v>
      </c>
      <c r="L73" s="71">
        <f ca="1">SUM(0.5*(N73-J73),J73)</f>
        <v>4.5</v>
      </c>
      <c r="M73" s="71">
        <f ca="1">SUM(0.75*(N73-J73),J73)</f>
        <v>3.75</v>
      </c>
      <c r="N73" s="108">
        <f ca="1">SUM(F73,-B73,J73,0.25*ABS(J73-F73))</f>
        <v>3</v>
      </c>
      <c r="O73" s="71">
        <f ca="1">SUM(0.25*(R73-N73),N73)</f>
        <v>6.5</v>
      </c>
      <c r="P73" s="71">
        <f ca="1">SUM(0.5*(R73-N73),N73)</f>
        <v>10</v>
      </c>
      <c r="Q73" s="71">
        <f ca="1">SUM(0.75*(R73-N73),N73)</f>
        <v>13.5</v>
      </c>
      <c r="R73" s="108">
        <v>17</v>
      </c>
      <c r="S73" s="122"/>
      <c r="T73" s="111">
        <f ca="1">SUM((CC19+CD19+CE18+CF18+CG17+CH17+CI16+CJ16+CK15+CL15+CM14+CN14+CO13+CP13+CQ12+CR12+CS11+CT11+CV9+CW9)*0.132/2,(CX8+CU10+CB20)*0.132,(CW7+CV7+CU7+CT7+CS7+CR7+CQ7+CP6+CO6+CN6+CM6+CL6+CK6+CJ6+CI5+CH5+CG5+CF5+CE5+CD5+CC5+CB4+CA4+BZ4+BY4+BX4+BW4+BV4)*0.132/7,17)</f>
        <v>18.688681318681319</v>
      </c>
      <c r="U73" s="111"/>
      <c r="V73" s="122"/>
      <c r="W73" s="108"/>
    </row>
    <row r="74" spans="2:23">
      <c r="B74" s="108">
        <v>15</v>
      </c>
      <c r="C74" s="71">
        <f ca="1">SUM(0.25*(F74-B74),B74)</f>
        <v>13.75</v>
      </c>
      <c r="D74" s="71">
        <f ca="1">SUM(0.5*(F74-B74)+B74)</f>
        <v>12.5</v>
      </c>
      <c r="E74" s="71">
        <f ca="1">SUM(0.75*(F74-B74),B74)</f>
        <v>11.25</v>
      </c>
      <c r="F74" s="108">
        <v>10</v>
      </c>
      <c r="G74" s="71">
        <f ca="1">SUM(0.25*(J74-F74),F74)</f>
        <v>8.75</v>
      </c>
      <c r="H74" s="71">
        <f ca="1">SUM(0.5*(J74-F74),F74)</f>
        <v>7.5</v>
      </c>
      <c r="I74" s="71">
        <f ca="1">SUM(0.75*(J74-F74),F74)</f>
        <v>6.25</v>
      </c>
      <c r="J74" s="108">
        <f ca="1">SUM(F74,-B74,F74)</f>
        <v>5</v>
      </c>
      <c r="K74" s="71">
        <f ca="1">SUM(0.25*(N74-J74),J74)</f>
        <v>4.0625</v>
      </c>
      <c r="L74" s="71">
        <f ca="1">SUM(0.5*(N74-J74),J74)</f>
        <v>3.125</v>
      </c>
      <c r="M74" s="71">
        <f ca="1">SUM(0.75*(N74-J74),J74)</f>
        <v>2.1875</v>
      </c>
      <c r="N74" s="108">
        <f ca="1">SUM(F74,-B74,J74,0.25*ABS(J74-F74))</f>
        <v>1.25</v>
      </c>
      <c r="O74" s="71">
        <f ca="1">SUM(0.25*(R74-N74),N74)</f>
        <v>5.1875</v>
      </c>
      <c r="P74" s="71">
        <f ca="1">SUM(0.5*(R74-N74),N74)</f>
        <v>9.125</v>
      </c>
      <c r="Q74" s="71">
        <f ca="1">SUM(0.75*(R74-N74),N74)</f>
        <v>13.0625</v>
      </c>
      <c r="R74" s="108">
        <v>17</v>
      </c>
      <c r="S74" s="122"/>
      <c r="T74" s="111">
        <f ca="1">SUM((BZ20+CA20+CB19+CC19+CG17+CH17+CI16+CJ16+CK15+CL15+CP13+CQ13+CU11+CV11+CW10+CX10+CY9+CZ9+DA8+DB8)*0.132/2,(CD18+CE18+CF18+CM14+CN14+CO14+CR12+CS12+CT12)*0.132/3,(DA7+CZ7+CY7+CX7+CW7+CV7+CU7+CT7+CS6+CR6+CQ6+CP6+CO6+CN6+CM6+CL6+CK5+CJ5+CI5+CH5+CG5+CF5+CE5+CD5+CC4+CB4+CA4+BZ4+BY4+BX4+BW4+BV4)*0.132/8,17)</f>
        <v>18.927538461538461</v>
      </c>
      <c r="U74" s="111"/>
      <c r="V74" s="122"/>
      <c r="W74" s="108"/>
    </row>
    <row r="75" spans="2:23">
      <c r="B75" s="108"/>
      <c r="C75" s="71"/>
      <c r="D75" s="71"/>
      <c r="E75" s="71"/>
      <c r="F75" s="108"/>
      <c r="G75" s="71"/>
      <c r="H75" s="71"/>
      <c r="I75" s="71"/>
      <c r="J75" s="108"/>
      <c r="K75" s="71"/>
      <c r="L75" s="71"/>
      <c r="M75" s="71"/>
      <c r="N75" s="108"/>
      <c r="O75" s="71"/>
      <c r="P75" s="71"/>
      <c r="Q75" s="71"/>
      <c r="R75" s="108"/>
      <c r="S75" s="122"/>
      <c r="T75" s="111"/>
      <c r="U75" s="111"/>
      <c r="V75" s="122"/>
      <c r="W75" s="108"/>
    </row>
    <row r="76" spans="2:23">
      <c r="B76" s="108">
        <v>9</v>
      </c>
      <c r="C76" s="71">
        <f ca="1">SUM(0.25*(F76-B76),B76)</f>
        <v>9.5</v>
      </c>
      <c r="D76" s="71">
        <f ca="1">SUM(0.5*(F76-B76)+B76)</f>
        <v>10</v>
      </c>
      <c r="E76" s="71">
        <f ca="1">SUM(0.75*(F76-B76),B76)</f>
        <v>10.5</v>
      </c>
      <c r="F76" s="108">
        <v>11</v>
      </c>
      <c r="G76" s="71">
        <f ca="1">SUM(0.25*(J76-F76),F76)</f>
        <v>11.5</v>
      </c>
      <c r="H76" s="71">
        <f ca="1">SUM(0.5*(J76-F76),F76)</f>
        <v>12</v>
      </c>
      <c r="I76" s="71">
        <f ca="1">SUM(0.75*(J76-F76),F76)</f>
        <v>12.5</v>
      </c>
      <c r="J76" s="108">
        <f ca="1">SUM(F76,-B76,F76)</f>
        <v>13</v>
      </c>
      <c r="K76" s="71">
        <f ca="1">SUM(0.25*(N76-J76),J76)</f>
        <v>13.5</v>
      </c>
      <c r="L76" s="71">
        <f ca="1">SUM(0.5*(N76-J76),J76)</f>
        <v>14</v>
      </c>
      <c r="M76" s="71">
        <f ca="1">SUM(0.75*(N76-J76),J76)</f>
        <v>14.5</v>
      </c>
      <c r="N76" s="108">
        <f ca="1">SUM(J76,J76,-F76)</f>
        <v>15</v>
      </c>
      <c r="O76" s="71">
        <f ca="1">SUM(0.25*(R76-N76),N76)</f>
        <v>15.5</v>
      </c>
      <c r="P76" s="71">
        <f ca="1">SUM(0.5*(R76-N76),N76)</f>
        <v>16</v>
      </c>
      <c r="Q76" s="71">
        <f ca="1">SUM(0.75*(R76-N76),N76)</f>
        <v>16.5</v>
      </c>
      <c r="R76" s="108">
        <v>17</v>
      </c>
      <c r="S76" s="122"/>
      <c r="T76" s="111">
        <f ca="1">SUM((CL20+CK19+CJ18+CI17+CH16+CG15+CF14+CE13+CD12+CC11+CB10+CA9+BZ8+BY7+BX6+BW5+BV4)*0.132,17)</f>
        <v>18.971538461538461</v>
      </c>
      <c r="U76" s="111"/>
      <c r="V76" s="122"/>
      <c r="W76" s="108"/>
    </row>
    <row r="77" spans="2:23">
      <c r="B77" s="108">
        <v>10</v>
      </c>
      <c r="C77" s="71">
        <f ca="1">SUM(0.25*(F77-B77),B77)</f>
        <v>10.25</v>
      </c>
      <c r="D77" s="71">
        <f ca="1">SUM(0.5*(F77-B77)+B77)</f>
        <v>10.5</v>
      </c>
      <c r="E77" s="71">
        <f ca="1">SUM(0.75*(F77-B77),B77)</f>
        <v>10.75</v>
      </c>
      <c r="F77" s="108">
        <v>11</v>
      </c>
      <c r="G77" s="71">
        <f ca="1">SUM(0.25*(J77-F77),F77)</f>
        <v>11.25</v>
      </c>
      <c r="H77" s="71">
        <f ca="1">SUM(0.5*(J77-F77),F77)</f>
        <v>11.5</v>
      </c>
      <c r="I77" s="71">
        <f ca="1">SUM(0.75*(J77-F77),F77)</f>
        <v>11.75</v>
      </c>
      <c r="J77" s="108">
        <f ca="1">SUM(F77,-B77,F77)</f>
        <v>12</v>
      </c>
      <c r="K77" s="71">
        <f ca="1">SUM(0.25*(N77-J77),J77)</f>
        <v>12.3125</v>
      </c>
      <c r="L77" s="71">
        <f ca="1">SUM(0.5*(N77-J77),J77)</f>
        <v>12.625</v>
      </c>
      <c r="M77" s="71">
        <f ca="1">SUM(0.75*(N77-J77),J77)</f>
        <v>12.9375</v>
      </c>
      <c r="N77" s="108">
        <f ca="1">SUM(F77,-B77,J77,0.25*ABS(J77-F77))</f>
        <v>13.25</v>
      </c>
      <c r="O77" s="71">
        <f ca="1">SUM(0.25*(R77-N77),N77)</f>
        <v>14.1875</v>
      </c>
      <c r="P77" s="71">
        <f ca="1">SUM(0.5*(R77-N77),N77)</f>
        <v>15.125</v>
      </c>
      <c r="Q77" s="71">
        <f ca="1">SUM(0.75*(R77-N77),N77)</f>
        <v>16.0625</v>
      </c>
      <c r="R77" s="108">
        <v>17</v>
      </c>
      <c r="S77" s="122"/>
      <c r="T77" s="111">
        <f ca="1">SUM((CJ20+CI19+CI18+CH17+CH16+CG15+CG14+CF13+CF12+CE11+CD10+CC9+CB8+BW5+BV4)*0.132,(CA7+BZ7+BY6+BX6)*0.132/2,17)</f>
        <v>19.433538461538461</v>
      </c>
      <c r="U77" s="111"/>
      <c r="V77" s="122"/>
      <c r="W77" s="108"/>
    </row>
    <row r="78" spans="2:23">
      <c r="B78" s="108">
        <v>11</v>
      </c>
      <c r="C78" s="71">
        <f ca="1">SUM(0.25*(F78-B78),B78)</f>
        <v>11</v>
      </c>
      <c r="D78" s="71">
        <f ca="1">SUM(0.5*(F78-B78)+B78)</f>
        <v>11</v>
      </c>
      <c r="E78" s="71">
        <f ca="1">SUM(0.75*(F78-B78),B78)</f>
        <v>11</v>
      </c>
      <c r="F78" s="108">
        <v>11</v>
      </c>
      <c r="G78" s="71">
        <f ca="1">SUM(0.25*(J78-F78),F78)</f>
        <v>11</v>
      </c>
      <c r="H78" s="71">
        <f ca="1">SUM(0.5*(J78-F78),F78)</f>
        <v>11</v>
      </c>
      <c r="I78" s="71">
        <f ca="1">SUM(0.75*(J78-F78),F78)</f>
        <v>11</v>
      </c>
      <c r="J78" s="108">
        <f ca="1">SUM(F78,-B78,F78)</f>
        <v>11</v>
      </c>
      <c r="K78" s="71">
        <f ca="1">SUM(0.25*(N78-J78),J78)</f>
        <v>11.3</v>
      </c>
      <c r="L78" s="71">
        <f ca="1">SUM(0.5*(N78-J78),J78)</f>
        <v>11.6</v>
      </c>
      <c r="M78" s="71">
        <f ca="1">SUM(0.75*(N78-J78),J78)</f>
        <v>11.899999999999999</v>
      </c>
      <c r="N78" s="108">
        <f ca="1">SUM(F78,-B78,J78,0.25*ABS(J78-F78),0.2*(17-F78))</f>
        <v>12.2</v>
      </c>
      <c r="O78" s="71">
        <f ca="1">SUM(0.25*(R78-N78),N78)</f>
        <v>13.399999999999999</v>
      </c>
      <c r="P78" s="71">
        <f ca="1">SUM(0.5*(R78-N78),N78)</f>
        <v>14.6</v>
      </c>
      <c r="Q78" s="71">
        <f ca="1">SUM(0.75*(R78-N78),N78)</f>
        <v>15.8</v>
      </c>
      <c r="R78" s="108">
        <v>17</v>
      </c>
      <c r="S78" s="122"/>
      <c r="T78" s="111">
        <f ca="1">SUM((CH20+CH19+CH18+CH17+CH16+CH15+CH14+CH13+CH12+CG11+CG10+CF9+CF8)*0.132,(CE7+CD7+CC7+CB6+CA6+BZ6)*0.132/3,(BY5+BX5+BW4+BV4)*0.132/2,17)</f>
        <v>19.895538461538461</v>
      </c>
      <c r="U78" s="111"/>
      <c r="V78" s="122"/>
      <c r="W78" s="108"/>
    </row>
    <row r="79" spans="2:23">
      <c r="B79" s="108">
        <v>12</v>
      </c>
      <c r="C79" s="71">
        <f ca="1">SUM(0.25*(F79-B79),B79)</f>
        <v>11.75</v>
      </c>
      <c r="D79" s="71">
        <f ca="1">SUM(0.5*(F79-B79)+B79)</f>
        <v>11.5</v>
      </c>
      <c r="E79" s="71">
        <f ca="1">SUM(0.75*(F79-B79),B79)</f>
        <v>11.25</v>
      </c>
      <c r="F79" s="108">
        <v>11</v>
      </c>
      <c r="G79" s="71">
        <f ca="1">SUM(0.25*(J79-F79),F79)</f>
        <v>10.75</v>
      </c>
      <c r="H79" s="71">
        <f ca="1">SUM(0.5*(J79-F79),F79)</f>
        <v>10.5</v>
      </c>
      <c r="I79" s="71">
        <f ca="1">SUM(0.75*(J79-F79),F79)</f>
        <v>10.25</v>
      </c>
      <c r="J79" s="108">
        <f ca="1">SUM(F79,-B79,F79)</f>
        <v>10</v>
      </c>
      <c r="K79" s="71">
        <f ca="1">SUM(0.25*(N79-J79),J79)</f>
        <v>9.8125</v>
      </c>
      <c r="L79" s="71">
        <f ca="1">SUM(0.5*(N79-J79),J79)</f>
        <v>9.625</v>
      </c>
      <c r="M79" s="71">
        <f ca="1">SUM(0.75*(N79-J79),J79)</f>
        <v>9.4375</v>
      </c>
      <c r="N79" s="108">
        <f ca="1">SUM(F79,-B79,J79,0.25*ABS(J79-F79))</f>
        <v>9.25</v>
      </c>
      <c r="O79" s="71">
        <f ca="1">SUM(0.25*(R79-N79),N79)</f>
        <v>11.1875</v>
      </c>
      <c r="P79" s="71">
        <f ca="1">SUM(0.5*(R79-N79),N79)</f>
        <v>13.125</v>
      </c>
      <c r="Q79" s="71">
        <f ca="1">SUM(0.75*(R79-N79),N79)</f>
        <v>15.0625</v>
      </c>
      <c r="R79" s="108">
        <v>17</v>
      </c>
      <c r="S79" s="122"/>
      <c r="T79" s="111">
        <f ca="1">SUM((CF20+CG19+CG18+CH17+CH16+CI15+CI14+CJ13+CJ12+CK11+CK10+CJ9+CJ8)*0.132,(CI7+CH7+CG7+CF7+CE6+CD6+CC6+CB6)*0.132/4,(CA5+BZ5+BY5+BX4+BW4+BV4)*0.132/3,17)</f>
        <v>20.038538461538462</v>
      </c>
      <c r="U79" s="111"/>
      <c r="V79" s="122"/>
      <c r="W79" s="108"/>
    </row>
    <row r="80" spans="2:23">
      <c r="B80" s="108">
        <v>13</v>
      </c>
      <c r="C80" s="71">
        <f ca="1">SUM(0.25*(F80-B80),B80)</f>
        <v>12.5</v>
      </c>
      <c r="D80" s="71">
        <f ca="1">SUM(0.5*(F80-B80)+B80)</f>
        <v>12</v>
      </c>
      <c r="E80" s="71">
        <f ca="1">SUM(0.75*(F80-B80),B80)</f>
        <v>11.5</v>
      </c>
      <c r="F80" s="108">
        <v>11</v>
      </c>
      <c r="G80" s="71">
        <f ca="1">SUM(0.25*(J80-F80),F80)</f>
        <v>10.5</v>
      </c>
      <c r="H80" s="71">
        <f ca="1">SUM(0.5*(J80-F80),F80)</f>
        <v>10</v>
      </c>
      <c r="I80" s="71">
        <f ca="1">SUM(0.75*(J80-F80),F80)</f>
        <v>9.5</v>
      </c>
      <c r="J80" s="108">
        <f ca="1">SUM(F80,-B80,F80)</f>
        <v>9</v>
      </c>
      <c r="K80" s="71">
        <f ca="1">SUM(0.25*(N80-J80),J80)</f>
        <v>8.625</v>
      </c>
      <c r="L80" s="71">
        <f ca="1">SUM(0.5*(N80-J80),J80)</f>
        <v>8.25</v>
      </c>
      <c r="M80" s="71">
        <f ca="1">SUM(0.75*(N80-J80),J80)</f>
        <v>7.875</v>
      </c>
      <c r="N80" s="108">
        <f ca="1">SUM(F80,-B80,J80,0.25*ABS(J80-F80))</f>
        <v>7.5</v>
      </c>
      <c r="O80" s="71">
        <f ca="1">SUM(0.25*(R80-N80),N80)</f>
        <v>9.875</v>
      </c>
      <c r="P80" s="71">
        <f ca="1">SUM(0.5*(R80-N80),N80)</f>
        <v>12.25</v>
      </c>
      <c r="Q80" s="71">
        <f ca="1">SUM(0.75*(R80-N80),N80)</f>
        <v>14.625</v>
      </c>
      <c r="R80" s="108">
        <v>17</v>
      </c>
      <c r="S80" s="122"/>
      <c r="T80" s="111">
        <f ca="1">SUM((CD20+CE19+CF18+CG17+CH16+CI15+CJ14+CK13+CL12+CM11+CM10+CN9+CN8)*0.132,(CM7+CL7+CK7+CJ7+CI7+CH6+CG6+CF6+CE6+CD6)*0.132/5,(CC5+CB5+CA5+BZ5+BY4+BX4+BW4+BV4)*0.132/4,17)</f>
        <v>19.40053846153846</v>
      </c>
      <c r="U80" s="111"/>
      <c r="V80" s="122"/>
      <c r="W80" s="108"/>
    </row>
    <row r="81" spans="2:23">
      <c r="B81" s="108">
        <v>14</v>
      </c>
      <c r="C81" s="71">
        <f ca="1">SUM(0.25*(F81-B81),B81)</f>
        <v>13.25</v>
      </c>
      <c r="D81" s="71">
        <f ca="1">SUM(0.5*(F81-B81)+B81)</f>
        <v>12.5</v>
      </c>
      <c r="E81" s="71">
        <f ca="1">SUM(0.75*(F81-B81),B81)</f>
        <v>11.75</v>
      </c>
      <c r="F81" s="108">
        <v>11</v>
      </c>
      <c r="G81" s="71">
        <f ca="1">SUM(0.25*(J81-F81),F81)</f>
        <v>10.25</v>
      </c>
      <c r="H81" s="71">
        <f ca="1">SUM(0.5*(J81-F81),F81)</f>
        <v>9.5</v>
      </c>
      <c r="I81" s="71">
        <f ca="1">SUM(0.75*(J81-F81),F81)</f>
        <v>8.75</v>
      </c>
      <c r="J81" s="108">
        <f ca="1">SUM(F81,-B81,F81)</f>
        <v>8</v>
      </c>
      <c r="K81" s="71">
        <f ca="1">SUM(0.25*(N81-J81),J81)</f>
        <v>7.4375</v>
      </c>
      <c r="L81" s="71">
        <f ca="1">SUM(0.5*(N81-J81),J81)</f>
        <v>6.875</v>
      </c>
      <c r="M81" s="71">
        <f ca="1">SUM(0.75*(N81-J81),J81)</f>
        <v>6.3125</v>
      </c>
      <c r="N81" s="108">
        <f ca="1">SUM(F81,-B81,J81,0.25*ABS(J81-F81))</f>
        <v>5.75</v>
      </c>
      <c r="O81" s="71">
        <f ca="1">SUM(0.25*(R81-N81),N81)</f>
        <v>8.5625</v>
      </c>
      <c r="P81" s="71">
        <f ca="1">SUM(0.5*(R81-N81),N81)</f>
        <v>11.375</v>
      </c>
      <c r="Q81" s="71">
        <f ca="1">SUM(0.75*(R81-N81),N81)</f>
        <v>14.1875</v>
      </c>
      <c r="R81" s="108">
        <v>17</v>
      </c>
      <c r="S81" s="122"/>
      <c r="T81" s="111">
        <f ca="1">SUM((CB20+CE18+CH16+CK14+CN12+CO11+CP10+CQ9+CR8)*0.132,(CC19+CD19+CF17+CG17+CI15+CJ15+CL13+CM13)*0.132/2,(CQ7+CP7+CO7+CN7+CM7+CL7+CK6+CJ6+CI6+CH6+CG6+CF6)*0.132/6,(CE5+CD5+CC5+CB5+CA5+BZ4+BY4+BX4+BW4+BV4)*0.132/5,17)</f>
        <v>18.909938461538459</v>
      </c>
      <c r="U81" s="111"/>
      <c r="V81" s="122"/>
      <c r="W81" s="108"/>
    </row>
    <row r="82" spans="2:23">
      <c r="B82" s="108">
        <v>15</v>
      </c>
      <c r="C82" s="71">
        <f ca="1">SUM(0.25*(F82-B82),B82)</f>
        <v>14</v>
      </c>
      <c r="D82" s="71">
        <f ca="1">SUM(0.5*(F82-B82)+B82)</f>
        <v>13</v>
      </c>
      <c r="E82" s="71">
        <f ca="1">SUM(0.75*(F82-B82),B82)</f>
        <v>12</v>
      </c>
      <c r="F82" s="108">
        <v>11</v>
      </c>
      <c r="G82" s="71">
        <f ca="1">SUM(0.25*(J82-F82),F82)</f>
        <v>10</v>
      </c>
      <c r="H82" s="71">
        <f ca="1">SUM(0.5*(J82-F82),F82)</f>
        <v>9</v>
      </c>
      <c r="I82" s="71">
        <f ca="1">SUM(0.75*(J82-F82),F82)</f>
        <v>8</v>
      </c>
      <c r="J82" s="108">
        <f ca="1">SUM(F82,-B82,F82)</f>
        <v>7</v>
      </c>
      <c r="K82" s="71">
        <f ca="1">SUM(0.25*(N82-J82),J82)</f>
        <v>6.25</v>
      </c>
      <c r="L82" s="71">
        <f ca="1">SUM(0.5*(N82-J82),J82)</f>
        <v>5.5</v>
      </c>
      <c r="M82" s="71">
        <f ca="1">SUM(0.75*(N82-J82),J82)</f>
        <v>4.75</v>
      </c>
      <c r="N82" s="108">
        <f ca="1">SUM(F82,-B82,J82,0.25*ABS(J82-F82))</f>
        <v>4</v>
      </c>
      <c r="O82" s="71">
        <f ca="1">SUM(0.25*(R82-N82),N82)</f>
        <v>7.25</v>
      </c>
      <c r="P82" s="71">
        <f ca="1">SUM(0.5*(R82-N82),N82)</f>
        <v>10.5</v>
      </c>
      <c r="Q82" s="71">
        <f ca="1">SUM(0.75*(R82-N82),N82)</f>
        <v>13.75</v>
      </c>
      <c r="R82" s="108">
        <v>17</v>
      </c>
      <c r="S82" s="122"/>
      <c r="T82" s="111">
        <f ca="1">SUM((BZ20+CV8+CS10)*0.132,(CA19+CB19+CC18+CD18+CE17+CF17+CG16+CH16+CI15+CJ15+CK14+CL14+CM13+CN13+CO12+CP12+CQ11+CR11+CT9+CU9)*0.132/2,(CU7+CT7+CS7+CR7+CQ7+CP7+CO7+CN6+CM6+CL6+CK6+CJ6+CI6+CH6)*0.132/7,(CG5+CF5+CE5+CD5+CC5+CB5+CA4+BZ4+BY4+BX4+BW4+BV4)*0.132/6,17)</f>
        <v>19.021824175824175</v>
      </c>
      <c r="U82" s="111"/>
      <c r="V82" s="122"/>
      <c r="W82" s="108"/>
    </row>
    <row r="83" spans="2:23">
      <c r="B83" s="108">
        <v>16</v>
      </c>
      <c r="C83" s="71">
        <f ca="1">SUM(0.25*(F83-B83),B83)</f>
        <v>14.75</v>
      </c>
      <c r="D83" s="71">
        <f ca="1">SUM(0.5*(F83-B83)+B83)</f>
        <v>13.5</v>
      </c>
      <c r="E83" s="71">
        <f ca="1">SUM(0.75*(F83-B83),B83)</f>
        <v>12.25</v>
      </c>
      <c r="F83" s="108">
        <v>11</v>
      </c>
      <c r="G83" s="71">
        <f ca="1">SUM(0.25*(J83-F83),F83)</f>
        <v>9.75</v>
      </c>
      <c r="H83" s="71">
        <f ca="1">SUM(0.5*(J83-F83),F83)</f>
        <v>8.5</v>
      </c>
      <c r="I83" s="71">
        <f ca="1">SUM(0.75*(J83-F83),F83)</f>
        <v>7.25</v>
      </c>
      <c r="J83" s="108">
        <f ca="1">SUM(F83,-B83,F83)</f>
        <v>6</v>
      </c>
      <c r="K83" s="71">
        <f ca="1">SUM(0.25*(N83-J83),J83)</f>
        <v>5.0625</v>
      </c>
      <c r="L83" s="71">
        <f ca="1">SUM(0.5*(N83-J83),J83)</f>
        <v>4.125</v>
      </c>
      <c r="M83" s="71">
        <f ca="1">SUM(0.75*(N83-J83),J83)</f>
        <v>3.1875</v>
      </c>
      <c r="N83" s="108">
        <f ca="1">SUM(F83,-B83,J83,0.25*ABS(J83-F83))</f>
        <v>2.25</v>
      </c>
      <c r="O83" s="71">
        <f ca="1">SUM(0.25*(R83-N83),N83)</f>
        <v>5.9375</v>
      </c>
      <c r="P83" s="71">
        <f ca="1">SUM(0.5*(R83-N83),N83)</f>
        <v>9.625</v>
      </c>
      <c r="Q83" s="71">
        <f ca="1">SUM(0.75*(R83-N83),N83)</f>
        <v>13.3125</v>
      </c>
      <c r="R83" s="108">
        <v>17</v>
      </c>
      <c r="S83" s="122"/>
      <c r="T83" s="111">
        <f ca="1">SUM((BX20+BY20+BZ19+CA19+CE17+CF17+CG16+CH16+CI15+CJ15+CN13+CO13+CS11+CT11+CU10+CV10+CW9+CX9+CY8+CZ8)*0.132/2,(CB18+CC18+CD18+CK14+CL14+CM14+CP12+CQ12+CR12)*0.132/3,(CY7+CX7+CW7+CV7+CU7+CT7+CS7+CR7+CQ6+CP6+CO6+CN6+CM6+CL6+CK6+CJ6)*0.132/8,(CI5+CH5+CG5+CF5+CE5+CD5+CC5+CB4+CA4+BZ4+BY4+BX4+BW4+BV4)*0.132/7,17)</f>
        <v>18.951895604395606</v>
      </c>
      <c r="U83" s="111"/>
      <c r="V83" s="122"/>
      <c r="W83" s="108"/>
    </row>
    <row r="84" spans="2:23">
      <c r="B84" s="108"/>
      <c r="C84" s="71"/>
      <c r="D84" s="71"/>
      <c r="E84" s="71"/>
      <c r="F84" s="108"/>
      <c r="G84" s="71"/>
      <c r="H84" s="71"/>
      <c r="I84" s="71"/>
      <c r="J84" s="108"/>
      <c r="K84" s="71"/>
      <c r="L84" s="71"/>
      <c r="M84" s="71"/>
      <c r="N84" s="108"/>
      <c r="O84" s="71"/>
      <c r="P84" s="71"/>
      <c r="Q84" s="71"/>
      <c r="R84" s="108"/>
      <c r="S84" s="122"/>
      <c r="T84" s="111"/>
      <c r="U84" s="111"/>
      <c r="V84" s="122"/>
      <c r="W84" s="108"/>
    </row>
    <row r="85" spans="2:23">
      <c r="B85" s="108">
        <v>11</v>
      </c>
      <c r="C85" s="71">
        <f ca="1">SUM(0.25*(F85-B85),B85)</f>
        <v>11.25</v>
      </c>
      <c r="D85" s="71">
        <f ca="1">SUM(0.5*(F85-B85)+B85)</f>
        <v>11.5</v>
      </c>
      <c r="E85" s="71">
        <f ca="1">SUM(0.75*(F85-B85),B85)</f>
        <v>11.75</v>
      </c>
      <c r="F85" s="108">
        <v>12</v>
      </c>
      <c r="G85" s="71">
        <f ca="1">SUM(0.25*(J85-F85),F85)</f>
        <v>12.25</v>
      </c>
      <c r="H85" s="71">
        <f ca="1">SUM(0.5*(J85-F85),F85)</f>
        <v>12.5</v>
      </c>
      <c r="I85" s="71">
        <f ca="1">SUM(0.75*(J85-F85),F85)</f>
        <v>12.75</v>
      </c>
      <c r="J85" s="108">
        <f ca="1">SUM(F85,-B85,F85)</f>
        <v>13</v>
      </c>
      <c r="K85" s="71">
        <f ca="1">SUM(0.25*(N85-J85),J85)</f>
        <v>13.3125</v>
      </c>
      <c r="L85" s="71">
        <f ca="1">SUM(0.5*(N85-J85),J85)</f>
        <v>13.625</v>
      </c>
      <c r="M85" s="71">
        <f ca="1">SUM(0.75*(N85-J85),J85)</f>
        <v>13.9375</v>
      </c>
      <c r="N85" s="108">
        <f ca="1">SUM(F85,-B85,J85,0.25*ABS(J85-F85))</f>
        <v>14.25</v>
      </c>
      <c r="O85" s="71">
        <f ca="1">SUM(0.25*(R85-N85),N85)</f>
        <v>14.9375</v>
      </c>
      <c r="P85" s="71">
        <f ca="1">SUM(0.5*(R85-N85),N85)</f>
        <v>15.625</v>
      </c>
      <c r="Q85" s="71">
        <f ca="1">SUM(0.75*(R85-N85),N85)</f>
        <v>16.3125</v>
      </c>
      <c r="R85" s="108">
        <v>17</v>
      </c>
      <c r="S85" s="122"/>
      <c r="T85" s="111">
        <f ca="1">SUM((CH20+CG19+CG18+CF17+CF16+CE15+CE14+CD13+CD12+CC11+CC10+CB9+CB8+BV4+BW5)*0.132,(CA7+BZ7+BY6+BX6)*0.132/2,17)</f>
        <v>18.905538461538463</v>
      </c>
      <c r="U85" s="111"/>
      <c r="V85" s="122"/>
      <c r="W85" s="108"/>
    </row>
    <row r="86" spans="2:23">
      <c r="B86" s="108">
        <v>12</v>
      </c>
      <c r="C86" s="71">
        <f ca="1">SUM(0.25*(F86-B86),B86)</f>
        <v>12</v>
      </c>
      <c r="D86" s="71">
        <f ca="1">SUM(0.5*(F86-B86)+B86)</f>
        <v>12</v>
      </c>
      <c r="E86" s="71">
        <f ca="1">SUM(0.75*(F86-B86),B86)</f>
        <v>12</v>
      </c>
      <c r="F86" s="108">
        <v>12</v>
      </c>
      <c r="G86" s="71">
        <f ca="1">SUM(0.25*(J86-F86),F86)</f>
        <v>12</v>
      </c>
      <c r="H86" s="71">
        <f ca="1">SUM(0.5*(J86-F86),F86)</f>
        <v>12</v>
      </c>
      <c r="I86" s="71">
        <f ca="1">SUM(0.75*(J86-F86),F86)</f>
        <v>12</v>
      </c>
      <c r="J86" s="108">
        <f ca="1">SUM(F86,-B86,F86)</f>
        <v>12</v>
      </c>
      <c r="K86" s="71">
        <f ca="1">SUM(0.25*(N86-J86),J86)</f>
        <v>12.25</v>
      </c>
      <c r="L86" s="71">
        <f ca="1">SUM(0.5*(N86-J86),J86)</f>
        <v>12.5</v>
      </c>
      <c r="M86" s="71">
        <f ca="1">SUM(0.75*(N86-J86),J86)</f>
        <v>12.75</v>
      </c>
      <c r="N86" s="108">
        <f ca="1">SUM(F86,-B86,J86,0.25*ABS(J86-F86),0.2*(17-F86))</f>
        <v>13</v>
      </c>
      <c r="O86" s="71">
        <f ca="1">SUM(0.25*(R86-N86),N86)</f>
        <v>14</v>
      </c>
      <c r="P86" s="71">
        <f ca="1">SUM(0.5*(R86-N86),N86)</f>
        <v>15</v>
      </c>
      <c r="Q86" s="71">
        <f ca="1">SUM(0.75*(R86-N86),N86)</f>
        <v>16</v>
      </c>
      <c r="R86" s="108">
        <v>17</v>
      </c>
      <c r="S86" s="122"/>
      <c r="T86" s="111">
        <f ca="1">SUM((CF20+CF19+CF18+CF17+CF16+CF15+CF14+CF13+CF12+CE11+CE10+CD9+CD8)*0.132,(CC7+CB7+CA6+BZ6+BY5+BX5+BW4+BV4)*0.132/2,17)</f>
        <v>19.367538461538462</v>
      </c>
      <c r="U86" s="111"/>
      <c r="V86" s="122"/>
      <c r="W86" s="108"/>
    </row>
    <row r="87" spans="2:23">
      <c r="B87" s="108">
        <v>13</v>
      </c>
      <c r="C87" s="71">
        <f ca="1">SUM(0.25*(F87-B87),B87)</f>
        <v>12.75</v>
      </c>
      <c r="D87" s="71">
        <f ca="1">SUM(0.5*(F87-B87)+B87)</f>
        <v>12.5</v>
      </c>
      <c r="E87" s="71">
        <f ca="1">SUM(0.75*(F87-B87),B87)</f>
        <v>12.25</v>
      </c>
      <c r="F87" s="108">
        <v>12</v>
      </c>
      <c r="G87" s="71">
        <f ca="1">SUM(0.25*(J87-F87),F87)</f>
        <v>11.75</v>
      </c>
      <c r="H87" s="71">
        <f ca="1">SUM(0.5*(J87-F87),F87)</f>
        <v>11.5</v>
      </c>
      <c r="I87" s="71">
        <f ca="1">SUM(0.75*(J87-F87),F87)</f>
        <v>11.25</v>
      </c>
      <c r="J87" s="108">
        <f ca="1">SUM(F87,-B87,F87)</f>
        <v>11</v>
      </c>
      <c r="K87" s="71">
        <f ca="1">SUM(0.25*(N87-J87),J87)</f>
        <v>10.8125</v>
      </c>
      <c r="L87" s="71">
        <f ca="1">SUM(0.5*(N87-J87),J87)</f>
        <v>10.625</v>
      </c>
      <c r="M87" s="71">
        <f ca="1">SUM(0.75*(N87-J87),J87)</f>
        <v>10.4375</v>
      </c>
      <c r="N87" s="108">
        <f ca="1">SUM(F87,-B87,J87,0.25*ABS(J87-F87))</f>
        <v>10.25</v>
      </c>
      <c r="O87" s="71">
        <f ca="1">SUM(0.25*(R87-N87),N87)</f>
        <v>11.9375</v>
      </c>
      <c r="P87" s="71">
        <f ca="1">SUM(0.5*(R87-N87),N87)</f>
        <v>13.625</v>
      </c>
      <c r="Q87" s="71">
        <f ca="1">SUM(0.75*(R87-N87),N87)</f>
        <v>15.3125</v>
      </c>
      <c r="R87" s="108">
        <v>17</v>
      </c>
      <c r="S87" s="122"/>
      <c r="T87" s="111">
        <f ca="1">SUM((CD20+CE19+CE18+CF17+CF16+CG15+CG14+CH13+CH12+CI11+CI10+CH9+CH8)*0.132,(CG7+CF7+CE7+CD6+CC6+CB6+CA5+BZ5+BY5+BX4+BW4+BV4)*0.132/3,17)</f>
        <v>19.14753846153846</v>
      </c>
      <c r="U87" s="111"/>
      <c r="V87" s="122"/>
      <c r="W87" s="108"/>
    </row>
    <row r="88" spans="2:23">
      <c r="B88" s="108">
        <v>14</v>
      </c>
      <c r="C88" s="71">
        <f ca="1">SUM(0.25*(F88-B88),B88)</f>
        <v>13.5</v>
      </c>
      <c r="D88" s="71">
        <f ca="1">SUM(0.5*(F88-B88)+B88)</f>
        <v>13</v>
      </c>
      <c r="E88" s="71">
        <f ca="1">SUM(0.75*(F88-B88),B88)</f>
        <v>12.5</v>
      </c>
      <c r="F88" s="108">
        <v>12</v>
      </c>
      <c r="G88" s="71">
        <f ca="1">SUM(0.25*(J88-F88),F88)</f>
        <v>11.5</v>
      </c>
      <c r="H88" s="71">
        <f ca="1">SUM(0.5*(J88-F88),F88)</f>
        <v>11</v>
      </c>
      <c r="I88" s="71">
        <f ca="1">SUM(0.75*(J88-F88),F88)</f>
        <v>10.5</v>
      </c>
      <c r="J88" s="108">
        <f ca="1">SUM(F88,-B88,F88)</f>
        <v>10</v>
      </c>
      <c r="K88" s="71">
        <f ca="1">SUM(0.25*(N88-J88),J88)</f>
        <v>9.625</v>
      </c>
      <c r="L88" s="71">
        <f ca="1">SUM(0.5*(N88-J88),J88)</f>
        <v>9.25</v>
      </c>
      <c r="M88" s="71">
        <f ca="1">SUM(0.75*(N88-J88),J88)</f>
        <v>8.875</v>
      </c>
      <c r="N88" s="108">
        <f ca="1">SUM(F88,-B88,J88,0.25*ABS(J88-F88))</f>
        <v>8.5</v>
      </c>
      <c r="O88" s="71">
        <f ca="1">SUM(0.25*(R88-N88),N88)</f>
        <v>10.625</v>
      </c>
      <c r="P88" s="71">
        <f ca="1">SUM(0.5*(R88-N88),N88)</f>
        <v>12.75</v>
      </c>
      <c r="Q88" s="71">
        <f ca="1">SUM(0.75*(R88-N88),N88)</f>
        <v>14.875</v>
      </c>
      <c r="R88" s="108">
        <v>17</v>
      </c>
      <c r="S88" s="122"/>
      <c r="T88" s="111">
        <f ca="1">SUM((CB20+CC19+CD18+CE17+CF16+CG15+CH14+CI13+CJ12+CK11+CK10+CL9+CL8)*0.132,(CK7+CJ7+CI7+CH7+CG6+CF6+CE6+CD6+CC5+CB5+CA5+BZ5+BY4+BX4+BW4+BV4)*0.132/4,17)</f>
        <v>19.664538461538459</v>
      </c>
      <c r="U88" s="111"/>
      <c r="V88" s="122"/>
      <c r="W88" s="108"/>
    </row>
    <row r="89" spans="2:23">
      <c r="B89" s="108">
        <v>15</v>
      </c>
      <c r="C89" s="71">
        <f ca="1">SUM(0.25*(F89-B89),B89)</f>
        <v>14.25</v>
      </c>
      <c r="D89" s="71">
        <f ca="1">SUM(0.5*(F89-B89)+B89)</f>
        <v>13.5</v>
      </c>
      <c r="E89" s="71">
        <f ca="1">SUM(0.75*(F89-B89),B89)</f>
        <v>12.75</v>
      </c>
      <c r="F89" s="108">
        <v>12</v>
      </c>
      <c r="G89" s="71">
        <f ca="1">SUM(0.25*(J89-F89),F89)</f>
        <v>11.25</v>
      </c>
      <c r="H89" s="71">
        <f ca="1">SUM(0.5*(J89-F89),F89)</f>
        <v>10.5</v>
      </c>
      <c r="I89" s="71">
        <f ca="1">SUM(0.75*(J89-F89),F89)</f>
        <v>9.75</v>
      </c>
      <c r="J89" s="108">
        <f ca="1">SUM(F89,-B89,F89)</f>
        <v>9</v>
      </c>
      <c r="K89" s="71">
        <f ca="1">SUM(0.25*(N89-J89),J89)</f>
        <v>8.4375</v>
      </c>
      <c r="L89" s="71">
        <f ca="1">SUM(0.5*(N89-J89),J89)</f>
        <v>7.875</v>
      </c>
      <c r="M89" s="71">
        <f ca="1">SUM(0.75*(N89-J89),J89)</f>
        <v>7.3125</v>
      </c>
      <c r="N89" s="108">
        <f ca="1">SUM(F89,-B89,J89,0.25*ABS(J89-F89))</f>
        <v>6.75</v>
      </c>
      <c r="O89" s="71">
        <f ca="1">SUM(0.25*(R89-N89),N89)</f>
        <v>9.3125</v>
      </c>
      <c r="P89" s="71">
        <f ca="1">SUM(0.5*(R89-N89),N89)</f>
        <v>11.875</v>
      </c>
      <c r="Q89" s="71">
        <f ca="1">SUM(0.75*(R89-N89),N89)</f>
        <v>14.4375</v>
      </c>
      <c r="R89" s="108">
        <v>17</v>
      </c>
      <c r="S89" s="122"/>
      <c r="T89" s="111">
        <f ca="1">SUM((BZ20+CC18+CF16+CI14+CL12+CM11+CN10+CO9+CP8)*0.132,(CA19+CB19+CD17+CE17+CG15+CH15+CJ13+CK13)*0.132/2,(CO7+CN7+CM7+CL7+CK7+CJ6+CI6+CH6+CG6+CF6+CE5+CD5+CC5+CB5+CA5+BZ4+BY4+BX4+BW4+BV4)*0.132/5,17)</f>
        <v>19.473138461538461</v>
      </c>
      <c r="U89" s="111"/>
      <c r="V89" s="122"/>
      <c r="W89" s="108"/>
    </row>
    <row r="90" spans="2:23">
      <c r="B90" s="108">
        <v>16</v>
      </c>
      <c r="C90" s="71">
        <f ca="1">SUM(0.25*(F90-B90),B90)</f>
        <v>15</v>
      </c>
      <c r="D90" s="71">
        <f ca="1">SUM(0.5*(F90-B90)+B90)</f>
        <v>14</v>
      </c>
      <c r="E90" s="71">
        <f ca="1">SUM(0.75*(F90-B90),B90)</f>
        <v>13</v>
      </c>
      <c r="F90" s="108">
        <v>12</v>
      </c>
      <c r="G90" s="71">
        <f ca="1">SUM(0.25*(J90-F90),F90)</f>
        <v>11</v>
      </c>
      <c r="H90" s="71">
        <f ca="1">SUM(0.5*(J90-F90),F90)</f>
        <v>10</v>
      </c>
      <c r="I90" s="71">
        <f ca="1">SUM(0.75*(J90-F90),F90)</f>
        <v>9</v>
      </c>
      <c r="J90" s="108">
        <f ca="1">SUM(F90,-B90,F90)</f>
        <v>8</v>
      </c>
      <c r="K90" s="71">
        <f ca="1">SUM(0.25*(N90-J90),J90)</f>
        <v>7.25</v>
      </c>
      <c r="L90" s="71">
        <f ca="1">SUM(0.5*(N90-J90),J90)</f>
        <v>6.5</v>
      </c>
      <c r="M90" s="71">
        <f ca="1">SUM(0.75*(N90-J90),J90)</f>
        <v>5.75</v>
      </c>
      <c r="N90" s="108">
        <f ca="1">SUM(F90,-B90,J90,0.25*ABS(J90-F90))</f>
        <v>5</v>
      </c>
      <c r="O90" s="71">
        <f ca="1">SUM(0.25*(R90-N90),N90)</f>
        <v>8</v>
      </c>
      <c r="P90" s="71">
        <f ca="1">SUM(0.5*(R90-N90),N90)</f>
        <v>11</v>
      </c>
      <c r="Q90" s="71">
        <f ca="1">SUM(0.75*(R90-N90),N90)</f>
        <v>14</v>
      </c>
      <c r="R90" s="108">
        <v>17</v>
      </c>
      <c r="S90" s="122"/>
      <c r="T90" s="111">
        <f ca="1">SUM((BX20+CT8+CQ10)*0.132,(BY19+BZ19+CA18+CB18+CC17+CD17+CE16+CF16+CG15+CH15+CI14+CJ14+CK13+CL13+CM12+CN12+CO11+CP11+CR9+CS9)*0.132/2,(CS7+CR7+CQ7+CP7+CO7+CN7+CM6+CL6+CK6+CJ6+CI6+CH6+CG5+CF5+CE5+CD5+CC5+CB5+CA4+BZ4+BY4+BX4+BW4+BV4)*0.132/6,17)</f>
        <v>19.14753846153846</v>
      </c>
      <c r="U90" s="111"/>
      <c r="V90" s="122"/>
      <c r="W90" s="108"/>
    </row>
    <row r="91" spans="2:23">
      <c r="B91" s="108">
        <v>17</v>
      </c>
      <c r="C91" s="71">
        <f ca="1">SUM(0.25*(F91-B91),B91)</f>
        <v>15.75</v>
      </c>
      <c r="D91" s="71">
        <f ca="1">SUM(0.5*(F91-B91)+B91)</f>
        <v>14.5</v>
      </c>
      <c r="E91" s="71">
        <f ca="1">SUM(0.75*(F91-B91),B91)</f>
        <v>13.25</v>
      </c>
      <c r="F91" s="108">
        <v>12</v>
      </c>
      <c r="G91" s="71">
        <f ca="1">SUM(0.25*(J91-F91),F91)</f>
        <v>10.75</v>
      </c>
      <c r="H91" s="71">
        <f ca="1">SUM(0.5*(J91-F91),F91)</f>
        <v>9.5</v>
      </c>
      <c r="I91" s="71">
        <f ca="1">SUM(0.75*(J91-F91),F91)</f>
        <v>8.25</v>
      </c>
      <c r="J91" s="108">
        <f ca="1">SUM(F91,-B91,F91)</f>
        <v>7</v>
      </c>
      <c r="K91" s="71">
        <f ca="1">SUM(0.25*(N91-J91),J91)</f>
        <v>6.0625</v>
      </c>
      <c r="L91" s="71">
        <f ca="1">SUM(0.5*(N91-J91),J91)</f>
        <v>5.125</v>
      </c>
      <c r="M91" s="71">
        <f ca="1">SUM(0.75*(N91-J91),J91)</f>
        <v>4.1875</v>
      </c>
      <c r="N91" s="108">
        <f ca="1">SUM(F91,-B91,J91,0.25*ABS(J91-F91))</f>
        <v>3.25</v>
      </c>
      <c r="O91" s="71">
        <f ca="1">SUM(0.25*(R91-N91),N91)</f>
        <v>6.6875</v>
      </c>
      <c r="P91" s="71">
        <f ca="1">SUM(0.5*(R91-N91),N91)</f>
        <v>10.125</v>
      </c>
      <c r="Q91" s="71">
        <f ca="1">SUM(0.75*(R91-N91),N91)</f>
        <v>13.5625</v>
      </c>
      <c r="R91" s="108">
        <v>17</v>
      </c>
      <c r="S91" s="122"/>
      <c r="T91" s="111">
        <f ca="1">SUM((BV20+BW20+BX19+BY19+CC17+CD17+CE16+CF16+CG15+CH15+CL13+CM13+CQ11+CR11+CS10+CT10+CU9+CV9+CW8+CX8)*0.132/2,(BZ18+CA18+CB18+CI14+CJ14+CK14+CN12+CO12+CP12)*0.132/3,(CW7+CV7+CU7+CT7+CS7+CR7+CQ7+CP6+CO6+CN6+CM6+CL6+CK6+CJ6+CI5+CH5+CG5+CF5+CE5+CD5+CC5+CB4+CA4+BZ4+BY4+BX4+BW4+BV4)*0.132/7,17)</f>
        <v>19.106681318681318</v>
      </c>
      <c r="U91" s="111"/>
      <c r="V91" s="122"/>
      <c r="W91" s="108"/>
    </row>
    <row r="92" spans="2:23">
      <c r="B92" s="108">
        <v>18</v>
      </c>
      <c r="C92" s="71">
        <f ca="1">SUM(0.25*(F92-B92),B92)</f>
        <v>16.5</v>
      </c>
      <c r="D92" s="71">
        <f ca="1">SUM(0.5*(F92-B92)+B92)</f>
        <v>15</v>
      </c>
      <c r="E92" s="71">
        <f ca="1">SUM(0.75*(F92-B92),B92)</f>
        <v>13.5</v>
      </c>
      <c r="F92" s="108">
        <v>12</v>
      </c>
      <c r="G92" s="71">
        <f ca="1">SUM(0.25*(J92-F92),F92)</f>
        <v>10.5</v>
      </c>
      <c r="H92" s="71">
        <f ca="1">SUM(0.5*(J92-F92),F92)</f>
        <v>9</v>
      </c>
      <c r="I92" s="71">
        <f ca="1">SUM(0.75*(J92-F92),F92)</f>
        <v>7.5</v>
      </c>
      <c r="J92" s="108">
        <f ca="1">SUM(F92,-B92,F92)</f>
        <v>6</v>
      </c>
      <c r="K92" s="71">
        <f ca="1">SUM(0.25*(N92-J92),J92)</f>
        <v>4.875</v>
      </c>
      <c r="L92" s="71">
        <f ca="1">SUM(0.5*(N92-J92),J92)</f>
        <v>3.75</v>
      </c>
      <c r="M92" s="71">
        <f ca="1">SUM(0.75*(N92-J92),J92)</f>
        <v>2.625</v>
      </c>
      <c r="N92" s="108">
        <f ca="1">SUM(F92,-B92,J92,0.25*ABS(J92-F92))</f>
        <v>1.5</v>
      </c>
      <c r="O92" s="71">
        <f ca="1">SUM(0.25*(R92-N92),N92)</f>
        <v>5.375</v>
      </c>
      <c r="P92" s="71">
        <f ca="1">SUM(0.5*(R92-N92),N92)</f>
        <v>9.25</v>
      </c>
      <c r="Q92" s="71">
        <f ca="1">SUM(0.75*(R92-N92),N92)</f>
        <v>13.125</v>
      </c>
      <c r="R92" s="108">
        <v>17</v>
      </c>
      <c r="S92" s="122"/>
      <c r="T92" s="111">
        <f ca="1">SUM((BT20+BU20+BV20+BY18+BZ18+CA18+CD16+CE16+CF16+CG15+CH15+CI15+CJ14+CK14+CL14+CM13+CN13+CO13+CP12+CQ12+CR12+CS11+CT11+CU11+CX9+CY9+CZ9)*0.132/3,(BW19+BX19+CB17+CC17+CV10+CW10+DA8+DB8)*0.132/2,(DA7+CZ7+CY7+CX7+CW7+CV7+CU7+CT7+CS6+CR6+CQ6+CP6+CO6+CN6+CM6+CL6+CK5+CJ5+CI5+CH5+CG5+CF5+CE5+CD5+CC4+CB4+CA4+BZ4+BY4+BX4+BW4+BV4)*0.132/8,17)</f>
        <v>18.83953846153846</v>
      </c>
      <c r="U92" s="111"/>
      <c r="V92" s="122"/>
      <c r="W92" s="108"/>
    </row>
    <row r="93" spans="2:23">
      <c r="B93" s="108"/>
      <c r="C93" s="71"/>
      <c r="D93" s="71"/>
      <c r="E93" s="71"/>
      <c r="F93" s="108"/>
      <c r="G93" s="71"/>
      <c r="H93" s="71"/>
      <c r="I93" s="71"/>
      <c r="J93" s="108"/>
      <c r="K93" s="71"/>
      <c r="L93" s="71"/>
      <c r="M93" s="71"/>
      <c r="N93" s="108"/>
      <c r="O93" s="71"/>
      <c r="P93" s="71"/>
      <c r="Q93" s="71"/>
      <c r="R93" s="108"/>
      <c r="S93" s="122"/>
      <c r="T93" s="111"/>
      <c r="U93" s="111"/>
      <c r="V93" s="122"/>
      <c r="W93" s="108"/>
    </row>
    <row r="94" spans="2:23">
      <c r="B94" s="108">
        <v>12</v>
      </c>
      <c r="C94" s="71">
        <f ca="1">SUM(0.25*(F94-B94),B94)</f>
        <v>12.25</v>
      </c>
      <c r="D94" s="71">
        <f ca="1">SUM(0.5*(F94-B94)+B94)</f>
        <v>12.5</v>
      </c>
      <c r="E94" s="71">
        <f ca="1">SUM(0.75*(F94-B94),B94)</f>
        <v>12.75</v>
      </c>
      <c r="F94" s="108">
        <v>13</v>
      </c>
      <c r="G94" s="71">
        <f ca="1">SUM(0.25*(J94-F94),F94)</f>
        <v>13.25</v>
      </c>
      <c r="H94" s="71">
        <f ca="1">SUM(0.5*(J94-F94),F94)</f>
        <v>13.5</v>
      </c>
      <c r="I94" s="71">
        <f ca="1">SUM(0.75*(J94-F94),F94)</f>
        <v>13.75</v>
      </c>
      <c r="J94" s="108">
        <f ca="1">SUM(F94,-B94,F94)</f>
        <v>14</v>
      </c>
      <c r="K94" s="71">
        <f ca="1">SUM(0.25*(N94-J94),J94)</f>
        <v>14.3125</v>
      </c>
      <c r="L94" s="71">
        <f ca="1">SUM(0.5*(N94-J94),J94)</f>
        <v>14.625</v>
      </c>
      <c r="M94" s="71">
        <f ca="1">SUM(0.75*(N94-J94),J94)</f>
        <v>14.9375</v>
      </c>
      <c r="N94" s="108">
        <f ca="1">SUM(F94,-B94,J94,0.25*ABS(J94-F94))</f>
        <v>15.25</v>
      </c>
      <c r="O94" s="71">
        <f ca="1">SUM(0.25*(R94-N94),N94)</f>
        <v>15.6875</v>
      </c>
      <c r="P94" s="71">
        <f ca="1">SUM(0.5*(R94-N94),N94)</f>
        <v>16.125</v>
      </c>
      <c r="Q94" s="71">
        <f ca="1">SUM(0.75*(R94-N94),N94)</f>
        <v>16.5625</v>
      </c>
      <c r="R94" s="108">
        <v>17</v>
      </c>
      <c r="S94" s="122"/>
      <c r="T94" s="111">
        <f ca="1">SUM((CF20+CE19+CE18+CD17+CD16+CC15+CC14+CB13+CB12+CA11+CA10+BZ9+BZ8+BY7+BX6+BW5+BV4)*0.132,17)</f>
        <v>19.367538461538462</v>
      </c>
      <c r="U94" s="111"/>
      <c r="V94" s="122"/>
      <c r="W94" s="108"/>
    </row>
    <row r="95" spans="2:23">
      <c r="B95" s="108">
        <v>13</v>
      </c>
      <c r="C95" s="71">
        <f ca="1">SUM(0.25*(F95-B95),B95)</f>
        <v>13</v>
      </c>
      <c r="D95" s="71">
        <f ca="1">SUM(0.5*(F95-B95)+B95)</f>
        <v>13</v>
      </c>
      <c r="E95" s="71">
        <f ca="1">SUM(0.75*(F95-B95),B95)</f>
        <v>13</v>
      </c>
      <c r="F95" s="108">
        <v>13</v>
      </c>
      <c r="G95" s="71">
        <f ca="1">SUM(0.25*(J95-F95),F95)</f>
        <v>13</v>
      </c>
      <c r="H95" s="71">
        <f ca="1">SUM(0.5*(J95-F95),F95)</f>
        <v>13</v>
      </c>
      <c r="I95" s="71">
        <f ca="1">SUM(0.75*(J95-F95),F95)</f>
        <v>13</v>
      </c>
      <c r="J95" s="108">
        <f ca="1">SUM(F95,-B95,F95)</f>
        <v>13</v>
      </c>
      <c r="K95" s="71">
        <f ca="1">SUM(0.25*(N95-J95),J95)</f>
        <v>13.2</v>
      </c>
      <c r="L95" s="71">
        <f ca="1">SUM(0.5*(N95-J95),J95)</f>
        <v>13.4</v>
      </c>
      <c r="M95" s="71">
        <f ca="1">SUM(0.75*(N95-J95),J95)</f>
        <v>13.600000000000001</v>
      </c>
      <c r="N95" s="108">
        <f ca="1">SUM(F95,-B95,J95,0.25*ABS(J95-F95),0.2*(17-F95))</f>
        <v>13.8</v>
      </c>
      <c r="O95" s="71">
        <f ca="1">SUM(0.25*(R95-N95),N95)</f>
        <v>14.600000000000001</v>
      </c>
      <c r="P95" s="71">
        <f ca="1">SUM(0.5*(R95-N95),N95)</f>
        <v>15.4</v>
      </c>
      <c r="Q95" s="71">
        <f ca="1">SUM(0.75*(R95-N95),N95)</f>
        <v>16.2</v>
      </c>
      <c r="R95" s="108">
        <v>17</v>
      </c>
      <c r="S95" s="122"/>
      <c r="T95" s="111">
        <f ca="1">SUM((CD20+CD19+CD18+CD17+CD16+CD15+CD14+CD13+CD12+CC11+CC10++CB9+CB8+BW5+BV4)*0.132,(CA7+BZ7+BY6+BX6)*0.132/2,17)</f>
        <v>19.697538461538461</v>
      </c>
      <c r="U95" s="111"/>
      <c r="V95" s="122"/>
      <c r="W95" s="108"/>
    </row>
    <row r="96" spans="2:23">
      <c r="B96" s="108">
        <v>14</v>
      </c>
      <c r="C96" s="71">
        <f ca="1">SUM(0.25*(F96-B96),B96)</f>
        <v>13.75</v>
      </c>
      <c r="D96" s="71">
        <f ca="1">SUM(0.5*(F96-B96)+B96)</f>
        <v>13.5</v>
      </c>
      <c r="E96" s="71">
        <f ca="1">SUM(0.75*(F96-B96),B96)</f>
        <v>13.25</v>
      </c>
      <c r="F96" s="108">
        <v>13</v>
      </c>
      <c r="G96" s="71">
        <f ca="1">SUM(0.25*(J96-F96),F96)</f>
        <v>12.75</v>
      </c>
      <c r="H96" s="71">
        <f ca="1">SUM(0.5*(J96-F96),F96)</f>
        <v>12.5</v>
      </c>
      <c r="I96" s="71">
        <f ca="1">SUM(0.75*(J96-F96),F96)</f>
        <v>12.25</v>
      </c>
      <c r="J96" s="108">
        <f ca="1">SUM(F96,-B96,F96)</f>
        <v>12</v>
      </c>
      <c r="K96" s="71">
        <f ca="1">SUM(0.25*(N96-J96),J96)</f>
        <v>11.8125</v>
      </c>
      <c r="L96" s="71">
        <f ca="1">SUM(0.5*(N96-J96),J96)</f>
        <v>11.625</v>
      </c>
      <c r="M96" s="71">
        <f ca="1">SUM(0.75*(N96-J96),J96)</f>
        <v>11.4375</v>
      </c>
      <c r="N96" s="108">
        <f ca="1">SUM(F96,-B96,J96,0.25*ABS(J96-F96))</f>
        <v>11.25</v>
      </c>
      <c r="O96" s="71">
        <f ca="1">SUM(0.25*(R96-N96),N96)</f>
        <v>12.6875</v>
      </c>
      <c r="P96" s="71">
        <f ca="1">SUM(0.5*(R96-N96),N96)</f>
        <v>14.125</v>
      </c>
      <c r="Q96" s="71">
        <f ca="1">SUM(0.75*(R96-N96),N96)</f>
        <v>15.5625</v>
      </c>
      <c r="R96" s="108">
        <v>17</v>
      </c>
      <c r="S96" s="122"/>
      <c r="T96" s="111">
        <f ca="1">SUM((CB20+CC19+CC18+CD17+CD16+CE15+CE14+CF13+CF12+CG11+CG10+CF9+CF8)*0.132,(CE7+CD7+CC7+CB6+CA6+BZ6)*0.132/3,(BY5+BX5+BW4+BV4)*0.132/2,17)</f>
        <v>19.235538461538461</v>
      </c>
      <c r="U96" s="111"/>
      <c r="V96" s="122"/>
      <c r="W96" s="108"/>
    </row>
    <row r="97" spans="2:23">
      <c r="B97" s="108">
        <v>15</v>
      </c>
      <c r="C97" s="71">
        <f ca="1">SUM(0.25*(F97-B97),B97)</f>
        <v>14.5</v>
      </c>
      <c r="D97" s="71">
        <f ca="1">SUM(0.5*(F97-B97)+B97)</f>
        <v>14</v>
      </c>
      <c r="E97" s="71">
        <f ca="1">SUM(0.75*(F97-B97),B97)</f>
        <v>13.5</v>
      </c>
      <c r="F97" s="108">
        <v>13</v>
      </c>
      <c r="G97" s="71">
        <f ca="1">SUM(0.25*(J97-F97),F97)</f>
        <v>12.5</v>
      </c>
      <c r="H97" s="71">
        <f ca="1">SUM(0.5*(J97-F97),F97)</f>
        <v>12</v>
      </c>
      <c r="I97" s="71">
        <f ca="1">SUM(0.75*(J97-F97),F97)</f>
        <v>11.5</v>
      </c>
      <c r="J97" s="108">
        <f ca="1">SUM(F97,-B97,F97)</f>
        <v>11</v>
      </c>
      <c r="K97" s="71">
        <f ca="1">SUM(0.25*(N97-J97),J97)</f>
        <v>10.625</v>
      </c>
      <c r="L97" s="71">
        <f ca="1">SUM(0.5*(N97-J97),J97)</f>
        <v>10.25</v>
      </c>
      <c r="M97" s="71">
        <f ca="1">SUM(0.75*(N97-J97),J97)</f>
        <v>9.875</v>
      </c>
      <c r="N97" s="108">
        <f ca="1">SUM(F97,-B97,J97,0.25*ABS(J97-F97))</f>
        <v>9.5</v>
      </c>
      <c r="O97" s="71">
        <f ca="1">SUM(0.25*(R97-N97),N97)</f>
        <v>11.375</v>
      </c>
      <c r="P97" s="71">
        <f ca="1">SUM(0.5*(R97-N97),N97)</f>
        <v>13.25</v>
      </c>
      <c r="Q97" s="71">
        <f ca="1">SUM(0.75*(R97-N97),N97)</f>
        <v>15.125</v>
      </c>
      <c r="R97" s="108">
        <v>17</v>
      </c>
      <c r="S97" s="122"/>
      <c r="T97" s="111">
        <f ca="1">SUM((BZ20+CA19+CB18+CC17+CD16+CE15+CF14+CG13+CH12+CI11+CI10+CJ9+CJ8)*0.132,(CI7+CH7+CG7+CF7+CE6+CD6+CC6+CB6)*0.132/4,(CA5+BZ5+BY5+BX4+BW4+BV4)*0.132/3,17)</f>
        <v>19.510538461538463</v>
      </c>
      <c r="U97" s="111"/>
      <c r="V97" s="122"/>
      <c r="W97" s="108"/>
    </row>
    <row r="98" spans="2:23">
      <c r="B98" s="108">
        <v>16</v>
      </c>
      <c r="C98" s="71">
        <f ca="1">SUM(0.25*(F98-B98),B98)</f>
        <v>15.25</v>
      </c>
      <c r="D98" s="71">
        <f ca="1">SUM(0.5*(F98-B98)+B98)</f>
        <v>14.5</v>
      </c>
      <c r="E98" s="71">
        <f ca="1">SUM(0.75*(F98-B98),B98)</f>
        <v>13.75</v>
      </c>
      <c r="F98" s="108">
        <v>13</v>
      </c>
      <c r="G98" s="71">
        <f ca="1">SUM(0.25*(J98-F98),F98)</f>
        <v>12.25</v>
      </c>
      <c r="H98" s="71">
        <f ca="1">SUM(0.5*(J98-F98),F98)</f>
        <v>11.5</v>
      </c>
      <c r="I98" s="71">
        <f ca="1">SUM(0.75*(J98-F98),F98)</f>
        <v>10.75</v>
      </c>
      <c r="J98" s="108">
        <f ca="1">SUM(F98,-B98,F98)</f>
        <v>10</v>
      </c>
      <c r="K98" s="71">
        <f ca="1">SUM(0.25*(N98-J98),J98)</f>
        <v>9.4375</v>
      </c>
      <c r="L98" s="71">
        <f ca="1">SUM(0.5*(N98-J98),J98)</f>
        <v>8.875</v>
      </c>
      <c r="M98" s="71">
        <f ca="1">SUM(0.75*(N98-J98),J98)</f>
        <v>8.3125</v>
      </c>
      <c r="N98" s="108">
        <f ca="1">SUM(F98,-B98,J98,0.25*ABS(J98-F98))</f>
        <v>7.75</v>
      </c>
      <c r="O98" s="71">
        <f ca="1">SUM(0.25*(R98-N98),N98)</f>
        <v>10.0625</v>
      </c>
      <c r="P98" s="71">
        <f ca="1">SUM(0.5*(R98-N98),N98)</f>
        <v>12.375</v>
      </c>
      <c r="Q98" s="71">
        <f ca="1">SUM(0.75*(R98-N98),N98)</f>
        <v>14.6875</v>
      </c>
      <c r="R98" s="108">
        <v>17</v>
      </c>
      <c r="S98" s="122"/>
      <c r="T98" s="111">
        <f ca="1">SUM((BX20+CA18+CD16+CG14+CJ12+CK11+CL10+CM9+CN8)*0.132,(BY19+BZ19+CB17+CC17+CE15+CF15+CH13+CI13)*0.132/2,(CM7+CL7+CK7+CJ7+CI7+CH6+CG6+CF6+CE6+CD6)*0.132/5,(CC5+CB5+CA5+BZ5+BY4+BX4+BW4+BV4)*0.132/4,17)</f>
        <v>19.070538461538462</v>
      </c>
      <c r="U98" s="111"/>
      <c r="V98" s="122"/>
      <c r="W98" s="108"/>
    </row>
    <row r="99" spans="2:23">
      <c r="B99" s="108">
        <v>17</v>
      </c>
      <c r="C99" s="71">
        <f ca="1">SUM(0.25*(F99-B99),B99)</f>
        <v>16</v>
      </c>
      <c r="D99" s="71">
        <f ca="1">SUM(0.5*(F99-B99)+B99)</f>
        <v>15</v>
      </c>
      <c r="E99" s="71">
        <f ca="1">SUM(0.75*(F99-B99),B99)</f>
        <v>14</v>
      </c>
      <c r="F99" s="108">
        <v>13</v>
      </c>
      <c r="G99" s="71">
        <f ca="1">SUM(0.25*(J99-F99),F99)</f>
        <v>12</v>
      </c>
      <c r="H99" s="71">
        <f ca="1">SUM(0.5*(J99-F99),F99)</f>
        <v>11</v>
      </c>
      <c r="I99" s="71">
        <f ca="1">SUM(0.75*(J99-F99),F99)</f>
        <v>10</v>
      </c>
      <c r="J99" s="108">
        <f ca="1">SUM(F99,-B99,F99)</f>
        <v>9</v>
      </c>
      <c r="K99" s="71">
        <f ca="1">SUM(0.25*(N99-J99),J99)</f>
        <v>8.25</v>
      </c>
      <c r="L99" s="71">
        <f ca="1">SUM(0.5*(N99-J99),J99)</f>
        <v>7.5</v>
      </c>
      <c r="M99" s="71">
        <f ca="1">SUM(0.75*(N99-J99),J99)</f>
        <v>6.75</v>
      </c>
      <c r="N99" s="108">
        <f ca="1">SUM(F99,-B99,J99,0.25*ABS(J99-F99))</f>
        <v>6</v>
      </c>
      <c r="O99" s="71">
        <f ca="1">SUM(0.25*(R99-N99),N99)</f>
        <v>8.75</v>
      </c>
      <c r="P99" s="71">
        <f ca="1">SUM(0.5*(R99-N99),N99)</f>
        <v>11.5</v>
      </c>
      <c r="Q99" s="71">
        <f ca="1">SUM(0.75*(R99-N99),N99)</f>
        <v>14.25</v>
      </c>
      <c r="R99" s="108">
        <v>17</v>
      </c>
      <c r="S99" s="122"/>
      <c r="T99" s="111">
        <f ca="1">SUM((BU20+BV20+BW19+BX19+BY18+BZ18+CA17+CB17+CC16+CD16+CE15+CF15+CG14+CH14+CI13+CJ13+CK12+CL12+CM11+CN11+CP9+CQ9)*0.132/2,(CO10+CR8)*0.132,(CQ7+CP7+CO7+CN7+CM7+CL7+CK6+CJ6+CI6+CH6+CG6+CF6)*0.132/6,(CE5+CD5+CC5+CB5+CA5+BZ4+BY4+BX4+BW4+BV4)*0.132/5,17)</f>
        <v>19.041938461538461</v>
      </c>
      <c r="U99" s="111"/>
      <c r="V99" s="122"/>
      <c r="W99" s="108"/>
    </row>
    <row r="100" spans="2:23">
      <c r="B100" s="108">
        <v>18</v>
      </c>
      <c r="C100" s="71">
        <f ca="1">SUM(0.25*(F100-B100),B100)</f>
        <v>16.75</v>
      </c>
      <c r="D100" s="71">
        <f ca="1">SUM(0.5*(F100-B100)+B100)</f>
        <v>15.5</v>
      </c>
      <c r="E100" s="71">
        <f ca="1">SUM(0.75*(F100-B100),B100)</f>
        <v>14.25</v>
      </c>
      <c r="F100" s="108">
        <v>13</v>
      </c>
      <c r="G100" s="71">
        <f ca="1">SUM(0.25*(J100-F100),F100)</f>
        <v>11.75</v>
      </c>
      <c r="H100" s="71">
        <f ca="1">SUM(0.5*(J100-F100),F100)</f>
        <v>10.5</v>
      </c>
      <c r="I100" s="71">
        <f ca="1">SUM(0.75*(J100-F100),F100)</f>
        <v>9.25</v>
      </c>
      <c r="J100" s="108">
        <f ca="1">SUM(F100,-B100,F100)</f>
        <v>8</v>
      </c>
      <c r="K100" s="71">
        <f ca="1">SUM(0.25*(N100-J100),J100)</f>
        <v>7.0625</v>
      </c>
      <c r="L100" s="71">
        <f ca="1">SUM(0.5*(N100-J100),J100)</f>
        <v>6.125</v>
      </c>
      <c r="M100" s="71">
        <f ca="1">SUM(0.75*(N100-J100),J100)</f>
        <v>5.1875</v>
      </c>
      <c r="N100" s="108">
        <f ca="1">SUM(F100,-B100,J100,0.25*ABS(J100-F100))</f>
        <v>4.25</v>
      </c>
      <c r="O100" s="71">
        <f ca="1">SUM(0.25*(R100-N100),N100)</f>
        <v>7.4375</v>
      </c>
      <c r="P100" s="71">
        <f ca="1">SUM(0.5*(R100-N100),N100)</f>
        <v>10.625</v>
      </c>
      <c r="Q100" s="71">
        <f ca="1">SUM(0.75*(R100-N100),N100)</f>
        <v>13.8125</v>
      </c>
      <c r="R100" s="108">
        <v>17</v>
      </c>
      <c r="S100" s="122"/>
      <c r="T100" s="111">
        <f ca="1">SUM((BT20+BU20+BV19+BW19+CA17+CB17+CC16+CD16+CH14+CI14+CM12+CN12+CO11+CP11+CQ10+CR10+CS9+CT9+CU8+CV8)*0.132/2,(BX18+BY18+BZ18+CE15+CF15+CG15+CJ13+CK13+CL13)*0.132/3,(CU7+CT7+CS7+CR7+CQ7+CP7+CO7+CN6+CM6+CL6+CK6+CJ6+CI6+CH6)*0.132/7,(CG5+CF5+CE5+CD5+CC5+CB5+CA4+BZ4+BY4+BX4+BW4+BV4)*0.132/6,17)</f>
        <v>18.603824175824176</v>
      </c>
      <c r="U100" s="111"/>
      <c r="V100" s="122"/>
      <c r="W100" s="108"/>
    </row>
    <row r="101" spans="2:23">
      <c r="B101" s="108">
        <v>19</v>
      </c>
      <c r="C101" s="71">
        <f ca="1">SUM(0.25*(F101-B101),B101)</f>
        <v>17.5</v>
      </c>
      <c r="D101" s="71">
        <f ca="1">SUM(0.5*(F101-B101)+B101)</f>
        <v>16</v>
      </c>
      <c r="E101" s="71">
        <f ca="1">SUM(0.75*(F101-B101),B101)</f>
        <v>14.5</v>
      </c>
      <c r="F101" s="108">
        <v>13</v>
      </c>
      <c r="G101" s="71">
        <f ca="1">SUM(0.25*(J101-F101),F101)</f>
        <v>11.5</v>
      </c>
      <c r="H101" s="71">
        <f ca="1">SUM(0.5*(J101-F101),F101)</f>
        <v>10</v>
      </c>
      <c r="I101" s="71">
        <f ca="1">SUM(0.75*(J101-F101),F101)</f>
        <v>8.5</v>
      </c>
      <c r="J101" s="108">
        <f ca="1">SUM(F101,-B101,F101)</f>
        <v>7</v>
      </c>
      <c r="K101" s="71">
        <f ca="1">SUM(0.25*(N101-J101),J101)</f>
        <v>5.875</v>
      </c>
      <c r="L101" s="71">
        <f ca="1">SUM(0.5*(N101-J101),J101)</f>
        <v>4.75</v>
      </c>
      <c r="M101" s="71">
        <f ca="1">SUM(0.75*(N101-J101),J101)</f>
        <v>3.625</v>
      </c>
      <c r="N101" s="108">
        <f ca="1">SUM(F101,-B101,J101,0.25*ABS(J101-F101))</f>
        <v>2.5</v>
      </c>
      <c r="O101" s="71">
        <f ca="1">SUM(0.25*(R101-N101),N101)</f>
        <v>6.125</v>
      </c>
      <c r="P101" s="71">
        <f ca="1">SUM(0.5*(R101-N101),N101)</f>
        <v>9.75</v>
      </c>
      <c r="Q101" s="71">
        <f ca="1">SUM(0.75*(R101-N101),N101)</f>
        <v>13.375</v>
      </c>
      <c r="R101" s="108">
        <v>17</v>
      </c>
      <c r="S101" s="122"/>
      <c r="T101" s="111">
        <f ca="1">SUM((BR20+BS20+BT20+BW18+BX18+BY18+CB16+CC16+CD16+CE15+CF15+CG15+CH14+CI14+CJ14+CK13+CL13+CM13+CN12+CO12+CP12+CQ11+CR11+CS11+CV9+CW9+CX9)*0.132/3,(BU19+BV19+BZ17+CA17+CT10+CU10+CY8+CZ8)*0.132/2,(CY7+CX7+CW7+CV7+CU7+CT7+CS7+CR7+CQ6+CP6+CO6+CN6+CM6+CL6+CK6+CJ6)*0.132/8,(CI5+CH5+CG5+CF5+CE5+CD5+CC5+CB4+CA4+BZ4+BY4+BX4+BW4+BV4)*0.132/7,17)</f>
        <v>18.709895604395605</v>
      </c>
      <c r="U101" s="111"/>
      <c r="V101" s="122"/>
      <c r="W101" s="108"/>
    </row>
    <row r="102" spans="2:23">
      <c r="B102" s="108"/>
      <c r="C102" s="71"/>
      <c r="D102" s="71"/>
      <c r="E102" s="71"/>
      <c r="F102" s="108"/>
      <c r="G102" s="71"/>
      <c r="H102" s="71"/>
      <c r="I102" s="71"/>
      <c r="J102" s="108"/>
      <c r="K102" s="71"/>
      <c r="L102" s="71"/>
      <c r="M102" s="71"/>
      <c r="N102" s="108"/>
      <c r="O102" s="71"/>
      <c r="P102" s="71"/>
      <c r="Q102" s="71"/>
      <c r="R102" s="108"/>
      <c r="S102" s="122"/>
      <c r="T102" s="111"/>
      <c r="U102" s="111"/>
      <c r="V102" s="122"/>
      <c r="W102" s="108"/>
    </row>
    <row r="103" spans="2:23">
      <c r="B103" s="108">
        <v>13</v>
      </c>
      <c r="C103" s="71">
        <f ca="1">SUM(0.25*(F103-B103),B103)</f>
        <v>13.25</v>
      </c>
      <c r="D103" s="71">
        <f ca="1">SUM(0.5*(F103-B103)+B103)</f>
        <v>13.5</v>
      </c>
      <c r="E103" s="71">
        <f ca="1">SUM(0.75*(F103-B103),B103)</f>
        <v>13.75</v>
      </c>
      <c r="F103" s="108">
        <v>14</v>
      </c>
      <c r="G103" s="71">
        <f ca="1">SUM(0.25*(J103-F103),F103)</f>
        <v>14.25</v>
      </c>
      <c r="H103" s="71">
        <f ca="1">SUM(0.5*(J103-F103),F103)</f>
        <v>14.5</v>
      </c>
      <c r="I103" s="71">
        <f ca="1">SUM(0.75*(J103-F103),F103)</f>
        <v>14.75</v>
      </c>
      <c r="J103" s="108">
        <f ca="1">SUM(F103,-B103,F103)</f>
        <v>15</v>
      </c>
      <c r="K103" s="71">
        <f ca="1">SUM(0.25*(N103-J103),J103)</f>
        <v>15.25</v>
      </c>
      <c r="L103" s="71">
        <f ca="1">SUM(0.5*(N103-J103),J103)</f>
        <v>15.5</v>
      </c>
      <c r="M103" s="71">
        <f ca="1">SUM(0.75*(N103-J103),J103)</f>
        <v>15.75</v>
      </c>
      <c r="N103" s="108">
        <f ca="1">SUM(J103,J103,-F103)</f>
        <v>16</v>
      </c>
      <c r="O103" s="71">
        <f ca="1">SUM(0.25*(R103-N103),N103)</f>
        <v>16.25</v>
      </c>
      <c r="P103" s="71">
        <f ca="1">SUM(0.5*(R103-N103),N103)</f>
        <v>16.5</v>
      </c>
      <c r="Q103" s="71">
        <f ca="1">SUM(0.75*(R103-N103),N103)</f>
        <v>16.75</v>
      </c>
      <c r="R103" s="108">
        <v>17</v>
      </c>
      <c r="S103" s="122"/>
      <c r="T103" s="111">
        <f ca="1">SUM((CD20+CC19+CC18+CB17+CB16+CA15+CA14+BZ13+BZ12+BY11+BY10+BX9+BX8+BW7+BW6+BV5+BV4)*0.132,17)</f>
        <v>18.17953846153846</v>
      </c>
      <c r="U103" s="111"/>
      <c r="V103" s="122"/>
      <c r="W103" s="108"/>
    </row>
    <row r="104" spans="2:23">
      <c r="B104" s="108">
        <v>14</v>
      </c>
      <c r="C104" s="71">
        <f ca="1">SUM(0.25*(F104-B104),B104)</f>
        <v>14</v>
      </c>
      <c r="D104" s="71">
        <f ca="1">SUM(0.5*(F104-B104)+B104)</f>
        <v>14</v>
      </c>
      <c r="E104" s="71">
        <f ca="1">SUM(0.75*(F104-B104),B104)</f>
        <v>14</v>
      </c>
      <c r="F104" s="108">
        <v>14</v>
      </c>
      <c r="G104" s="71">
        <f ca="1">SUM(0.25*(J104-F104),F104)</f>
        <v>14</v>
      </c>
      <c r="H104" s="71">
        <f ca="1">SUM(0.5*(J104-F104),F104)</f>
        <v>14</v>
      </c>
      <c r="I104" s="71">
        <f ca="1">SUM(0.75*(J104-F104),F104)</f>
        <v>14</v>
      </c>
      <c r="J104" s="108">
        <f ca="1">SUM(F104,-B104,F104)</f>
        <v>14</v>
      </c>
      <c r="K104" s="71">
        <f ca="1">SUM(0.25*(N104-J104),J104)</f>
        <v>14.15</v>
      </c>
      <c r="L104" s="71">
        <f ca="1">SUM(0.5*(N104-J104),J104)</f>
        <v>14.3</v>
      </c>
      <c r="M104" s="71">
        <f ca="1">SUM(0.75*(N104-J104),J104)</f>
        <v>14.45</v>
      </c>
      <c r="N104" s="108">
        <f ca="1">SUM(F104,-B104,J104,0.25*ABS(J104-F104),0.2*(17-F104))</f>
        <v>14.6</v>
      </c>
      <c r="O104" s="71">
        <f ca="1">SUM(0.25*(R104-N104),N104)</f>
        <v>15.2</v>
      </c>
      <c r="P104" s="71">
        <f ca="1">SUM(0.5*(R104-N104),N104)</f>
        <v>15.8</v>
      </c>
      <c r="Q104" s="71">
        <f ca="1">SUM(0.75*(R104-N104),N104)</f>
        <v>16.4</v>
      </c>
      <c r="R104" s="108">
        <v>17</v>
      </c>
      <c r="S104" s="122"/>
      <c r="T104" s="111">
        <f ca="1">SUM((CB20+CB19+CB18+CB17+CB16+CB15+CB14+CB13+CB12+CA11+CA10+BZ9+BZ8+BY7+BX6+BW5+BV4)*0.132,17)</f>
        <v>19.631538461538462</v>
      </c>
      <c r="U104" s="111"/>
      <c r="V104" s="122"/>
      <c r="W104" s="108"/>
    </row>
    <row r="105" spans="2:23">
      <c r="B105" s="108">
        <v>15</v>
      </c>
      <c r="C105" s="71">
        <f ca="1">SUM(0.25*(F105-B105),B105)</f>
        <v>14.75</v>
      </c>
      <c r="D105" s="71">
        <f ca="1">SUM(0.5*(F105-B105)+B105)</f>
        <v>14.5</v>
      </c>
      <c r="E105" s="71">
        <f ca="1">SUM(0.75*(F105-B105),B105)</f>
        <v>14.25</v>
      </c>
      <c r="F105" s="108">
        <v>14</v>
      </c>
      <c r="G105" s="71">
        <f ca="1">SUM(0.25*(J105-F105),F105)</f>
        <v>13.75</v>
      </c>
      <c r="H105" s="71">
        <f ca="1">SUM(0.5*(J105-F105),F105)</f>
        <v>13.5</v>
      </c>
      <c r="I105" s="71">
        <f ca="1">SUM(0.75*(J105-F105),F105)</f>
        <v>13.25</v>
      </c>
      <c r="J105" s="108">
        <f ca="1">SUM(F105,-B105,F105)</f>
        <v>13</v>
      </c>
      <c r="K105" s="71">
        <f ca="1">SUM(0.25*(N105-J105),J105)</f>
        <v>12.8125</v>
      </c>
      <c r="L105" s="71">
        <f ca="1">SUM(0.5*(N105-J105),J105)</f>
        <v>12.625</v>
      </c>
      <c r="M105" s="71">
        <f ca="1">SUM(0.75*(N105-J105),J105)</f>
        <v>12.4375</v>
      </c>
      <c r="N105" s="108">
        <f ca="1">SUM(F105,-B105,J105,0.25*ABS(J105-F105))</f>
        <v>12.25</v>
      </c>
      <c r="O105" s="71">
        <f ca="1">SUM(0.25*(R105-N105),N105)</f>
        <v>13.4375</v>
      </c>
      <c r="P105" s="71">
        <f ca="1">SUM(0.5*(R105-N105),N105)</f>
        <v>14.625</v>
      </c>
      <c r="Q105" s="71">
        <f ca="1">SUM(0.75*(R105-N105),N105)</f>
        <v>15.8125</v>
      </c>
      <c r="R105" s="108">
        <v>17</v>
      </c>
      <c r="S105" s="122"/>
      <c r="T105" s="111">
        <f ca="1">SUM((BZ20+CA19+CA18+CB17+CB16+CC15+CC14+CD13+CD12+CE11+CE10+CD9+CD8)*0.132,(CC7+CB7+CA6+BZ6+BY5+BX5+BW4+BV4)*0.132/2,17)</f>
        <v>19.235538461538461</v>
      </c>
      <c r="U105" s="111"/>
      <c r="V105" s="122"/>
      <c r="W105" s="108"/>
    </row>
    <row r="106" spans="2:23">
      <c r="B106" s="108">
        <v>16</v>
      </c>
      <c r="C106" s="71">
        <f ca="1">SUM(0.25*(F106-B106),B106)</f>
        <v>15.5</v>
      </c>
      <c r="D106" s="71">
        <f ca="1">SUM(0.5*(F106-B106)+B106)</f>
        <v>15</v>
      </c>
      <c r="E106" s="71">
        <f ca="1">SUM(0.75*(F106-B106),B106)</f>
        <v>14.5</v>
      </c>
      <c r="F106" s="108">
        <v>14</v>
      </c>
      <c r="G106" s="71">
        <f ca="1">SUM(0.25*(J106-F106),F106)</f>
        <v>13.5</v>
      </c>
      <c r="H106" s="71">
        <f ca="1">SUM(0.5*(J106-F106),F106)</f>
        <v>13</v>
      </c>
      <c r="I106" s="71">
        <f ca="1">SUM(0.75*(J106-F106),F106)</f>
        <v>12.5</v>
      </c>
      <c r="J106" s="108">
        <f ca="1">SUM(F106,-B106,F106)</f>
        <v>12</v>
      </c>
      <c r="K106" s="71">
        <f ca="1">SUM(0.25*(N106-J106),J106)</f>
        <v>11.625</v>
      </c>
      <c r="L106" s="71">
        <f ca="1">SUM(0.5*(N106-J106),J106)</f>
        <v>11.25</v>
      </c>
      <c r="M106" s="71">
        <f ca="1">SUM(0.75*(N106-J106),J106)</f>
        <v>10.875</v>
      </c>
      <c r="N106" s="108">
        <f ca="1">SUM(F106,-B106,J106,0.25*ABS(J106-F106))</f>
        <v>10.5</v>
      </c>
      <c r="O106" s="71">
        <f ca="1">SUM(0.25*(R106-N106),N106)</f>
        <v>12.125</v>
      </c>
      <c r="P106" s="71">
        <f ca="1">SUM(0.5*(R106-N106),N106)</f>
        <v>13.75</v>
      </c>
      <c r="Q106" s="71">
        <f ca="1">SUM(0.75*(R106-N106),N106)</f>
        <v>15.375</v>
      </c>
      <c r="R106" s="108">
        <v>17</v>
      </c>
      <c r="S106" s="122"/>
      <c r="T106" s="111">
        <f ca="1">SUM((BX20+BY19+BZ18+CA17+CB16+CC15+CD14+CE13+CF12+CG11+CG10+CH9+CH8)*0.132,(CG7+CF7+CE7+CD6+CC6+CB6+CA5+BZ5+BY5+BX4+BW4+BV4)*0.132/3,17)</f>
        <v>19.279538461538461</v>
      </c>
      <c r="U106" s="111"/>
      <c r="V106" s="122"/>
      <c r="W106" s="108"/>
    </row>
    <row r="107" spans="2:23">
      <c r="B107" s="108">
        <v>17</v>
      </c>
      <c r="C107" s="71">
        <f ca="1">SUM(0.25*(F107-B107),B107)</f>
        <v>16.25</v>
      </c>
      <c r="D107" s="71">
        <f ca="1">SUM(0.5*(F107-B107)+B107)</f>
        <v>15.5</v>
      </c>
      <c r="E107" s="71">
        <f ca="1">SUM(0.75*(F107-B107),B107)</f>
        <v>14.75</v>
      </c>
      <c r="F107" s="108">
        <v>14</v>
      </c>
      <c r="G107" s="71">
        <f ca="1">SUM(0.25*(J107-F107),F107)</f>
        <v>13.25</v>
      </c>
      <c r="H107" s="71">
        <f ca="1">SUM(0.5*(J107-F107),F107)</f>
        <v>12.5</v>
      </c>
      <c r="I107" s="71">
        <f ca="1">SUM(0.75*(J107-F107),F107)</f>
        <v>11.75</v>
      </c>
      <c r="J107" s="108">
        <f ca="1">SUM(F107,-B107,F107)</f>
        <v>11</v>
      </c>
      <c r="K107" s="71">
        <f ca="1">SUM(0.25*(N107-J107),J107)</f>
        <v>10.4375</v>
      </c>
      <c r="L107" s="71">
        <f ca="1">SUM(0.5*(N107-J107),J107)</f>
        <v>9.875</v>
      </c>
      <c r="M107" s="71">
        <f ca="1">SUM(0.75*(N107-J107),J107)</f>
        <v>9.3125</v>
      </c>
      <c r="N107" s="108">
        <f ca="1">SUM(F107,-B107,J107,0.25*ABS(J107-F107))</f>
        <v>8.75</v>
      </c>
      <c r="O107" s="71">
        <f ca="1">SUM(0.25*(R107-N107),N107)</f>
        <v>10.8125</v>
      </c>
      <c r="P107" s="71">
        <f ca="1">SUM(0.5*(R107-N107),N107)</f>
        <v>12.875</v>
      </c>
      <c r="Q107" s="71">
        <f ca="1">SUM(0.75*(R107-N107),N107)</f>
        <v>14.9375</v>
      </c>
      <c r="R107" s="108">
        <v>17</v>
      </c>
      <c r="S107" s="122"/>
      <c r="T107" s="111">
        <f ca="1">SUM((BV20+BY18+CB16+CE14+CH12+CI11+CJ10+CK9+CL8)*0.132,(BW19+BX19+BZ17+CA17+CC15+CD15+CF13+CG13)*0.132/2,(CK7+CJ7+CI7+CH7+CG6+CF6+CE6+CD6+CC5+CB5+CA5+BZ5+BY4+BX4+BW4+BV4)*0.132/4,17)</f>
        <v>19.004538461538459</v>
      </c>
      <c r="U107" s="111"/>
      <c r="V107" s="122"/>
      <c r="W107" s="108"/>
    </row>
    <row r="108" spans="2:23">
      <c r="B108" s="108">
        <v>18</v>
      </c>
      <c r="C108" s="71">
        <f ca="1">SUM(0.25*(F108-B108),B108)</f>
        <v>17</v>
      </c>
      <c r="D108" s="71">
        <f ca="1">SUM(0.5*(F108-B108)+B108)</f>
        <v>16</v>
      </c>
      <c r="E108" s="71">
        <f ca="1">SUM(0.75*(F108-B108),B108)</f>
        <v>15</v>
      </c>
      <c r="F108" s="108">
        <v>14</v>
      </c>
      <c r="G108" s="71">
        <f ca="1">SUM(0.25*(J108-F108),F108)</f>
        <v>13</v>
      </c>
      <c r="H108" s="71">
        <f ca="1">SUM(0.5*(J108-F108),F108)</f>
        <v>12</v>
      </c>
      <c r="I108" s="71">
        <f ca="1">SUM(0.75*(J108-F108),F108)</f>
        <v>11</v>
      </c>
      <c r="J108" s="108">
        <f ca="1">SUM(F108,-B108,F108)</f>
        <v>10</v>
      </c>
      <c r="K108" s="71">
        <f ca="1">SUM(0.25*(N108-J108),J108)</f>
        <v>9.25</v>
      </c>
      <c r="L108" s="71">
        <f ca="1">SUM(0.5*(N108-J108),J108)</f>
        <v>8.5</v>
      </c>
      <c r="M108" s="71">
        <f ca="1">SUM(0.75*(N108-J108),J108)</f>
        <v>7.75</v>
      </c>
      <c r="N108" s="108">
        <f ca="1">SUM(F108,-B108,J108,0.25*ABS(J108-F108))</f>
        <v>7</v>
      </c>
      <c r="O108" s="71">
        <f ca="1">SUM(0.25*(R108-N108),N108)</f>
        <v>9.5</v>
      </c>
      <c r="P108" s="71">
        <f ca="1">SUM(0.5*(R108-N108),N108)</f>
        <v>12</v>
      </c>
      <c r="Q108" s="71">
        <f ca="1">SUM(0.75*(R108-N108),N108)</f>
        <v>14.5</v>
      </c>
      <c r="R108" s="108">
        <v>17</v>
      </c>
      <c r="S108" s="122"/>
      <c r="T108" s="111">
        <f ca="1">SUM((BT20+CM10+CP8)*0.132,(BU19+BV19+BW18+BX18+BY17+BZ17+CA16+CB16+CC15+CD15+CE14+CF14+CG13+CH13+CI12+CJ12+CK11+CL11+CN9+CO9)*0.132/2,(CO7+CN7+CM7+CL7+CK7+CJ6+CI6+CH6+CG6+CF6+CE5+CD5+CC5+CB5+CA5+BZ4+BY4+BX4+BW4+BV4)*0.132/5,17)</f>
        <v>18.549138461538462</v>
      </c>
      <c r="U108" s="111"/>
      <c r="V108" s="122"/>
      <c r="W108" s="108"/>
    </row>
    <row r="109" spans="2:23">
      <c r="B109" s="108">
        <v>19</v>
      </c>
      <c r="C109" s="71">
        <f ca="1">SUM(0.25*(F109-B109),B109)</f>
        <v>17.75</v>
      </c>
      <c r="D109" s="71">
        <f ca="1">SUM(0.5*(F109-B109)+B109)</f>
        <v>16.5</v>
      </c>
      <c r="E109" s="71">
        <f ca="1">SUM(0.75*(F109-B109),B109)</f>
        <v>15.25</v>
      </c>
      <c r="F109" s="108">
        <v>14</v>
      </c>
      <c r="G109" s="71">
        <f ca="1">SUM(0.25*(J109-F109),F109)</f>
        <v>12.75</v>
      </c>
      <c r="H109" s="71">
        <f ca="1">SUM(0.5*(J109-F109),F109)</f>
        <v>11.5</v>
      </c>
      <c r="I109" s="71">
        <f ca="1">SUM(0.75*(J109-F109),F109)</f>
        <v>10.25</v>
      </c>
      <c r="J109" s="108">
        <f ca="1">SUM(F109,-B109,F109)</f>
        <v>9</v>
      </c>
      <c r="K109" s="71">
        <f ca="1">SUM(0.25*(N109-J109),J109)</f>
        <v>8.0625</v>
      </c>
      <c r="L109" s="71">
        <f ca="1">SUM(0.5*(N109-J109),J109)</f>
        <v>7.125</v>
      </c>
      <c r="M109" s="71">
        <f ca="1">SUM(0.75*(N109-J109),J109)</f>
        <v>6.1875</v>
      </c>
      <c r="N109" s="108">
        <f ca="1">SUM(F109,-B109,J109,0.25*ABS(J109-F109))</f>
        <v>5.25</v>
      </c>
      <c r="O109" s="71">
        <f ca="1">SUM(0.25*(R109-N109),N109)</f>
        <v>8.1875</v>
      </c>
      <c r="P109" s="71">
        <f ca="1">SUM(0.5*(R109-N109),N109)</f>
        <v>11.125</v>
      </c>
      <c r="Q109" s="71">
        <f ca="1">SUM(0.75*(R109-N109),N109)</f>
        <v>14.0625</v>
      </c>
      <c r="R109" s="108">
        <v>17</v>
      </c>
      <c r="S109" s="122"/>
      <c r="T109" s="111">
        <f ca="1">SUM((BR20+BS20+BT19+BU19+BY17+BZ17+CA16+CB16+CF14+CG14+CK12+CL12+CM11+CN11+CO10+CP10+CQ9+CR9+CS8+CT8)*0.132/2,(BV18+BW18+BX18+CC15+CD15+CE15+CH13+CI13+CJ13)*0.132/3,(CS7+CR7+CQ7+CP7+CO7+CN7+CM6+CL6+CK6+CJ6+CI6+CH6+CG5+CF5+CE5+CD5+CC5+CB5+CA4+BZ4+BY4+BX4+BW4+BV4)*0.132/6,17)</f>
        <v>18.575538461538461</v>
      </c>
      <c r="U109" s="111"/>
      <c r="V109" s="122"/>
      <c r="W109" s="108"/>
    </row>
    <row r="110" spans="2:23">
      <c r="B110" s="108">
        <v>20</v>
      </c>
      <c r="C110" s="71">
        <f ca="1">SUM(0.25*(F110-B110),B110)</f>
        <v>18.5</v>
      </c>
      <c r="D110" s="71">
        <f ca="1">SUM(0.5*(F110-B110)+B110)</f>
        <v>17</v>
      </c>
      <c r="E110" s="71">
        <f ca="1">SUM(0.75*(F110-B110),B110)</f>
        <v>15.5</v>
      </c>
      <c r="F110" s="108">
        <v>14</v>
      </c>
      <c r="G110" s="71">
        <f ca="1">SUM(0.25*(J110-F110),F110)</f>
        <v>12.5</v>
      </c>
      <c r="H110" s="71">
        <f ca="1">SUM(0.5*(J110-F110),F110)</f>
        <v>11</v>
      </c>
      <c r="I110" s="71">
        <f ca="1">SUM(0.75*(J110-F110),F110)</f>
        <v>9.5</v>
      </c>
      <c r="J110" s="108">
        <f ca="1">SUM(F110,-B110,F110)</f>
        <v>8</v>
      </c>
      <c r="K110" s="71">
        <f ca="1">SUM(0.25*(N110-J110),J110)</f>
        <v>6.875</v>
      </c>
      <c r="L110" s="71">
        <f ca="1">SUM(0.5*(N110-J110),J110)</f>
        <v>5.75</v>
      </c>
      <c r="M110" s="71">
        <f ca="1">SUM(0.75*(N110-J110),J110)</f>
        <v>4.625</v>
      </c>
      <c r="N110" s="108">
        <f ca="1">SUM(F110,-B110,J110,0.25*ABS(J110-F110))</f>
        <v>3.5</v>
      </c>
      <c r="O110" s="71">
        <f ca="1">SUM(0.25*(R110-N110),N110)</f>
        <v>6.875</v>
      </c>
      <c r="P110" s="71">
        <f ca="1">SUM(0.5*(R110-N110),N110)</f>
        <v>10.25</v>
      </c>
      <c r="Q110" s="71">
        <f ca="1">SUM(0.75*(R110-N110),N110)</f>
        <v>13.625</v>
      </c>
      <c r="R110" s="108">
        <v>17</v>
      </c>
      <c r="S110" s="122"/>
      <c r="T110" s="111">
        <f ca="1">SUM((BP20+BQ20+BR20+BU18+BV18+BW18+BZ16+CA16+CB16+CC15+CD15+CE15+CF14+CG14+CH14+CI13+CJ13+CK13+CL12+CM12+CN12+CQ10+CR10+CS10+CV8+CW8+CX8)*0.132/3,(BS19+BT19+BX17+BY17+CO11+CP11+CT9+CU9)*0.132/2,(CW7+CV7+CU7+CT7+CS7+CR7+CQ7+CP6+CO6+CN6+CM6+CL6+CK6+CJ6+CI5+CH5+CG5+CF5+CE5+CD5+CC5+CB4+CA4+BZ4+BY4+BX4+BW4+BV4)*0.132/7,17)</f>
        <v>18.292681318681318</v>
      </c>
      <c r="U110" s="111"/>
      <c r="V110" s="122"/>
      <c r="W110" s="108"/>
    </row>
    <row r="111" spans="2:23">
      <c r="B111" s="108">
        <v>21</v>
      </c>
      <c r="C111" s="71">
        <f ca="1">SUM(0.25*(F111-B111),B111)</f>
        <v>19.25</v>
      </c>
      <c r="D111" s="71">
        <f ca="1">SUM(0.5*(F111-B111)+B111)</f>
        <v>17.5</v>
      </c>
      <c r="E111" s="71">
        <f ca="1">SUM(0.75*(F111-B111),B111)</f>
        <v>15.75</v>
      </c>
      <c r="F111" s="108">
        <v>14</v>
      </c>
      <c r="G111" s="71">
        <f ca="1">SUM(0.25*(J111-F111),F111)</f>
        <v>12.25</v>
      </c>
      <c r="H111" s="71">
        <f ca="1">SUM(0.5*(J111-F111),F111)</f>
        <v>10.5</v>
      </c>
      <c r="I111" s="71">
        <f ca="1">SUM(0.75*(J111-F111),F111)</f>
        <v>8.75</v>
      </c>
      <c r="J111" s="108">
        <f ca="1">SUM(F111,-B111,F111)</f>
        <v>7</v>
      </c>
      <c r="K111" s="71">
        <f ca="1">SUM(0.25*(N111-J111),J111)</f>
        <v>5.6875</v>
      </c>
      <c r="L111" s="71">
        <f ca="1">SUM(0.5*(N111-J111),J111)</f>
        <v>4.375</v>
      </c>
      <c r="M111" s="71">
        <f ca="1">SUM(0.75*(N111-J111),J111)</f>
        <v>3.0625</v>
      </c>
      <c r="N111" s="108">
        <f ca="1">SUM(F111,-B111,J111,0.25*ABS(J111-F111))</f>
        <v>1.75</v>
      </c>
      <c r="O111" s="71">
        <f ca="1">SUM(0.25*(R111-N111),N111)</f>
        <v>5.5625</v>
      </c>
      <c r="P111" s="71">
        <f ca="1">SUM(0.5*(R111-N111),N111)</f>
        <v>9.375</v>
      </c>
      <c r="Q111" s="71">
        <f ca="1">SUM(0.75*(R111-N111),N111)</f>
        <v>13.1875</v>
      </c>
      <c r="R111" s="108">
        <v>17</v>
      </c>
      <c r="S111" s="122"/>
      <c r="T111" s="111">
        <f ca="1">SUM((BN20+BO20+BP20+BQ19+BR19+BS19+BT18+BU18+BV18+BW17+BX17+BY17+BZ16+CA16+CB16+CG14+CH14+CI14+CN12+CO12+CP12+CQ11+CR11+CS11+CT10+CU10+CV10+CW9+CX9+CY9+CZ8+DA8+DB8)*0.132/3,(CC15+CD15+CE15+CF15+CJ13+CK13+CL13+CM13)*0.132/4,(DA7+CZ7+CY7+CX7+CW7+CV7+CU7+CT7+CS6+CR6+CQ6+CP6+CO6+CN6+CM6+CL6+CK5+CJ5+CI5+CH5+CG5+CF5+CE5+CD5+CC4+CB4+CA4+BZ4+BY4+BX4+BW4+BV4)*0.132/8,17)</f>
        <v>18.43253846153846</v>
      </c>
      <c r="U111" s="111"/>
      <c r="V111" s="122"/>
      <c r="W111" s="108"/>
    </row>
    <row r="112" spans="2:23">
      <c r="B112" s="108"/>
      <c r="C112" s="71"/>
      <c r="D112" s="71"/>
      <c r="E112" s="71"/>
      <c r="F112" s="108"/>
      <c r="G112" s="71"/>
      <c r="H112" s="71"/>
      <c r="I112" s="71"/>
      <c r="J112" s="108"/>
      <c r="K112" s="71"/>
      <c r="L112" s="71"/>
      <c r="M112" s="71"/>
      <c r="N112" s="108"/>
      <c r="O112" s="71"/>
      <c r="P112" s="71"/>
      <c r="Q112" s="71"/>
      <c r="R112" s="108"/>
      <c r="S112" s="122"/>
      <c r="T112" s="111"/>
      <c r="U112" s="111"/>
      <c r="V112" s="122"/>
      <c r="W112" s="108"/>
    </row>
    <row r="113" spans="2:23">
      <c r="B113" s="108">
        <v>15</v>
      </c>
      <c r="C113" s="71">
        <f ca="1">SUM(0.25*(F113-B113),B113)</f>
        <v>15</v>
      </c>
      <c r="D113" s="71">
        <f ca="1">SUM(0.5*(F113-B113)+B113)</f>
        <v>15</v>
      </c>
      <c r="E113" s="71">
        <f ca="1">SUM(0.75*(F113-B113),B113)</f>
        <v>15</v>
      </c>
      <c r="F113" s="108">
        <v>15</v>
      </c>
      <c r="G113" s="71">
        <f ca="1">SUM(0.25*(J113-F113),F113)</f>
        <v>15</v>
      </c>
      <c r="H113" s="71">
        <f ca="1">SUM(0.5*(J113-F113),F113)</f>
        <v>15</v>
      </c>
      <c r="I113" s="71">
        <f ca="1">SUM(0.75*(J113-F113),F113)</f>
        <v>15</v>
      </c>
      <c r="J113" s="108">
        <f ca="1">SUM(F113,-B113,F113)</f>
        <v>15</v>
      </c>
      <c r="K113" s="71">
        <f ca="1">SUM(0.25*(N113-J113),J113)</f>
        <v>15.1</v>
      </c>
      <c r="L113" s="71">
        <f ca="1">SUM(0.5*(N113-J113),J113)</f>
        <v>15.2</v>
      </c>
      <c r="M113" s="71">
        <f ca="1">SUM(0.75*(N113-J113),J113)</f>
        <v>15.3</v>
      </c>
      <c r="N113" s="108">
        <f ca="1">SUM(F113,-B113,J113,0.25*ABS(J113-F113),0.2*(17-F113))</f>
        <v>15.4</v>
      </c>
      <c r="O113" s="71">
        <f ca="1">SUM(0.25*(R113-N113),N113)</f>
        <v>15.8</v>
      </c>
      <c r="P113" s="71">
        <f ca="1">SUM(0.5*(R113-N113),N113)</f>
        <v>16.2</v>
      </c>
      <c r="Q113" s="71">
        <f ca="1">SUM(0.75*(R113-N113),N113)</f>
        <v>16.6</v>
      </c>
      <c r="R113" s="108">
        <v>17</v>
      </c>
      <c r="S113" s="122"/>
      <c r="T113" s="111">
        <f ca="1">SUM((BZ20+BZ19+BZ18+BZ17+BZ16+BZ15+BZ14+BZ13+BZ12+BZ11+BZ10+BZ9+BY8+BX6+BW5+BV4+BY7)*0.132,17)</f>
        <v>18.707538461538462</v>
      </c>
      <c r="U113" s="111"/>
      <c r="V113" s="122"/>
      <c r="W113" s="108"/>
    </row>
    <row r="114" spans="2:23">
      <c r="B114" s="108">
        <v>16</v>
      </c>
      <c r="C114" s="71">
        <f ca="1">SUM(0.25*(F114-B114),B114)</f>
        <v>15.75</v>
      </c>
      <c r="D114" s="71">
        <f ca="1">SUM(0.5*(F114-B114)+B114)</f>
        <v>15.5</v>
      </c>
      <c r="E114" s="71">
        <f ca="1">SUM(0.75*(F114-B114),B114)</f>
        <v>15.25</v>
      </c>
      <c r="F114" s="108">
        <v>15</v>
      </c>
      <c r="G114" s="71">
        <f ca="1">SUM(0.25*(J114-F114),F114)</f>
        <v>14.75</v>
      </c>
      <c r="H114" s="71">
        <f ca="1">SUM(0.5*(J114-F114),F114)</f>
        <v>14.5</v>
      </c>
      <c r="I114" s="71">
        <f ca="1">SUM(0.75*(J114-F114),F114)</f>
        <v>14.25</v>
      </c>
      <c r="J114" s="108">
        <f ca="1">SUM(F114,-B114,F114)</f>
        <v>14</v>
      </c>
      <c r="K114" s="71">
        <f ca="1">SUM(0.25*(N114-J114),J114)</f>
        <v>13.8125</v>
      </c>
      <c r="L114" s="71">
        <f ca="1">SUM(0.5*(N114-J114),J114)</f>
        <v>13.625</v>
      </c>
      <c r="M114" s="71">
        <f ca="1">SUM(0.75*(N114-J114),J114)</f>
        <v>13.4375</v>
      </c>
      <c r="N114" s="108">
        <f ca="1">SUM(F114,-B114,J114,0.25*ABS(J114-F114))</f>
        <v>13.25</v>
      </c>
      <c r="O114" s="71">
        <f ca="1">SUM(0.25*(R114-N114),N114)</f>
        <v>14.1875</v>
      </c>
      <c r="P114" s="71">
        <f ca="1">SUM(0.5*(R114-N114),N114)</f>
        <v>15.125</v>
      </c>
      <c r="Q114" s="71">
        <f ca="1">SUM(0.75*(R114-N114),N114)</f>
        <v>16.0625</v>
      </c>
      <c r="R114" s="108">
        <v>17</v>
      </c>
      <c r="S114" s="122"/>
      <c r="T114" s="111">
        <f ca="1">SUM((BX20+BY19+BY18+BZ17+BZ16+CA15+CA14+CB13+CB12+CC11+CC10+CB9+CB8+BW5+BV4)*0.132,(CA7+BZ7+BY6+BX6)*0.132/2,17)</f>
        <v>19.30153846153846</v>
      </c>
      <c r="U114" s="111"/>
      <c r="V114" s="122"/>
      <c r="W114" s="108"/>
    </row>
    <row r="115" spans="2:23">
      <c r="B115" s="108">
        <v>17</v>
      </c>
      <c r="C115" s="71">
        <f ca="1">SUM(0.25*(F115-B115),B115)</f>
        <v>16.5</v>
      </c>
      <c r="D115" s="71">
        <f ca="1">SUM(0.5*(F115-B115)+B115)</f>
        <v>16</v>
      </c>
      <c r="E115" s="71">
        <f ca="1">SUM(0.75*(F115-B115),B115)</f>
        <v>15.5</v>
      </c>
      <c r="F115" s="108">
        <v>15</v>
      </c>
      <c r="G115" s="71">
        <f ca="1">SUM(0.25*(J115-F115),F115)</f>
        <v>14.5</v>
      </c>
      <c r="H115" s="71">
        <f ca="1">SUM(0.5*(J115-F115),F115)</f>
        <v>14</v>
      </c>
      <c r="I115" s="71">
        <f ca="1">SUM(0.75*(J115-F115),F115)</f>
        <v>13.5</v>
      </c>
      <c r="J115" s="108">
        <f ca="1">SUM(F115,-B115,F115)</f>
        <v>13</v>
      </c>
      <c r="K115" s="71">
        <f ca="1">SUM(0.25*(N115-J115),J115)</f>
        <v>12.625</v>
      </c>
      <c r="L115" s="71">
        <f ca="1">SUM(0.5*(N115-J115),J115)</f>
        <v>12.25</v>
      </c>
      <c r="M115" s="71">
        <f ca="1">SUM(0.75*(N115-J115),J115)</f>
        <v>11.875</v>
      </c>
      <c r="N115" s="108">
        <f ca="1">SUM(F115,-B115,J115,0.25*ABS(J115-F115))</f>
        <v>11.5</v>
      </c>
      <c r="O115" s="71">
        <f ca="1">SUM(0.25*(R115-N115),N115)</f>
        <v>12.875</v>
      </c>
      <c r="P115" s="71">
        <f ca="1">SUM(0.5*(R115-N115),N115)</f>
        <v>14.25</v>
      </c>
      <c r="Q115" s="71">
        <f ca="1">SUM(0.75*(R115-N115),N115)</f>
        <v>15.625</v>
      </c>
      <c r="R115" s="108">
        <v>17</v>
      </c>
      <c r="S115" s="122"/>
      <c r="T115" s="111">
        <f ca="1">SUM((BV20+BW19+BX18+BY17+BZ16+CA15+CB14+CC13+CD12+CE11+CE10+CF9+CF8)*0.132,(CE7+CD7+CC7+CB6+CA6+BZ6)*0.132/3,(BY5+BX5+BW4+BV4)*0.132/2,17)</f>
        <v>19.367538461538462</v>
      </c>
      <c r="U115" s="111"/>
      <c r="V115" s="122"/>
      <c r="W115" s="108"/>
    </row>
    <row r="116" spans="2:23">
      <c r="B116" s="108">
        <v>18</v>
      </c>
      <c r="C116" s="71">
        <f ca="1">SUM(0.25*(F116-B116),B116)</f>
        <v>17.25</v>
      </c>
      <c r="D116" s="71">
        <f ca="1">SUM(0.5*(F116-B116)+B116)</f>
        <v>16.5</v>
      </c>
      <c r="E116" s="71">
        <f ca="1">SUM(0.75*(F116-B116),B116)</f>
        <v>15.75</v>
      </c>
      <c r="F116" s="108">
        <v>15</v>
      </c>
      <c r="G116" s="71">
        <f ca="1">SUM(0.25*(J116-F116),F116)</f>
        <v>14.25</v>
      </c>
      <c r="H116" s="71">
        <f ca="1">SUM(0.5*(J116-F116),F116)</f>
        <v>13.5</v>
      </c>
      <c r="I116" s="71">
        <f ca="1">SUM(0.75*(J116-F116),F116)</f>
        <v>12.75</v>
      </c>
      <c r="J116" s="108">
        <f ca="1">SUM(F116,-B116,F116)</f>
        <v>12</v>
      </c>
      <c r="K116" s="71">
        <f ca="1">SUM(0.25*(N116-J116),J116)</f>
        <v>11.4375</v>
      </c>
      <c r="L116" s="71">
        <f ca="1">SUM(0.5*(N116-J116),J116)</f>
        <v>10.875</v>
      </c>
      <c r="M116" s="71">
        <f ca="1">SUM(0.75*(N116-J116),J116)</f>
        <v>10.3125</v>
      </c>
      <c r="N116" s="108">
        <f ca="1">SUM(F116,-B116,J116,0.25*ABS(J116-F116))</f>
        <v>9.75</v>
      </c>
      <c r="O116" s="71">
        <f ca="1">SUM(0.25*(R116-N116),N116)</f>
        <v>11.5625</v>
      </c>
      <c r="P116" s="71">
        <f ca="1">SUM(0.5*(R116-N116),N116)</f>
        <v>13.375</v>
      </c>
      <c r="Q116" s="71">
        <f ca="1">SUM(0.75*(R116-N116),N116)</f>
        <v>15.1875</v>
      </c>
      <c r="R116" s="108">
        <v>17</v>
      </c>
      <c r="S116" s="122"/>
      <c r="T116" s="111">
        <f ca="1">SUM((BT20+BW18+BZ16+CC14+CF12+CG11+CH10+CI9+CJ8)*0.132,(BU19+BV19+BX17+BY17+CA15+CB15+CD13+CE13)*0.132/2,(CI7+CH7+CG7+CF7+CE6+CD6+CC6+CB6)*0.132/4,(CA5+BZ5+BY5+BX4+BW4+BV4)*0.132/3,17)</f>
        <v>18.78453846153846</v>
      </c>
      <c r="U116" s="111"/>
      <c r="V116" s="122"/>
      <c r="W116" s="108"/>
    </row>
    <row r="117" spans="2:23">
      <c r="B117" s="108">
        <v>19</v>
      </c>
      <c r="C117" s="71">
        <f ca="1">SUM(0.25*(F117-B117),B117)</f>
        <v>18</v>
      </c>
      <c r="D117" s="71">
        <f ca="1">SUM(0.5*(F117-B117)+B117)</f>
        <v>17</v>
      </c>
      <c r="E117" s="71">
        <f ca="1">SUM(0.75*(F117-B117),B117)</f>
        <v>16</v>
      </c>
      <c r="F117" s="108">
        <v>15</v>
      </c>
      <c r="G117" s="71">
        <f ca="1">SUM(0.25*(J117-F117),F117)</f>
        <v>14</v>
      </c>
      <c r="H117" s="71">
        <f ca="1">SUM(0.5*(J117-F117),F117)</f>
        <v>13</v>
      </c>
      <c r="I117" s="71">
        <f ca="1">SUM(0.75*(J117-F117),F117)</f>
        <v>12</v>
      </c>
      <c r="J117" s="108">
        <f ca="1">SUM(F117,-B117,F117)</f>
        <v>11</v>
      </c>
      <c r="K117" s="71">
        <f ca="1">SUM(0.25*(N117-J117),J117)</f>
        <v>10.25</v>
      </c>
      <c r="L117" s="71">
        <f ca="1">SUM(0.5*(N117-J117),J117)</f>
        <v>9.5</v>
      </c>
      <c r="M117" s="71">
        <f ca="1">SUM(0.75*(N117-J117),J117)</f>
        <v>8.75</v>
      </c>
      <c r="N117" s="108">
        <f ca="1">SUM(F117,-B117,J117,0.25*ABS(J117-F117))</f>
        <v>8</v>
      </c>
      <c r="O117" s="71">
        <f ca="1">SUM(0.25*(R117-N117),N117)</f>
        <v>10.25</v>
      </c>
      <c r="P117" s="71">
        <f ca="1">SUM(0.5*(R117-N117),N117)</f>
        <v>12.5</v>
      </c>
      <c r="Q117" s="71">
        <f ca="1">SUM(0.75*(R117-N117),N117)</f>
        <v>14.75</v>
      </c>
      <c r="R117" s="108">
        <v>17</v>
      </c>
      <c r="S117" s="122"/>
      <c r="T117" s="111">
        <f ca="1">SUM((BR20+CK10+CN8)*0.132,(BS19+BT19+BU18+BV18+BW17+BX17+BY16+BZ16+CA15+CB15+CC14+CD14+CE13+CF13+CG12+CH12+CI11+CJ11+CL9+CM9)*0.132/2,(CM7+CL7+CK7+CJ7+CI7+CH6+CG6+CF6+CE6+CD6)*0.132/5,(CC5+CB5+CA5+BZ5+BY4+BX4+BW4+BV4)*0.132/4,17)</f>
        <v>18.872538461538461</v>
      </c>
      <c r="U117" s="111"/>
      <c r="V117" s="122"/>
      <c r="W117" s="108"/>
    </row>
    <row r="118" spans="2:23">
      <c r="B118" s="108">
        <v>20</v>
      </c>
      <c r="C118" s="71">
        <f ca="1">SUM(0.25*(F118-B118),B118)</f>
        <v>18.75</v>
      </c>
      <c r="D118" s="71">
        <f ca="1">SUM(0.5*(F118-B118)+B118)</f>
        <v>17.5</v>
      </c>
      <c r="E118" s="71">
        <f ca="1">SUM(0.75*(F118-B118),B118)</f>
        <v>16.25</v>
      </c>
      <c r="F118" s="108">
        <v>15</v>
      </c>
      <c r="G118" s="71">
        <f ca="1">SUM(0.25*(J118-F118),F118)</f>
        <v>13.75</v>
      </c>
      <c r="H118" s="71">
        <f ca="1">SUM(0.5*(J118-F118),F118)</f>
        <v>12.5</v>
      </c>
      <c r="I118" s="71">
        <f ca="1">SUM(0.75*(J118-F118),F118)</f>
        <v>11.25</v>
      </c>
      <c r="J118" s="108">
        <f ca="1">SUM(F118,-B118,F118)</f>
        <v>10</v>
      </c>
      <c r="K118" s="71">
        <f ca="1">SUM(0.25*(N118-J118),J118)</f>
        <v>9.0625</v>
      </c>
      <c r="L118" s="71">
        <f ca="1">SUM(0.5*(N118-J118),J118)</f>
        <v>8.125</v>
      </c>
      <c r="M118" s="71">
        <f ca="1">SUM(0.75*(N118-J118),J118)</f>
        <v>7.1875</v>
      </c>
      <c r="N118" s="108">
        <f ca="1">SUM(F118,-B118,J118,0.25*ABS(J118-F118))</f>
        <v>6.25</v>
      </c>
      <c r="O118" s="71">
        <f ca="1">SUM(0.25*(R118-N118),N118)</f>
        <v>8.9375</v>
      </c>
      <c r="P118" s="71">
        <f ca="1">SUM(0.5*(R118-N118),N118)</f>
        <v>11.625</v>
      </c>
      <c r="Q118" s="71">
        <f ca="1">SUM(0.75*(R118-N118),N118)</f>
        <v>14.3125</v>
      </c>
      <c r="R118" s="108">
        <v>17</v>
      </c>
      <c r="S118" s="122"/>
      <c r="T118" s="111">
        <f ca="1">SUM((BP20+BQ20+BR19+BS19+BW17+BX17+BY16+BZ16+CD14+CE14+CI12+CJ12+CK11+CL11+CM10+CN10+CO9+CP9+CQ8+CR8)*0.132/2,(BT18+BU18+BV18+CA15+CB15+CC15+CF13+CG13+CH13)*0.132/3,(CQ7+CP7+CO7+CN7+CM7+CL7+CK6+CJ6+CI6+CH6+CG6+CF6)*0.132/6,(CE5+CD5+CC5+CB5+CA5+BZ4+BY4+BX4+BW4+BV4)*0.132/5,17)</f>
        <v>18.469938461538462</v>
      </c>
      <c r="U118" s="111"/>
      <c r="V118" s="122"/>
      <c r="W118" s="108"/>
    </row>
    <row r="119" spans="2:23">
      <c r="B119" s="108">
        <v>21</v>
      </c>
      <c r="C119" s="71">
        <f ca="1">SUM(0.25*(F119-B119),B119)</f>
        <v>19.5</v>
      </c>
      <c r="D119" s="71">
        <f ca="1">SUM(0.5*(F119-B119)+B119)</f>
        <v>18</v>
      </c>
      <c r="E119" s="71">
        <f ca="1">SUM(0.75*(F119-B119),B119)</f>
        <v>16.5</v>
      </c>
      <c r="F119" s="108">
        <v>15</v>
      </c>
      <c r="G119" s="71">
        <f ca="1">SUM(0.25*(J119-F119),F119)</f>
        <v>13.5</v>
      </c>
      <c r="H119" s="71">
        <f ca="1">SUM(0.5*(J119-F119),F119)</f>
        <v>12</v>
      </c>
      <c r="I119" s="71">
        <f ca="1">SUM(0.75*(J119-F119),F119)</f>
        <v>10.5</v>
      </c>
      <c r="J119" s="108">
        <f ca="1">SUM(F119,-B119,F119)</f>
        <v>9</v>
      </c>
      <c r="K119" s="71">
        <f ca="1">SUM(0.25*(N119-J119),J119)</f>
        <v>7.875</v>
      </c>
      <c r="L119" s="71">
        <f ca="1">SUM(0.5*(N119-J119),J119)</f>
        <v>6.75</v>
      </c>
      <c r="M119" s="71">
        <f ca="1">SUM(0.75*(N119-J119),J119)</f>
        <v>5.625</v>
      </c>
      <c r="N119" s="108">
        <f ca="1">SUM(F119,-B119,J119,0.25*ABS(J119-F119))</f>
        <v>4.5</v>
      </c>
      <c r="O119" s="71">
        <f ca="1">SUM(0.25*(R119-N119),N119)</f>
        <v>7.625</v>
      </c>
      <c r="P119" s="71">
        <f ca="1">SUM(0.5*(R119-N119),N119)</f>
        <v>10.75</v>
      </c>
      <c r="Q119" s="71">
        <f ca="1">SUM(0.75*(R119-N119),N119)</f>
        <v>13.875</v>
      </c>
      <c r="R119" s="108">
        <v>17</v>
      </c>
      <c r="S119" s="122"/>
      <c r="T119" s="111">
        <f ca="1">SUM((BN20+BO20+BS18+BT18+CP10+CQ10+CU8+CV8)*0.132/2,(BP19+BQ19+BR19+BU17+BV17+BW17+BX16+BY16+BZ16+CA15+CB15+CC15+CD14+CE14+CF14+CG13+CH13+CI13+CJ12+CK12+CL12+CM11+CN11+CO11+CR9+CS9+CT9)*0.132/3,(CU7+CT7+CS7+CR7+CQ7+CP7+CO7+CN6+CM6+CL6+CK6+CJ6+CI6+CH6)*0.132/7,(CG5+CF5+CE5+CD5+CC5+CB5+CA4+BZ4+BY4+BX4+BW4+BV4)*0.132/6,17)</f>
        <v>18.097824175824176</v>
      </c>
      <c r="U119" s="111"/>
      <c r="V119" s="122"/>
      <c r="W119" s="108"/>
    </row>
    <row r="120" spans="2:23">
      <c r="B120" s="108">
        <v>22</v>
      </c>
      <c r="C120" s="71">
        <f ca="1">SUM(0.25*(F120-B120),B120)</f>
        <v>20.25</v>
      </c>
      <c r="D120" s="71">
        <f ca="1">SUM(0.5*(F120-B120)+B120)</f>
        <v>18.5</v>
      </c>
      <c r="E120" s="71">
        <f ca="1">SUM(0.75*(F120-B120),B120)</f>
        <v>16.75</v>
      </c>
      <c r="F120" s="108">
        <v>15</v>
      </c>
      <c r="G120" s="71">
        <f ca="1">SUM(0.25*(J120-F120),F120)</f>
        <v>13.25</v>
      </c>
      <c r="H120" s="71">
        <f ca="1">SUM(0.5*(J120-F120),F120)</f>
        <v>11.5</v>
      </c>
      <c r="I120" s="71">
        <f ca="1">SUM(0.75*(J120-F120),F120)</f>
        <v>9.75</v>
      </c>
      <c r="J120" s="108">
        <f ca="1">SUM(F120,-B120,F120)</f>
        <v>8</v>
      </c>
      <c r="K120" s="71">
        <f ca="1">SUM(0.25*(N120-J120),J120)</f>
        <v>6.6875</v>
      </c>
      <c r="L120" s="71">
        <f ca="1">SUM(0.5*(N120-J120),J120)</f>
        <v>5.375</v>
      </c>
      <c r="M120" s="71">
        <f ca="1">SUM(0.75*(N120-J120),J120)</f>
        <v>4.0625</v>
      </c>
      <c r="N120" s="108">
        <f ca="1">SUM(F120,-B120,J120,0.25*ABS(J120-F120))</f>
        <v>2.75</v>
      </c>
      <c r="O120" s="71">
        <f ca="1">SUM(0.25*(R120-N120),N120)</f>
        <v>6.3125</v>
      </c>
      <c r="P120" s="71">
        <f ca="1">SUM(0.5*(R120-N120),N120)</f>
        <v>9.875</v>
      </c>
      <c r="Q120" s="71">
        <f ca="1">SUM(0.75*(R120-N120),N120)</f>
        <v>13.4375</v>
      </c>
      <c r="R120" s="108">
        <v>17</v>
      </c>
      <c r="S120" s="122"/>
      <c r="T120" s="111">
        <f ca="1">SUM((BL20+BM20+BN20+BO19+BP19+BQ19+BR18+BS18+BT18+BU17+BV17+BW17+BX16+BY16+BZ16+CE14+CF14+CG14+CL12+CM12+CN12+CO11+CP11+CQ11+CR10+CS10+CT10+CU9+CV9+CW9+CX8+CY8+CZ8)*0.132/3,(CA15+CB15+CC15+CD15+CH13+CI13+CJ13+CK13)*0.132/4,(CY7+CX7+CW7+CV7+CU7+CT7+CS7+CR7+CQ6+CP6+CO6+CN6+CM6+CL6+CK6+CJ6)*0.132/8,(CI5+CH5+CG5+CF5+CE5+CD5+CC5+CB4+CA4+BZ4+BY4+BX4+BW4+BV4)*0.132/7,17)</f>
        <v>18.049895604395605</v>
      </c>
      <c r="U120" s="111"/>
      <c r="V120" s="122"/>
      <c r="W120" s="108"/>
    </row>
    <row r="121" spans="2:23">
      <c r="B121" s="108">
        <v>23</v>
      </c>
      <c r="C121" s="71">
        <f ca="1">SUM(0.25*(F121-B121),B121)</f>
        <v>21</v>
      </c>
      <c r="D121" s="71">
        <f ca="1">SUM(0.5*(F121-B121)+B121)</f>
        <v>19</v>
      </c>
      <c r="E121" s="71">
        <f ca="1">SUM(0.75*(F121-B121),B121)</f>
        <v>17</v>
      </c>
      <c r="F121" s="108">
        <v>15</v>
      </c>
      <c r="G121" s="71">
        <f ca="1">SUM(0.25*(J121-F121),F121)</f>
        <v>13</v>
      </c>
      <c r="H121" s="71">
        <f ca="1">SUM(0.5*(J121-F121),F121)</f>
        <v>11</v>
      </c>
      <c r="I121" s="71">
        <f ca="1">SUM(0.75*(J121-F121),F121)</f>
        <v>9</v>
      </c>
      <c r="J121" s="108">
        <f ca="1">SUM(F121,-B121,F121)</f>
        <v>7</v>
      </c>
      <c r="K121" s="71">
        <f ca="1">SUM(0.25*(N121-J121),J121)</f>
        <v>5.5</v>
      </c>
      <c r="L121" s="71">
        <f ca="1">SUM(0.5*(N121-J121),J121)</f>
        <v>4</v>
      </c>
      <c r="M121" s="71">
        <f ca="1">SUM(0.75*(N121-J121),J121)</f>
        <v>2.5</v>
      </c>
      <c r="N121" s="108">
        <f ca="1">SUM(F121,-B121,J121,0.25*ABS(J121-F121))</f>
        <v>1</v>
      </c>
      <c r="O121" s="71">
        <f ca="1">SUM(0.25*(R121-N121),N121)</f>
        <v>5</v>
      </c>
      <c r="P121" s="71">
        <f ca="1">SUM(0.5*(R121-N121),N121)</f>
        <v>9</v>
      </c>
      <c r="Q121" s="71">
        <f ca="1">SUM(0.75*(R121-N121),N121)</f>
        <v>13</v>
      </c>
      <c r="R121" s="108">
        <v>17</v>
      </c>
      <c r="S121" s="122"/>
      <c r="T121" s="111">
        <f ca="1">SUM((BJ20+BK20+BL20+BQ18+BR18+BS18+BX16+BY16+BZ16)*0.132/3,(BM19+BN19+BO19+BP19+BT17+BU17+BV17+BW17+CA15+CB15+CC15+CD15+CE14+CF14+CG14+CH14+CI13+CJ13+CK13+CL13+CM12+CN12+CO12+CP12)*0.132/4,(CQ11+CR11+CS11+CT10+CU10+CV10+CW9+CX9+CY9+CZ8+DA8+DB8)*0.132/3,(DA7+CZ7+CY7+CX7+CW7+CV7+CU7+CT7+CS6+CR6+CQ6+CP6+CO6+CN6+CM6+CL6+CK5+CJ5+CI5+CH5+CG5+CF5+CE5+CD5+CC4+CB4+CA4+BZ4+BY4+BX4+BW4+BV4)*0.132/8,17)</f>
        <v>18.157538461538461</v>
      </c>
      <c r="U121" s="111"/>
      <c r="V121" s="122"/>
      <c r="W121" s="108"/>
    </row>
    <row r="122" spans="2:23">
      <c r="B122" s="108"/>
      <c r="C122" s="71"/>
      <c r="D122" s="71"/>
      <c r="E122" s="71"/>
      <c r="F122" s="108"/>
      <c r="G122" s="71"/>
      <c r="H122" s="71"/>
      <c r="I122" s="71"/>
      <c r="J122" s="108"/>
      <c r="K122" s="71"/>
      <c r="L122" s="71"/>
      <c r="M122" s="71"/>
      <c r="N122" s="108"/>
      <c r="O122" s="71"/>
      <c r="P122" s="71"/>
      <c r="Q122" s="71"/>
      <c r="R122" s="108"/>
      <c r="S122" s="122"/>
      <c r="T122" s="111"/>
      <c r="U122" s="111"/>
      <c r="V122" s="122"/>
      <c r="W122" s="108"/>
    </row>
    <row r="123" spans="2:23">
      <c r="B123" s="108">
        <v>16</v>
      </c>
      <c r="C123" s="71">
        <f ca="1">SUM(0.25*(F123-B123),B123)</f>
        <v>16</v>
      </c>
      <c r="D123" s="71">
        <f ca="1">SUM(0.5*(F123-B123)+B123)</f>
        <v>16</v>
      </c>
      <c r="E123" s="71">
        <f ca="1">SUM(0.75*(F123-B123),B123)</f>
        <v>16</v>
      </c>
      <c r="F123" s="108">
        <v>16</v>
      </c>
      <c r="G123" s="71">
        <f ca="1">SUM(0.25*(J123-F123),F123)</f>
        <v>16</v>
      </c>
      <c r="H123" s="71">
        <f ca="1">SUM(0.5*(J123-F123),F123)</f>
        <v>16</v>
      </c>
      <c r="I123" s="71">
        <f ca="1">SUM(0.75*(J123-F123),F123)</f>
        <v>16</v>
      </c>
      <c r="J123" s="108">
        <f ca="1">SUM(F123,-B123,F123)</f>
        <v>16</v>
      </c>
      <c r="K123" s="71">
        <f ca="1">SUM(0.25*(N123-J123),J123)</f>
        <v>16.05</v>
      </c>
      <c r="L123" s="71">
        <f ca="1">SUM(0.5*(N123-J123),J123)</f>
        <v>16.1</v>
      </c>
      <c r="M123" s="71">
        <f ca="1">SUM(0.75*(N123-J123),J123)</f>
        <v>16.15</v>
      </c>
      <c r="N123" s="108">
        <f ca="1">SUM(F123,-B123,J123,0.25*ABS(J123-F123),0.2*(17-F123))</f>
        <v>16.2</v>
      </c>
      <c r="O123" s="71">
        <f ca="1">SUM(0.25*(R123-N123),N123)</f>
        <v>16.4</v>
      </c>
      <c r="P123" s="71">
        <f ca="1">SUM(0.5*(R123-N123),N123)</f>
        <v>16.6</v>
      </c>
      <c r="Q123" s="71">
        <f ca="1">SUM(0.75*(R123-N123),N123)</f>
        <v>16.8</v>
      </c>
      <c r="R123" s="108">
        <v>17</v>
      </c>
      <c r="S123" s="122"/>
      <c r="T123" s="111">
        <f ca="1">SUM((BX20+BX19+BX18+BX17+BX16+BX15+BX14+BX13+BX12+BX11+BX10+BX9+BX8+BW7+BW6+BV5+BV4)*0.132,17)</f>
        <v>19.103538461538459</v>
      </c>
      <c r="U123" s="111"/>
      <c r="V123" s="122"/>
      <c r="W123" s="108"/>
    </row>
    <row r="124" spans="2:23">
      <c r="B124" s="108">
        <v>17</v>
      </c>
      <c r="C124" s="71">
        <f ca="1">SUM(0.25*(F124-B124),B124)</f>
        <v>16.75</v>
      </c>
      <c r="D124" s="71">
        <f ca="1">SUM(0.5*(F124-B124)+B124)</f>
        <v>16.5</v>
      </c>
      <c r="E124" s="71">
        <f ca="1">SUM(0.75*(F124-B124),B124)</f>
        <v>16.25</v>
      </c>
      <c r="F124" s="108">
        <v>16</v>
      </c>
      <c r="G124" s="71">
        <f ca="1">SUM(0.25*(J124-F124),F124)</f>
        <v>15.75</v>
      </c>
      <c r="H124" s="71">
        <f ca="1">SUM(0.5*(J124-F124),F124)</f>
        <v>15.5</v>
      </c>
      <c r="I124" s="71">
        <f ca="1">SUM(0.75*(J124-F124),F124)</f>
        <v>15.25</v>
      </c>
      <c r="J124" s="108">
        <f ca="1">SUM(F124,-B124,F124)</f>
        <v>15</v>
      </c>
      <c r="K124" s="71">
        <f ca="1">SUM(0.25*(N124-J124),J124)</f>
        <v>14.8125</v>
      </c>
      <c r="L124" s="71">
        <f ca="1">SUM(0.5*(N124-J124),J124)</f>
        <v>14.625</v>
      </c>
      <c r="M124" s="71">
        <f ca="1">SUM(0.75*(N124-J124),J124)</f>
        <v>14.4375</v>
      </c>
      <c r="N124" s="108">
        <f ca="1">SUM(F124,-B124,J124,0.25*ABS(J124-F124))</f>
        <v>14.25</v>
      </c>
      <c r="O124" s="71">
        <f ca="1">SUM(0.25*(R124-N124),N124)</f>
        <v>14.9375</v>
      </c>
      <c r="P124" s="71">
        <f ca="1">SUM(0.5*(R124-N124),N124)</f>
        <v>15.625</v>
      </c>
      <c r="Q124" s="71">
        <f ca="1">SUM(0.75*(R124-N124),N124)</f>
        <v>16.3125</v>
      </c>
      <c r="R124" s="108">
        <v>17</v>
      </c>
      <c r="S124" s="122"/>
      <c r="T124" s="111">
        <f ca="1">SUM((BV20+BW19+BW18+BX17+BX16+BY15+BY14+BZ13+BZ12+CA11+CA10+BZ9+BZ8+BY7+BX6+BW5+BV4)*0.132,17)</f>
        <v>18.047538461538462</v>
      </c>
      <c r="U124" s="111"/>
      <c r="V124" s="122"/>
      <c r="W124" s="108"/>
    </row>
    <row r="125" spans="2:23">
      <c r="B125" s="108">
        <v>18</v>
      </c>
      <c r="C125" s="71">
        <f ca="1">SUM(0.25*(F125-B125),B125)</f>
        <v>17.5</v>
      </c>
      <c r="D125" s="71">
        <f ca="1">SUM(0.5*(F125-B125)+B125)</f>
        <v>17</v>
      </c>
      <c r="E125" s="71">
        <f ca="1">SUM(0.75*(F125-B125),B125)</f>
        <v>16.5</v>
      </c>
      <c r="F125" s="108">
        <v>16</v>
      </c>
      <c r="G125" s="71">
        <f ca="1">SUM(0.25*(J125-F125),F125)</f>
        <v>15.5</v>
      </c>
      <c r="H125" s="71">
        <f ca="1">SUM(0.5*(J125-F125),F125)</f>
        <v>15</v>
      </c>
      <c r="I125" s="71">
        <f ca="1">SUM(0.75*(J125-F125),F125)</f>
        <v>14.5</v>
      </c>
      <c r="J125" s="108">
        <f ca="1">SUM(F125,-B125,F125)</f>
        <v>14</v>
      </c>
      <c r="K125" s="71">
        <f ca="1">SUM(0.25*(N125-J125),J125)</f>
        <v>13.625</v>
      </c>
      <c r="L125" s="71">
        <f ca="1">SUM(0.5*(N125-J125),J125)</f>
        <v>13.25</v>
      </c>
      <c r="M125" s="71">
        <f ca="1">SUM(0.75*(N125-J125),J125)</f>
        <v>12.875</v>
      </c>
      <c r="N125" s="108">
        <f ca="1">SUM(F125,-B125,J125,0.25*ABS(J125-F125))</f>
        <v>12.5</v>
      </c>
      <c r="O125" s="71">
        <f ca="1">SUM(0.25*(R125-N125),N125)</f>
        <v>13.625</v>
      </c>
      <c r="P125" s="71">
        <f ca="1">SUM(0.5*(R125-N125),N125)</f>
        <v>14.75</v>
      </c>
      <c r="Q125" s="71">
        <f ca="1">SUM(0.75*(R125-N125),N125)</f>
        <v>15.875</v>
      </c>
      <c r="R125" s="108">
        <v>17</v>
      </c>
      <c r="S125" s="122"/>
      <c r="T125" s="111">
        <f ca="1">SUM((BT20+BU19+BV18+BW17+BX16+BY15+BZ14+CA13+CB12+CC11+CC10+CD9+CD8)*0.132,(CC7+CB7+CA6+BZ6++BY5+BX5+BW4+BV4)*0.132/2,17)</f>
        <v>18.311538461538461</v>
      </c>
      <c r="U125" s="111"/>
      <c r="V125" s="122"/>
      <c r="W125" s="108"/>
    </row>
    <row r="126" spans="2:23">
      <c r="B126" s="108">
        <v>19</v>
      </c>
      <c r="C126" s="71">
        <f ca="1">SUM(0.25*(F126-B126),B126)</f>
        <v>18.25</v>
      </c>
      <c r="D126" s="71">
        <f ca="1">SUM(0.5*(F126-B126)+B126)</f>
        <v>17.5</v>
      </c>
      <c r="E126" s="71">
        <f ca="1">SUM(0.75*(F126-B126),B126)</f>
        <v>16.75</v>
      </c>
      <c r="F126" s="108">
        <v>16</v>
      </c>
      <c r="G126" s="71">
        <f ca="1">SUM(0.25*(J126-F126),F126)</f>
        <v>15.25</v>
      </c>
      <c r="H126" s="71">
        <f ca="1">SUM(0.5*(J126-F126),F126)</f>
        <v>14.5</v>
      </c>
      <c r="I126" s="71">
        <f ca="1">SUM(0.75*(J126-F126),F126)</f>
        <v>13.75</v>
      </c>
      <c r="J126" s="108">
        <f ca="1">SUM(F126,-B126,F126)</f>
        <v>13</v>
      </c>
      <c r="K126" s="71">
        <f ca="1">SUM(0.25*(N126-J126),J126)</f>
        <v>12.4375</v>
      </c>
      <c r="L126" s="71">
        <f ca="1">SUM(0.5*(N126-J126),J126)</f>
        <v>11.875</v>
      </c>
      <c r="M126" s="71">
        <f ca="1">SUM(0.75*(N126-J126),J126)</f>
        <v>11.3125</v>
      </c>
      <c r="N126" s="108">
        <f ca="1">SUM(F126,-B126,J126,0.25*ABS(J126-F126))</f>
        <v>10.75</v>
      </c>
      <c r="O126" s="71">
        <f ca="1">SUM(0.25*(R126-N126),N126)</f>
        <v>12.3125</v>
      </c>
      <c r="P126" s="71">
        <f ca="1">SUM(0.5*(R126-N126),N126)</f>
        <v>13.875</v>
      </c>
      <c r="Q126" s="71">
        <f ca="1">SUM(0.75*(R126-N126),N126)</f>
        <v>15.4375</v>
      </c>
      <c r="R126" s="108">
        <v>17</v>
      </c>
      <c r="S126" s="122"/>
      <c r="T126" s="111">
        <f ca="1">SUM((BR20+BU18+BX16+CA14+CD12+CE11+CF10+CG9+CH8)*0.132,(BS19+BT19+BV17+BW17+BY15+BZ15+CB13+CC13)*0.132/2,(CG7+CF7+CE7+CD6+CC6+CB6+CA5+BZ5+BY5+BX4+BW4+BV4)*0.132/3,17)</f>
        <v>18.355538461538462</v>
      </c>
      <c r="U126" s="111"/>
      <c r="V126" s="122"/>
      <c r="W126" s="108"/>
    </row>
    <row r="127" spans="2:23">
      <c r="B127" s="108">
        <v>20</v>
      </c>
      <c r="C127" s="71">
        <f ca="1">SUM(0.25*(F127-B127),B127)</f>
        <v>19</v>
      </c>
      <c r="D127" s="71">
        <f ca="1">SUM(0.5*(F127-B127)+B127)</f>
        <v>18</v>
      </c>
      <c r="E127" s="71">
        <f ca="1">SUM(0.75*(F127-B127),B127)</f>
        <v>17</v>
      </c>
      <c r="F127" s="108">
        <v>16</v>
      </c>
      <c r="G127" s="71">
        <f ca="1">SUM(0.25*(J127-F127),F127)</f>
        <v>15</v>
      </c>
      <c r="H127" s="71">
        <f ca="1">SUM(0.5*(J127-F127),F127)</f>
        <v>14</v>
      </c>
      <c r="I127" s="71">
        <f ca="1">SUM(0.75*(J127-F127),F127)</f>
        <v>13</v>
      </c>
      <c r="J127" s="108">
        <f ca="1">SUM(F127,-B127,F127)</f>
        <v>12</v>
      </c>
      <c r="K127" s="71">
        <f ca="1">SUM(0.25*(N127-J127),J127)</f>
        <v>11.25</v>
      </c>
      <c r="L127" s="71">
        <f ca="1">SUM(0.5*(N127-J127),J127)</f>
        <v>10.5</v>
      </c>
      <c r="M127" s="71">
        <f ca="1">SUM(0.75*(N127-J127),J127)</f>
        <v>9.75</v>
      </c>
      <c r="N127" s="108">
        <f ca="1">SUM(F127,-B127,J127,0.25*ABS(J127-F127))</f>
        <v>9</v>
      </c>
      <c r="O127" s="71">
        <f ca="1">SUM(0.25*(R127-N127),N127)</f>
        <v>11</v>
      </c>
      <c r="P127" s="71">
        <f ca="1">SUM(0.5*(R127-N127),N127)</f>
        <v>13</v>
      </c>
      <c r="Q127" s="71">
        <f ca="1">SUM(0.75*(R127-N127),N127)</f>
        <v>15</v>
      </c>
      <c r="R127" s="108">
        <v>17</v>
      </c>
      <c r="S127" s="122"/>
      <c r="T127" s="111">
        <f ca="1">SUM((BP20+CI10+CL8)*0.132,(BQ19+BR19+BS18+BT18+BU17+BV17+BW16+BX16+BY15+BZ15+CA14+CB14+CC13+CD13+CE12+CF12+CG11+CH11+CJ9+CK9)*0.132/2,(CK7+CJ7+CI7+CH7+CG6+CF6+CE6+CD6+CC5+CB5+CA5+BZ5+BY4+BX4+BW4+BV4)*0.132/4,17)</f>
        <v>18.410538461538462</v>
      </c>
      <c r="U127" s="111"/>
      <c r="V127" s="122"/>
      <c r="W127" s="108"/>
    </row>
    <row r="128" spans="2:23">
      <c r="B128" s="108">
        <v>21</v>
      </c>
      <c r="C128" s="71">
        <f ca="1">SUM(0.25*(F128-B128),B128)</f>
        <v>19.75</v>
      </c>
      <c r="D128" s="71">
        <f ca="1">SUM(0.5*(F128-B128)+B128)</f>
        <v>18.5</v>
      </c>
      <c r="E128" s="71">
        <f ca="1">SUM(0.75*(F128-B128),B128)</f>
        <v>17.25</v>
      </c>
      <c r="F128" s="108">
        <v>16</v>
      </c>
      <c r="G128" s="71">
        <f ca="1">SUM(0.25*(J128-F128),F128)</f>
        <v>14.75</v>
      </c>
      <c r="H128" s="71">
        <f ca="1">SUM(0.5*(J128-F128),F128)</f>
        <v>13.5</v>
      </c>
      <c r="I128" s="71">
        <f ca="1">SUM(0.75*(J128-F128),F128)</f>
        <v>12.25</v>
      </c>
      <c r="J128" s="108">
        <f ca="1">SUM(F128,-B128,F128)</f>
        <v>11</v>
      </c>
      <c r="K128" s="71">
        <f ca="1">SUM(0.25*(N128-J128),J128)</f>
        <v>10.0625</v>
      </c>
      <c r="L128" s="71">
        <f ca="1">SUM(0.5*(N128-J128),J128)</f>
        <v>9.125</v>
      </c>
      <c r="M128" s="71">
        <f ca="1">SUM(0.75*(N128-J128),J128)</f>
        <v>8.1875</v>
      </c>
      <c r="N128" s="108">
        <f ca="1">SUM(F128,-B128,J128,0.25*ABS(J128-F128))</f>
        <v>7.25</v>
      </c>
      <c r="O128" s="71">
        <f ca="1">SUM(0.25*(R128-N128),N128)</f>
        <v>9.6875</v>
      </c>
      <c r="P128" s="71">
        <f ca="1">SUM(0.5*(R128-N128),N128)</f>
        <v>12.125</v>
      </c>
      <c r="Q128" s="71">
        <f ca="1">SUM(0.75*(R128-N128),N128)</f>
        <v>14.5625</v>
      </c>
      <c r="R128" s="108">
        <v>17</v>
      </c>
      <c r="S128" s="122"/>
      <c r="T128" s="111">
        <f ca="1">SUM((BN20+BO20+BP19+BQ19+BU17+BV17+BW16+BX16+CB14+CC14+CG12+CH12+CI11+CJ11+CK10+CL10+CM9+CN9+CO8+CP8)*0.132/2,(BR18+BS18+BT18+BY15+BZ15+CA15+CD13+CE13+CF13)*0.132/3,(CO7+CN7+CM7+CL7+CK7+CJ6+CI6+CH6+CG6+CF6+CE5+CD5+CC5+CB5+CA5+BZ4+BY4+BX4+BW4+BV4)*0.132/5,17)</f>
        <v>18.153138461538461</v>
      </c>
      <c r="U128" s="111"/>
      <c r="V128" s="122"/>
      <c r="W128" s="108"/>
    </row>
    <row r="129" spans="2:23">
      <c r="B129" s="108">
        <v>22</v>
      </c>
      <c r="C129" s="71">
        <f ca="1">SUM(0.25*(F129-B129),B129)</f>
        <v>20.5</v>
      </c>
      <c r="D129" s="71">
        <f ca="1">SUM(0.5*(F129-B129)+B129)</f>
        <v>19</v>
      </c>
      <c r="E129" s="71">
        <f ca="1">SUM(0.75*(F129-B129),B129)</f>
        <v>17.5</v>
      </c>
      <c r="F129" s="108">
        <v>16</v>
      </c>
      <c r="G129" s="71">
        <f ca="1">SUM(0.25*(J129-F129),F129)</f>
        <v>14.5</v>
      </c>
      <c r="H129" s="71">
        <f ca="1">SUM(0.5*(J129-F129),F129)</f>
        <v>13</v>
      </c>
      <c r="I129" s="71">
        <f ca="1">SUM(0.75*(J129-F129),F129)</f>
        <v>11.5</v>
      </c>
      <c r="J129" s="108">
        <f ca="1">SUM(F129,-B129,F129)</f>
        <v>10</v>
      </c>
      <c r="K129" s="71">
        <f ca="1">SUM(0.25*(N129-J129),J129)</f>
        <v>8.875</v>
      </c>
      <c r="L129" s="71">
        <f ca="1">SUM(0.5*(N129-J129),J129)</f>
        <v>7.75</v>
      </c>
      <c r="M129" s="71">
        <f ca="1">SUM(0.75*(N129-J129),J129)</f>
        <v>6.625</v>
      </c>
      <c r="N129" s="108">
        <f ca="1">SUM(F129,-B129,J129,0.25*ABS(J129-F129))</f>
        <v>5.5</v>
      </c>
      <c r="O129" s="71">
        <f ca="1">SUM(0.25*(R129-N129),N129)</f>
        <v>8.375</v>
      </c>
      <c r="P129" s="71">
        <f ca="1">SUM(0.5*(R129-N129),N129)</f>
        <v>11.25</v>
      </c>
      <c r="Q129" s="71">
        <f ca="1">SUM(0.75*(R129-N129),N129)</f>
        <v>14.125</v>
      </c>
      <c r="R129" s="108">
        <v>17</v>
      </c>
      <c r="S129" s="122"/>
      <c r="T129" s="111">
        <f ca="1">SUM((BL20+BM20+BN20+BQ18+BR18+BS18+BV16+BW16+BX16+BY15+BZ15+CA15+CB14+CC14+CD14+CE13+CF13+CG13+CH12+CI12+CJ12+CK11+CL11+CM11+CP9+CQ9+CR9)*0.132/3,(BO19+BP19+BT17+BU17+CN10+CO10+CS8+CT8)*0.132/2,(CS7+CR7+CQ7+CP7+CO7+CN7+CM6+CL6+CK6+CJ6+CI6+CH6+CG5+CF5+CE5+CD5+CC5+CB5+CA4+BZ4+BY4+BX4+BW4+BV4)*0.132/6,17)</f>
        <v>17.71753846153846</v>
      </c>
      <c r="U129" s="111"/>
      <c r="V129" s="122"/>
      <c r="W129" s="108"/>
    </row>
    <row r="130" spans="2:23">
      <c r="B130" s="108">
        <v>23</v>
      </c>
      <c r="C130" s="71">
        <f ca="1">SUM(0.25*(F130-B130),B130)</f>
        <v>21.25</v>
      </c>
      <c r="D130" s="71">
        <f ca="1">SUM(0.5*(F130-B130)+B130)</f>
        <v>19.5</v>
      </c>
      <c r="E130" s="71">
        <f ca="1">SUM(0.75*(F130-B130),B130)</f>
        <v>17.75</v>
      </c>
      <c r="F130" s="108">
        <v>16</v>
      </c>
      <c r="G130" s="71">
        <f ca="1">SUM(0.25*(J130-F130),F130)</f>
        <v>14.25</v>
      </c>
      <c r="H130" s="71">
        <f ca="1">SUM(0.5*(J130-F130),F130)</f>
        <v>12.5</v>
      </c>
      <c r="I130" s="71">
        <f ca="1">SUM(0.75*(J130-F130),F130)</f>
        <v>10.75</v>
      </c>
      <c r="J130" s="108">
        <f ca="1">SUM(F130,-B130,F130)</f>
        <v>9</v>
      </c>
      <c r="K130" s="71">
        <f ca="1">SUM(0.25*(N130-J130),J130)</f>
        <v>7.6875</v>
      </c>
      <c r="L130" s="71">
        <f ca="1">SUM(0.5*(N130-J130),J130)</f>
        <v>6.375</v>
      </c>
      <c r="M130" s="71">
        <f ca="1">SUM(0.75*(N130-J130),J130)</f>
        <v>5.0625</v>
      </c>
      <c r="N130" s="108">
        <f ca="1">SUM(F130,-B130,J130,0.25*ABS(J130-F130))</f>
        <v>3.75</v>
      </c>
      <c r="O130" s="71">
        <f ca="1">SUM(0.25*(R130-N130),N130)</f>
        <v>7.0625</v>
      </c>
      <c r="P130" s="71">
        <f ca="1">SUM(0.5*(R130-N130),N130)</f>
        <v>10.375</v>
      </c>
      <c r="Q130" s="71">
        <f ca="1">SUM(0.75*(R130-N130),N130)</f>
        <v>13.6875</v>
      </c>
      <c r="R130" s="108">
        <v>17</v>
      </c>
      <c r="S130" s="122"/>
      <c r="T130" s="111">
        <f ca="1">SUM((BJ20+BK20+BL20+BM19+BN19+BO19+BP18+BQ18+BR18+BS17+BT17+BU17+BV16+BW16+BX16+CC14+CD14+CE14+CJ12+CK12+CL12+CM11+CN11+CO11+CP10+CQ10+CR10+CS9+CT9+CU9+CV8+CW8+CX8)*0.132/3,(BY15+BZ15+CA15+CB15+CF13+CG13+CH13+CI13)*0.132/4,(CW7+CV7+CU7+CT7+CS7+CR7+CQ7+CP6+CO6+CN6+CM6+CL6+CK6+CJ6+CI5+CH5+CG5+CF5+CE5+CD5+CC5+CB4+CA4+BZ4+BY4+BX4+BW4+BV4)*0.132/7,17)</f>
        <v>17.709681318681319</v>
      </c>
      <c r="U130" s="111"/>
      <c r="V130" s="122"/>
      <c r="W130" s="108"/>
    </row>
    <row r="131" spans="2:23">
      <c r="B131" s="108">
        <v>24</v>
      </c>
      <c r="C131" s="71">
        <f ca="1">SUM(0.25*(F131-B131),B131)</f>
        <v>22</v>
      </c>
      <c r="D131" s="71">
        <f ca="1">SUM(0.5*(F131-B131)+B131)</f>
        <v>20</v>
      </c>
      <c r="E131" s="71">
        <f ca="1">SUM(0.75*(F131-B131),B131)</f>
        <v>18</v>
      </c>
      <c r="F131" s="108">
        <v>16</v>
      </c>
      <c r="G131" s="71">
        <f ca="1">SUM(0.25*(J131-F131),F131)</f>
        <v>14</v>
      </c>
      <c r="H131" s="71">
        <f ca="1">SUM(0.5*(J131-F131),F131)</f>
        <v>12</v>
      </c>
      <c r="I131" s="71">
        <f ca="1">SUM(0.75*(J131-F131),F131)</f>
        <v>10</v>
      </c>
      <c r="J131" s="108">
        <f ca="1">SUM(F131,-B131,F131)</f>
        <v>8</v>
      </c>
      <c r="K131" s="71">
        <f ca="1">SUM(0.25*(N131-J131),J131)</f>
        <v>6.5</v>
      </c>
      <c r="L131" s="71">
        <f ca="1">SUM(0.5*(N131-J131),J131)</f>
        <v>5</v>
      </c>
      <c r="M131" s="71">
        <f ca="1">SUM(0.75*(N131-J131),J131)</f>
        <v>3.5</v>
      </c>
      <c r="N131" s="108">
        <f ca="1">SUM(F131,-B131,J131,0.25*ABS(J131-F131))</f>
        <v>2</v>
      </c>
      <c r="O131" s="71">
        <f ca="1">SUM(0.25*(R131-N131),N131)</f>
        <v>5.75</v>
      </c>
      <c r="P131" s="71">
        <f ca="1">SUM(0.5*(R131-N131),N131)</f>
        <v>9.5</v>
      </c>
      <c r="Q131" s="71">
        <f ca="1">SUM(0.75*(R131-N131),N131)</f>
        <v>13.25</v>
      </c>
      <c r="R131" s="108">
        <v>17</v>
      </c>
      <c r="S131" s="122"/>
      <c r="T131" s="111">
        <f ca="1">SUM((BH20+BI20+BJ20+BO18+BP18+BQ18+BV16+BW16+BX16+CS10+CT10+CU10+CZ8+DA8+DB8)*0.132/3,(BK19+BL19+BM19+BN19+BR17+BS17+BT17+BU17+BY15+BZ15+CA15+CB15+CC14+CD14+CE14+CF14+CG13+CH13+CI13+CJ13+CK12+CL12+CM12+CN12+CO11+CP11+CQ11+CR11+CV9+CW9+CX9+CY9)*0.132/4,(DA7+CZ7+CY7+CX7+CW7+CV7+CU7+CT7+CS6+CR6+CQ6+CP6+CO6+CN6+CM6+CL6+CK5+CJ5+CI5+CH5+CG5+CF5+CE5+CD5+CC4+CB4+CA4+BZ4+BY4+BX4+BW4+BV4)*0.132/8,17)</f>
        <v>17.71753846153846</v>
      </c>
      <c r="U131" s="111"/>
      <c r="V131" s="122"/>
      <c r="W131" s="108"/>
    </row>
    <row r="132" spans="2:23">
      <c r="B132" s="108"/>
      <c r="C132" s="71"/>
      <c r="D132" s="71"/>
      <c r="E132" s="71"/>
      <c r="F132" s="108"/>
      <c r="G132" s="71"/>
      <c r="H132" s="71"/>
      <c r="I132" s="71"/>
      <c r="J132" s="108"/>
      <c r="K132" s="71"/>
      <c r="L132" s="71"/>
      <c r="M132" s="71"/>
      <c r="N132" s="108"/>
      <c r="O132" s="71"/>
      <c r="P132" s="71"/>
      <c r="Q132" s="71"/>
      <c r="R132" s="108"/>
      <c r="S132" s="122"/>
      <c r="T132" s="111"/>
      <c r="U132" s="111"/>
      <c r="V132" s="122"/>
      <c r="W132" s="108"/>
    </row>
    <row r="133" spans="2:23">
      <c r="B133" s="108">
        <v>17</v>
      </c>
      <c r="C133" s="71">
        <f ca="1">SUM(0.25*(F133-B133),B133)</f>
        <v>17</v>
      </c>
      <c r="D133" s="71">
        <f ca="1">SUM(0.5*(F133-B133)+B133)</f>
        <v>17</v>
      </c>
      <c r="E133" s="71">
        <f ca="1">SUM(0.75*(F133-B133),B133)</f>
        <v>17</v>
      </c>
      <c r="F133" s="108">
        <v>17</v>
      </c>
      <c r="G133" s="71">
        <f ca="1">SUM(0.25*(J133-F133),F133)</f>
        <v>17</v>
      </c>
      <c r="H133" s="71">
        <f ca="1">SUM(0.5*(J133-F133),F133)</f>
        <v>17</v>
      </c>
      <c r="I133" s="71">
        <f ca="1">SUM(0.75*(J133-F133),F133)</f>
        <v>17</v>
      </c>
      <c r="J133" s="108">
        <f ca="1">SUM(F133,-B133,F133)</f>
        <v>17</v>
      </c>
      <c r="K133" s="71">
        <f ca="1">SUM(0.25*(N133-J133),J133)</f>
        <v>17</v>
      </c>
      <c r="L133" s="71">
        <f ca="1">SUM(0.5*(N133-J133),J133)</f>
        <v>17</v>
      </c>
      <c r="M133" s="71">
        <f ca="1">SUM(0.75*(N133-J133),J133)</f>
        <v>17</v>
      </c>
      <c r="N133" s="108">
        <f ca="1">SUM(F133,-B133,J133,0.25*ABS(J133-F133),0.2*(17-F133))</f>
        <v>17</v>
      </c>
      <c r="O133" s="71">
        <f ca="1">SUM(0.25*(R133-N133),N133)</f>
        <v>17</v>
      </c>
      <c r="P133" s="71">
        <f ca="1">SUM(0.5*(R133-N133),N133)</f>
        <v>17</v>
      </c>
      <c r="Q133" s="71">
        <f ca="1">SUM(0.75*(R133-N133),N133)</f>
        <v>17</v>
      </c>
      <c r="R133" s="108">
        <v>17</v>
      </c>
      <c r="S133" s="122"/>
      <c r="T133" s="111">
        <f ca="1">SUM((BV20+BV19+BV18+BV17+BV16+BV15+BV14+BV13+BV12+BV11+BV10+BV9+BV8+BV7+BV6+BV5+BV4)*0.132,17)</f>
        <v>17.651538461538461</v>
      </c>
      <c r="U133" s="111"/>
      <c r="V133" s="122"/>
      <c r="W133" s="108"/>
    </row>
    <row r="134" spans="2:23">
      <c r="B134" s="108">
        <v>18</v>
      </c>
      <c r="C134" s="71">
        <f ca="1">SUM(0.25*(F134-B134),B134)</f>
        <v>17.75</v>
      </c>
      <c r="D134" s="71">
        <f ca="1">SUM(0.5*(F134-B134)+B134)</f>
        <v>17.5</v>
      </c>
      <c r="E134" s="71">
        <f ca="1">SUM(0.75*(F134-B134),B134)</f>
        <v>17.25</v>
      </c>
      <c r="F134" s="108">
        <v>17</v>
      </c>
      <c r="G134" s="71">
        <f ca="1">SUM(0.25*(J134-F134),F134)</f>
        <v>16.75</v>
      </c>
      <c r="H134" s="71">
        <f ca="1">SUM(0.5*(J134-F134),F134)</f>
        <v>16.5</v>
      </c>
      <c r="I134" s="71">
        <f ca="1">SUM(0.75*(J134-F134),F134)</f>
        <v>16.25</v>
      </c>
      <c r="J134" s="108">
        <f ca="1">SUM(F134,-B134,F134)</f>
        <v>16</v>
      </c>
      <c r="K134" s="71">
        <f ca="1">SUM(0.25*(N134-J134),J134)</f>
        <v>15.8125</v>
      </c>
      <c r="L134" s="71">
        <f ca="1">SUM(0.5*(N134-J134),J134)</f>
        <v>15.625</v>
      </c>
      <c r="M134" s="71">
        <f ca="1">SUM(0.75*(N134-J134),J134)</f>
        <v>15.4375</v>
      </c>
      <c r="N134" s="108">
        <f ca="1">SUM(F134,-B134,J134,0.25*ABS(J134-F134))</f>
        <v>15.25</v>
      </c>
      <c r="O134" s="71">
        <f ca="1">SUM(0.25*(R134-N134),N134)</f>
        <v>15.6875</v>
      </c>
      <c r="P134" s="71">
        <f ca="1">SUM(0.5*(R134-N134),N134)</f>
        <v>16.125</v>
      </c>
      <c r="Q134" s="71">
        <f ca="1">SUM(0.75*(R134-N134),N134)</f>
        <v>16.5625</v>
      </c>
      <c r="R134" s="108">
        <v>17</v>
      </c>
      <c r="S134" s="122"/>
      <c r="T134" s="111">
        <f ca="1">SUM((BT20+BU19+BU18+BV17+BV16+BW15+BW14+BX13+BX12+BY11+BY10+BX9+BX8+BW7+BW6+BV5+BV4)*0.132,17)</f>
        <v>17.783538461538463</v>
      </c>
      <c r="U134" s="111"/>
      <c r="V134" s="122"/>
      <c r="W134" s="108"/>
    </row>
    <row r="135" spans="2:23">
      <c r="B135" s="108">
        <v>19</v>
      </c>
      <c r="C135" s="71">
        <f ca="1">SUM(0.25*(F135-B135),B135)</f>
        <v>18.5</v>
      </c>
      <c r="D135" s="71">
        <f ca="1">SUM(0.5*(F135-B135)+B135)</f>
        <v>18</v>
      </c>
      <c r="E135" s="71">
        <f ca="1">SUM(0.75*(F135-B135),B135)</f>
        <v>17.5</v>
      </c>
      <c r="F135" s="108">
        <v>17</v>
      </c>
      <c r="G135" s="71">
        <f ca="1">SUM(0.25*(J135-F135),F135)</f>
        <v>16.5</v>
      </c>
      <c r="H135" s="71">
        <f ca="1">SUM(0.5*(J135-F135),F135)</f>
        <v>16</v>
      </c>
      <c r="I135" s="71">
        <f ca="1">SUM(0.75*(J135-F135),F135)</f>
        <v>15.5</v>
      </c>
      <c r="J135" s="108">
        <f ca="1">SUM(F135,-B135,F135)</f>
        <v>15</v>
      </c>
      <c r="K135" s="71">
        <f ca="1">SUM(0.25*(N135-J135),J135)</f>
        <v>14.625</v>
      </c>
      <c r="L135" s="71">
        <f ca="1">SUM(0.5*(N135-J135),J135)</f>
        <v>14.25</v>
      </c>
      <c r="M135" s="71">
        <f ca="1">SUM(0.75*(N135-J135),J135)</f>
        <v>13.875</v>
      </c>
      <c r="N135" s="108">
        <f ca="1">SUM(F135,-B135,J135,0.25*ABS(J135-F135))</f>
        <v>13.5</v>
      </c>
      <c r="O135" s="71">
        <f ca="1">SUM(0.25*(R135-N135),N135)</f>
        <v>14.375</v>
      </c>
      <c r="P135" s="71">
        <f ca="1">SUM(0.5*(R135-N135),N135)</f>
        <v>15.25</v>
      </c>
      <c r="Q135" s="71">
        <f ca="1">SUM(0.75*(R135-N135),N135)</f>
        <v>16.125</v>
      </c>
      <c r="R135" s="108">
        <v>17</v>
      </c>
      <c r="S135" s="122"/>
      <c r="T135" s="111">
        <f ca="1">SUM((BR20+BS19+BT18+BU17+BV16+BW15+BX14+BY13+BZ12+CA11+CA10+CB9+CB8+BW5+BV4)*0.132,(CA7+BZ7+BY6+BX6)*0.132/2,17)</f>
        <v>18.37753846153846</v>
      </c>
      <c r="U135" s="111"/>
      <c r="V135" s="122"/>
      <c r="W135" s="108"/>
    </row>
    <row r="136" spans="2:23">
      <c r="B136" s="108">
        <v>20</v>
      </c>
      <c r="C136" s="71">
        <f ca="1">SUM(0.25*(F136-B136),B136)</f>
        <v>19.25</v>
      </c>
      <c r="D136" s="71">
        <f ca="1">SUM(0.5*(F136-B136)+B136)</f>
        <v>18.5</v>
      </c>
      <c r="E136" s="71">
        <f ca="1">SUM(0.75*(F136-B136),B136)</f>
        <v>17.75</v>
      </c>
      <c r="F136" s="108">
        <v>17</v>
      </c>
      <c r="G136" s="71">
        <f ca="1">SUM(0.25*(J136-F136),F136)</f>
        <v>16.25</v>
      </c>
      <c r="H136" s="71">
        <f ca="1">SUM(0.5*(J136-F136),F136)</f>
        <v>15.5</v>
      </c>
      <c r="I136" s="71">
        <f ca="1">SUM(0.75*(J136-F136),F136)</f>
        <v>14.75</v>
      </c>
      <c r="J136" s="108">
        <f ca="1">SUM(F136,-B136,F136)</f>
        <v>14</v>
      </c>
      <c r="K136" s="71">
        <f ca="1">SUM(0.25*(N136-J136),J136)</f>
        <v>13.4375</v>
      </c>
      <c r="L136" s="71">
        <f ca="1">SUM(0.5*(N136-J136),J136)</f>
        <v>12.875</v>
      </c>
      <c r="M136" s="71">
        <f ca="1">SUM(0.75*(N136-J136),J136)</f>
        <v>12.3125</v>
      </c>
      <c r="N136" s="108">
        <f ca="1">SUM(F136,-B136,J136,0.25*ABS(J136-F136))</f>
        <v>11.75</v>
      </c>
      <c r="O136" s="71">
        <f ca="1">SUM(0.25*(R136-N136),N136)</f>
        <v>13.0625</v>
      </c>
      <c r="P136" s="71">
        <f ca="1">SUM(0.5*(R136-N136),N136)</f>
        <v>14.375</v>
      </c>
      <c r="Q136" s="71">
        <f ca="1">SUM(0.75*(R136-N136),N136)</f>
        <v>15.6875</v>
      </c>
      <c r="R136" s="108">
        <v>17</v>
      </c>
      <c r="S136" s="122"/>
      <c r="T136" s="111">
        <f ca="1">SUM((BP20+BS18+BV16+BY14+CB12+CC11+CD10+CE9+CF8)*0.132,(BQ19+BR19+BT17+BU17+BW15+BX15+BZ13+CA13)*0.132/2,(CE7+CD7+CC7+CB6+CA6+BZ6)*0.132/3,(BY5+BX5+BW4+BV4)*0.132/2,17)</f>
        <v>17.981538461538463</v>
      </c>
      <c r="U136" s="111"/>
      <c r="V136" s="122"/>
      <c r="W136" s="108"/>
    </row>
    <row r="137" spans="2:23">
      <c r="B137" s="108">
        <v>21</v>
      </c>
      <c r="C137" s="71">
        <f ca="1">SUM(0.25*(F137-B137),B137)</f>
        <v>20</v>
      </c>
      <c r="D137" s="71">
        <f ca="1">SUM(0.5*(F137-B137)+B137)</f>
        <v>19</v>
      </c>
      <c r="E137" s="71">
        <f ca="1">SUM(0.75*(F137-B137),B137)</f>
        <v>18</v>
      </c>
      <c r="F137" s="108">
        <v>17</v>
      </c>
      <c r="G137" s="71">
        <f ca="1">SUM(0.25*(J137-F137),F137)</f>
        <v>16</v>
      </c>
      <c r="H137" s="71">
        <f ca="1">SUM(0.5*(J137-F137),F137)</f>
        <v>15</v>
      </c>
      <c r="I137" s="71">
        <f ca="1">SUM(0.75*(J137-F137),F137)</f>
        <v>14</v>
      </c>
      <c r="J137" s="108">
        <f ca="1">SUM(F137,-B137,F137)</f>
        <v>13</v>
      </c>
      <c r="K137" s="71">
        <f ca="1">SUM(0.25*(N137-J137),J137)</f>
        <v>12.25</v>
      </c>
      <c r="L137" s="71">
        <f ca="1">SUM(0.5*(N137-J137),J137)</f>
        <v>11.5</v>
      </c>
      <c r="M137" s="71">
        <f ca="1">SUM(0.75*(N137-J137),J137)</f>
        <v>10.75</v>
      </c>
      <c r="N137" s="108">
        <f ca="1">SUM(F137,-B137,J137,0.25*ABS(J137-F137))</f>
        <v>10</v>
      </c>
      <c r="O137" s="71">
        <f ca="1">SUM(0.25*(R137-N137),N137)</f>
        <v>11.75</v>
      </c>
      <c r="P137" s="71">
        <f ca="1">SUM(0.5*(R137-N137),N137)</f>
        <v>13.5</v>
      </c>
      <c r="Q137" s="71">
        <f ca="1">SUM(0.75*(R137-N137),N137)</f>
        <v>15.25</v>
      </c>
      <c r="R137" s="108">
        <v>17</v>
      </c>
      <c r="S137" s="122"/>
      <c r="T137" s="111">
        <f ca="1">SUM((BN20+BO20+BP19+BQ19+BS17+BT17+BU16+BV16+BW15+BX15+BY14+BZ14+CA13+CB13+CC12+CD12+CE11+CF11+CH9+CI9)*0.132/2,(BR18+CG10+CJ8)*0.132,(CI7+CH7+CG7+CF7+CE6+CD6+CC6+CB6)*0.132/4,(CA5+BZ5+BY5+BX4+BW4+BV4)*0.132/3,17)</f>
        <v>17.926538461538463</v>
      </c>
      <c r="U137" s="111"/>
      <c r="V137" s="122"/>
      <c r="W137" s="108"/>
    </row>
    <row r="138" spans="2:23">
      <c r="B138" s="108">
        <v>22</v>
      </c>
      <c r="C138" s="71">
        <f ca="1">SUM(0.25*(F138-B138),B138)</f>
        <v>20.75</v>
      </c>
      <c r="D138" s="71">
        <f ca="1">SUM(0.5*(F138-B138)+B138)</f>
        <v>19.5</v>
      </c>
      <c r="E138" s="71">
        <f ca="1">SUM(0.75*(F138-B138),B138)</f>
        <v>18.25</v>
      </c>
      <c r="F138" s="108">
        <v>17</v>
      </c>
      <c r="G138" s="71">
        <f ca="1">SUM(0.25*(J138-F138),F138)</f>
        <v>15.75</v>
      </c>
      <c r="H138" s="71">
        <f ca="1">SUM(0.5*(J138-F138),F138)</f>
        <v>14.5</v>
      </c>
      <c r="I138" s="71">
        <f ca="1">SUM(0.75*(J138-F138),F138)</f>
        <v>13.25</v>
      </c>
      <c r="J138" s="108">
        <f ca="1">SUM(F138,-B138,F138)</f>
        <v>12</v>
      </c>
      <c r="K138" s="71">
        <f ca="1">SUM(0.25*(N138-J138),J138)</f>
        <v>11.0625</v>
      </c>
      <c r="L138" s="71">
        <f ca="1">SUM(0.5*(N138-J138),J138)</f>
        <v>10.125</v>
      </c>
      <c r="M138" s="71">
        <f ca="1">SUM(0.75*(N138-J138),J138)</f>
        <v>9.1875</v>
      </c>
      <c r="N138" s="108">
        <f ca="1">SUM(F138,-B138,J138,0.25*ABS(J138-F138))</f>
        <v>8.25</v>
      </c>
      <c r="O138" s="71">
        <f ca="1">SUM(0.25*(R138-N138),N138)</f>
        <v>10.4375</v>
      </c>
      <c r="P138" s="71">
        <f ca="1">SUM(0.5*(R138-N138),N138)</f>
        <v>12.625</v>
      </c>
      <c r="Q138" s="71">
        <f ca="1">SUM(0.75*(R138-N138),N138)</f>
        <v>14.8125</v>
      </c>
      <c r="R138" s="108">
        <v>17</v>
      </c>
      <c r="S138" s="122"/>
      <c r="T138" s="111">
        <f ca="1">SUM((BL20+BM20+BN19+BO19+BS17+BT17+BU16+BV16+BZ14+CA14+CE12+CF12+CG11+CH11+CI10+CJ10+CK9+CL9+CM8+CN8)*0.132/2,(BP18+BQ18+BR18+BW15+BX15+BY15+CB13+CC13+CD13)*0.132/3,(CM7+CL7+CK7+CJ7+CI7+CH6+CG6+CF6+CE6+CD6)*0.132/5,(CC5+CB5+CA5+BZ5+BY4+BX4+BW4+BV4)*0.132/4,17)</f>
        <v>18.080538461538463</v>
      </c>
      <c r="U138" s="111"/>
      <c r="V138" s="122"/>
      <c r="W138" s="108"/>
    </row>
    <row r="139" spans="2:23">
      <c r="B139" s="108">
        <v>23</v>
      </c>
      <c r="C139" s="71">
        <f ca="1">SUM(0.25*(F139-B139),B139)</f>
        <v>21.5</v>
      </c>
      <c r="D139" s="71">
        <f ca="1">SUM(0.5*(F139-B139)+B139)</f>
        <v>20</v>
      </c>
      <c r="E139" s="71">
        <f ca="1">SUM(0.75*(F139-B139),B139)</f>
        <v>18.5</v>
      </c>
      <c r="F139" s="108">
        <v>17</v>
      </c>
      <c r="G139" s="71">
        <f ca="1">SUM(0.25*(J139-F139),F139)</f>
        <v>15.5</v>
      </c>
      <c r="H139" s="71">
        <f ca="1">SUM(0.5*(J139-F139),F139)</f>
        <v>14</v>
      </c>
      <c r="I139" s="71">
        <f ca="1">SUM(0.75*(J139-F139),F139)</f>
        <v>12.5</v>
      </c>
      <c r="J139" s="108">
        <f ca="1">SUM(F139,-B139,F139)</f>
        <v>11</v>
      </c>
      <c r="K139" s="71">
        <f ca="1">SUM(0.25*(N139-J139),J139)</f>
        <v>9.875</v>
      </c>
      <c r="L139" s="71">
        <f ca="1">SUM(0.5*(N139-J139),J139)</f>
        <v>8.75</v>
      </c>
      <c r="M139" s="71">
        <f ca="1">SUM(0.75*(N139-J139),J139)</f>
        <v>7.625</v>
      </c>
      <c r="N139" s="108">
        <f ca="1">SUM(F139,-B139,J139,0.25*ABS(J139-F139))</f>
        <v>6.5</v>
      </c>
      <c r="O139" s="71">
        <f ca="1">SUM(0.25*(R139-N139),N139)</f>
        <v>9.125</v>
      </c>
      <c r="P139" s="71">
        <f ca="1">SUM(0.5*(R139-N139),N139)</f>
        <v>11.75</v>
      </c>
      <c r="Q139" s="71">
        <f ca="1">SUM(0.75*(R139-N139),N139)</f>
        <v>14.375</v>
      </c>
      <c r="R139" s="108">
        <v>17</v>
      </c>
      <c r="S139" s="122"/>
      <c r="T139" s="111">
        <f ca="1">SUM((BJ20+BK20+BL20+BO18+BP18+BQ18+BT16+BU16+BV16+BW15+BX15+BY15+BZ14+CA14+CB14+CC13+CD13+CE13+CF12+CG12+CH12+CI11+CJ11+CK11+CN9+CO9+CP9)*0.132/3,(BM19+BN19+BR17+BS17+CL10+CM10+CQ8+CR8)*0.132/2,(CQ7+CP7+CO7+CN7+CM7+CL7+CK6+CJ6+CI6+CH6+CG6+CF6)*0.132/6,(CE5+CD5+CC5+CB5+CA5+BZ4+BY4+BX4+BW4+BV4)*0.132/5,17)</f>
        <v>17.787938461538463</v>
      </c>
      <c r="U139" s="111"/>
      <c r="V139" s="122"/>
      <c r="W139" s="108"/>
    </row>
    <row r="140" spans="2:23">
      <c r="B140" s="108">
        <v>24</v>
      </c>
      <c r="C140" s="71">
        <f ca="1">SUM(0.25*(F140-B140),B140)</f>
        <v>22.25</v>
      </c>
      <c r="D140" s="71">
        <f ca="1">SUM(0.5*(F140-B140)+B140)</f>
        <v>20.5</v>
      </c>
      <c r="E140" s="71">
        <f ca="1">SUM(0.75*(F140-B140),B140)</f>
        <v>18.75</v>
      </c>
      <c r="F140" s="108">
        <v>17</v>
      </c>
      <c r="G140" s="71">
        <f ca="1">SUM(0.25*(J140-F140),F140)</f>
        <v>15.25</v>
      </c>
      <c r="H140" s="71">
        <f ca="1">SUM(0.5*(J140-F140),F140)</f>
        <v>13.5</v>
      </c>
      <c r="I140" s="71">
        <f ca="1">SUM(0.75*(J140-F140),F140)</f>
        <v>11.75</v>
      </c>
      <c r="J140" s="108">
        <f ca="1">SUM(F140,-B140,F140)</f>
        <v>10</v>
      </c>
      <c r="K140" s="71">
        <f ca="1">SUM(0.25*(N140-J140),J140)</f>
        <v>8.6875</v>
      </c>
      <c r="L140" s="71">
        <f ca="1">SUM(0.5*(N140-J140),J140)</f>
        <v>7.375</v>
      </c>
      <c r="M140" s="71">
        <f ca="1">SUM(0.75*(N140-J140),J140)</f>
        <v>6.0625</v>
      </c>
      <c r="N140" s="108">
        <f ca="1">SUM(F140,-B140,J140,0.25*ABS(J140-F140))</f>
        <v>4.75</v>
      </c>
      <c r="O140" s="71">
        <f ca="1">SUM(0.25*(R140-N140),N140)</f>
        <v>7.8125</v>
      </c>
      <c r="P140" s="71">
        <f ca="1">SUM(0.5*(R140-N140),N140)</f>
        <v>10.875</v>
      </c>
      <c r="Q140" s="71">
        <f ca="1">SUM(0.75*(R140-N140),N140)</f>
        <v>13.9375</v>
      </c>
      <c r="R140" s="108">
        <v>17</v>
      </c>
      <c r="S140" s="122"/>
      <c r="T140" s="111">
        <f ca="1">SUM((BH20+BI20+BJ20+BK19+BL19+BM19+BN18+BO18+BP18+BQ17+BR17+BS17+BT16+BU16+BV16++CA14+CB14+CC14+CH12+CI12+CJ12+CK11+CL11+CM11+CN10+CO10+CP10+CQ9+CR9+CS9+CT8+CU8+CV8)*0.132/3,(BW15+BX15+BY15+BZ15+CD13+CE13+CF13+CG13)*0.132/4,(CU7+CT7+CS7+CR7+CQ7+CP7+CO7+CN6+CM6+CL6+CK6+CJ6+CI6+CH6)*0.132/7,(CG5+CF5+CE5+CD5+CC5+CB5+CA4+BZ4+BY4+BX4+BW4+BV4)*0.132/6,17)</f>
        <v>17.404824175824178</v>
      </c>
      <c r="U140" s="111"/>
      <c r="V140" s="122"/>
      <c r="W140" s="108"/>
    </row>
    <row r="141" spans="2:23">
      <c r="B141" s="108">
        <v>25</v>
      </c>
      <c r="C141" s="71">
        <f ca="1">SUM(0.25*(F141-B141),B141)</f>
        <v>23</v>
      </c>
      <c r="D141" s="71">
        <f ca="1">SUM(0.5*(F141-B141)+B141)</f>
        <v>21</v>
      </c>
      <c r="E141" s="71">
        <f ca="1">SUM(0.75*(F141-B141),B141)</f>
        <v>19</v>
      </c>
      <c r="F141" s="108">
        <v>17</v>
      </c>
      <c r="G141" s="71">
        <f ca="1">SUM(0.25*(J141-F141),F141)</f>
        <v>15</v>
      </c>
      <c r="H141" s="71">
        <f ca="1">SUM(0.5*(J141-F141),F141)</f>
        <v>13</v>
      </c>
      <c r="I141" s="71">
        <f ca="1">SUM(0.75*(J141-F141),F141)</f>
        <v>11</v>
      </c>
      <c r="J141" s="108">
        <f ca="1">SUM(F141,-B141,F141)</f>
        <v>9</v>
      </c>
      <c r="K141" s="71">
        <f ca="1">SUM(0.25*(N141-J141),J141)</f>
        <v>7.5</v>
      </c>
      <c r="L141" s="71">
        <f ca="1">SUM(0.5*(N141-J141),J141)</f>
        <v>6</v>
      </c>
      <c r="M141" s="71">
        <f ca="1">SUM(0.75*(N141-J141),J141)</f>
        <v>4.5</v>
      </c>
      <c r="N141" s="108">
        <f ca="1">SUM(F141,-B141,J141,0.25*ABS(J141-F141))</f>
        <v>3</v>
      </c>
      <c r="O141" s="71">
        <f ca="1">SUM(0.25*(R141-N141),N141)</f>
        <v>6.5</v>
      </c>
      <c r="P141" s="71">
        <f ca="1">SUM(0.5*(R141-N141),N141)</f>
        <v>10</v>
      </c>
      <c r="Q141" s="71">
        <f ca="1">SUM(0.75*(R141-N141),N141)</f>
        <v>13.5</v>
      </c>
      <c r="R141" s="108">
        <v>17</v>
      </c>
      <c r="S141" s="122"/>
      <c r="T141" s="111">
        <f ca="1">SUM((BF20+BG20+BH20++BM18+BN18+BO18+BT16+BU16+BV16+CQ10+CR10+CS10+CX8+CY8+CZ8)*0.132/3,(BI19+BJ19+BK19+BL19+BP17+BQ17+BR17+BS17+BW15+BX15+BY15+BZ15+CA14+CB14+CC14+CD14+CE13+CF13+CG13+CH13+CI12+CJ12+CK12+CL12+CM11+CN11+CO11+CP11+CT9+CU9+CV9+CW9)*0.132/4,(CY7+CX7+CW7+CV7+CU7+CT7+CS7+CR7+CQ6+CP6+CO6+CN6+CM6+CL6+CK6+CJ6)*0.132/8,(CI5+CH5+CG5+CF5+CE5+CD5+CC5+CB4+CA4+BZ4+BY4+BX4+BW4+BV4)*0.132/7,17)</f>
        <v>17.180895604395605</v>
      </c>
      <c r="U141" s="111"/>
      <c r="V141" s="122"/>
      <c r="W141" s="108"/>
    </row>
    <row r="142" spans="2:23">
      <c r="B142" s="108">
        <v>26</v>
      </c>
      <c r="C142" s="71">
        <f ca="1">SUM(0.25*(F142-B142),B142)</f>
        <v>23.75</v>
      </c>
      <c r="D142" s="71">
        <f ca="1">SUM(0.5*(F142-B142)+B142)</f>
        <v>21.5</v>
      </c>
      <c r="E142" s="71">
        <f ca="1">SUM(0.75*(F142-B142),B142)</f>
        <v>19.25</v>
      </c>
      <c r="F142" s="108">
        <v>17</v>
      </c>
      <c r="G142" s="71">
        <f ca="1">SUM(0.25*(J142-F142),F142)</f>
        <v>14.75</v>
      </c>
      <c r="H142" s="71">
        <f ca="1">SUM(0.5*(J142-F142),F142)</f>
        <v>12.5</v>
      </c>
      <c r="I142" s="71">
        <f ca="1">SUM(0.75*(J142-F142),F142)</f>
        <v>10.25</v>
      </c>
      <c r="J142" s="108">
        <f ca="1">SUM(F142,-B142,F142)</f>
        <v>8</v>
      </c>
      <c r="K142" s="71">
        <f ca="1">SUM(0.25*(N142-J142),J142)</f>
        <v>6.3125</v>
      </c>
      <c r="L142" s="71">
        <f ca="1">SUM(0.5*(N142-J142),J142)</f>
        <v>4.625</v>
      </c>
      <c r="M142" s="71">
        <f ca="1">SUM(0.75*(N142-J142),J142)</f>
        <v>2.9375</v>
      </c>
      <c r="N142" s="108">
        <f ca="1">SUM(F142,-B142,J142,0.25*ABS(J142-F142))</f>
        <v>1.25</v>
      </c>
      <c r="O142" s="71">
        <f ca="1">SUM(0.25*(R142-N142),N142)</f>
        <v>5.1875</v>
      </c>
      <c r="P142" s="71">
        <f ca="1">SUM(0.5*(R142-N142),N142)</f>
        <v>9.125</v>
      </c>
      <c r="Q142" s="71">
        <f ca="1">SUM(0.75*(R142-N142),N142)</f>
        <v>13.0625</v>
      </c>
      <c r="R142" s="108">
        <v>17</v>
      </c>
      <c r="S142" s="122"/>
      <c r="T142" s="111">
        <f ca="1">SUM((BD20+BE20+BF20)*0.132/3,(BG19+BH19+BI19+BJ19+BK18+BL18+BM18+BN18+BO17+BP17+BQ17+BR17+BS16+BT16+BU16+BV16+CB14+CC14+CD14+CE14+CK12+CL12+CM12+CN12+CO11+CP11+CQ11+CR11+CV9+CW9+CX9+CY9)*0.132/4,(BW15+BX15+BY15+BZ15+CA15+CF13+CG13+CH13+CI13+CJ13)*0.132/5,(CS10+CT10+CU10+CZ8+DA8+DB8)*0.132/3,(DA7+CZ7+CY7+CX7+CW7+CV7+CU7+CT7+CS6+CR6+CQ6+CP6+CO6+CN6+CM6+CL6+CK5+CJ5+CI5+CH5+CG5+CF5+CE5+CD5+CC4+CB4+CA4+BZ4+BY4+BX4+BW4+BV4)*0.132/8,17)</f>
        <v>17.286338461538463</v>
      </c>
      <c r="U142" s="111"/>
      <c r="V142" s="122"/>
      <c r="W142" s="108"/>
    </row>
    <row r="143" spans="2:23">
      <c r="B143" s="108"/>
      <c r="C143" s="71"/>
      <c r="D143" s="71"/>
      <c r="E143" s="71"/>
      <c r="F143" s="108"/>
      <c r="G143" s="71"/>
      <c r="H143" s="71"/>
      <c r="I143" s="71"/>
      <c r="J143" s="108"/>
      <c r="K143" s="71"/>
      <c r="L143" s="71"/>
      <c r="M143" s="71"/>
      <c r="N143" s="108"/>
      <c r="O143" s="71"/>
      <c r="P143" s="71"/>
      <c r="Q143" s="71"/>
      <c r="R143" s="108"/>
      <c r="S143" s="122"/>
      <c r="T143" s="111"/>
      <c r="U143" s="111"/>
      <c r="V143" s="122"/>
      <c r="W143" s="108"/>
    </row>
    <row r="144" spans="2:23">
      <c r="B144" s="108">
        <v>19</v>
      </c>
      <c r="C144" s="71">
        <f ca="1">SUM(0.25*(F144-B144),B144)</f>
        <v>18.75</v>
      </c>
      <c r="D144" s="71">
        <f ca="1">SUM(0.5*(F144-B144)+B144)</f>
        <v>18.5</v>
      </c>
      <c r="E144" s="71">
        <f ca="1">SUM(0.75*(F144-B144),B144)</f>
        <v>18.25</v>
      </c>
      <c r="F144" s="108">
        <v>18</v>
      </c>
      <c r="G144" s="71">
        <f ca="1">SUM(0.25*(J144-F144),F144)</f>
        <v>17.75</v>
      </c>
      <c r="H144" s="71">
        <f ca="1">SUM(0.5*(J144-F144),F144)</f>
        <v>17.5</v>
      </c>
      <c r="I144" s="71">
        <f ca="1">SUM(0.75*(J144-F144),F144)</f>
        <v>17.25</v>
      </c>
      <c r="J144" s="108">
        <f ca="1">SUM(F144,-B144,F144)</f>
        <v>17</v>
      </c>
      <c r="K144" s="71">
        <f ca="1">SUM(0.25*(N144-J144),J144)</f>
        <v>16.8125</v>
      </c>
      <c r="L144" s="71">
        <f ca="1">SUM(0.5*(N144-J144),J144)</f>
        <v>16.625</v>
      </c>
      <c r="M144" s="71">
        <f ca="1">SUM(0.75*(N144-J144),J144)</f>
        <v>16.4375</v>
      </c>
      <c r="N144" s="108">
        <f ca="1">SUM(F144,-B144,J144,0.25*ABS(J144-F144))</f>
        <v>16.25</v>
      </c>
      <c r="O144" s="71">
        <f ca="1">SUM(0.25*(R144-N144),N144)</f>
        <v>16.4375</v>
      </c>
      <c r="P144" s="71">
        <f ca="1">SUM(0.5*(R144-N144),N144)</f>
        <v>16.625</v>
      </c>
      <c r="Q144" s="71">
        <f ca="1">SUM(0.75*(R144-N144),N144)</f>
        <v>16.8125</v>
      </c>
      <c r="R144" s="108">
        <v>17</v>
      </c>
      <c r="S144" s="122"/>
      <c r="T144" s="111">
        <f ca="1">SUM((BR20+BS19+BS18+BT17+BT16+BU15+BU14+BV13+BV12+BW11+BW10+BX9+BX8+BW7+BW6+BV5+BV4)*0.132,17)</f>
        <v>17.651538461538461</v>
      </c>
      <c r="U144" s="111"/>
      <c r="V144" s="122"/>
      <c r="W144" s="108"/>
    </row>
    <row r="145" spans="2:23">
      <c r="B145" s="108">
        <v>20</v>
      </c>
      <c r="C145" s="71">
        <f ca="1">SUM(0.25*(F145-B145),B145)</f>
        <v>19.5</v>
      </c>
      <c r="D145" s="71">
        <f ca="1">SUM(0.5*(F145-B145)+B145)</f>
        <v>19</v>
      </c>
      <c r="E145" s="71">
        <f ca="1">SUM(0.75*(F145-B145),B145)</f>
        <v>18.5</v>
      </c>
      <c r="F145" s="108">
        <v>18</v>
      </c>
      <c r="G145" s="71">
        <f ca="1">SUM(0.25*(J145-F145),F145)</f>
        <v>17.5</v>
      </c>
      <c r="H145" s="71">
        <f ca="1">SUM(0.5*(J145-F145),F145)</f>
        <v>17</v>
      </c>
      <c r="I145" s="71">
        <f ca="1">SUM(0.75*(J145-F145),F145)</f>
        <v>16.5</v>
      </c>
      <c r="J145" s="108">
        <f ca="1">SUM(F145,-B145,F145)</f>
        <v>16</v>
      </c>
      <c r="K145" s="71">
        <f ca="1">SUM(0.25*(N145-J145),J145)</f>
        <v>15.625</v>
      </c>
      <c r="L145" s="71">
        <f ca="1">SUM(0.5*(N145-J145),J145)</f>
        <v>15.25</v>
      </c>
      <c r="M145" s="71">
        <f ca="1">SUM(0.75*(N145-J145),J145)</f>
        <v>14.875</v>
      </c>
      <c r="N145" s="108">
        <f ca="1">SUM(F145,-B145,J145,0.25*ABS(J145-F145))</f>
        <v>14.5</v>
      </c>
      <c r="O145" s="71">
        <f ca="1">SUM(0.25*(R145-N145),N145)</f>
        <v>15.125</v>
      </c>
      <c r="P145" s="71">
        <f ca="1">SUM(0.5*(R145-N145),N145)</f>
        <v>15.75</v>
      </c>
      <c r="Q145" s="71">
        <f ca="1">SUM(0.75*(R145-N145),N145)</f>
        <v>16.375</v>
      </c>
      <c r="R145" s="108">
        <v>17</v>
      </c>
      <c r="S145" s="122"/>
      <c r="T145" s="111">
        <f ca="1">SUM((BP20+BQ19+BR18+BS17+BT16+BU15+BV14+BW13+BX12+BY11+BY10+BZ9+BZ8+BY7+BX6+BW5+BV4)*0.132,17)</f>
        <v>17.783538461538463</v>
      </c>
      <c r="U145" s="111"/>
      <c r="V145" s="122"/>
      <c r="W145" s="108"/>
    </row>
    <row r="146" spans="2:23">
      <c r="B146" s="108">
        <v>21</v>
      </c>
      <c r="C146" s="71">
        <f ca="1">SUM(0.25*(F146-B146),B146)</f>
        <v>20.25</v>
      </c>
      <c r="D146" s="71">
        <f ca="1">SUM(0.5*(F146-B146)+B146)</f>
        <v>19.5</v>
      </c>
      <c r="E146" s="71">
        <f ca="1">SUM(0.75*(F146-B146),B146)</f>
        <v>18.75</v>
      </c>
      <c r="F146" s="108">
        <v>18</v>
      </c>
      <c r="G146" s="71">
        <f ca="1">SUM(0.25*(J146-F146),F146)</f>
        <v>17.25</v>
      </c>
      <c r="H146" s="71">
        <f ca="1">SUM(0.5*(J146-F146),F146)</f>
        <v>16.5</v>
      </c>
      <c r="I146" s="71">
        <f ca="1">SUM(0.75*(J146-F146),F146)</f>
        <v>15.75</v>
      </c>
      <c r="J146" s="108">
        <f ca="1">SUM(F146,-B146,F146)</f>
        <v>15</v>
      </c>
      <c r="K146" s="71">
        <f ca="1">SUM(0.25*(N146-J146),J146)</f>
        <v>14.4375</v>
      </c>
      <c r="L146" s="71">
        <f ca="1">SUM(0.5*(N146-J146),J146)</f>
        <v>13.875</v>
      </c>
      <c r="M146" s="71">
        <f ca="1">SUM(0.75*(N146-J146),J146)</f>
        <v>13.3125</v>
      </c>
      <c r="N146" s="108">
        <f ca="1">SUM(F146,-B146,J146,0.25*ABS(J146-F146))</f>
        <v>12.75</v>
      </c>
      <c r="O146" s="71">
        <f ca="1">SUM(0.25*(R146-N146),N146)</f>
        <v>13.8125</v>
      </c>
      <c r="P146" s="71">
        <f ca="1">SUM(0.5*(R146-N146),N146)</f>
        <v>14.875</v>
      </c>
      <c r="Q146" s="71">
        <f ca="1">SUM(0.75*(R146-N146),N146)</f>
        <v>15.9375</v>
      </c>
      <c r="R146" s="108">
        <v>17</v>
      </c>
      <c r="S146" s="122"/>
      <c r="T146" s="111">
        <f ca="1">SUM((BN20+BQ18+BT16+BW14+BZ12+CA11+CB10+CC9+CD8)*0.132,(BO19+BP19+BR17+BS17+BU15+BV15+BX13+BY13)*0.132/2,(CC7+CB7+CA6+BZ6+BY5+BX5+BW4+BV4)*0.132/2,17)</f>
        <v>17.71753846153846</v>
      </c>
      <c r="U146" s="111"/>
      <c r="V146" s="122"/>
      <c r="W146" s="108"/>
    </row>
    <row r="147" spans="2:23">
      <c r="B147" s="108">
        <v>22</v>
      </c>
      <c r="C147" s="71">
        <f ca="1">SUM(0.25*(F147-B147),B147)</f>
        <v>21</v>
      </c>
      <c r="D147" s="71">
        <f ca="1">SUM(0.5*(F147-B147)+B147)</f>
        <v>20</v>
      </c>
      <c r="E147" s="71">
        <f ca="1">SUM(0.75*(F147-B147),B147)</f>
        <v>19</v>
      </c>
      <c r="F147" s="108">
        <v>18</v>
      </c>
      <c r="G147" s="71">
        <f ca="1">SUM(0.25*(J147-F147),F147)</f>
        <v>17</v>
      </c>
      <c r="H147" s="71">
        <f ca="1">SUM(0.5*(J147-F147),F147)</f>
        <v>16</v>
      </c>
      <c r="I147" s="71">
        <f ca="1">SUM(0.75*(J147-F147),F147)</f>
        <v>15</v>
      </c>
      <c r="J147" s="108">
        <f ca="1">SUM(F147,-B147,F147)</f>
        <v>14</v>
      </c>
      <c r="K147" s="71">
        <f ca="1">SUM(0.25*(N147-J147),J147)</f>
        <v>13.25</v>
      </c>
      <c r="L147" s="71">
        <f ca="1">SUM(0.5*(N147-J147),J147)</f>
        <v>12.5</v>
      </c>
      <c r="M147" s="71">
        <f ca="1">SUM(0.75*(N147-J147),J147)</f>
        <v>11.75</v>
      </c>
      <c r="N147" s="108">
        <f ca="1">SUM(F147,-B147,J147,0.25*ABS(J147-F147))</f>
        <v>11</v>
      </c>
      <c r="O147" s="71">
        <f ca="1">SUM(0.25*(R147-N147),N147)</f>
        <v>12.5</v>
      </c>
      <c r="P147" s="71">
        <f ca="1">SUM(0.5*(R147-N147),N147)</f>
        <v>14</v>
      </c>
      <c r="Q147" s="71">
        <f ca="1">SUM(0.75*(R147-N147),N147)</f>
        <v>15.5</v>
      </c>
      <c r="R147" s="108">
        <v>17</v>
      </c>
      <c r="S147" s="122"/>
      <c r="T147" s="111">
        <f ca="1">SUM((BL20+BM20+BN19+BO19+BQ17+BR17+BS16+BT16+BU15+BV15+BX13+BY13)*0.132/2,(BP18+BW14+BZ12+CD8+CC9+CB10+CA11)*0.132,(CC7+CB7+CA6+BZ6+BY5+BX5+BW4+BV4)*0.132/2,17)</f>
        <v>17.783538461538463</v>
      </c>
      <c r="U147" s="111"/>
      <c r="V147" s="122"/>
      <c r="W147" s="108"/>
    </row>
    <row r="148" spans="2:23">
      <c r="B148" s="108">
        <v>23</v>
      </c>
      <c r="C148" s="71">
        <f ca="1">SUM(0.25*(F148-B148),B148)</f>
        <v>21.75</v>
      </c>
      <c r="D148" s="71">
        <f ca="1">SUM(0.5*(F148-B148)+B148)</f>
        <v>20.5</v>
      </c>
      <c r="E148" s="71">
        <f ca="1">SUM(0.75*(F148-B148),B148)</f>
        <v>19.25</v>
      </c>
      <c r="F148" s="108">
        <v>18</v>
      </c>
      <c r="G148" s="71">
        <f ca="1">SUM(0.25*(J148-F148),F148)</f>
        <v>16.75</v>
      </c>
      <c r="H148" s="71">
        <f ca="1">SUM(0.5*(J148-F148),F148)</f>
        <v>15.5</v>
      </c>
      <c r="I148" s="71">
        <f ca="1">SUM(0.75*(J148-F148),F148)</f>
        <v>14.25</v>
      </c>
      <c r="J148" s="108">
        <f ca="1">SUM(F148,-B148,F148)</f>
        <v>13</v>
      </c>
      <c r="K148" s="71">
        <f ca="1">SUM(0.25*(N148-J148),J148)</f>
        <v>12.0625</v>
      </c>
      <c r="L148" s="71">
        <f ca="1">SUM(0.5*(N148-J148),J148)</f>
        <v>11.125</v>
      </c>
      <c r="M148" s="71">
        <f ca="1">SUM(0.75*(N148-J148),J148)</f>
        <v>10.1875</v>
      </c>
      <c r="N148" s="108">
        <f ca="1">SUM(F148,-B148,J148,0.25*ABS(J148-F148))</f>
        <v>9.25</v>
      </c>
      <c r="O148" s="71">
        <f ca="1">SUM(0.25*(R148-N148),N148)</f>
        <v>11.1875</v>
      </c>
      <c r="P148" s="71">
        <f ca="1">SUM(0.5*(R148-N148),N148)</f>
        <v>13.125</v>
      </c>
      <c r="Q148" s="71">
        <f ca="1">SUM(0.75*(R148-N148),N148)</f>
        <v>15.0625</v>
      </c>
      <c r="R148" s="108">
        <v>17</v>
      </c>
      <c r="S148" s="122"/>
      <c r="T148" s="111">
        <f ca="1">SUM((BJ20+BK20+BL19+BM19+BQ17+BR17+BS16+BT16+BX14+BY14+CC12+CD12+CE11+CF11+CG10+CH10+CI9+CJ9+CK8+CL8)*0.132/2,(BN18+BO18+BP18+BU15+BV15+BW15+BZ13+CA13+CB13)*0.132/3,(CK7+CJ7+CI7+CH7++CG6+CF6+CE6+CD6+CC5+CB5+CA5+BZ5+BY4+BX4+BW4+BV4)*0.132/4,17)</f>
        <v>17.838538461538462</v>
      </c>
      <c r="U148" s="111"/>
      <c r="V148" s="122"/>
      <c r="W148" s="108"/>
    </row>
    <row r="149" spans="2:23">
      <c r="B149" s="108">
        <v>24</v>
      </c>
      <c r="C149" s="71">
        <f ca="1">SUM(0.25*(F149-B149),B149)</f>
        <v>22.5</v>
      </c>
      <c r="D149" s="71">
        <f ca="1">SUM(0.5*(F149-B149)+B149)</f>
        <v>21</v>
      </c>
      <c r="E149" s="71">
        <f ca="1">SUM(0.75*(F149-B149),B149)</f>
        <v>19.5</v>
      </c>
      <c r="F149" s="108">
        <v>18</v>
      </c>
      <c r="G149" s="71">
        <f ca="1">SUM(0.25*(J149-F149),F149)</f>
        <v>16.5</v>
      </c>
      <c r="H149" s="71">
        <f ca="1">SUM(0.5*(J149-F149),F149)</f>
        <v>15</v>
      </c>
      <c r="I149" s="71">
        <f ca="1">SUM(0.75*(J149-F149),F149)</f>
        <v>13.5</v>
      </c>
      <c r="J149" s="108">
        <f ca="1">SUM(F149,-B149,F149)</f>
        <v>12</v>
      </c>
      <c r="K149" s="71">
        <f ca="1">SUM(0.25*(N149-J149),J149)</f>
        <v>10.875</v>
      </c>
      <c r="L149" s="71">
        <f ca="1">SUM(0.5*(N149-J149),J149)</f>
        <v>9.75</v>
      </c>
      <c r="M149" s="71">
        <f ca="1">SUM(0.75*(N149-J149),J149)</f>
        <v>8.625</v>
      </c>
      <c r="N149" s="108">
        <f ca="1">SUM(F149,-B149,J149,0.25*ABS(J149-F149))</f>
        <v>7.5</v>
      </c>
      <c r="O149" s="71">
        <f ca="1">SUM(0.25*(R149-N149),N149)</f>
        <v>9.875</v>
      </c>
      <c r="P149" s="71">
        <f ca="1">SUM(0.5*(R149-N149),N149)</f>
        <v>12.25</v>
      </c>
      <c r="Q149" s="71">
        <f ca="1">SUM(0.75*(R149-N149),N149)</f>
        <v>14.625</v>
      </c>
      <c r="R149" s="108">
        <v>17</v>
      </c>
      <c r="S149" s="122"/>
      <c r="T149" s="111">
        <f ca="1">SUM((BH20+BI20+BM18+BN18+CJ10+CK10+CO8+CP8)*0.132/2,(BJ19+BK19+BL19+BO17+BP17+BQ17+BR16+BS16+BT16+BU15+BV15+BW15+BX14+BY14+BZ14+CA13+CB13+CC13+CD12+CE12+CF12+CG11+CH11+CI11+CL9+CM9+CN9)*0.132/3,(CO7+CN7+CM7+CL7+CK7+CJ6+CI6+CH6+CG6+CF6+CE5+CD5+CC5+CB5+CA5+BZ4+BY4+BX4+BW4+BV4)*0.132/5,17)</f>
        <v>17.537138461538461</v>
      </c>
      <c r="U149" s="111"/>
      <c r="V149" s="122"/>
      <c r="W149" s="108"/>
    </row>
    <row r="150" spans="2:23">
      <c r="B150" s="108">
        <v>25</v>
      </c>
      <c r="C150" s="71">
        <f ca="1">SUM(0.25*(F150-B150),B150)</f>
        <v>23.25</v>
      </c>
      <c r="D150" s="71">
        <f ca="1">SUM(0.5*(F150-B150)+B150)</f>
        <v>21.5</v>
      </c>
      <c r="E150" s="71">
        <f ca="1">SUM(0.75*(F150-B150),B150)</f>
        <v>19.75</v>
      </c>
      <c r="F150" s="108">
        <v>18</v>
      </c>
      <c r="G150" s="71">
        <f ca="1">SUM(0.25*(J150-F150),F150)</f>
        <v>16.25</v>
      </c>
      <c r="H150" s="71">
        <f ca="1">SUM(0.5*(J150-F150),F150)</f>
        <v>14.5</v>
      </c>
      <c r="I150" s="71">
        <f ca="1">SUM(0.75*(J150-F150),F150)</f>
        <v>12.75</v>
      </c>
      <c r="J150" s="108">
        <f ca="1">SUM(F150,-B150,F150)</f>
        <v>11</v>
      </c>
      <c r="K150" s="71">
        <f ca="1">SUM(0.25*(N150-J150),J150)</f>
        <v>9.6875</v>
      </c>
      <c r="L150" s="71">
        <f ca="1">SUM(0.5*(N150-J150),J150)</f>
        <v>8.375</v>
      </c>
      <c r="M150" s="71">
        <f ca="1">SUM(0.75*(N150-J150),J150)</f>
        <v>7.0625</v>
      </c>
      <c r="N150" s="108">
        <f ca="1">SUM(F150,-B150,J150,0.25*ABS(J150-F150))</f>
        <v>5.75</v>
      </c>
      <c r="O150" s="71">
        <f ca="1">SUM(0.25*(R150-N150),N150)</f>
        <v>8.5625</v>
      </c>
      <c r="P150" s="71">
        <f ca="1">SUM(0.5*(R150-N150),N150)</f>
        <v>11.375</v>
      </c>
      <c r="Q150" s="71">
        <f ca="1">SUM(0.75*(R150-N150),N150)</f>
        <v>14.1875</v>
      </c>
      <c r="R150" s="108">
        <v>17</v>
      </c>
      <c r="S150" s="122"/>
      <c r="T150" s="111">
        <f ca="1">SUM((BF20+BG20+BH20+BI19+BJ19+BK19+BL18+BM18+BN18+BO17+BP17+BQ17+BR16+BS16+BT16+BY14+BZ14+CA14+CF12+CG12+CH12+CI11+CJ11+CK11+CL10+CM10+CN10+CO9+CP9+CQ9+CR8+CS8+CT8)*0.132/3,(+BU15+BV15+BW15+BX15+CB13+CC13+CD13+CE13)*0.132/4,(CS7+CR7+CQ7+CP7+CO7+CN7+CM6+CL6+CK6+CJ6+CI6+CH6+CG5+CF5+CE5+CD5+CC5+CB5+CA4+BZ4+BY4+BX4+BW4+BV4)*0.132/6,17)</f>
        <v>17.167538461538463</v>
      </c>
      <c r="U150" s="111"/>
      <c r="V150" s="122"/>
      <c r="W150" s="108"/>
    </row>
    <row r="151" spans="2:23">
      <c r="B151" s="108">
        <v>26</v>
      </c>
      <c r="C151" s="71">
        <f ca="1">SUM(0.25*(F151-B151),B151)</f>
        <v>24</v>
      </c>
      <c r="D151" s="71">
        <f ca="1">SUM(0.5*(F151-B151)+B151)</f>
        <v>22</v>
      </c>
      <c r="E151" s="71">
        <f ca="1">SUM(0.75*(F151-B151),B151)</f>
        <v>20</v>
      </c>
      <c r="F151" s="108">
        <v>18</v>
      </c>
      <c r="G151" s="71">
        <f ca="1">SUM(0.25*(J151-F151),F151)</f>
        <v>16</v>
      </c>
      <c r="H151" s="71">
        <f ca="1">SUM(0.5*(J151-F151),F151)</f>
        <v>14</v>
      </c>
      <c r="I151" s="71">
        <f ca="1">SUM(0.75*(J151-F151),F151)</f>
        <v>12</v>
      </c>
      <c r="J151" s="108">
        <f ca="1">SUM(F151,-B151,F151)</f>
        <v>10</v>
      </c>
      <c r="K151" s="71">
        <f ca="1">SUM(0.25*(N151-J151),J151)</f>
        <v>8.5</v>
      </c>
      <c r="L151" s="71">
        <f ca="1">SUM(0.5*(N151-J151),J151)</f>
        <v>7</v>
      </c>
      <c r="M151" s="71">
        <f ca="1">SUM(0.75*(N151-J151),J151)</f>
        <v>5.5</v>
      </c>
      <c r="N151" s="108">
        <f ca="1">SUM(F151,-B151,J151,0.25*ABS(J151-F151))</f>
        <v>4</v>
      </c>
      <c r="O151" s="71">
        <f ca="1">SUM(0.25*(R151-N151),N151)</f>
        <v>7.25</v>
      </c>
      <c r="P151" s="71">
        <f ca="1">SUM(0.5*(R151-N151),N151)</f>
        <v>10.5</v>
      </c>
      <c r="Q151" s="71">
        <f ca="1">SUM(0.75*(R151-N151),N151)</f>
        <v>13.75</v>
      </c>
      <c r="R151" s="108">
        <v>17</v>
      </c>
      <c r="S151" s="122"/>
      <c r="T151" s="111">
        <f ca="1">SUM((BD20+BE20+BF20+BK18+BL18+BM18+BR16+BS16+BT16+CO10+CP10+CQ10+CV8+CW8+CX8)*0.132/3,(BG19+BH19+BI19+BJ19+BN17+BO17+BP17+BQ17+BU15+BV15+BW15+BX15+BY14+BZ14+CA14+CB14+CC13+CD13+CE13+CF13+CG12+CH12+CI12+CJ12+CK11+CL11+CM11+CN11+CR9+CS9+CT9+CU9)*0.132/4,(CW7+CV7+CU7+CT7+CS7+CR7+CQ7+CP6+CO6+CN6+CM6+CL6+CK6+CJ6+CI5+CH5+CG5+CF5+CE5+CD5+CC5+CB4+CA4+BZ4+BY4+BX4+BW4+BV4)*0.132/7,17)</f>
        <v>16.98368131868132</v>
      </c>
      <c r="U151" s="111"/>
      <c r="V151" s="122"/>
      <c r="W151" s="108"/>
    </row>
    <row r="152" spans="2:23">
      <c r="B152" s="108">
        <v>27</v>
      </c>
      <c r="C152" s="71">
        <f ca="1">SUM(0.25*(F152-B152),B152)</f>
        <v>24.75</v>
      </c>
      <c r="D152" s="71">
        <f ca="1">SUM(0.5*(F152-B152)+B152)</f>
        <v>22.5</v>
      </c>
      <c r="E152" s="71">
        <f ca="1">SUM(0.75*(F152-B152),B152)</f>
        <v>20.25</v>
      </c>
      <c r="F152" s="108">
        <v>18</v>
      </c>
      <c r="G152" s="71">
        <f ca="1">SUM(0.25*(J152-F152),F152)</f>
        <v>15.75</v>
      </c>
      <c r="H152" s="71">
        <f ca="1">SUM(0.5*(J152-F152),F152)</f>
        <v>13.5</v>
      </c>
      <c r="I152" s="71">
        <f ca="1">SUM(0.75*(J152-F152),F152)</f>
        <v>11.25</v>
      </c>
      <c r="J152" s="108">
        <f ca="1">SUM(F152,-B152,F152)</f>
        <v>9</v>
      </c>
      <c r="K152" s="71">
        <f ca="1">SUM(0.25*(N152-J152),J152)</f>
        <v>7.3125</v>
      </c>
      <c r="L152" s="71">
        <f ca="1">SUM(0.5*(N152-J152),J152)</f>
        <v>5.625</v>
      </c>
      <c r="M152" s="71">
        <f ca="1">SUM(0.75*(N152-J152),J152)</f>
        <v>3.9375</v>
      </c>
      <c r="N152" s="108">
        <f ca="1">SUM(F152,-B152,J152,0.25*ABS(J152-F152))</f>
        <v>2.25</v>
      </c>
      <c r="O152" s="71">
        <f ca="1">SUM(0.25*(R152-N152),N152)</f>
        <v>5.9375</v>
      </c>
      <c r="P152" s="71">
        <f ca="1">SUM(0.5*(R152-N152),N152)</f>
        <v>9.625</v>
      </c>
      <c r="Q152" s="71">
        <f ca="1">SUM(0.75*(R152-N152),N152)</f>
        <v>13.3125</v>
      </c>
      <c r="R152" s="108">
        <v>17</v>
      </c>
      <c r="S152" s="122"/>
      <c r="T152" s="111">
        <f ca="1">SUM((BB20+BC20+BD20+BE20+BF19+BG19+BH19+BI19+BM17+BN17+BO17+BP17+BQ16+BR16+BS16+BT16+BZ14+CA14+CB14+CC14+CI12+CJ12+CK12+CL12+CM11+CN11+CO11+CP11+CQ10+CR10+CS10+CT10+CU9+CV9+CW9+CX9+CY8+CZ8+DA8+DB8)*0.132/4,(BJ18+BK18+BL18)*0.132/3,(BU15+BV15+BW15+BX15+BY15+CD13+CE13+CF13+CG13+CH13)*0.132/5,(DA7+CZ7+CY7+CX7+CW7+CV7+CU7+CT7+CS6+CR6+CQ6+CP6+CO6+CN6+CM6+CL6+CK5+CJ5+CI5+CH5+CG5+CF5+CE5+CD5+CC4+CB4+CA4+BZ4+BY4+BX4+BW4+BV4)*0.132/8,17)</f>
        <v>16.938738461538463</v>
      </c>
      <c r="U152" s="111"/>
      <c r="V152" s="122"/>
      <c r="W152" s="108"/>
    </row>
    <row r="153" spans="2:23">
      <c r="B153" s="108"/>
      <c r="C153" s="71"/>
      <c r="D153" s="71"/>
      <c r="E153" s="71"/>
      <c r="F153" s="108"/>
      <c r="G153" s="71"/>
      <c r="H153" s="71"/>
      <c r="I153" s="71"/>
      <c r="J153" s="108"/>
      <c r="K153" s="71"/>
      <c r="L153" s="71"/>
      <c r="M153" s="71"/>
      <c r="N153" s="108"/>
      <c r="O153" s="71"/>
      <c r="P153" s="71"/>
      <c r="Q153" s="71"/>
      <c r="R153" s="108"/>
      <c r="S153" s="122"/>
      <c r="T153" s="111"/>
      <c r="U153" s="111"/>
      <c r="V153" s="122"/>
      <c r="W153" s="108"/>
    </row>
    <row r="154" spans="2:23">
      <c r="B154" s="108">
        <v>20</v>
      </c>
      <c r="C154" s="71">
        <f ca="1">SUM(0.25*(F154-B154),B154)</f>
        <v>19.75</v>
      </c>
      <c r="D154" s="71">
        <f ca="1">SUM(0.5*(F154-B154)+B154)</f>
        <v>19.5</v>
      </c>
      <c r="E154" s="71">
        <f ca="1">SUM(0.75*(F154-B154),B154)</f>
        <v>19.25</v>
      </c>
      <c r="F154" s="108">
        <v>19</v>
      </c>
      <c r="G154" s="71">
        <f ca="1">SUM(0.25*(J154-F154),F154)</f>
        <v>18.75</v>
      </c>
      <c r="H154" s="71">
        <f ca="1">SUM(0.5*(J154-F154),F154)</f>
        <v>18.5</v>
      </c>
      <c r="I154" s="71">
        <f ca="1">SUM(0.75*(J154-F154),F154)</f>
        <v>18.25</v>
      </c>
      <c r="J154" s="108">
        <f ca="1">SUM(F154,-B154,F154)</f>
        <v>18</v>
      </c>
      <c r="K154" s="71">
        <f ca="1">SUM(0.25*(N154-J154),J154)</f>
        <v>17.8125</v>
      </c>
      <c r="L154" s="71">
        <f ca="1">SUM(0.5*(N154-J154),J154)</f>
        <v>17.625</v>
      </c>
      <c r="M154" s="71">
        <f ca="1">SUM(0.75*(N154-J154),J154)</f>
        <v>17.4375</v>
      </c>
      <c r="N154" s="108">
        <f ca="1">SUM(F154,-B154,J154,0.25*ABS(J154-F154))</f>
        <v>17.25</v>
      </c>
      <c r="O154" s="71">
        <f ca="1">SUM(0.25*(R154-N154),N154)</f>
        <v>17.1875</v>
      </c>
      <c r="P154" s="71">
        <f ca="1">SUM(0.5*(R154-N154),N154)</f>
        <v>17.125</v>
      </c>
      <c r="Q154" s="71">
        <f ca="1">SUM(0.75*(R154-N154),N154)</f>
        <v>17.0625</v>
      </c>
      <c r="R154" s="108">
        <v>17</v>
      </c>
      <c r="S154" s="122"/>
      <c r="T154" s="111">
        <f ca="1">SUM((BP20+BQ19+BQ18+BR17+BR16+BS15+BS14+BT13+BT12+BU11+BU10+BU9+BV8+BV7+BV6+BV5+BV4)*0.132,17)</f>
        <v>17.25553846153846</v>
      </c>
      <c r="U154" s="111"/>
      <c r="V154" s="122"/>
      <c r="W154" s="108"/>
    </row>
    <row r="155" spans="2:23">
      <c r="B155" s="108">
        <v>21</v>
      </c>
      <c r="C155" s="71">
        <f ca="1">SUM(0.25*(F155-B155),B155)</f>
        <v>20.5</v>
      </c>
      <c r="D155" s="71">
        <f ca="1">SUM(0.5*(F155-B155)+B155)</f>
        <v>20</v>
      </c>
      <c r="E155" s="71">
        <f ca="1">SUM(0.75*(F155-B155),B155)</f>
        <v>19.5</v>
      </c>
      <c r="F155" s="108">
        <v>19</v>
      </c>
      <c r="G155" s="71">
        <f ca="1">SUM(0.25*(J155-F155),F155)</f>
        <v>18.5</v>
      </c>
      <c r="H155" s="71">
        <f ca="1">SUM(0.5*(J155-F155),F155)</f>
        <v>18</v>
      </c>
      <c r="I155" s="71">
        <f ca="1">SUM(0.75*(J155-F155),F155)</f>
        <v>17.5</v>
      </c>
      <c r="J155" s="108">
        <f ca="1">SUM(F155,-B155,F155)</f>
        <v>17</v>
      </c>
      <c r="K155" s="71">
        <f ca="1">SUM(0.25*(N155-J155),J155)</f>
        <v>16.625</v>
      </c>
      <c r="L155" s="71">
        <f ca="1">SUM(0.5*(N155-J155),J155)</f>
        <v>16.25</v>
      </c>
      <c r="M155" s="71">
        <f ca="1">SUM(0.75*(N155-J155),J155)</f>
        <v>15.875</v>
      </c>
      <c r="N155" s="108">
        <f ca="1">SUM(F155,-B155,J155,0.25*ABS(J155-F155))</f>
        <v>15.5</v>
      </c>
      <c r="O155" s="71">
        <f ca="1">SUM(0.25*(R155-N155),N155)</f>
        <v>15.875</v>
      </c>
      <c r="P155" s="71">
        <f ca="1">SUM(0.5*(R155-N155),N155)</f>
        <v>16.25</v>
      </c>
      <c r="Q155" s="71">
        <f ca="1">SUM(0.75*(R155-N155),N155)</f>
        <v>16.625</v>
      </c>
      <c r="R155" s="108">
        <v>17</v>
      </c>
      <c r="S155" s="122"/>
      <c r="T155" s="111">
        <f ca="1">SUM((BN20+BO19++BP18+BQ17+BR16+BS15+BT14+BU13+BV12+BW11+BW10+BX9+BX8+BW7+BW6+BV5+BV4)*0.132,17)</f>
        <v>16.991538461538461</v>
      </c>
      <c r="U155" s="111"/>
      <c r="V155" s="122"/>
      <c r="W155" s="108"/>
    </row>
    <row r="156" spans="2:23">
      <c r="B156" s="108">
        <v>22</v>
      </c>
      <c r="C156" s="71">
        <f ca="1">SUM(0.25*(F156-B156),B156)</f>
        <v>21.25</v>
      </c>
      <c r="D156" s="71">
        <f ca="1">SUM(0.5*(F156-B156)+B156)</f>
        <v>20.5</v>
      </c>
      <c r="E156" s="71">
        <f ca="1">SUM(0.75*(F156-B156),B156)</f>
        <v>19.75</v>
      </c>
      <c r="F156" s="108">
        <v>19</v>
      </c>
      <c r="G156" s="71">
        <f ca="1">SUM(0.25*(J156-F156),F156)</f>
        <v>18.25</v>
      </c>
      <c r="H156" s="71">
        <f ca="1">SUM(0.5*(J156-F156),F156)</f>
        <v>17.5</v>
      </c>
      <c r="I156" s="71">
        <f ca="1">SUM(0.75*(J156-F156),F156)</f>
        <v>16.75</v>
      </c>
      <c r="J156" s="108">
        <f ca="1">SUM(F156,-B156,F156)</f>
        <v>16</v>
      </c>
      <c r="K156" s="71">
        <f ca="1">SUM(0.25*(N156-J156),J156)</f>
        <v>15.4375</v>
      </c>
      <c r="L156" s="71">
        <f ca="1">SUM(0.5*(N156-J156),J156)</f>
        <v>14.875</v>
      </c>
      <c r="M156" s="71">
        <f ca="1">SUM(0.75*(N156-J156),J156)</f>
        <v>14.3125</v>
      </c>
      <c r="N156" s="108">
        <f ca="1">SUM(F156,-B156,J156,0.25*ABS(J156-F156))</f>
        <v>13.75</v>
      </c>
      <c r="O156" s="71">
        <f ca="1">SUM(0.25*(R156-N156),N156)</f>
        <v>14.5625</v>
      </c>
      <c r="P156" s="71">
        <f ca="1">SUM(0.5*(R156-N156),N156)</f>
        <v>15.375</v>
      </c>
      <c r="Q156" s="71">
        <f ca="1">SUM(0.75*(R156-N156),N156)</f>
        <v>16.1875</v>
      </c>
      <c r="R156" s="108">
        <v>17</v>
      </c>
      <c r="S156" s="122"/>
      <c r="T156" s="111">
        <f ca="1">SUM((BL20+BO18+BR16+BU14+BX12+BY11+BZ10+CA9+CB8+BW5+BV4)*0.132,(BM19+BN19+BP17+BQ17+BS15+BT15+BV13+BW13+CA7+BZ7+BY6+BX6)*0.132/2,17)</f>
        <v>17.585538461538462</v>
      </c>
      <c r="U156" s="111"/>
      <c r="V156" s="122"/>
      <c r="W156" s="108"/>
    </row>
    <row r="157" spans="2:23">
      <c r="B157" s="108">
        <v>23</v>
      </c>
      <c r="C157" s="71">
        <f ca="1">SUM(0.25*(F157-B157),B157)</f>
        <v>22</v>
      </c>
      <c r="D157" s="71">
        <f ca="1">SUM(0.5*(F157-B157)+B157)</f>
        <v>21</v>
      </c>
      <c r="E157" s="71">
        <f ca="1">SUM(0.75*(F157-B157),B157)</f>
        <v>20</v>
      </c>
      <c r="F157" s="108">
        <v>19</v>
      </c>
      <c r="G157" s="71">
        <f ca="1">SUM(0.25*(J157-F157),F157)</f>
        <v>18</v>
      </c>
      <c r="H157" s="71">
        <f ca="1">SUM(0.5*(J157-F157),F157)</f>
        <v>17</v>
      </c>
      <c r="I157" s="71">
        <f ca="1">SUM(0.75*(J157-F157),F157)</f>
        <v>16</v>
      </c>
      <c r="J157" s="108">
        <f ca="1">SUM(F157,-B157,F157)</f>
        <v>15</v>
      </c>
      <c r="K157" s="71">
        <f ca="1">SUM(0.25*(N157-J157),J157)</f>
        <v>14.25</v>
      </c>
      <c r="L157" s="71">
        <f ca="1">SUM(0.5*(N157-J157),J157)</f>
        <v>13.5</v>
      </c>
      <c r="M157" s="71">
        <f ca="1">SUM(0.75*(N157-J157),J157)</f>
        <v>12.75</v>
      </c>
      <c r="N157" s="108">
        <f ca="1">SUM(F157,-B157,J157,0.25*ABS(J157-F157))</f>
        <v>12</v>
      </c>
      <c r="O157" s="71">
        <f ca="1">SUM(0.25*(R157-N157),N157)</f>
        <v>13.25</v>
      </c>
      <c r="P157" s="71">
        <f ca="1">SUM(0.5*(R157-N157),N157)</f>
        <v>14.5</v>
      </c>
      <c r="Q157" s="71">
        <f ca="1">SUM(0.75*(R157-N157),N157)</f>
        <v>15.75</v>
      </c>
      <c r="R157" s="108">
        <v>17</v>
      </c>
      <c r="S157" s="122"/>
      <c r="T157" s="111">
        <f ca="1">SUM((BJ20+CC10+CF8)*0.132,(BK19+BL19+BM18+BN18+BO17+BP17+BQ16+BR16+BS15+BT15+BU14+BV14+BW13+BX13+BY12+BZ12+CA11+CB11+CD9+CE9+BY5+BX5+BW4+BV4)*0.132/2,(CE7+CD7+CC7+CB6+CA6+BZ6)*0.132/3,17)</f>
        <v>17.25553846153846</v>
      </c>
      <c r="U157" s="111"/>
      <c r="V157" s="122"/>
      <c r="W157" s="108"/>
    </row>
    <row r="158" spans="2:23">
      <c r="B158" s="108">
        <v>24</v>
      </c>
      <c r="C158" s="71">
        <f ca="1">SUM(0.25*(F158-B158),B158)</f>
        <v>22.75</v>
      </c>
      <c r="D158" s="71">
        <f ca="1">SUM(0.5*(F158-B158)+B158)</f>
        <v>21.5</v>
      </c>
      <c r="E158" s="71">
        <f ca="1">SUM(0.75*(F158-B158),B158)</f>
        <v>20.25</v>
      </c>
      <c r="F158" s="108">
        <v>19</v>
      </c>
      <c r="G158" s="71">
        <f ca="1">SUM(0.25*(J158-F158),F158)</f>
        <v>17.75</v>
      </c>
      <c r="H158" s="71">
        <f ca="1">SUM(0.5*(J158-F158),F158)</f>
        <v>16.5</v>
      </c>
      <c r="I158" s="71">
        <f ca="1">SUM(0.75*(J158-F158),F158)</f>
        <v>15.25</v>
      </c>
      <c r="J158" s="108">
        <f ca="1">SUM(F158,-B158,F158)</f>
        <v>14</v>
      </c>
      <c r="K158" s="71">
        <f ca="1">SUM(0.25*(N158-J158),J158)</f>
        <v>13.0625</v>
      </c>
      <c r="L158" s="71">
        <f ca="1">SUM(0.5*(N158-J158),J158)</f>
        <v>12.125</v>
      </c>
      <c r="M158" s="71">
        <f ca="1">SUM(0.75*(N158-J158),J158)</f>
        <v>11.1875</v>
      </c>
      <c r="N158" s="108">
        <f ca="1">SUM(F158,-B158,J158,0.25*ABS(J158-F158))</f>
        <v>10.25</v>
      </c>
      <c r="O158" s="71">
        <f ca="1">SUM(0.25*(R158-N158),N158)</f>
        <v>11.9375</v>
      </c>
      <c r="P158" s="71">
        <f ca="1">SUM(0.5*(R158-N158),N158)</f>
        <v>13.625</v>
      </c>
      <c r="Q158" s="71">
        <f ca="1">SUM(0.75*(R158-N158),N158)</f>
        <v>15.3125</v>
      </c>
      <c r="R158" s="108">
        <v>17</v>
      </c>
      <c r="S158" s="122"/>
      <c r="T158" s="111">
        <f ca="1">SUM((BH20+BI20+BJ19+BK19+BO17+BP17+BQ16+BR16+BV14+BW14+CA12+CB12+CC11+CD11+CE10+CF10+CG9+CH9+CI8+CJ8)*0.132/2,(BL18+BM18+BN18+BS15+BT15+BU15+BX13+BY13+BZ13)*0.132/3,(CI7+CH7+CG7+CF7+CE6+CD6+CC6+CB6)*0.132/4,(CA5+BZ5+BY5+BX4+BW4+BV4)*0.132/3,17)</f>
        <v>17.200538461538461</v>
      </c>
      <c r="U158" s="111"/>
      <c r="V158" s="122"/>
      <c r="W158" s="108"/>
    </row>
    <row r="159" spans="2:23">
      <c r="B159" s="108">
        <v>25</v>
      </c>
      <c r="C159" s="71">
        <f ca="1">SUM(0.25*(F159-B159),B159)</f>
        <v>23.5</v>
      </c>
      <c r="D159" s="71">
        <f ca="1">SUM(0.5*(F159-B159)+B159)</f>
        <v>22</v>
      </c>
      <c r="E159" s="71">
        <f ca="1">SUM(0.75*(F159-B159),B159)</f>
        <v>20.5</v>
      </c>
      <c r="F159" s="108">
        <v>19</v>
      </c>
      <c r="G159" s="71">
        <f ca="1">SUM(0.25*(J159-F159),F159)</f>
        <v>17.5</v>
      </c>
      <c r="H159" s="71">
        <f ca="1">SUM(0.5*(J159-F159),F159)</f>
        <v>16</v>
      </c>
      <c r="I159" s="71">
        <f ca="1">SUM(0.75*(J159-F159),F159)</f>
        <v>14.5</v>
      </c>
      <c r="J159" s="108">
        <f ca="1">SUM(F159,-B159,F159)</f>
        <v>13</v>
      </c>
      <c r="K159" s="71">
        <f ca="1">SUM(0.25*(N159-J159),J159)</f>
        <v>11.875</v>
      </c>
      <c r="L159" s="71">
        <f ca="1">SUM(0.5*(N159-J159),J159)</f>
        <v>10.75</v>
      </c>
      <c r="M159" s="71">
        <f ca="1">SUM(0.75*(N159-J159),J159)</f>
        <v>9.625</v>
      </c>
      <c r="N159" s="108">
        <f ca="1">SUM(F159,-B159,J159,0.25*ABS(J159-F159))</f>
        <v>8.5</v>
      </c>
      <c r="O159" s="71">
        <f ca="1">SUM(0.25*(R159-N159),N159)</f>
        <v>10.625</v>
      </c>
      <c r="P159" s="71">
        <f ca="1">SUM(0.5*(R159-N159),N159)</f>
        <v>12.75</v>
      </c>
      <c r="Q159" s="71">
        <f ca="1">SUM(0.75*(R159-N159),N159)</f>
        <v>14.875</v>
      </c>
      <c r="R159" s="108">
        <v>17</v>
      </c>
      <c r="S159" s="122"/>
      <c r="T159" s="111">
        <f ca="1">SUM((BF20+BG20+BK18+BL18+CH10+CI10+CM8+CN8)*0.132/2,(BH19+BI19+BJ19+BM17+BN17+BO17+BP16+BQ16+BR16+BS15+BT15+BU15+BV14+BW14+BX14+BY13+BZ13+CA13+CB12+CC12+CD12+CE11+CF11+CG11+CJ9+CK9+CL9)*0.132/3,(CM7+CL7+CK7+CJ7+CI7+CH6+CG6+CF6+CE6+CD6)*0.132/5,(CC5+CB5+CA5+BZ5+BY4+BX4+BW4+BV4)*0.132/4,17)</f>
        <v>17.31053846153846</v>
      </c>
      <c r="U159" s="111"/>
      <c r="V159" s="122"/>
      <c r="W159" s="108"/>
    </row>
    <row r="160" spans="2:23">
      <c r="B160" s="108">
        <v>26</v>
      </c>
      <c r="C160" s="71">
        <f ca="1">SUM(0.25*(F160-B160),B160)</f>
        <v>24.25</v>
      </c>
      <c r="D160" s="71">
        <f ca="1">SUM(0.5*(F160-B160)+B160)</f>
        <v>22.5</v>
      </c>
      <c r="E160" s="71">
        <f ca="1">SUM(0.75*(F160-B160),B160)</f>
        <v>20.75</v>
      </c>
      <c r="F160" s="108">
        <v>19</v>
      </c>
      <c r="G160" s="71">
        <f ca="1">SUM(0.25*(J160-F160),F160)</f>
        <v>17.25</v>
      </c>
      <c r="H160" s="71">
        <f ca="1">SUM(0.5*(J160-F160),F160)</f>
        <v>15.5</v>
      </c>
      <c r="I160" s="71">
        <f ca="1">SUM(0.75*(J160-F160),F160)</f>
        <v>13.75</v>
      </c>
      <c r="J160" s="108">
        <f ca="1">SUM(F160,-B160,F160)</f>
        <v>12</v>
      </c>
      <c r="K160" s="71">
        <f ca="1">SUM(0.25*(N160-J160),J160)</f>
        <v>10.6875</v>
      </c>
      <c r="L160" s="71">
        <f ca="1">SUM(0.5*(N160-J160),J160)</f>
        <v>9.375</v>
      </c>
      <c r="M160" s="71">
        <f ca="1">SUM(0.75*(N160-J160),J160)</f>
        <v>8.0625</v>
      </c>
      <c r="N160" s="108">
        <f ca="1">SUM(F160,-B160,J160,0.25*ABS(J160-F160))</f>
        <v>6.75</v>
      </c>
      <c r="O160" s="71">
        <f ca="1">SUM(0.25*(R160-N160),N160)</f>
        <v>9.3125</v>
      </c>
      <c r="P160" s="71">
        <f ca="1">SUM(0.5*(R160-N160),N160)</f>
        <v>11.875</v>
      </c>
      <c r="Q160" s="71">
        <f ca="1">SUM(0.75*(R160-N160),N160)</f>
        <v>14.4375</v>
      </c>
      <c r="R160" s="108">
        <v>17</v>
      </c>
      <c r="S160" s="122"/>
      <c r="T160" s="111">
        <f ca="1">SUM((BD20+BE20+BF20+BG19+BH19+BI19+BJ18+BK18+BL18+BM17+BN17+BO17+BP16+BQ16+BR16+BW14+BX14+BY14+CD12+CE12+CF12+CG11+CH11+CI11+CJ10+CK10+CL10+CM9+CN9+CO9+CP8+CQ8+CR8)*0.132/3,(BS15+BT15+BU15+BV15+BZ13+CA13+CB13+CC13)*0.132/4,(CQ7+CP7+CO7+CN7+CM7+CL7+CK6+CJ6+CI6+CH6+CG6+CF6)*0.132/6,(CE5+CD5+CC5+CB5+CA5+BZ4+BY4+BX4+BW4+BV4)*0.132/5,17)</f>
        <v>17.138938461538462</v>
      </c>
      <c r="U160" s="111"/>
      <c r="V160" s="122"/>
      <c r="W160" s="108"/>
    </row>
    <row r="161" spans="2:23">
      <c r="B161" s="108">
        <v>27</v>
      </c>
      <c r="C161" s="71">
        <f ca="1">SUM(0.25*(F161-B161),B161)</f>
        <v>25</v>
      </c>
      <c r="D161" s="71">
        <f ca="1">SUM(0.5*(F161-B161)+B161)</f>
        <v>23</v>
      </c>
      <c r="E161" s="71">
        <f ca="1">SUM(0.75*(F161-B161),B161)</f>
        <v>21</v>
      </c>
      <c r="F161" s="108">
        <v>19</v>
      </c>
      <c r="G161" s="71">
        <f ca="1">SUM(0.25*(J161-F161),F161)</f>
        <v>17</v>
      </c>
      <c r="H161" s="71">
        <f ca="1">SUM(0.5*(J161-F161),F161)</f>
        <v>15</v>
      </c>
      <c r="I161" s="71">
        <f ca="1">SUM(0.75*(J161-F161),F161)</f>
        <v>13</v>
      </c>
      <c r="J161" s="108">
        <f ca="1">SUM(F161,-B161,F161)</f>
        <v>11</v>
      </c>
      <c r="K161" s="71">
        <f ca="1">SUM(0.25*(N161-J161),J161)</f>
        <v>9.5</v>
      </c>
      <c r="L161" s="71">
        <f ca="1">SUM(0.5*(N161-J161),J161)</f>
        <v>8</v>
      </c>
      <c r="M161" s="71">
        <f ca="1">SUM(0.75*(N161-J161),J161)</f>
        <v>6.5</v>
      </c>
      <c r="N161" s="108">
        <f ca="1">SUM(F161,-B161,J161,0.25*ABS(J161-F161))</f>
        <v>5</v>
      </c>
      <c r="O161" s="71">
        <f ca="1">SUM(0.25*(R161-N161),N161)</f>
        <v>8</v>
      </c>
      <c r="P161" s="71">
        <f ca="1">SUM(0.5*(R161-N161),N161)</f>
        <v>11</v>
      </c>
      <c r="Q161" s="71">
        <f ca="1">SUM(0.75*(R161-N161),N161)</f>
        <v>14</v>
      </c>
      <c r="R161" s="108">
        <v>17</v>
      </c>
      <c r="S161" s="122"/>
      <c r="T161" s="111">
        <f ca="1">SUM((BB20+BC20+BD20+BI18+BJ18+BK18+BP16+BQ16+BR16+CM10+CN10+CO10+CT8+CU8+CV8)*0.132/3,(BE19+BF19+BG19+BH19+BL17+BM17+BN17+BO17+BS15+BT15+BU15+BV15+BW14+BX14+BY14+BZ14+CA13+CB13+CC13+CD13+CE12+CF12+CG12+CH12+CI11+CJ11+CK11+CL11+CP9+CQ9+CR9+CS9)*0.132/4,(CU7+CT7+CS7+CR7+CQ7+CP7+CO7+CN6+CM6+CL6+CK6+CJ6+CI6+CH6)*0.132/7,(CG5+CF5+CE5+CD5+CC5+CB5+CA4+BZ4+BY4+BX4+BW4+BV4)*0.132/6,17)</f>
        <v>16.964824175824177</v>
      </c>
      <c r="U161" s="111"/>
      <c r="V161" s="122"/>
      <c r="W161" s="108"/>
    </row>
    <row r="162" spans="2:23">
      <c r="B162" s="108">
        <v>28</v>
      </c>
      <c r="C162" s="71">
        <f ca="1">SUM(0.25*(F162-B162),B162)</f>
        <v>25.75</v>
      </c>
      <c r="D162" s="71">
        <f ca="1">SUM(0.5*(F162-B162)+B162)</f>
        <v>23.5</v>
      </c>
      <c r="E162" s="71">
        <f ca="1">SUM(0.75*(F162-B162),B162)</f>
        <v>21.25</v>
      </c>
      <c r="F162" s="108">
        <v>19</v>
      </c>
      <c r="G162" s="71">
        <f ca="1">SUM(0.25*(J162-F162),F162)</f>
        <v>16.75</v>
      </c>
      <c r="H162" s="71">
        <f ca="1">SUM(0.5*(J162-F162),F162)</f>
        <v>14.5</v>
      </c>
      <c r="I162" s="71">
        <f ca="1">SUM(0.75*(J162-F162),F162)</f>
        <v>12.25</v>
      </c>
      <c r="J162" s="108">
        <f ca="1">SUM(F162,-B162,F162)</f>
        <v>10</v>
      </c>
      <c r="K162" s="71">
        <f ca="1">SUM(0.25*(N162-J162),J162)</f>
        <v>8.3125</v>
      </c>
      <c r="L162" s="71">
        <f ca="1">SUM(0.5*(N162-J162),J162)</f>
        <v>6.625</v>
      </c>
      <c r="M162" s="71">
        <f ca="1">SUM(0.75*(N162-J162),J162)</f>
        <v>4.9375</v>
      </c>
      <c r="N162" s="108">
        <f ca="1">SUM(F162,-B162,J162,0.25*ABS(J162-F162))</f>
        <v>3.25</v>
      </c>
      <c r="O162" s="71">
        <f ca="1">SUM(0.25*(R162-N162),N162)</f>
        <v>6.6875</v>
      </c>
      <c r="P162" s="71">
        <f ca="1">SUM(0.5*(R162-N162),N162)</f>
        <v>10.125</v>
      </c>
      <c r="Q162" s="71">
        <f ca="1">SUM(0.75*(R162-N162),N162)</f>
        <v>13.5625</v>
      </c>
      <c r="R162" s="108">
        <v>17</v>
      </c>
      <c r="S162" s="122"/>
      <c r="T162" s="111">
        <f ca="1">SUM((BC19+BD19+BE19+BF19+BG18+BH18+BI18+BJ18+BK17+BL17+BM17+BN17+BO16+BP16+BQ16+BR16+BX14+BY14+BZ14+CA14+CG12+CH12+CI12+CJ12+CK11+CL11+CM11+CN11+CO10+CP10+CQ10+CR10+CS9+CT9+CU9+CV9+CW8+CX8+CY8+CZ8)*0.132/4,(AZ20+BA20+BB20)*0.132/3,(BS15+BT15+BU15+BV15+BW15+CB13+CC13+CD13+CE13+CF13)*0.132/5,(CY7+CX7+CW7+CV7+CU7+CT7+CS7+CR7+CQ6+CP6+CO6+CN6+CM6+CL6+CK6+CJ6)*0.132/8,(CI5+CH5+CG5+CF5+CE5+CD5+CC5+CB4+CA4+BZ4+BY4+BX4+BW4+BV4)*0.132/7,17)</f>
        <v>16.782695604395606</v>
      </c>
      <c r="U162" s="111"/>
      <c r="V162" s="122"/>
      <c r="W162" s="108"/>
    </row>
    <row r="163" spans="2:23">
      <c r="B163" s="108">
        <v>29</v>
      </c>
      <c r="C163" s="71">
        <f ca="1">SUM(0.25*(F163-B163),B163)</f>
        <v>26.5</v>
      </c>
      <c r="D163" s="71">
        <f ca="1">SUM(0.5*(F163-B163)+B163)</f>
        <v>24</v>
      </c>
      <c r="E163" s="71">
        <f ca="1">SUM(0.75*(F163-B163),B163)</f>
        <v>21.5</v>
      </c>
      <c r="F163" s="108">
        <v>19</v>
      </c>
      <c r="G163" s="71">
        <f ca="1">SUM(0.25*(J163-F163),F163)</f>
        <v>16.5</v>
      </c>
      <c r="H163" s="71">
        <f ca="1">SUM(0.5*(J163-F163),F163)</f>
        <v>14</v>
      </c>
      <c r="I163" s="71">
        <f ca="1">SUM(0.75*(J163-F163),F163)</f>
        <v>11.5</v>
      </c>
      <c r="J163" s="108">
        <f ca="1">SUM(F163,-B163,F163)</f>
        <v>9</v>
      </c>
      <c r="K163" s="71">
        <f ca="1">SUM(0.25*(N163-J163),J163)</f>
        <v>7.125</v>
      </c>
      <c r="L163" s="71">
        <f ca="1">SUM(0.5*(N163-J163),J163)</f>
        <v>5.25</v>
      </c>
      <c r="M163" s="71">
        <f ca="1">SUM(0.75*(N163-J163),J163)</f>
        <v>3.375</v>
      </c>
      <c r="N163" s="108">
        <f ca="1">SUM(F163,-B163,J163,0.25*ABS(J163-F163))</f>
        <v>1.5</v>
      </c>
      <c r="O163" s="71">
        <f ca="1">SUM(0.25*(R163-N163),N163)</f>
        <v>5.375</v>
      </c>
      <c r="P163" s="71">
        <f ca="1">SUM(0.5*(R163-N163),N163)</f>
        <v>9.25</v>
      </c>
      <c r="Q163" s="71">
        <f ca="1">SUM(0.75*(R163-N163),N163)</f>
        <v>13.125</v>
      </c>
      <c r="R163" s="108">
        <v>17</v>
      </c>
      <c r="S163" s="122"/>
      <c r="T163" s="111">
        <f ca="1">SUM((AX20+AY20+AZ20+BA20+BB19+BC19+BD19+BE19+BK17+BL17+BM17+BN17+BO16+BP16+BQ16+BR16)*0.132/4,(BF18+BG18+BH18+BI18+BJ18+BS15+BT15+BU15+BV15+BW15+BX14+BY14+BZ14+CA14+CB14+CC13+CD13+CE13+CF13+CG13+CH12+CI12+CJ12+CK12+CL12)*0.132/5,(CM11+CN11+CO11+CP11+CQ10+CR10+CS10+CT10+CU9+CV9+CW9+CX9)*0.132/4,(CY8+CZ8+DA8)*0.132/3,(CZ7+CY7+CX7+CW7+CV7+CU7+CT7+CS7+CR6+CQ6+CP6+CO6+CN6+CM6+CL6+CK6+CJ5+CI5+CH5+CG5+CF5+CE5+CD5+CC5)*0.132/8,(CB4+CA4+BZ4+BY4+BX4+BW4+BV4)*0.132/7,17)</f>
        <v>16.883424175824178</v>
      </c>
      <c r="U163" s="111"/>
      <c r="V163" s="122"/>
      <c r="W163" s="108"/>
    </row>
    <row r="164" spans="2:23">
      <c r="B164" s="108"/>
      <c r="C164" s="71"/>
      <c r="D164" s="71"/>
      <c r="E164" s="71"/>
      <c r="F164" s="108"/>
      <c r="G164" s="71"/>
      <c r="H164" s="71"/>
      <c r="I164" s="71"/>
      <c r="J164" s="108"/>
      <c r="K164" s="71"/>
      <c r="L164" s="71"/>
      <c r="M164" s="71"/>
      <c r="N164" s="108"/>
      <c r="O164" s="71"/>
      <c r="P164" s="71"/>
      <c r="Q164" s="71"/>
      <c r="R164" s="108"/>
      <c r="S164" s="122"/>
      <c r="T164" s="111"/>
      <c r="U164" s="111"/>
      <c r="V164" s="122"/>
      <c r="W164" s="108"/>
    </row>
    <row r="165" spans="2:23">
      <c r="B165" s="108">
        <v>21</v>
      </c>
      <c r="C165" s="71">
        <f ca="1">SUM(0.25*(F165-B165),B165)</f>
        <v>20.75</v>
      </c>
      <c r="D165" s="71">
        <f ca="1">SUM(0.5*(F165-B165)+B165)</f>
        <v>20.5</v>
      </c>
      <c r="E165" s="71">
        <f ca="1">SUM(0.75*(F165-B165),B165)</f>
        <v>20.25</v>
      </c>
      <c r="F165" s="108">
        <v>20</v>
      </c>
      <c r="G165" s="71">
        <f ca="1">SUM(0.25*(J165-F165),F165)</f>
        <v>19.75</v>
      </c>
      <c r="H165" s="71">
        <f ca="1">SUM(0.5*(J165-F165),F165)</f>
        <v>19.5</v>
      </c>
      <c r="I165" s="71">
        <f ca="1">SUM(0.75*(J165-F165),F165)</f>
        <v>19.25</v>
      </c>
      <c r="J165" s="108">
        <f ca="1">SUM(F165,-B165,F165)</f>
        <v>19</v>
      </c>
      <c r="K165" s="71">
        <f ca="1">SUM(0.25*(N165-J165),J165)</f>
        <v>18.75</v>
      </c>
      <c r="L165" s="71">
        <f ca="1">SUM(0.5*(N165-J165),J165)</f>
        <v>18.5</v>
      </c>
      <c r="M165" s="71">
        <f ca="1">SUM(0.75*(N165-J165),J165)</f>
        <v>18.25</v>
      </c>
      <c r="N165" s="108">
        <f ca="1">SUM(J165,J165,-F165)</f>
        <v>18</v>
      </c>
      <c r="O165" s="71">
        <f ca="1">SUM(0.25*(R165-N165),N165)</f>
        <v>17.75</v>
      </c>
      <c r="P165" s="71">
        <f ca="1">SUM(0.5*(R165-N165),N165)</f>
        <v>17.5</v>
      </c>
      <c r="Q165" s="71">
        <f ca="1">SUM(0.75*(R165-N165),N165)</f>
        <v>17.25</v>
      </c>
      <c r="R165" s="108">
        <v>17</v>
      </c>
      <c r="S165" s="122"/>
      <c r="T165" s="111">
        <f ca="1">SUM((BP20+BQ19+BQ18+BR17+BR16+BS15+BS14+BT13+BT12+BU11+BU10+BU9+BV8+BV7+BV6+BV5+BV4)*0.132,17)</f>
        <v>17.25553846153846</v>
      </c>
      <c r="U165" s="111"/>
      <c r="V165" s="122"/>
      <c r="W165" s="108"/>
    </row>
    <row r="166" spans="2:23">
      <c r="B166" s="108">
        <v>22</v>
      </c>
      <c r="C166" s="71">
        <f ca="1">SUM(0.25*(F166-B166),B166)</f>
        <v>21.5</v>
      </c>
      <c r="D166" s="71">
        <f ca="1">SUM(0.5*(F166-B166)+B166)</f>
        <v>21</v>
      </c>
      <c r="E166" s="71">
        <f ca="1">SUM(0.75*(F166-B166),B166)</f>
        <v>20.5</v>
      </c>
      <c r="F166" s="108">
        <v>20</v>
      </c>
      <c r="G166" s="71">
        <f ca="1">SUM(0.25*(J166-F166),F166)</f>
        <v>19.5</v>
      </c>
      <c r="H166" s="71">
        <f ca="1">SUM(0.5*(J166-F166),F166)</f>
        <v>19</v>
      </c>
      <c r="I166" s="71">
        <f ca="1">SUM(0.75*(J166-F166),F166)</f>
        <v>18.5</v>
      </c>
      <c r="J166" s="108">
        <f ca="1">SUM(F166,-B166,F166)</f>
        <v>18</v>
      </c>
      <c r="K166" s="71">
        <f ca="1">SUM(0.25*(N166-J166),J166)</f>
        <v>17.625</v>
      </c>
      <c r="L166" s="71">
        <f ca="1">SUM(0.5*(N166-J166),J166)</f>
        <v>17.25</v>
      </c>
      <c r="M166" s="71">
        <f ca="1">SUM(0.75*(N166-J166),J166)</f>
        <v>16.875</v>
      </c>
      <c r="N166" s="108">
        <f ca="1">SUM(F166,-B166,J166,0.25*ABS(J166-F166))</f>
        <v>16.5</v>
      </c>
      <c r="O166" s="71">
        <f ca="1">SUM(0.25*(R166-N166),N166)</f>
        <v>16.625</v>
      </c>
      <c r="P166" s="71">
        <f ca="1">SUM(0.5*(R166-N166),N166)</f>
        <v>16.75</v>
      </c>
      <c r="Q166" s="71">
        <f ca="1">SUM(0.75*(R166-N166),N166)</f>
        <v>16.875</v>
      </c>
      <c r="R166" s="108">
        <v>17</v>
      </c>
      <c r="S166" s="122"/>
      <c r="T166" s="111">
        <f ca="1">SUM((BL20+BM19+BN18+BO17+BP16+BQ15+BR14+BS13+BT12+BU11+BU10+BU9+BV8+BV7+BV6+BV5+BV4)*0.132,17)</f>
        <v>17.387538461538462</v>
      </c>
      <c r="U166" s="111"/>
      <c r="V166" s="122"/>
      <c r="W166" s="108"/>
    </row>
    <row r="167" spans="2:23">
      <c r="B167" s="108">
        <v>23</v>
      </c>
      <c r="C167" s="71">
        <f ca="1">SUM(0.25*(F167-B167),B167)</f>
        <v>22.25</v>
      </c>
      <c r="D167" s="71">
        <f ca="1">SUM(0.5*(F167-B167)+B167)</f>
        <v>21.5</v>
      </c>
      <c r="E167" s="71">
        <f ca="1">SUM(0.75*(F167-B167),B167)</f>
        <v>20.75</v>
      </c>
      <c r="F167" s="108">
        <v>20</v>
      </c>
      <c r="G167" s="71">
        <f ca="1">SUM(0.25*(J167-F167),F167)</f>
        <v>19.25</v>
      </c>
      <c r="H167" s="71">
        <f ca="1">SUM(0.5*(J167-F167),F167)</f>
        <v>18.5</v>
      </c>
      <c r="I167" s="71">
        <f ca="1">SUM(0.75*(J167-F167),F167)</f>
        <v>17.75</v>
      </c>
      <c r="J167" s="108">
        <f ca="1">SUM(F167,-B167,F167)</f>
        <v>17</v>
      </c>
      <c r="K167" s="71">
        <f ca="1">SUM(0.25*(N167-J167),J167)</f>
        <v>16.4375</v>
      </c>
      <c r="L167" s="71">
        <f ca="1">SUM(0.5*(N167-J167),J167)</f>
        <v>15.875</v>
      </c>
      <c r="M167" s="71">
        <f ca="1">SUM(0.75*(N167-J167),J167)</f>
        <v>15.3125</v>
      </c>
      <c r="N167" s="108">
        <f ca="1">SUM(F167,-B167,J167,0.25*ABS(J167-F167))</f>
        <v>14.75</v>
      </c>
      <c r="O167" s="71">
        <f ca="1">SUM(0.25*(R167-N167),N167)</f>
        <v>15.3125</v>
      </c>
      <c r="P167" s="71">
        <f ca="1">SUM(0.5*(R167-N167),N167)</f>
        <v>15.875</v>
      </c>
      <c r="Q167" s="71">
        <f ca="1">SUM(0.75*(R167-N167),N167)</f>
        <v>16.4375</v>
      </c>
      <c r="R167" s="108">
        <v>17</v>
      </c>
      <c r="S167" s="122"/>
      <c r="T167" s="111">
        <f ca="1">SUM((BJ20+BM18+BP16+BS14+BV12+BW11+BX10+BY9+BZ8+BY7+BX6+BW5+BV4)*0.132,(BK19+BL19+BN17+BO17+BQ15+BR15+BT13+BU13)*0.132/2,17)</f>
        <v>16.991538461538461</v>
      </c>
      <c r="U167" s="111"/>
      <c r="V167" s="122"/>
      <c r="W167" s="108"/>
    </row>
    <row r="168" spans="2:23">
      <c r="B168" s="108">
        <v>24</v>
      </c>
      <c r="C168" s="71">
        <f ca="1">SUM(0.25*(F168-B168),B168)</f>
        <v>23</v>
      </c>
      <c r="D168" s="71">
        <f ca="1">SUM(0.5*(F168-B168)+B168)</f>
        <v>22</v>
      </c>
      <c r="E168" s="71">
        <f ca="1">SUM(0.75*(F168-B168),B168)</f>
        <v>21</v>
      </c>
      <c r="F168" s="108">
        <v>20</v>
      </c>
      <c r="G168" s="71">
        <f ca="1">SUM(0.25*(J168-F168),F168)</f>
        <v>19</v>
      </c>
      <c r="H168" s="71">
        <f ca="1">SUM(0.5*(J168-F168),F168)</f>
        <v>18</v>
      </c>
      <c r="I168" s="71">
        <f ca="1">SUM(0.75*(J168-F168),F168)</f>
        <v>17</v>
      </c>
      <c r="J168" s="108">
        <f ca="1">SUM(F168,-B168,F168)</f>
        <v>16</v>
      </c>
      <c r="K168" s="71">
        <f ca="1">SUM(0.25*(N168-J168),J168)</f>
        <v>15.25</v>
      </c>
      <c r="L168" s="71">
        <f ca="1">SUM(0.5*(N168-J168),J168)</f>
        <v>14.5</v>
      </c>
      <c r="M168" s="71">
        <f ca="1">SUM(0.75*(N168-J168),J168)</f>
        <v>13.75</v>
      </c>
      <c r="N168" s="108">
        <f ca="1">SUM(F168,-B168,J168,0.25*ABS(J168-F168))</f>
        <v>13</v>
      </c>
      <c r="O168" s="71">
        <f ca="1">SUM(0.25*(R168-N168),N168)</f>
        <v>14</v>
      </c>
      <c r="P168" s="71">
        <f ca="1">SUM(0.5*(R168-N168),N168)</f>
        <v>15</v>
      </c>
      <c r="Q168" s="71">
        <f ca="1">SUM(0.75*(R168-N168),N168)</f>
        <v>16</v>
      </c>
      <c r="R168" s="108">
        <v>17</v>
      </c>
      <c r="S168" s="122"/>
      <c r="T168" s="111">
        <f ca="1">SUM(BH20*0.132,(BJ19+BI19+BK18+BL18+BM17+BN17+BP16+BO16+BT14+BU14+BY12+BZ12+CA11+CB11+CC10+CD10+CE9+CF9+CG8+CH8)*0.132/2,(BQ15+BR15+BS15+BV13+BW13+BX13+CG7+CF7+CE7+CD6+CC6+CB6+CA5+BZ5+BY5+BX4+BW4+BV4)*0.132/3,17)</f>
        <v>17.233538461538462</v>
      </c>
      <c r="U168" s="111"/>
      <c r="V168" s="122"/>
      <c r="W168" s="108"/>
    </row>
    <row r="169" spans="2:23">
      <c r="B169" s="108">
        <v>25</v>
      </c>
      <c r="C169" s="71">
        <f ca="1">SUM(0.25*(F169-B169),B169)</f>
        <v>23.75</v>
      </c>
      <c r="D169" s="71">
        <f ca="1">SUM(0.5*(F169-B169)+B169)</f>
        <v>22.5</v>
      </c>
      <c r="E169" s="71">
        <f ca="1">SUM(0.75*(F169-B169),B169)</f>
        <v>21.25</v>
      </c>
      <c r="F169" s="108">
        <v>20</v>
      </c>
      <c r="G169" s="71">
        <f ca="1">SUM(0.25*(J169-F169),F169)</f>
        <v>18.75</v>
      </c>
      <c r="H169" s="71">
        <f ca="1">SUM(0.5*(J169-F169),F169)</f>
        <v>17.5</v>
      </c>
      <c r="I169" s="71">
        <f ca="1">SUM(0.75*(J169-F169),F169)</f>
        <v>16.25</v>
      </c>
      <c r="J169" s="108">
        <f ca="1">SUM(F169,-B169,F169)</f>
        <v>15</v>
      </c>
      <c r="K169" s="71">
        <f ca="1">SUM(0.25*(N169-J169),J169)</f>
        <v>14.0625</v>
      </c>
      <c r="L169" s="71">
        <f ca="1">SUM(0.5*(N169-J169),J169)</f>
        <v>13.125</v>
      </c>
      <c r="M169" s="71">
        <f ca="1">SUM(0.75*(N169-J169),J169)</f>
        <v>12.1875</v>
      </c>
      <c r="N169" s="108">
        <f ca="1">SUM(F169,-B169,J169,0.25*ABS(J169-F169))</f>
        <v>11.25</v>
      </c>
      <c r="O169" s="71">
        <f ca="1">SUM(0.25*(R169-N169),N169)</f>
        <v>12.6875</v>
      </c>
      <c r="P169" s="71">
        <f ca="1">SUM(0.5*(R169-N169),N169)</f>
        <v>14.125</v>
      </c>
      <c r="Q169" s="71">
        <f ca="1">SUM(0.75*(R169-N169),N169)</f>
        <v>15.5625</v>
      </c>
      <c r="R169" s="108">
        <v>17</v>
      </c>
      <c r="S169" s="122"/>
      <c r="T169" s="111">
        <f ca="1">SUM((BF20+BG20+BH19+BI19+BM17+BN17+BO16+BP16+BT14+BU14+BY12+BZ12+CA11+CB11+CC10+CD10+CE9+CF9+CG8+CH8)*0.132/2,(BJ18+BK18+BL18+BQ15+BR15+BS15+BV13+BW13+BX13)*0.132/3,(CG7+CF7+CE7+CD6+CC6+CB6+CA5+BZ5+BY5+BX4+BW4+BV4)*0.132/3,17)</f>
        <v>17.233538461538462</v>
      </c>
      <c r="U169" s="111"/>
      <c r="V169" s="122"/>
      <c r="W169" s="108"/>
    </row>
    <row r="170" spans="2:23">
      <c r="B170" s="108">
        <v>26</v>
      </c>
      <c r="C170" s="71">
        <f ca="1">SUM(0.25*(F170-B170),B170)</f>
        <v>24.5</v>
      </c>
      <c r="D170" s="71">
        <f ca="1">SUM(0.5*(F170-B170)+B170)</f>
        <v>23</v>
      </c>
      <c r="E170" s="71">
        <f ca="1">SUM(0.75*(F170-B170),B170)</f>
        <v>21.5</v>
      </c>
      <c r="F170" s="108">
        <v>20</v>
      </c>
      <c r="G170" s="71">
        <f ca="1">SUM(0.25*(J170-F170),F170)</f>
        <v>18.5</v>
      </c>
      <c r="H170" s="71">
        <f ca="1">SUM(0.5*(J170-F170),F170)</f>
        <v>17</v>
      </c>
      <c r="I170" s="71">
        <f ca="1">SUM(0.75*(J170-F170),F170)</f>
        <v>15.5</v>
      </c>
      <c r="J170" s="108">
        <f ca="1">SUM(F170,-B170,F170)</f>
        <v>14</v>
      </c>
      <c r="K170" s="71">
        <f ca="1">SUM(0.25*(N170-J170),J170)</f>
        <v>12.875</v>
      </c>
      <c r="L170" s="71">
        <f ca="1">SUM(0.5*(N170-J170),J170)</f>
        <v>11.75</v>
      </c>
      <c r="M170" s="71">
        <f ca="1">SUM(0.75*(N170-J170),J170)</f>
        <v>10.625</v>
      </c>
      <c r="N170" s="108">
        <f ca="1">SUM(F170,-B170,J170,0.25*ABS(J170-F170))</f>
        <v>9.5</v>
      </c>
      <c r="O170" s="71">
        <f ca="1">SUM(0.25*(R170-N170),N170)</f>
        <v>11.375</v>
      </c>
      <c r="P170" s="71">
        <f ca="1">SUM(0.5*(R170-N170),N170)</f>
        <v>13.25</v>
      </c>
      <c r="Q170" s="71">
        <f ca="1">SUM(0.75*(R170-N170),N170)</f>
        <v>15.125</v>
      </c>
      <c r="R170" s="108">
        <v>17</v>
      </c>
      <c r="S170" s="122"/>
      <c r="T170" s="111">
        <f ca="1">SUM((BD20+BE20+BI18+BJ18+CF10+CG10+CK8+CL8)*0.132/2,(BF19+BG19+BH19+BK17+BL17+BM17+BN16+BO16+BP16+BQ15+BR15+BS15+BT14+BU14+BV14+BW13+BX13+BY13+BZ12+CA12+CB12+CC11+CD11+CE11+CH9+CI9+CJ9)*0.132/3,(CK7+CJ7+CI7+CH7+CG6+CF6+CE6+CD6+CC5+CB5+CA5+BZ5+BY4+BX4+BW4+BV4)*0.132/4,17)</f>
        <v>17.134538461538462</v>
      </c>
      <c r="U170" s="111"/>
      <c r="V170" s="122"/>
      <c r="W170" s="108"/>
    </row>
    <row r="171" spans="2:23">
      <c r="B171" s="108">
        <v>27</v>
      </c>
      <c r="C171" s="71">
        <f ca="1">SUM(0.25*(F171-B171),B171)</f>
        <v>25.25</v>
      </c>
      <c r="D171" s="71">
        <f ca="1">SUM(0.5*(F171-B171)+B171)</f>
        <v>23.5</v>
      </c>
      <c r="E171" s="71">
        <f ca="1">SUM(0.75*(F171-B171),B171)</f>
        <v>21.75</v>
      </c>
      <c r="F171" s="108">
        <v>20</v>
      </c>
      <c r="G171" s="71">
        <f ca="1">SUM(0.25*(J171-F171),F171)</f>
        <v>18.25</v>
      </c>
      <c r="H171" s="71">
        <f ca="1">SUM(0.5*(J171-F171),F171)</f>
        <v>16.5</v>
      </c>
      <c r="I171" s="71">
        <f ca="1">SUM(0.75*(J171-F171),F171)</f>
        <v>14.75</v>
      </c>
      <c r="J171" s="108">
        <f ca="1">SUM(F171,-B171,F171)</f>
        <v>13</v>
      </c>
      <c r="K171" s="71">
        <f ca="1">SUM(0.25*(N171-J171),J171)</f>
        <v>11.6875</v>
      </c>
      <c r="L171" s="71">
        <f ca="1">SUM(0.5*(N171-J171),J171)</f>
        <v>10.375</v>
      </c>
      <c r="M171" s="71">
        <f ca="1">SUM(0.75*(N171-J171),J171)</f>
        <v>9.0625</v>
      </c>
      <c r="N171" s="108">
        <f ca="1">SUM(F171,-B171,J171,0.25*ABS(J171-F171))</f>
        <v>7.75</v>
      </c>
      <c r="O171" s="71">
        <f ca="1">SUM(0.25*(R171-N171),N171)</f>
        <v>10.0625</v>
      </c>
      <c r="P171" s="71">
        <f ca="1">SUM(0.5*(R171-N171),N171)</f>
        <v>12.375</v>
      </c>
      <c r="Q171" s="71">
        <f ca="1">SUM(0.75*(R171-N171),N171)</f>
        <v>14.6875</v>
      </c>
      <c r="R171" s="108">
        <v>17</v>
      </c>
      <c r="S171" s="122"/>
      <c r="T171" s="111">
        <f ca="1">SUM((BB20+BC20+BD20+BE19+BF19+BG19+BH18+BI18+BJ18+BK17+BL17+BM17+BN16+BO16+BP16+BU14+BV14+BW14+CB12+CC12+CD12+CE11+CF11+CG11+CH10+CI10+CJ10+CK9+CL9+CM9+CN8+CO8+CP8)*0.132/3,(BQ15+BR15+BS15+BT15+BX13+BY13+BZ13+CA13)*0.132/4,(CO7+CN7+CM7+CL7+CK7+CJ6+CI6+CH6+CG6+CF6+CE5+CD5+CC5+CB5+CA5+BZ4+BY4+BX4+BW4+BV4)*0.132/5,17)</f>
        <v>17.09713846153846</v>
      </c>
      <c r="U171" s="111"/>
      <c r="V171" s="122"/>
      <c r="W171" s="108"/>
    </row>
    <row r="172" spans="2:23">
      <c r="B172" s="108">
        <v>28</v>
      </c>
      <c r="C172" s="71">
        <f ca="1">SUM(0.25*(F172-B172),B172)</f>
        <v>26</v>
      </c>
      <c r="D172" s="71">
        <f ca="1">SUM(0.5*(F172-B172)+B172)</f>
        <v>24</v>
      </c>
      <c r="E172" s="71">
        <f ca="1">SUM(0.75*(F172-B172),B172)</f>
        <v>22</v>
      </c>
      <c r="F172" s="108">
        <v>20</v>
      </c>
      <c r="G172" s="71">
        <f ca="1">SUM(0.25*(J172-F172),F172)</f>
        <v>18</v>
      </c>
      <c r="H172" s="71">
        <f ca="1">SUM(0.5*(J172-F172),F172)</f>
        <v>16</v>
      </c>
      <c r="I172" s="71">
        <f ca="1">SUM(0.75*(J172-F172),F172)</f>
        <v>14</v>
      </c>
      <c r="J172" s="108">
        <f ca="1">SUM(F172,-B172,F172)</f>
        <v>12</v>
      </c>
      <c r="K172" s="71">
        <f ca="1">SUM(0.25*(N172-J172),J172)</f>
        <v>10.5</v>
      </c>
      <c r="L172" s="71">
        <f ca="1">SUM(0.5*(N172-J172),J172)</f>
        <v>9</v>
      </c>
      <c r="M172" s="71">
        <f ca="1">SUM(0.75*(N172-J172),J172)</f>
        <v>7.5</v>
      </c>
      <c r="N172" s="108">
        <f ca="1">SUM(F172,-B172,J172,0.25*ABS(J172-F172))</f>
        <v>6</v>
      </c>
      <c r="O172" s="71">
        <f ca="1">SUM(0.25*(R172-N172),N172)</f>
        <v>8.75</v>
      </c>
      <c r="P172" s="71">
        <f ca="1">SUM(0.5*(R172-N172),N172)</f>
        <v>11.5</v>
      </c>
      <c r="Q172" s="71">
        <f ca="1">SUM(0.75*(R172-N172),N172)</f>
        <v>14.25</v>
      </c>
      <c r="R172" s="108">
        <v>17</v>
      </c>
      <c r="S172" s="122"/>
      <c r="T172" s="111">
        <f ca="1">SUM((AZ20+BA20+BB20+BG18+BH18+BI18+BN16+BO16+BP16+CK10+CL10+CM10+CR8+CS8+CT8)*0.132/3,(BC19+BD19+BE19+BF19+BJ17+BK17+BL17+BM17+BQ15+BR15+BS15+BT15+BU14+BV14+BW14+BX14+BY13+BZ13+CA13+CB13+CC12+CD12+CE12+CF12+CG11+CH11+CI11+CJ11+CN9+CO9+CP9+CQ9)*0.132/4,(CS7+CR7+CQ7+CP7+CO7+CN7+CM6+CL6+CK6+CJ6+CI6+CH6+CG5+CF5+CE5+CD5+CC5+CB5+CA4+BZ4+BY4+BX4+BW4+BV4)*0.132/6,17)</f>
        <v>16.859538461538463</v>
      </c>
      <c r="U172" s="111"/>
      <c r="V172" s="122"/>
      <c r="W172" s="108"/>
    </row>
    <row r="173" spans="2:23">
      <c r="B173" s="108">
        <v>29</v>
      </c>
      <c r="C173" s="71">
        <f ca="1">SUM(0.25*(F173-B173),B173)</f>
        <v>26.75</v>
      </c>
      <c r="D173" s="71">
        <f ca="1">SUM(0.5*(F173-B173)+B173)</f>
        <v>24.5</v>
      </c>
      <c r="E173" s="71">
        <f ca="1">SUM(0.75*(F173-B173),B173)</f>
        <v>22.25</v>
      </c>
      <c r="F173" s="108">
        <v>20</v>
      </c>
      <c r="G173" s="71">
        <f ca="1">SUM(0.25*(J173-F173),F173)</f>
        <v>17.75</v>
      </c>
      <c r="H173" s="71">
        <f ca="1">SUM(0.5*(J173-F173),F173)</f>
        <v>15.5</v>
      </c>
      <c r="I173" s="71">
        <f ca="1">SUM(0.75*(J173-F173),F173)</f>
        <v>13.25</v>
      </c>
      <c r="J173" s="108">
        <f ca="1">SUM(F173,-B173,F173)</f>
        <v>11</v>
      </c>
      <c r="K173" s="71">
        <f ca="1">SUM(0.25*(N173-J173),J173)</f>
        <v>9.3125</v>
      </c>
      <c r="L173" s="71">
        <f ca="1">SUM(0.5*(N173-J173),J173)</f>
        <v>7.625</v>
      </c>
      <c r="M173" s="71">
        <f ca="1">SUM(0.75*(N173-J173),J173)</f>
        <v>5.9375</v>
      </c>
      <c r="N173" s="108">
        <f ca="1">SUM(F173,-B173,J173,0.25*ABS(J173-F173))</f>
        <v>4.25</v>
      </c>
      <c r="O173" s="71">
        <f ca="1">SUM(0.25*(R173-N173),N173)</f>
        <v>7.4375</v>
      </c>
      <c r="P173" s="71">
        <f ca="1">SUM(0.5*(R173-N173),N173)</f>
        <v>10.625</v>
      </c>
      <c r="Q173" s="71">
        <f ca="1">SUM(0.75*(R173-N173),N173)</f>
        <v>13.8125</v>
      </c>
      <c r="R173" s="108">
        <v>17</v>
      </c>
      <c r="S173" s="122"/>
      <c r="T173" s="111">
        <f ca="1">SUM((BA19+BB19+BC19+BD19+BE18+BF18+BG18+BH18+BI17+BJ17+BK17+BL17+BM16+BN16+BO16+BP16+BV14+BW14+BX14+BY14+CE12+CF12+CG12+CH12+CI11+CJ11+CK11+CL11+CM10+CN10+CO10+CP10+CQ9+CR9+CS9+CT9+CU8+CV8+CW8+CX8)*0.132/4,(AX20+AY20+AZ20)*0.132/3,(BQ15+BR15+BS15+BT15+BU15+BZ13+CA13+CB13+CC13+CD13)*0.132/5,(CW7+CV7+CU7+CT7+CS7+CR7+CQ7+CP6+CO6+CN6+CM6+CL6+CK6+CJ6+CI5+CH5+CG5+CF5+CE5+CD5+CC5+CB4+CA4+BZ4+BY4+BX4+BW4+BV4)*0.132/7,17)</f>
        <v>16.873681318681321</v>
      </c>
      <c r="U173" s="111"/>
      <c r="V173" s="122"/>
      <c r="W173" s="108"/>
    </row>
    <row r="174" spans="2:23">
      <c r="B174" s="108">
        <v>30</v>
      </c>
      <c r="C174" s="71">
        <f ca="1">SUM(0.25*(F174-B174),B174)</f>
        <v>27.5</v>
      </c>
      <c r="D174" s="71">
        <f ca="1">SUM(0.5*(F174-B174)+B174)</f>
        <v>25</v>
      </c>
      <c r="E174" s="71">
        <f ca="1">SUM(0.75*(F174-B174),B174)</f>
        <v>22.5</v>
      </c>
      <c r="F174" s="108">
        <v>20</v>
      </c>
      <c r="G174" s="71">
        <f ca="1">SUM(0.25*(J174-F174),F174)</f>
        <v>17.5</v>
      </c>
      <c r="H174" s="71">
        <f ca="1">SUM(0.5*(J174-F174),F174)</f>
        <v>15</v>
      </c>
      <c r="I174" s="71">
        <f ca="1">SUM(0.75*(J174-F174),F174)</f>
        <v>12.5</v>
      </c>
      <c r="J174" s="108">
        <f ca="1">SUM(F174,-B174,F174)</f>
        <v>10</v>
      </c>
      <c r="K174" s="71">
        <f ca="1">SUM(0.25*(N174-J174),J174)</f>
        <v>8.125</v>
      </c>
      <c r="L174" s="71">
        <f ca="1">SUM(0.5*(N174-J174),J174)</f>
        <v>6.25</v>
      </c>
      <c r="M174" s="71">
        <f ca="1">SUM(0.75*(N174-J174),J174)</f>
        <v>4.375</v>
      </c>
      <c r="N174" s="108">
        <f ca="1">SUM(F174,-B174,J174,0.25*ABS(J174-F174))</f>
        <v>2.5</v>
      </c>
      <c r="O174" s="71">
        <f ca="1">SUM(0.25*(R174-N174),N174)</f>
        <v>6.125</v>
      </c>
      <c r="P174" s="71">
        <f ca="1">SUM(0.5*(R174-N174),N174)</f>
        <v>9.75</v>
      </c>
      <c r="Q174" s="71">
        <f ca="1">SUM(0.75*(R174-N174),N174)</f>
        <v>13.375</v>
      </c>
      <c r="R174" s="108">
        <v>17</v>
      </c>
      <c r="S174" s="122"/>
      <c r="T174" s="111">
        <f ca="1">SUM((AV20+AW20+AX20+AY20+AZ19+BA19+BB19+BC19+BI17+BJ17+BK17+BL17+BM16+BN16+BO16+BP16+CP10+CQ10+CR10+CS10+CY8+CZ8+DA8+DB8)*0.132/4,(BD18+BE18+BF18+BG18+BH18+BQ15+BR15+BS15+BT15+BU15+BV14+BW14+BX14+BY14+BZ14+CA13+CB13+CC13+CD13+CE13+CF12+CG12+CH12+CI12+CJ12+CK11+CL11+CM11+CN11+CO11+CT9+CU9+CV9+CW9+CX9)*0.132/5,(DA7+CZ7+CY7+CX7+CW7+CV7+CU7+CT7+CS6+CR6+CQ6+CP6+CO6+CN6+CM6+CL6+CK5+CJ5+CI5+CH5+CG5+CF5+CE5+CD5+CC4+CB4+CA4+BZ4+BY4+BX4+BW4+BV4)*0.132/8,17)</f>
        <v>16.813338461538461</v>
      </c>
      <c r="U174" s="111"/>
      <c r="V174" s="122"/>
      <c r="W174" s="108"/>
    </row>
    <row r="175" spans="2:23">
      <c r="B175" s="108"/>
      <c r="C175" s="71"/>
      <c r="D175" s="71"/>
      <c r="E175" s="71"/>
      <c r="F175" s="108"/>
      <c r="G175" s="71"/>
      <c r="H175" s="71"/>
      <c r="I175" s="71"/>
      <c r="J175" s="108"/>
      <c r="K175" s="71"/>
      <c r="L175" s="71"/>
      <c r="M175" s="71"/>
      <c r="N175" s="108"/>
      <c r="O175" s="71"/>
      <c r="P175" s="71"/>
      <c r="Q175" s="71"/>
      <c r="R175" s="108"/>
      <c r="S175" s="122"/>
      <c r="T175" s="111"/>
      <c r="U175" s="111"/>
      <c r="V175" s="122"/>
      <c r="W175" s="108"/>
    </row>
    <row r="176" spans="2:23">
      <c r="B176" s="108">
        <v>23</v>
      </c>
      <c r="C176" s="71">
        <f ca="1">SUM(0.25*(F176-B176),B176)</f>
        <v>22.5</v>
      </c>
      <c r="D176" s="71">
        <f ca="1">SUM(0.5*(F176-B176)+B176)</f>
        <v>22</v>
      </c>
      <c r="E176" s="71">
        <f ca="1">SUM(0.75*(F176-B176),B176)</f>
        <v>21.5</v>
      </c>
      <c r="F176" s="108">
        <v>21</v>
      </c>
      <c r="G176" s="71">
        <f ca="1">SUM(0.25*(J176-F176),F176)</f>
        <v>20.5</v>
      </c>
      <c r="H176" s="71">
        <f ca="1">SUM(0.5*(J176-F176),F176)</f>
        <v>20</v>
      </c>
      <c r="I176" s="71">
        <f ca="1">SUM(0.75*(J176-F176),F176)</f>
        <v>19.5</v>
      </c>
      <c r="J176" s="108">
        <f ca="1">SUM(F176,-B176,F176)</f>
        <v>19</v>
      </c>
      <c r="K176" s="71">
        <f ca="1">SUM(0.25*(N176-J176),J176)</f>
        <v>18.625</v>
      </c>
      <c r="L176" s="71">
        <f ca="1">SUM(0.5*(N176-J176),J176)</f>
        <v>18.25</v>
      </c>
      <c r="M176" s="71">
        <f ca="1">SUM(0.75*(N176-J176),J176)</f>
        <v>17.875</v>
      </c>
      <c r="N176" s="108">
        <f ca="1">SUM(F176,-B176,J176,0.25*ABS(J176-F176))</f>
        <v>17.5</v>
      </c>
      <c r="O176" s="71">
        <f ca="1">SUM(0.25*(R176-N176),N176)</f>
        <v>17.375</v>
      </c>
      <c r="P176" s="71">
        <f ca="1">SUM(0.5*(R176-N176),N176)</f>
        <v>17.25</v>
      </c>
      <c r="Q176" s="71">
        <f ca="1">SUM(0.75*(R176-N176),N176)</f>
        <v>17.125</v>
      </c>
      <c r="R176" s="108">
        <v>17</v>
      </c>
      <c r="S176" s="122"/>
      <c r="T176" s="111">
        <f ca="1">SUM((BJ20+BK19+BL18+BM17+BN16+BO15+BP14+BQ13+BR12+BS11+BT10+BU9+BV8+BW7+BW6+BV5+BV4)*0.132,17)</f>
        <v>16.59553846153846</v>
      </c>
      <c r="U176" s="111"/>
      <c r="V176" s="122"/>
      <c r="W176" s="108"/>
    </row>
    <row r="177" spans="2:23">
      <c r="B177" s="108">
        <v>24</v>
      </c>
      <c r="C177" s="71">
        <f ca="1">SUM(0.25*(F177-B177),B177)</f>
        <v>23.25</v>
      </c>
      <c r="D177" s="71">
        <f ca="1">SUM(0.5*(F177-B177)+B177)</f>
        <v>22.5</v>
      </c>
      <c r="E177" s="71">
        <f ca="1">SUM(0.75*(F177-B177),B177)</f>
        <v>21.75</v>
      </c>
      <c r="F177" s="108">
        <v>21</v>
      </c>
      <c r="G177" s="71">
        <f ca="1">SUM(0.25*(J177-F177),F177)</f>
        <v>20.25</v>
      </c>
      <c r="H177" s="71">
        <f ca="1">SUM(0.5*(J177-F177),F177)</f>
        <v>19.5</v>
      </c>
      <c r="I177" s="71">
        <f ca="1">SUM(0.75*(J177-F177),F177)</f>
        <v>18.75</v>
      </c>
      <c r="J177" s="108">
        <f ca="1">SUM(F177,-B177,F177)</f>
        <v>18</v>
      </c>
      <c r="K177" s="71">
        <f ca="1">SUM(0.25*(N177-J177),J177)</f>
        <v>17.4375</v>
      </c>
      <c r="L177" s="71">
        <f ca="1">SUM(0.5*(N177-J177),J177)</f>
        <v>16.875</v>
      </c>
      <c r="M177" s="71">
        <f ca="1">SUM(0.75*(N177-J177),J177)</f>
        <v>16.3125</v>
      </c>
      <c r="N177" s="108">
        <f ca="1">SUM(F177,-B177,J177,0.25*ABS(J177-F177))</f>
        <v>15.75</v>
      </c>
      <c r="O177" s="71">
        <f ca="1">SUM(0.25*(R177-N177),N177)</f>
        <v>16.0625</v>
      </c>
      <c r="P177" s="71">
        <f ca="1">SUM(0.5*(R177-N177),N177)</f>
        <v>16.375</v>
      </c>
      <c r="Q177" s="71">
        <f ca="1">SUM(0.75*(R177-N177),N177)</f>
        <v>16.6875</v>
      </c>
      <c r="R177" s="108">
        <v>17</v>
      </c>
      <c r="S177" s="122"/>
      <c r="T177" s="111">
        <f ca="1">SUM((BH20+BK18+BN16+BQ14+BT12+BU11+BV10+BW9+BX8+BW7+BW6+BV5+BV4)*0.132,(BI19+BJ19+BL17+BM17+BO15+BP15+BR13+BS13)*0.132/2,17)</f>
        <v>16.59553846153846</v>
      </c>
      <c r="U177" s="111"/>
      <c r="V177" s="122"/>
      <c r="W177" s="108"/>
    </row>
    <row r="178" spans="2:23">
      <c r="B178" s="108">
        <v>25</v>
      </c>
      <c r="C178" s="71">
        <f ca="1">SUM(0.25*(F178-B178),B178)</f>
        <v>24</v>
      </c>
      <c r="D178" s="71">
        <f ca="1">SUM(0.5*(F178-B178)+B178)</f>
        <v>23</v>
      </c>
      <c r="E178" s="71">
        <f ca="1">SUM(0.75*(F178-B178),B178)</f>
        <v>22</v>
      </c>
      <c r="F178" s="108">
        <v>21</v>
      </c>
      <c r="G178" s="71">
        <f ca="1">SUM(0.25*(J178-F178),F178)</f>
        <v>20</v>
      </c>
      <c r="H178" s="71">
        <f ca="1">SUM(0.5*(J178-F178),F178)</f>
        <v>19</v>
      </c>
      <c r="I178" s="71">
        <f ca="1">SUM(0.75*(J178-F178),F178)</f>
        <v>18</v>
      </c>
      <c r="J178" s="108">
        <f ca="1">SUM(F178,-B178,F178)</f>
        <v>17</v>
      </c>
      <c r="K178" s="71">
        <f ca="1">SUM(0.25*(N178-J178),J178)</f>
        <v>16.25</v>
      </c>
      <c r="L178" s="71">
        <f ca="1">SUM(0.5*(N178-J178),J178)</f>
        <v>15.5</v>
      </c>
      <c r="M178" s="71">
        <f ca="1">SUM(0.75*(N178-J178),J178)</f>
        <v>14.75</v>
      </c>
      <c r="N178" s="108">
        <f ca="1">SUM(F178,-B178,J178,0.25*ABS(J178-F178))</f>
        <v>14</v>
      </c>
      <c r="O178" s="71">
        <f ca="1">SUM(0.25*(R178-N178),N178)</f>
        <v>14.75</v>
      </c>
      <c r="P178" s="71">
        <f ca="1">SUM(0.5*(R178-N178),N178)</f>
        <v>15.5</v>
      </c>
      <c r="Q178" s="71">
        <f ca="1">SUM(0.75*(R178-N178),N178)</f>
        <v>16.25</v>
      </c>
      <c r="R178" s="108">
        <v>17</v>
      </c>
      <c r="S178" s="122"/>
      <c r="T178" s="111">
        <f ca="1">SUM((BG19+BH19+BI18+BJ18+BK17+BL17+BM16+BN16+BO15+BP15+BQ14+BR14+BS13+BT13+BU12+BV12+BW11+BX11+BZ9+CA9+CA7+BZ7+BY6+BX6)*0.132/2,(BF20+BY10+CB8+BW5+BV4)*0.132,17)</f>
        <v>17.123538461538462</v>
      </c>
      <c r="U178" s="111"/>
      <c r="V178" s="122"/>
      <c r="W178" s="108"/>
    </row>
    <row r="179" spans="2:23">
      <c r="B179" s="108">
        <v>26</v>
      </c>
      <c r="C179" s="71">
        <f ca="1">SUM(0.25*(F179-B179),B179)</f>
        <v>24.75</v>
      </c>
      <c r="D179" s="71">
        <f ca="1">SUM(0.5*(F179-B179)+B179)</f>
        <v>23.5</v>
      </c>
      <c r="E179" s="71">
        <f ca="1">SUM(0.75*(F179-B179),B179)</f>
        <v>22.25</v>
      </c>
      <c r="F179" s="108">
        <v>21</v>
      </c>
      <c r="G179" s="71">
        <f ca="1">SUM(0.25*(J179-F179),F179)</f>
        <v>19.75</v>
      </c>
      <c r="H179" s="71">
        <f ca="1">SUM(0.5*(J179-F179),F179)</f>
        <v>18.5</v>
      </c>
      <c r="I179" s="71">
        <f ca="1">SUM(0.75*(J179-F179),F179)</f>
        <v>17.25</v>
      </c>
      <c r="J179" s="108">
        <f ca="1">SUM(F179,-B179,F179)</f>
        <v>16</v>
      </c>
      <c r="K179" s="71">
        <f ca="1">SUM(0.25*(N179-J179),J179)</f>
        <v>15.0625</v>
      </c>
      <c r="L179" s="71">
        <f ca="1">SUM(0.5*(N179-J179),J179)</f>
        <v>14.125</v>
      </c>
      <c r="M179" s="71">
        <f ca="1">SUM(0.75*(N179-J179),J179)</f>
        <v>13.1875</v>
      </c>
      <c r="N179" s="108">
        <f ca="1">SUM(F179,-B179,J179,0.25*ABS(J179-F179))</f>
        <v>12.25</v>
      </c>
      <c r="O179" s="71">
        <f ca="1">SUM(0.25*(R179-N179),N179)</f>
        <v>13.4375</v>
      </c>
      <c r="P179" s="71">
        <f ca="1">SUM(0.5*(R179-N179),N179)</f>
        <v>14.625</v>
      </c>
      <c r="Q179" s="71">
        <f ca="1">SUM(0.75*(R179-N179),N179)</f>
        <v>15.8125</v>
      </c>
      <c r="R179" s="108">
        <v>17</v>
      </c>
      <c r="S179" s="122"/>
      <c r="T179" s="111">
        <f ca="1">SUM((BD20+BE20+BF19+BG19+BK17+BL17+BM16+BN16+BR14+BS14+BW12+BX12+BY11+BZ11+CA10+CB10+CC9+CD9+CE8+CF8+BY5+BX5+BW4+BV4)*0.132/2,(BH18+BI18+BJ18+BO15+BP15+BQ15+BT13+BU13+BV13+CE7+CD7+CC7+CB6+CA6+BZ6)*0.132/3,17)</f>
        <v>17.05753846153846</v>
      </c>
      <c r="U179" s="111"/>
      <c r="V179" s="122"/>
      <c r="W179" s="108"/>
    </row>
    <row r="180" spans="2:23">
      <c r="B180" s="108">
        <v>27</v>
      </c>
      <c r="C180" s="71">
        <f ca="1">SUM(0.25*(F180-B180),B180)</f>
        <v>25.5</v>
      </c>
      <c r="D180" s="71">
        <f ca="1">SUM(0.5*(F180-B180)+B180)</f>
        <v>24</v>
      </c>
      <c r="E180" s="71">
        <f ca="1">SUM(0.75*(F180-B180),B180)</f>
        <v>22.5</v>
      </c>
      <c r="F180" s="108">
        <v>21</v>
      </c>
      <c r="G180" s="71">
        <f ca="1">SUM(0.25*(J180-F180),F180)</f>
        <v>19.5</v>
      </c>
      <c r="H180" s="71">
        <f ca="1">SUM(0.5*(J180-F180),F180)</f>
        <v>18</v>
      </c>
      <c r="I180" s="71">
        <f ca="1">SUM(0.75*(J180-F180),F180)</f>
        <v>16.5</v>
      </c>
      <c r="J180" s="108">
        <f ca="1">SUM(F180,-B180,F180)</f>
        <v>15</v>
      </c>
      <c r="K180" s="71">
        <f ca="1">SUM(0.25*(N180-J180),J180)</f>
        <v>13.875</v>
      </c>
      <c r="L180" s="71">
        <f ca="1">SUM(0.5*(N180-J180),J180)</f>
        <v>12.75</v>
      </c>
      <c r="M180" s="71">
        <f ca="1">SUM(0.75*(N180-J180),J180)</f>
        <v>11.625</v>
      </c>
      <c r="N180" s="108">
        <f ca="1">SUM(F180,-B180,J180,0.25*ABS(J180-F180))</f>
        <v>10.5</v>
      </c>
      <c r="O180" s="71">
        <f ca="1">SUM(0.25*(R180-N180),N180)</f>
        <v>12.125</v>
      </c>
      <c r="P180" s="71">
        <f ca="1">SUM(0.5*(R180-N180),N180)</f>
        <v>13.75</v>
      </c>
      <c r="Q180" s="71">
        <f ca="1">SUM(0.75*(R180-N180),N180)</f>
        <v>15.375</v>
      </c>
      <c r="R180" s="108">
        <v>17</v>
      </c>
      <c r="S180" s="122"/>
      <c r="T180" s="111">
        <f ca="1">SUM((BB20+BC20+BG18+BH18+CD10+CE10+CI8+CJ8)*0.132/2,(BD19+BE19+BF19+BI17+BJ17+BK17+BL16+BM16+BN16+BO15+BP15+BQ15+BR14+BS14+BT14+BU13+BV13+BW13+BX12+BY12+BZ12+CA11+CB11+CC11+CF9+CG9+CH9)*0.132/3,(CI7+CH7+CG7+CF7+CE6+CD6+CC6+CB6)*0.132/4,(CA5+BZ5+BY5+BX4+BW4+BV4)*0.132/3,17)</f>
        <v>17.046538461538461</v>
      </c>
      <c r="U180" s="111"/>
      <c r="V180" s="122"/>
      <c r="W180" s="108"/>
    </row>
    <row r="181" spans="2:23">
      <c r="B181" s="108">
        <v>28</v>
      </c>
      <c r="C181" s="71">
        <f ca="1">SUM(0.25*(F181-B181),B181)</f>
        <v>26.25</v>
      </c>
      <c r="D181" s="71">
        <f ca="1">SUM(0.5*(F181-B181)+B181)</f>
        <v>24.5</v>
      </c>
      <c r="E181" s="71">
        <f ca="1">SUM(0.75*(F181-B181),B181)</f>
        <v>22.75</v>
      </c>
      <c r="F181" s="108">
        <v>21</v>
      </c>
      <c r="G181" s="71">
        <f ca="1">SUM(0.25*(J181-F181),F181)</f>
        <v>19.25</v>
      </c>
      <c r="H181" s="71">
        <f ca="1">SUM(0.5*(J181-F181),F181)</f>
        <v>17.5</v>
      </c>
      <c r="I181" s="71">
        <f ca="1">SUM(0.75*(J181-F181),F181)</f>
        <v>15.75</v>
      </c>
      <c r="J181" s="108">
        <f ca="1">SUM(F181,-B181,F181)</f>
        <v>14</v>
      </c>
      <c r="K181" s="71">
        <f ca="1">SUM(0.25*(N181-J181),J181)</f>
        <v>12.6875</v>
      </c>
      <c r="L181" s="71">
        <f ca="1">SUM(0.5*(N181-J181),J181)</f>
        <v>11.375</v>
      </c>
      <c r="M181" s="71">
        <f ca="1">SUM(0.75*(N181-J181),J181)</f>
        <v>10.0625</v>
      </c>
      <c r="N181" s="108">
        <f ca="1">SUM(F181,-B181,J181,0.25*ABS(J181-F181))</f>
        <v>8.75</v>
      </c>
      <c r="O181" s="71">
        <f ca="1">SUM(0.25*(R181-N181),N181)</f>
        <v>10.8125</v>
      </c>
      <c r="P181" s="71">
        <f ca="1">SUM(0.5*(R181-N181),N181)</f>
        <v>12.875</v>
      </c>
      <c r="Q181" s="71">
        <f ca="1">SUM(0.75*(R181-N181),N181)</f>
        <v>14.9375</v>
      </c>
      <c r="R181" s="108">
        <v>17</v>
      </c>
      <c r="S181" s="122"/>
      <c r="T181" s="111">
        <f ca="1">SUM((AZ20+BA20+BB20+BC19+BD19+BE19+BF18+BG18+BH18+BI17+BJ17+BK17+BL16+BM16+BN16+BS14+BT14+BU14+BZ12+CA12+CB12+CC11+CD11+CE11+CF10+CG10+CH10+CI9+CJ9+CK9+CL8+CM8+CN8)*0.132/3,(BO15+BP15+BQ15+BR15+BV13+BW13+BX13+BY13)*0.132/4,(CM7+CL7+CK7+CJ7+CI7+CH6+CG6+CF6+CE6+CD6)*0.132/5,(CC5+CB5+CA5+BZ5+BY4+BX4+BW4+BV4)*0.132/4,17)</f>
        <v>17.189538461538461</v>
      </c>
      <c r="U181" s="111"/>
      <c r="V181" s="122"/>
      <c r="W181" s="108"/>
    </row>
    <row r="182" spans="2:23">
      <c r="B182" s="108">
        <v>29</v>
      </c>
      <c r="C182" s="71">
        <f ca="1">SUM(0.25*(F182-B182),B182)</f>
        <v>27</v>
      </c>
      <c r="D182" s="71">
        <f ca="1">SUM(0.5*(F182-B182)+B182)</f>
        <v>25</v>
      </c>
      <c r="E182" s="71">
        <f ca="1">SUM(0.75*(F182-B182),B182)</f>
        <v>23</v>
      </c>
      <c r="F182" s="108">
        <v>21</v>
      </c>
      <c r="G182" s="71">
        <f ca="1">SUM(0.25*(J182-F182),F182)</f>
        <v>19</v>
      </c>
      <c r="H182" s="71">
        <f ca="1">SUM(0.5*(J182-F182),F182)</f>
        <v>17</v>
      </c>
      <c r="I182" s="71">
        <f ca="1">SUM(0.75*(J182-F182),F182)</f>
        <v>15</v>
      </c>
      <c r="J182" s="108">
        <f ca="1">SUM(F182,-B182,F182)</f>
        <v>13</v>
      </c>
      <c r="K182" s="71">
        <f ca="1">SUM(0.25*(N182-J182),J182)</f>
        <v>11.5</v>
      </c>
      <c r="L182" s="71">
        <f ca="1">SUM(0.5*(N182-J182),J182)</f>
        <v>10</v>
      </c>
      <c r="M182" s="71">
        <f ca="1">SUM(0.75*(N182-J182),J182)</f>
        <v>8.5</v>
      </c>
      <c r="N182" s="108">
        <f ca="1">SUM(F182,-B182,J182,0.25*ABS(J182-F182))</f>
        <v>7</v>
      </c>
      <c r="O182" s="71">
        <f ca="1">SUM(0.25*(R182-N182),N182)</f>
        <v>9.5</v>
      </c>
      <c r="P182" s="71">
        <f ca="1">SUM(0.5*(R182-N182),N182)</f>
        <v>12</v>
      </c>
      <c r="Q182" s="71">
        <f ca="1">SUM(0.75*(R182-N182),N182)</f>
        <v>14.5</v>
      </c>
      <c r="R182" s="108">
        <v>17</v>
      </c>
      <c r="S182" s="122"/>
      <c r="T182" s="111">
        <f ca="1">SUM((AX20+AY20+AZ20+BE18+BF18+BG18+BL16+BM16+BN16+CI10+CJ10+CK10+CP8+CQ8+CR8)*0.132/3,(BA19+BB19+BC19+BD19+BH17+BI17+BJ17+BK17+BO15+BP15+BQ15+BR15+BS14+BT14+BU14+BV14+BW13+BX13+BY13+BZ13+CA12+CB12+CC12+CD12+CE11+CF11+CG11+CH11+CL9+CM9+CN9+CO9)*0.132/4,(CQ7+CP7+CO7+CN7+CM7+CL7+CK6+CJ6+CI6+CH6+CG6+CF6)*0.132/6,(CE5+CD5+CC5+CB5+CA5+BZ4+BY4+BX4+BW4+BV4)*0.132/5,17)</f>
        <v>17.138938461538462</v>
      </c>
      <c r="U182" s="111"/>
      <c r="V182" s="122"/>
      <c r="W182" s="108"/>
    </row>
    <row r="183" spans="2:23">
      <c r="B183" s="108">
        <v>30</v>
      </c>
      <c r="C183" s="71">
        <f ca="1">SUM(0.25*(F183-B183),B183)</f>
        <v>27.75</v>
      </c>
      <c r="D183" s="71">
        <f ca="1">SUM(0.5*(F183-B183)+B183)</f>
        <v>25.5</v>
      </c>
      <c r="E183" s="71">
        <f ca="1">SUM(0.75*(F183-B183),B183)</f>
        <v>23.25</v>
      </c>
      <c r="F183" s="108">
        <v>21</v>
      </c>
      <c r="G183" s="71">
        <f ca="1">SUM(0.25*(J183-F183),F183)</f>
        <v>18.75</v>
      </c>
      <c r="H183" s="71">
        <f ca="1">SUM(0.5*(J183-F183),F183)</f>
        <v>16.5</v>
      </c>
      <c r="I183" s="71">
        <f ca="1">SUM(0.75*(J183-F183),F183)</f>
        <v>14.25</v>
      </c>
      <c r="J183" s="108">
        <f ca="1">SUM(F183,-B183,F183)</f>
        <v>12</v>
      </c>
      <c r="K183" s="71">
        <f ca="1">SUM(0.25*(N183-J183),J183)</f>
        <v>10.3125</v>
      </c>
      <c r="L183" s="71">
        <f ca="1">SUM(0.5*(N183-J183),J183)</f>
        <v>8.625</v>
      </c>
      <c r="M183" s="71">
        <f ca="1">SUM(0.75*(N183-J183),J183)</f>
        <v>6.9375</v>
      </c>
      <c r="N183" s="108">
        <f ca="1">SUM(F183,-B183,J183,0.25*ABS(J183-F183))</f>
        <v>5.25</v>
      </c>
      <c r="O183" s="71">
        <f ca="1">SUM(0.25*(R183-N183),N183)</f>
        <v>8.1875</v>
      </c>
      <c r="P183" s="71">
        <f ca="1">SUM(0.5*(R183-N183),N183)</f>
        <v>11.125</v>
      </c>
      <c r="Q183" s="71">
        <f ca="1">SUM(0.75*(R183-N183),N183)</f>
        <v>14.0625</v>
      </c>
      <c r="R183" s="108">
        <v>17</v>
      </c>
      <c r="S183" s="122"/>
      <c r="T183" s="111">
        <f ca="1">SUM((AV20+AW20+AX20)*0.132/3,(AY19+AZ19+BA19+BB19+BC18+BD18+BE18+BF18+BG17+BH17+BI17+BJ17+BK16+BL16+BM16+BN16+BT14+BU14+BV14+BW14+CC12+CD12+CE12+CF12+CG11+CH11+CI11+CJ11+CK10+CL10+CM10+CN10+CO9+CP9+CQ9+CR9+CS8+CT8+CU8+CV8)*0.132/4,(BO15+BP15+BQ15+BR15+BS15+BX13+BY13+BZ13+CA13+CB13)*0.132/5,(CU7+CT7+CS7+CR7+CQ7+CP7+CO7+CN6+CM6+CL6+CK6+CJ6+CI6+CH6)*0.132/7,(CG5+CF5+CE5+CD5+CC5+CB5+CA4+BZ4+BY4+BX4+BW4+BV4)*0.132/6,17)</f>
        <v>16.929624175824177</v>
      </c>
      <c r="U183" s="111"/>
      <c r="V183" s="122"/>
      <c r="W183" s="108"/>
    </row>
    <row r="184" spans="2:23">
      <c r="B184" s="108">
        <v>31</v>
      </c>
      <c r="C184" s="71">
        <f ca="1">SUM(0.25*(F184-B184),B184)</f>
        <v>28.5</v>
      </c>
      <c r="D184" s="71">
        <f ca="1">SUM(0.5*(F184-B184)+B184)</f>
        <v>26</v>
      </c>
      <c r="E184" s="71">
        <f ca="1">SUM(0.75*(F184-B184),B184)</f>
        <v>23.5</v>
      </c>
      <c r="F184" s="108">
        <v>21</v>
      </c>
      <c r="G184" s="71">
        <f ca="1">SUM(0.25*(J184-F184),F184)</f>
        <v>18.5</v>
      </c>
      <c r="H184" s="71">
        <f ca="1">SUM(0.5*(J184-F184),F184)</f>
        <v>16</v>
      </c>
      <c r="I184" s="71">
        <f ca="1">SUM(0.75*(J184-F184),F184)</f>
        <v>13.5</v>
      </c>
      <c r="J184" s="108">
        <f ca="1">SUM(F184,-B184,F184)</f>
        <v>11</v>
      </c>
      <c r="K184" s="71">
        <f ca="1">SUM(0.25*(N184-J184),J184)</f>
        <v>9.125</v>
      </c>
      <c r="L184" s="71">
        <f ca="1">SUM(0.5*(N184-J184),J184)</f>
        <v>7.25</v>
      </c>
      <c r="M184" s="71">
        <f ca="1">SUM(0.75*(N184-J184),J184)</f>
        <v>5.375</v>
      </c>
      <c r="N184" s="108">
        <f ca="1">SUM(F184,-B184,J184,0.25*ABS(J184-F184))</f>
        <v>3.5</v>
      </c>
      <c r="O184" s="71">
        <f ca="1">SUM(0.25*(R184-N184),N184)</f>
        <v>6.875</v>
      </c>
      <c r="P184" s="71">
        <f ca="1">SUM(0.5*(R184-N184),N184)</f>
        <v>10.25</v>
      </c>
      <c r="Q184" s="71">
        <f ca="1">SUM(0.75*(R184-N184),N184)</f>
        <v>13.625</v>
      </c>
      <c r="R184" s="108">
        <v>17</v>
      </c>
      <c r="S184" s="122"/>
      <c r="T184" s="111">
        <f ca="1">SUM((AT20+AU20+AV20+AW20+AX19+AY19+AZ19+BA19+BG17+BH17+BI17+BJ17+BK16+BL16+BM16+BN16+CN10+CO10+CP10+CQ10+CW8+CX8+CY8+CZ8)*0.132/4,(BB18+BC18+BD18+BE18+BF18+BO15+BP15+BQ15+BR15+BS15+BT14+BU14+BV14+BW14+BX14+BY13+BZ13+CA13+CB13+CC13+CD12+CE12+CF12+CG12+CH12+CI11+CJ11+CK11+CL11+CM11+CR9+CS9+CT9+CU9+CV9)*0.132/5,(CY7+CX7+CW7+CV7+CU7+CT7+CS7+CR7+CQ6+CP6+CO6+CN6+CM6+CL6+CK6+CJ6)*0.132/8,(CI5+CH5+CG5+CF5+CE5+CD5+CC5+CB4+CA4+BZ4+BY4+BX4+BW4+BV4)*0.132/7,17)</f>
        <v>16.835495604395604</v>
      </c>
      <c r="U184" s="111"/>
      <c r="V184" s="122"/>
      <c r="W184" s="108"/>
    </row>
    <row r="185" spans="2:23">
      <c r="B185" s="108">
        <v>32</v>
      </c>
      <c r="C185" s="71">
        <f ca="1">SUM(0.25*(F185-B185),B185)</f>
        <v>29.25</v>
      </c>
      <c r="D185" s="71">
        <f ca="1">SUM(0.5*(F185-B185)+B185)</f>
        <v>26.5</v>
      </c>
      <c r="E185" s="71">
        <f ca="1">SUM(0.75*(F185-B185),B185)</f>
        <v>23.75</v>
      </c>
      <c r="F185" s="108">
        <v>21</v>
      </c>
      <c r="G185" s="71">
        <f ca="1">SUM(0.25*(J185-F185),F185)</f>
        <v>18.25</v>
      </c>
      <c r="H185" s="71">
        <f ca="1">SUM(0.5*(J185-F185),F185)</f>
        <v>15.5</v>
      </c>
      <c r="I185" s="71">
        <f ca="1">SUM(0.75*(J185-F185),F185)</f>
        <v>12.75</v>
      </c>
      <c r="J185" s="108">
        <f ca="1">SUM(F185,-B185,F185)</f>
        <v>10</v>
      </c>
      <c r="K185" s="71">
        <f ca="1">SUM(0.25*(N185-J185),J185)</f>
        <v>7.9375</v>
      </c>
      <c r="L185" s="71">
        <f ca="1">SUM(0.5*(N185-J185),J185)</f>
        <v>5.875</v>
      </c>
      <c r="M185" s="71">
        <f ca="1">SUM(0.75*(N185-J185),J185)</f>
        <v>3.8125</v>
      </c>
      <c r="N185" s="108">
        <f ca="1">SUM(F185,-B185,J185,0.25*ABS(J185-F185))</f>
        <v>1.75</v>
      </c>
      <c r="O185" s="71">
        <f ca="1">SUM(0.25*(R185-N185),N185)</f>
        <v>5.5625</v>
      </c>
      <c r="P185" s="71">
        <f ca="1">SUM(0.5*(R185-N185),N185)</f>
        <v>9.375</v>
      </c>
      <c r="Q185" s="71">
        <f ca="1">SUM(0.75*(R185-N185),N185)</f>
        <v>13.1875</v>
      </c>
      <c r="R185" s="108">
        <v>17</v>
      </c>
      <c r="S185" s="122"/>
      <c r="T185" s="111">
        <f ca="1">SUM((AR20+AS20+AT20+AU20)*0.132/4,(AV19+AW19+AX19+AY19+AZ19+BE17+BF17+BG17+BH17+BI17+BJ16+BK16+BL16+BM16+BN16+BU14+BV14+BW14+BX14+BY14+CF12+CG12+CH12+CI12+CJ12)*0.132/5,(BO15+BP15+BQ15+BR15+BS15+BT15+BZ13+CA13+CB13+CC13+CD13+CE13)*0.132/6,(CK11+CL11+CM11+CN11+CO10+CP10+CQ10+CR10+CS9+CT9+CU9+CV9+CW8+CX8+CY8+CZ8+BA18+BB18+BC18+BD18)*0.132/4,(CY7+CX7+CW7+CV7+CU7+CT7+CS7+CR7+CQ6+CP6+CO6+CN6+CM6+CL6+CK6+CJ6)*0.132/8,(CI5+CH5+CG5+CF5+CE5+CD5+CC5+CB4+CA4+BZ4+BY4+BX4+BW4+BV4)*0.132/7,17)</f>
        <v>16.736495604395607</v>
      </c>
      <c r="U185" s="111"/>
      <c r="V185" s="122"/>
      <c r="W185" s="108"/>
    </row>
    <row r="186" spans="2:23">
      <c r="B186" s="108"/>
      <c r="C186" s="71"/>
      <c r="D186" s="71"/>
      <c r="E186" s="71"/>
      <c r="F186" s="108"/>
      <c r="G186" s="71"/>
      <c r="H186" s="71"/>
      <c r="I186" s="71"/>
      <c r="J186" s="108"/>
      <c r="K186" s="71"/>
      <c r="L186" s="71"/>
      <c r="M186" s="71"/>
      <c r="N186" s="108"/>
      <c r="O186" s="71"/>
      <c r="P186" s="71"/>
      <c r="Q186" s="71"/>
      <c r="R186" s="108"/>
      <c r="S186" s="122"/>
      <c r="T186" s="111"/>
      <c r="U186" s="111"/>
      <c r="V186" s="122"/>
      <c r="W186" s="108"/>
    </row>
    <row r="187" spans="2:23">
      <c r="B187" s="108">
        <v>24</v>
      </c>
      <c r="C187" s="71">
        <f ca="1">SUM(0.25*(F187-B187),B187)</f>
        <v>23.5</v>
      </c>
      <c r="D187" s="71">
        <f ca="1">SUM(0.5*(F187-B187)+B187)</f>
        <v>23</v>
      </c>
      <c r="E187" s="71">
        <f ca="1">SUM(0.75*(F187-B187),B187)</f>
        <v>22.5</v>
      </c>
      <c r="F187" s="108">
        <v>22</v>
      </c>
      <c r="G187" s="71">
        <f ca="1">SUM(0.25*(J187-F187),F187)</f>
        <v>21.5</v>
      </c>
      <c r="H187" s="71">
        <f ca="1">SUM(0.5*(J187-F187),F187)</f>
        <v>21</v>
      </c>
      <c r="I187" s="71">
        <f ca="1">SUM(0.75*(J187-F187),F187)</f>
        <v>20.5</v>
      </c>
      <c r="J187" s="108">
        <f ca="1">SUM(F187,-B187,F187)</f>
        <v>20</v>
      </c>
      <c r="K187" s="71">
        <f ca="1">SUM(0.25*(N187-J187),J187)</f>
        <v>19.625</v>
      </c>
      <c r="L187" s="71">
        <f ca="1">SUM(0.5*(N187-J187),J187)</f>
        <v>19.25</v>
      </c>
      <c r="M187" s="71">
        <f ca="1">SUM(0.75*(N187-J187),J187)</f>
        <v>18.875</v>
      </c>
      <c r="N187" s="108">
        <f ca="1">SUM(F187,-B187,J187,0.25*ABS(J187-F187))</f>
        <v>18.5</v>
      </c>
      <c r="O187" s="71">
        <f ca="1">SUM(0.25*(R187-N187),N187)</f>
        <v>18.125</v>
      </c>
      <c r="P187" s="71">
        <f ca="1">SUM(0.5*(R187-N187),N187)</f>
        <v>17.75</v>
      </c>
      <c r="Q187" s="71">
        <f ca="1">SUM(0.75*(R187-N187),N187)</f>
        <v>17.375</v>
      </c>
      <c r="R187" s="108">
        <v>17</v>
      </c>
      <c r="S187" s="122"/>
      <c r="T187" s="111">
        <f ca="1">SUM((BH20+BI19+BJ18+BK17+BL16+BM15+BN14+BO13+BP12+BQ11+BR10+BS9+BT8+BU7+BU6+BV5+BV4)*0.132,17)</f>
        <v>16.991538461538461</v>
      </c>
      <c r="U187" s="111"/>
      <c r="V187" s="122"/>
      <c r="W187" s="108"/>
    </row>
    <row r="188" spans="2:23">
      <c r="B188" s="108">
        <v>25</v>
      </c>
      <c r="C188" s="71">
        <f ca="1">SUM(0.25*(F188-B188),B188)</f>
        <v>24.25</v>
      </c>
      <c r="D188" s="71">
        <f ca="1">SUM(0.5*(F188-B188)+B188)</f>
        <v>23.5</v>
      </c>
      <c r="E188" s="71">
        <f ca="1">SUM(0.75*(F188-B188),B188)</f>
        <v>22.75</v>
      </c>
      <c r="F188" s="108">
        <v>22</v>
      </c>
      <c r="G188" s="71">
        <f ca="1">SUM(0.25*(J188-F188),F188)</f>
        <v>21.25</v>
      </c>
      <c r="H188" s="71">
        <f ca="1">SUM(0.5*(J188-F188),F188)</f>
        <v>20.5</v>
      </c>
      <c r="I188" s="71">
        <f ca="1">SUM(0.75*(J188-F188),F188)</f>
        <v>19.75</v>
      </c>
      <c r="J188" s="108">
        <f ca="1">SUM(F188,-B188,F188)</f>
        <v>19</v>
      </c>
      <c r="K188" s="71">
        <f ca="1">SUM(0.25*(N188-J188),J188)</f>
        <v>18.4375</v>
      </c>
      <c r="L188" s="71">
        <f ca="1">SUM(0.5*(N188-J188),J188)</f>
        <v>17.875</v>
      </c>
      <c r="M188" s="71">
        <f ca="1">SUM(0.75*(N188-J188),J188)</f>
        <v>17.3125</v>
      </c>
      <c r="N188" s="108">
        <f ca="1">SUM(F188,-B188,J188,0.25*ABS(J188-F188))</f>
        <v>16.75</v>
      </c>
      <c r="O188" s="71">
        <f ca="1">SUM(0.25*(R188-N188),N188)</f>
        <v>16.8125</v>
      </c>
      <c r="P188" s="71">
        <f ca="1">SUM(0.5*(R188-N188),N188)</f>
        <v>16.875</v>
      </c>
      <c r="Q188" s="71">
        <f ca="1">SUM(0.75*(R188-N188),N188)</f>
        <v>16.9375</v>
      </c>
      <c r="R188" s="108">
        <v>17</v>
      </c>
      <c r="S188" s="122"/>
      <c r="T188" s="111">
        <f ca="1">SUM((BF20+BI18+BL16+BO14+BR12+BS11+BU9+BT10+BV8+BW7+BV6+BV5+BV4)*0.132,(BG19+BH19+BJ17+BK17+BM15+BN15+BP13+BQ13)*0.132/2,17)</f>
        <v>16.661538461538463</v>
      </c>
      <c r="U188" s="111"/>
      <c r="V188" s="122"/>
      <c r="W188" s="108"/>
    </row>
    <row r="189" spans="2:23">
      <c r="B189" s="108">
        <v>26</v>
      </c>
      <c r="C189" s="71">
        <f ca="1">SUM(0.25*(F189-B189),B189)</f>
        <v>25</v>
      </c>
      <c r="D189" s="71">
        <f ca="1">SUM(0.5*(F189-B189)+B189)</f>
        <v>24</v>
      </c>
      <c r="E189" s="71">
        <f ca="1">SUM(0.75*(F189-B189),B189)</f>
        <v>23</v>
      </c>
      <c r="F189" s="108">
        <v>22</v>
      </c>
      <c r="G189" s="71">
        <f ca="1">SUM(0.25*(J189-F189),F189)</f>
        <v>21</v>
      </c>
      <c r="H189" s="71">
        <f ca="1">SUM(0.5*(J189-F189),F189)</f>
        <v>20</v>
      </c>
      <c r="I189" s="71">
        <f ca="1">SUM(0.75*(J189-F189),F189)</f>
        <v>19</v>
      </c>
      <c r="J189" s="108">
        <f ca="1">SUM(F189,-B189,F189)</f>
        <v>18</v>
      </c>
      <c r="K189" s="71">
        <f ca="1">SUM(0.25*(N189-J189),J189)</f>
        <v>17.25</v>
      </c>
      <c r="L189" s="71">
        <f ca="1">SUM(0.5*(N189-J189),J189)</f>
        <v>16.5</v>
      </c>
      <c r="M189" s="71">
        <f ca="1">SUM(0.75*(N189-J189),J189)</f>
        <v>15.75</v>
      </c>
      <c r="N189" s="108">
        <f ca="1">SUM(F189,-B189,J189,0.25*ABS(J189-F189))</f>
        <v>15</v>
      </c>
      <c r="O189" s="71">
        <f ca="1">SUM(0.25*(R189-N189),N189)</f>
        <v>15.5</v>
      </c>
      <c r="P189" s="71">
        <f ca="1">SUM(0.5*(R189-N189),N189)</f>
        <v>16</v>
      </c>
      <c r="Q189" s="71">
        <f ca="1">SUM(0.75*(R189-N189),N189)</f>
        <v>16.5</v>
      </c>
      <c r="R189" s="108">
        <v>17</v>
      </c>
      <c r="S189" s="122"/>
      <c r="T189" s="111">
        <f ca="1">SUM((BE19+BF19+BG18+BH18+BI17+BJ17+BK16+BL16+BM15+BN15+BO14+BP14+BQ13+BR13+BS12+BT12+BU11+BV11+BX9+BY9)*0.132/2,(BD10+BW10+BZ8+BY7+BX6+BW5+BV4)*0.132,17)</f>
        <v>16.790153846153846</v>
      </c>
      <c r="U189" s="111"/>
      <c r="V189" s="122"/>
      <c r="W189" s="108"/>
    </row>
    <row r="190" spans="2:23">
      <c r="B190" s="108">
        <v>27</v>
      </c>
      <c r="C190" s="71">
        <f ca="1">SUM(0.25*(F190-B190),B190)</f>
        <v>25.75</v>
      </c>
      <c r="D190" s="71">
        <f ca="1">SUM(0.5*(F190-B190)+B190)</f>
        <v>24.5</v>
      </c>
      <c r="E190" s="71">
        <f ca="1">SUM(0.75*(F190-B190),B190)</f>
        <v>23.25</v>
      </c>
      <c r="F190" s="108">
        <v>22</v>
      </c>
      <c r="G190" s="71">
        <f ca="1">SUM(0.25*(J190-F190),F190)</f>
        <v>20.75</v>
      </c>
      <c r="H190" s="71">
        <f ca="1">SUM(0.5*(J190-F190),F190)</f>
        <v>19.5</v>
      </c>
      <c r="I190" s="71">
        <f ca="1">SUM(0.75*(J190-F190),F190)</f>
        <v>18.25</v>
      </c>
      <c r="J190" s="108">
        <f ca="1">SUM(F190,-B190,F190)</f>
        <v>17</v>
      </c>
      <c r="K190" s="71">
        <f ca="1">SUM(0.25*(N190-J190),J190)</f>
        <v>16.0625</v>
      </c>
      <c r="L190" s="71">
        <f ca="1">SUM(0.5*(N190-J190),J190)</f>
        <v>15.125</v>
      </c>
      <c r="M190" s="71">
        <f ca="1">SUM(0.75*(N190-J190),J190)</f>
        <v>14.1875</v>
      </c>
      <c r="N190" s="108">
        <f ca="1">SUM(F190,-B190,J190,0.25*ABS(J190-F190))</f>
        <v>13.25</v>
      </c>
      <c r="O190" s="71">
        <f ca="1">SUM(0.25*(R190-N190),N190)</f>
        <v>14.1875</v>
      </c>
      <c r="P190" s="71">
        <f ca="1">SUM(0.5*(R190-N190),N190)</f>
        <v>15.125</v>
      </c>
      <c r="Q190" s="71">
        <f ca="1">SUM(0.75*(R190-N190),N190)</f>
        <v>16.0625</v>
      </c>
      <c r="R190" s="108">
        <v>17</v>
      </c>
      <c r="S190" s="122"/>
      <c r="T190" s="111">
        <f ca="1">SUM((BB20+BC20+BD19+BE19+BI17+BJ17+BK16+BL16+BP14+BQ14+BU12+BV12+BW11+BX11+BY10+BZ10+CA9+CB9+CC8+CD8+CC7+CB7+CA6+BZ6+BY5+BX5+BW4+BV4)*0.132/2,(BF18+BG18+BH18+BM15+BN15+BO15+BR13+BS13+BT13)*0.132/3,17)</f>
        <v>16.74953846153846</v>
      </c>
      <c r="U190" s="111"/>
      <c r="V190" s="122"/>
      <c r="W190" s="108"/>
    </row>
    <row r="191" spans="2:23">
      <c r="B191" s="108">
        <v>28</v>
      </c>
      <c r="C191" s="71">
        <f ca="1">SUM(0.25*(F191-B191),B191)</f>
        <v>26.5</v>
      </c>
      <c r="D191" s="71">
        <f ca="1">SUM(0.5*(F191-B191)+B191)</f>
        <v>25</v>
      </c>
      <c r="E191" s="71">
        <f ca="1">SUM(0.75*(F191-B191),B191)</f>
        <v>23.5</v>
      </c>
      <c r="F191" s="108">
        <v>22</v>
      </c>
      <c r="G191" s="71">
        <f ca="1">SUM(0.25*(J191-F191),F191)</f>
        <v>20.5</v>
      </c>
      <c r="H191" s="71">
        <f ca="1">SUM(0.5*(J191-F191),F191)</f>
        <v>19</v>
      </c>
      <c r="I191" s="71">
        <f ca="1">SUM(0.75*(J191-F191),F191)</f>
        <v>17.5</v>
      </c>
      <c r="J191" s="108">
        <f ca="1">SUM(F191,-B191,F191)</f>
        <v>16</v>
      </c>
      <c r="K191" s="71">
        <f ca="1">SUM(0.25*(N191-J191),J191)</f>
        <v>14.875</v>
      </c>
      <c r="L191" s="71">
        <f ca="1">SUM(0.5*(N191-J191),J191)</f>
        <v>13.75</v>
      </c>
      <c r="M191" s="71">
        <f ca="1">SUM(0.75*(N191-J191),J191)</f>
        <v>12.625</v>
      </c>
      <c r="N191" s="108">
        <f ca="1">SUM(F191,-B191,J191,0.25*ABS(J191-F191))</f>
        <v>11.5</v>
      </c>
      <c r="O191" s="71">
        <f ca="1">SUM(0.25*(R191-N191),N191)</f>
        <v>12.875</v>
      </c>
      <c r="P191" s="71">
        <f ca="1">SUM(0.5*(R191-N191),N191)</f>
        <v>14.25</v>
      </c>
      <c r="Q191" s="71">
        <f ca="1">SUM(0.75*(R191-N191),N191)</f>
        <v>15.625</v>
      </c>
      <c r="R191" s="108">
        <v>17</v>
      </c>
      <c r="S191" s="122"/>
      <c r="T191" s="111">
        <f ca="1">SUM((AZ20+BA20++BE18+BF18+CB10+CC10+CG8+CH8)*0.132/2,(BB19+BC19+BD19+BG17+BH17+BI17+BJ16+BK16+BL16+BM15+BN15+BO15+BP14+BQ14+BR14+BS13+BT13+BU13+BV12+BW12+BX12+BY11+BZ11+CA11+CD9+CE9+CF9+CG7+CF7+CE7+CD6+CC6+CB6+CA5+BZ5+BY5+BX4+BW4+BV4)*0.132/3,17)</f>
        <v>17.189538461538461</v>
      </c>
      <c r="U191" s="111"/>
      <c r="V191" s="122"/>
      <c r="W191" s="108"/>
    </row>
    <row r="192" spans="2:23">
      <c r="B192" s="108">
        <v>29</v>
      </c>
      <c r="C192" s="71">
        <f ca="1">SUM(0.25*(F192-B192),B192)</f>
        <v>27.25</v>
      </c>
      <c r="D192" s="71">
        <f ca="1">SUM(0.5*(F192-B192)+B192)</f>
        <v>25.5</v>
      </c>
      <c r="E192" s="71">
        <f ca="1">SUM(0.75*(F192-B192),B192)</f>
        <v>23.75</v>
      </c>
      <c r="F192" s="108">
        <v>22</v>
      </c>
      <c r="G192" s="71">
        <f ca="1">SUM(0.25*(J192-F192),F192)</f>
        <v>20.25</v>
      </c>
      <c r="H192" s="71">
        <f ca="1">SUM(0.5*(J192-F192),F192)</f>
        <v>18.5</v>
      </c>
      <c r="I192" s="71">
        <f ca="1">SUM(0.75*(J192-F192),F192)</f>
        <v>16.75</v>
      </c>
      <c r="J192" s="108">
        <f ca="1">SUM(F192,-B192,F192)</f>
        <v>15</v>
      </c>
      <c r="K192" s="71">
        <f ca="1">SUM(0.25*(N192-J192),J192)</f>
        <v>13.6875</v>
      </c>
      <c r="L192" s="71">
        <f ca="1">SUM(0.5*(N192-J192),J192)</f>
        <v>12.375</v>
      </c>
      <c r="M192" s="71">
        <f ca="1">SUM(0.75*(N192-J192),J192)</f>
        <v>11.0625</v>
      </c>
      <c r="N192" s="108">
        <f ca="1">SUM(F192,-B192,J192,0.25*ABS(J192-F192))</f>
        <v>9.75</v>
      </c>
      <c r="O192" s="71">
        <f ca="1">SUM(0.25*(R192-N192),N192)</f>
        <v>11.5625</v>
      </c>
      <c r="P192" s="71">
        <f ca="1">SUM(0.5*(R192-N192),N192)</f>
        <v>13.375</v>
      </c>
      <c r="Q192" s="71">
        <f ca="1">SUM(0.75*(R192-N192),N192)</f>
        <v>15.1875</v>
      </c>
      <c r="R192" s="108">
        <v>17</v>
      </c>
      <c r="S192" s="122"/>
      <c r="T192" s="111">
        <f ca="1">SUM((AX20+AY20+AZ20+BA19+BB19+BC19+BD18+BE18+BF18+BG17+BH17+BI17+BJ16+BK16+BL16+BQ14+BR14+BS14+BX12+BY12+BZ12+CA11+CB11+CC11+CD10+CE10+CF10+CG9+CH9+CI9+CJ8+CK8+CL8)*0.132/3,(BM15+BN15+BO15+BP15+BT13+BU13+BV13+BW13+CK7+CJ7+CI7+CH7+CG6+CF6+CE6+CD6+CC5+CB5+CA5+BZ5+BY4+BX4+BW4+BV4)*0.132/4,17)</f>
        <v>17.134538461538462</v>
      </c>
      <c r="U192" s="111"/>
      <c r="V192" s="122"/>
      <c r="W192" s="108"/>
    </row>
    <row r="193" spans="2:23">
      <c r="B193" s="108">
        <v>30</v>
      </c>
      <c r="C193" s="71">
        <f ca="1">SUM(0.25*(F193-B193),B193)</f>
        <v>28</v>
      </c>
      <c r="D193" s="71">
        <f ca="1">SUM(0.5*(F193-B193)+B193)</f>
        <v>26</v>
      </c>
      <c r="E193" s="71">
        <f ca="1">SUM(0.75*(F193-B193),B193)</f>
        <v>24</v>
      </c>
      <c r="F193" s="108">
        <v>22</v>
      </c>
      <c r="G193" s="71">
        <f ca="1">SUM(0.25*(J193-F193),F193)</f>
        <v>20</v>
      </c>
      <c r="H193" s="71">
        <f ca="1">SUM(0.5*(J193-F193),F193)</f>
        <v>18</v>
      </c>
      <c r="I193" s="71">
        <f ca="1">SUM(0.75*(J193-F193),F193)</f>
        <v>16</v>
      </c>
      <c r="J193" s="108">
        <f ca="1">SUM(F193,-B193,F193)</f>
        <v>14</v>
      </c>
      <c r="K193" s="71">
        <f ca="1">SUM(0.25*(N193-J193),J193)</f>
        <v>12.5</v>
      </c>
      <c r="L193" s="71">
        <f ca="1">SUM(0.5*(N193-J193),J193)</f>
        <v>11</v>
      </c>
      <c r="M193" s="71">
        <f ca="1">SUM(0.75*(N193-J193),J193)</f>
        <v>9.5</v>
      </c>
      <c r="N193" s="108">
        <f ca="1">SUM(F193,-B193,J193,0.25*ABS(J193-F193))</f>
        <v>8</v>
      </c>
      <c r="O193" s="71">
        <f ca="1">SUM(0.25*(R193-N193),N193)</f>
        <v>10.25</v>
      </c>
      <c r="P193" s="71">
        <f ca="1">SUM(0.5*(R193-N193),N193)</f>
        <v>12.5</v>
      </c>
      <c r="Q193" s="71">
        <f ca="1">SUM(0.75*(R193-N193),N193)</f>
        <v>14.75</v>
      </c>
      <c r="R193" s="108">
        <v>17</v>
      </c>
      <c r="S193" s="122"/>
      <c r="T193" s="111">
        <f ca="1">SUM((AV20+AW20+AX20+BC18+BD18+BE18+BJ16+BK16+BL16+CG10+CH10+CI10+CN8+CO8+CP8)*0.132/3,(AY19+AZ19+BA19+BB19+BF17+BG17+BH17+BI17+BM15+BN15+BO15+BP15+BQ14+BR14+BS14+BT14+BU13+BV13+BW13+BX13+BY12+BZ12+CA12+CB12+CC11+CD11+CE11+CF11+CJ9+CK9+CL9+CM9)*0.132/4,(CO7+CN7+CM7+CL7+CK7+CJ6+CI6+CH6+CG6+CF6+CE5+CD5+CC5+CB5+CA5+BZ4+BY4+BX4+BW4+BV4)*0.132/5,17)</f>
        <v>17.207138461538463</v>
      </c>
      <c r="U193" s="111"/>
      <c r="V193" s="122"/>
      <c r="W193" s="108"/>
    </row>
    <row r="194" spans="2:23">
      <c r="B194" s="108">
        <v>31</v>
      </c>
      <c r="C194" s="71">
        <f ca="1">SUM(0.25*(F194-B194),B194)</f>
        <v>28.75</v>
      </c>
      <c r="D194" s="71">
        <f ca="1">SUM(0.5*(F194-B194)+B194)</f>
        <v>26.5</v>
      </c>
      <c r="E194" s="71">
        <f ca="1">SUM(0.75*(F194-B194),B194)</f>
        <v>24.25</v>
      </c>
      <c r="F194" s="108">
        <v>22</v>
      </c>
      <c r="G194" s="71">
        <f ca="1">SUM(0.25*(J194-F194),F194)</f>
        <v>19.75</v>
      </c>
      <c r="H194" s="71">
        <f ca="1">SUM(0.5*(J194-F194),F194)</f>
        <v>17.5</v>
      </c>
      <c r="I194" s="71">
        <f ca="1">SUM(0.75*(J194-F194),F194)</f>
        <v>15.25</v>
      </c>
      <c r="J194" s="108">
        <f ca="1">SUM(F194,-B194,F194)</f>
        <v>13</v>
      </c>
      <c r="K194" s="71">
        <f ca="1">SUM(0.25*(N194-J194),J194)</f>
        <v>11.3125</v>
      </c>
      <c r="L194" s="71">
        <f ca="1">SUM(0.5*(N194-J194),J194)</f>
        <v>9.625</v>
      </c>
      <c r="M194" s="71">
        <f ca="1">SUM(0.75*(N194-J194),J194)</f>
        <v>7.9375</v>
      </c>
      <c r="N194" s="108">
        <f ca="1">SUM(F194,-B194,J194,0.25*ABS(J194-F194))</f>
        <v>6.25</v>
      </c>
      <c r="O194" s="71">
        <f ca="1">SUM(0.25*(R194-N194),N194)</f>
        <v>8.9375</v>
      </c>
      <c r="P194" s="71">
        <f ca="1">SUM(0.5*(R194-N194),N194)</f>
        <v>11.625</v>
      </c>
      <c r="Q194" s="71">
        <f ca="1">SUM(0.75*(R194-N194),N194)</f>
        <v>14.3125</v>
      </c>
      <c r="R194" s="108">
        <v>17</v>
      </c>
      <c r="S194" s="122"/>
      <c r="T194" s="111">
        <f ca="1">SUM((AT20+AU20+AV20)*0.132/3,(AW19+AX19+AY19+AZ19+BA18+BB18+BC18+BD18+BE17+BF17+BG17+BH17+BI16+BJ16+BK16+BL16+BR14+BS14+BT14+BU14+CA12+CB12+CC12+CD12+CE11+CF11+CG11+CH11+CI10+CJ10+CK10+CL10+CM9+CN9+CO9+CP9+CQ8+CR8+CS8+CT8)*0.132/4,(BM15+BN15+BO15+BP15+BQ15+BV13+BW13+BX13+BY13+BZ13)*0.132/5,(CS7+CR7+CQ7+CP7+CO7+CN7+CM6+CL6+CK6+CJ6+CI6+CH6+CG5+CF5+CE5+CD5+CC5+CB5+CA4+BZ4+BY4+BX4+BW4+BV4)*0.132/6,17)</f>
        <v>16.958538461538463</v>
      </c>
      <c r="U194" s="111"/>
      <c r="V194" s="122"/>
      <c r="W194" s="108"/>
    </row>
    <row r="195" spans="2:23">
      <c r="B195" s="108">
        <v>32</v>
      </c>
      <c r="C195" s="71">
        <f ca="1">SUM(0.25*(F195-B195),B195)</f>
        <v>29.5</v>
      </c>
      <c r="D195" s="71">
        <f ca="1">SUM(0.5*(F195-B195)+B195)</f>
        <v>27</v>
      </c>
      <c r="E195" s="71">
        <f ca="1">SUM(0.75*(F195-B195),B195)</f>
        <v>24.5</v>
      </c>
      <c r="F195" s="108">
        <v>22</v>
      </c>
      <c r="G195" s="71">
        <f ca="1">SUM(0.25*(J195-F195),F195)</f>
        <v>19.5</v>
      </c>
      <c r="H195" s="71">
        <f ca="1">SUM(0.5*(J195-F195),F195)</f>
        <v>17</v>
      </c>
      <c r="I195" s="71">
        <f ca="1">SUM(0.75*(J195-F195),F195)</f>
        <v>14.5</v>
      </c>
      <c r="J195" s="108">
        <f ca="1">SUM(F195,-B195,F195)</f>
        <v>12</v>
      </c>
      <c r="K195" s="71">
        <f ca="1">SUM(0.25*(N195-J195),J195)</f>
        <v>10.125</v>
      </c>
      <c r="L195" s="71">
        <f ca="1">SUM(0.5*(N195-J195),J195)</f>
        <v>8.25</v>
      </c>
      <c r="M195" s="71">
        <f ca="1">SUM(0.75*(N195-J195),J195)</f>
        <v>6.375</v>
      </c>
      <c r="N195" s="108">
        <f ca="1">SUM(F195,-B195,J195,0.25*ABS(J195-F195))</f>
        <v>4.5</v>
      </c>
      <c r="O195" s="71">
        <f ca="1">SUM(0.25*(R195-N195),N195)</f>
        <v>7.625</v>
      </c>
      <c r="P195" s="71">
        <f ca="1">SUM(0.5*(R195-N195),N195)</f>
        <v>10.75</v>
      </c>
      <c r="Q195" s="71">
        <f ca="1">SUM(0.75*(R195-N195),N195)</f>
        <v>13.875</v>
      </c>
      <c r="R195" s="108">
        <v>17</v>
      </c>
      <c r="S195" s="122"/>
      <c r="T195" s="111">
        <f ca="1">SUM((AR20+AS20+AT20+AU20+AV19+AW19+AX19+AY19+BE17+BF17+BG17+BH17+BI16+BJ16+BK16+BL16+CL10+CM10+CN10+CO10+CU8+CV8+CW8+CX8)*0.132/4,(AZ18+BA18+BB18+BC18+BD18+BM15+BN15+BO15+BP15+BQ15+BR14+BS14+BT14+BU14+BV14+BW13+BX13+BY13+BZ13+CA13+CB12+CC12+CD12+CE12+CF12+CG11+CH11+CI11+CJ11+CK11+CP9+CQ9+CR9+CS9+CT9)*0.132/5,(CW7+CV7+CU7+CT7+CS7+CR7+CQ7+CP6+CO6+CN6+CM6+CL6+CK6+CJ6+CI5+CH5+CG5+CF5+CE5+CD5+CC5+CB4+CA4+BZ4+BY4+BX4+BW4+BV4)*0.132/7,17)</f>
        <v>16.65588131868132</v>
      </c>
      <c r="U195" s="111"/>
      <c r="V195" s="122"/>
      <c r="W195" s="108"/>
    </row>
    <row r="196" spans="2:23">
      <c r="B196" s="108">
        <v>33</v>
      </c>
      <c r="C196" s="71">
        <f ca="1">SUM(0.25*(F196-B196),B196)</f>
        <v>30.25</v>
      </c>
      <c r="D196" s="71">
        <f ca="1">SUM(0.5*(F196-B196)+B196)</f>
        <v>27.5</v>
      </c>
      <c r="E196" s="71">
        <f ca="1">SUM(0.75*(F196-B196),B196)</f>
        <v>24.75</v>
      </c>
      <c r="F196" s="108">
        <v>22</v>
      </c>
      <c r="G196" s="71">
        <f ca="1">SUM(0.25*(J196-F196),F196)</f>
        <v>19.25</v>
      </c>
      <c r="H196" s="71">
        <f ca="1">SUM(0.5*(J196-F196),F196)</f>
        <v>16.5</v>
      </c>
      <c r="I196" s="71">
        <f ca="1">SUM(0.75*(J196-F196),F196)</f>
        <v>13.75</v>
      </c>
      <c r="J196" s="108">
        <f ca="1">SUM(F196,-B196,F196)</f>
        <v>11</v>
      </c>
      <c r="K196" s="71">
        <f ca="1">SUM(0.25*(N196-J196),J196)</f>
        <v>8.9375</v>
      </c>
      <c r="L196" s="71">
        <f ca="1">SUM(0.5*(N196-J196),J196)</f>
        <v>6.875</v>
      </c>
      <c r="M196" s="71">
        <f ca="1">SUM(0.75*(N196-J196),J196)</f>
        <v>4.8125</v>
      </c>
      <c r="N196" s="108">
        <f ca="1">SUM(F196,-B196,J196,0.25*ABS(J196-F196))</f>
        <v>2.75</v>
      </c>
      <c r="O196" s="71">
        <f ca="1">SUM(0.25*(R196-N196),N196)</f>
        <v>6.3125</v>
      </c>
      <c r="P196" s="71">
        <f ca="1">SUM(0.5*(R196-N196),N196)</f>
        <v>9.875</v>
      </c>
      <c r="Q196" s="71">
        <f ca="1">SUM(0.75*(R196-N196),N196)</f>
        <v>13.4375</v>
      </c>
      <c r="R196" s="108">
        <v>17</v>
      </c>
      <c r="S196" s="122"/>
      <c r="T196" s="111">
        <f ca="1">SUM((AP20+AQ20+AR20+AS20+AY18+AZ18+BA18+BB18)*0.132/4,(AT19+AU19+AV19+AW19+AX19+BC17+BD17+BE17+BF17+BG17+BH16+BI16+BJ16+BK16+BL16+BS14+BT14+BU14+BV14+BW14+CD12+CE12+CF12+CG12+CH12+CI11+CJ11+CK11+CL11+CM11+CN10+CO10+CP10+CQ10+CR10+CS9+CT9+CU9+CV9+CW9+CX8+CY8+CZ8+DA8+DB8)*0.132/5,(BM15+BN15+BO15+BP15+BQ15+BR15+BX13+BY13+BZ13+CA13+CB13+CC13)*0.132/6,(DA7+CZ7+CY7+CX7+CW7+CV7+CU7+CT7+CS6+CR6+CQ6+CP6+CO6+CN6+CM6+CL6+CK5+CJ5+CI5+CH5+CG5+CF5+CE5+CD5+CC4+CB4+CA4+BZ4+BY4+BX4+BW4+BV4)*0.132/8,17)</f>
        <v>16.650538461538464</v>
      </c>
      <c r="U196" s="111"/>
      <c r="V196" s="122"/>
      <c r="W196" s="108"/>
    </row>
    <row r="197" spans="2:23">
      <c r="B197" s="108">
        <v>34</v>
      </c>
      <c r="C197" s="71">
        <f ca="1">SUM(0.25*(F197-B197),B197)</f>
        <v>31</v>
      </c>
      <c r="D197" s="71">
        <f ca="1">SUM(0.5*(F197-B197)+B197)</f>
        <v>28</v>
      </c>
      <c r="E197" s="71">
        <f ca="1">SUM(0.75*(F197-B197),B197)</f>
        <v>25</v>
      </c>
      <c r="F197" s="108">
        <v>22</v>
      </c>
      <c r="G197" s="71">
        <f ca="1">SUM(0.25*(J197-F197),F197)</f>
        <v>19</v>
      </c>
      <c r="H197" s="71">
        <f ca="1">SUM(0.5*(J197-F197),F197)</f>
        <v>16</v>
      </c>
      <c r="I197" s="71">
        <f ca="1">SUM(0.75*(J197-F197),F197)</f>
        <v>13</v>
      </c>
      <c r="J197" s="108">
        <f ca="1">SUM(F197,-B197,F197)</f>
        <v>10</v>
      </c>
      <c r="K197" s="71">
        <f ca="1">SUM(0.25*(N197-J197),J197)</f>
        <v>7.75</v>
      </c>
      <c r="L197" s="71">
        <f ca="1">SUM(0.5*(N197-J197),J197)</f>
        <v>5.5</v>
      </c>
      <c r="M197" s="71">
        <f ca="1">SUM(0.75*(N197-J197),J197)</f>
        <v>3.25</v>
      </c>
      <c r="N197" s="108">
        <f ca="1">SUM(F197,-B197,J197,0.25*ABS(J197-F197))</f>
        <v>1</v>
      </c>
      <c r="O197" s="71">
        <f ca="1">SUM(0.25*(R197-N197),N197)</f>
        <v>5</v>
      </c>
      <c r="P197" s="71">
        <f ca="1">SUM(0.5*(R197-N197),N197)</f>
        <v>9</v>
      </c>
      <c r="Q197" s="71">
        <f ca="1">SUM(0.75*(R197-N197),N197)</f>
        <v>13</v>
      </c>
      <c r="R197" s="108">
        <v>17</v>
      </c>
      <c r="S197" s="122"/>
      <c r="T197" s="111">
        <f ca="1">SUM((AN20+AO20+AP20+AQ20+AR20+AS19+AT19+AU19+AV19+AW19+AX18+AY18+AZ18+BA18+BB18+BC17+BD17+BE17+BF17+BG17+BH16+BI16+BJ16+BK16+BL16)*0.132/5,(BM15+BN15+BO15+BP15+BQ15+BR15+BS14+BT14+BU14+BV14+BW14+BX14+BY13+BZ13+CA13+CB13+CC13+CD13+CE12+CF12+CG12+CH12+CI12+CJ12)*0.132/6,(CK11+CL11+CM11+CN11+CO11+CT9+CU9+CV9+CW9+CX9)*0.132/5,(CP10+CQ10+CR10+CS10+CY8+CZ8+DA8+DB8)*0.132/4,(DA7+CZ7+CY7+CX7+CW7+CV7+CU7+CT7+CS6+CR6+CQ6+CP6+CO6+CN6+CM6+CL6+CK5+CJ5+CI5+CH5+CG5+CF5+CE5+CD5+CC4+CB4+CA4+BZ4+BY4+BX4+BW4+BV4)*0.132/8,17)</f>
        <v>16.527338461538463</v>
      </c>
      <c r="U197" s="111"/>
      <c r="V197" s="122"/>
      <c r="W197" s="108"/>
    </row>
    <row r="198" spans="2:23">
      <c r="B198" s="108"/>
      <c r="C198" s="71"/>
      <c r="D198" s="71"/>
      <c r="E198" s="71"/>
      <c r="F198" s="108"/>
      <c r="G198" s="71"/>
      <c r="H198" s="71"/>
      <c r="I198" s="71"/>
      <c r="J198" s="108"/>
      <c r="K198" s="71"/>
      <c r="L198" s="71"/>
      <c r="M198" s="71"/>
      <c r="N198" s="108"/>
      <c r="O198" s="71"/>
      <c r="P198" s="71"/>
      <c r="Q198" s="71"/>
      <c r="R198" s="108"/>
      <c r="S198" s="122"/>
      <c r="T198" s="111"/>
      <c r="U198" s="111"/>
      <c r="V198" s="122"/>
      <c r="W198" s="108"/>
    </row>
    <row r="199" spans="2:23">
      <c r="B199" s="108">
        <v>25</v>
      </c>
      <c r="C199" s="71">
        <f ca="1">SUM(0.25*(F199-B199),B199)</f>
        <v>24.5</v>
      </c>
      <c r="D199" s="71">
        <f ca="1">SUM(0.5*(F199-B199)+B199)</f>
        <v>24</v>
      </c>
      <c r="E199" s="71">
        <f ca="1">SUM(0.75*(F199-B199),B199)</f>
        <v>23.5</v>
      </c>
      <c r="F199" s="108">
        <v>23</v>
      </c>
      <c r="G199" s="71">
        <f ca="1">SUM(0.25*(J199-F199),F199)</f>
        <v>22.5</v>
      </c>
      <c r="H199" s="71">
        <f ca="1">SUM(0.5*(J199-F199),F199)</f>
        <v>22</v>
      </c>
      <c r="I199" s="71">
        <f ca="1">SUM(0.75*(J199-F199),F199)</f>
        <v>21.5</v>
      </c>
      <c r="J199" s="108">
        <f ca="1">SUM(F199,-B199,F199)</f>
        <v>21</v>
      </c>
      <c r="K199" s="71">
        <f ca="1">SUM(0.25*(N199-J199),J199)</f>
        <v>20.5</v>
      </c>
      <c r="L199" s="71">
        <f ca="1">SUM(0.5*(N199-J199),J199)</f>
        <v>20</v>
      </c>
      <c r="M199" s="71">
        <f ca="1">SUM(0.75*(N199-J199),J199)</f>
        <v>19.5</v>
      </c>
      <c r="N199" s="108">
        <f ca="1">SUM(J199,J199,-F199)</f>
        <v>19</v>
      </c>
      <c r="O199" s="71">
        <f ca="1">SUM(0.25*(R199-N199),N199)</f>
        <v>18.5</v>
      </c>
      <c r="P199" s="71">
        <f ca="1">SUM(0.5*(R199-N199),N199)</f>
        <v>18</v>
      </c>
      <c r="Q199" s="71">
        <f ca="1">SUM(0.75*(R199-N199),N199)</f>
        <v>17.5</v>
      </c>
      <c r="R199" s="108">
        <v>17</v>
      </c>
      <c r="S199" s="122"/>
      <c r="T199" s="111">
        <f ca="1">SUM((BF20+BG19+BH18+BI17+BJ16+BK15+BL14+BM13+BN12+BO11+BP10+BQ9+BR8+BS7+BT6+BU5+BV4)*0.132,17)</f>
        <v>16.727538461538462</v>
      </c>
      <c r="U199" s="111"/>
      <c r="V199" s="122"/>
      <c r="W199" s="108"/>
    </row>
    <row r="200" spans="2:23">
      <c r="B200" s="108">
        <v>26</v>
      </c>
      <c r="C200" s="71">
        <f ca="1">SUM(0.25*(F200-B200),B200)</f>
        <v>25.25</v>
      </c>
      <c r="D200" s="71">
        <f ca="1">SUM(0.5*(F200-B200)+B200)</f>
        <v>24.5</v>
      </c>
      <c r="E200" s="71">
        <f ca="1">SUM(0.75*(F200-B200),B200)</f>
        <v>23.75</v>
      </c>
      <c r="F200" s="108">
        <v>23</v>
      </c>
      <c r="G200" s="71">
        <f ca="1">SUM(0.25*(J200-F200),F200)</f>
        <v>22.25</v>
      </c>
      <c r="H200" s="71">
        <f ca="1">SUM(0.5*(J200-F200),F200)</f>
        <v>21.5</v>
      </c>
      <c r="I200" s="71">
        <f ca="1">SUM(0.75*(J200-F200),F200)</f>
        <v>20.75</v>
      </c>
      <c r="J200" s="108">
        <f ca="1">SUM(F200,-B200,F200)</f>
        <v>20</v>
      </c>
      <c r="K200" s="71">
        <f ca="1">SUM(0.25*(N200-J200),J200)</f>
        <v>19.4375</v>
      </c>
      <c r="L200" s="71">
        <f ca="1">SUM(0.5*(N200-J200),J200)</f>
        <v>18.875</v>
      </c>
      <c r="M200" s="71">
        <f ca="1">SUM(0.75*(N200-J200),J200)</f>
        <v>18.3125</v>
      </c>
      <c r="N200" s="108">
        <f ca="1">SUM(F200,-B200,J200,0.25*ABS(J200-F200))</f>
        <v>17.75</v>
      </c>
      <c r="O200" s="71">
        <f ca="1">SUM(0.25*(R200-N200),N200)</f>
        <v>17.5625</v>
      </c>
      <c r="P200" s="71">
        <f ca="1">SUM(0.5*(R200-N200),N200)</f>
        <v>17.375</v>
      </c>
      <c r="Q200" s="71">
        <f ca="1">SUM(0.75*(R200-N200),N200)</f>
        <v>17.1875</v>
      </c>
      <c r="R200" s="108">
        <v>17</v>
      </c>
      <c r="S200" s="122"/>
      <c r="T200" s="111">
        <f ca="1">SUM((BD20+BG18+BJ16+BM14+BP12+BQ11+BR10+BS9+BT8+BU7+BU6+BV5+BV4)*0.132,(BE19+BF19+BH17+BI17+BK15+BL15+BN13+BO13)*0.132/2,17)</f>
        <v>16.727538461538462</v>
      </c>
      <c r="U200" s="111"/>
      <c r="V200" s="122"/>
      <c r="W200" s="108"/>
    </row>
    <row r="201" spans="2:23">
      <c r="B201" s="108">
        <v>27</v>
      </c>
      <c r="C201" s="71">
        <f ca="1">SUM(0.25*(F201-B201),B201)</f>
        <v>26</v>
      </c>
      <c r="D201" s="71">
        <f ca="1">SUM(0.5*(F201-B201)+B201)</f>
        <v>25</v>
      </c>
      <c r="E201" s="71">
        <f ca="1">SUM(0.75*(F201-B201),B201)</f>
        <v>24</v>
      </c>
      <c r="F201" s="108">
        <v>23</v>
      </c>
      <c r="G201" s="71">
        <f ca="1">SUM(0.25*(J201-F201),F201)</f>
        <v>22</v>
      </c>
      <c r="H201" s="71">
        <f ca="1">SUM(0.5*(J201-F201),F201)</f>
        <v>21</v>
      </c>
      <c r="I201" s="71">
        <f ca="1">SUM(0.75*(J201-F201),F201)</f>
        <v>20</v>
      </c>
      <c r="J201" s="108">
        <f ca="1">SUM(F201,-B201,F201)</f>
        <v>19</v>
      </c>
      <c r="K201" s="71">
        <f ca="1">SUM(0.25*(N201-J201),J201)</f>
        <v>18.25</v>
      </c>
      <c r="L201" s="71">
        <f ca="1">SUM(0.5*(N201-J201),J201)</f>
        <v>17.5</v>
      </c>
      <c r="M201" s="71">
        <f ca="1">SUM(0.75*(N201-J201),J201)</f>
        <v>16.75</v>
      </c>
      <c r="N201" s="108">
        <f ca="1">SUM(F201,-B201,J201,0.25*ABS(J201-F201))</f>
        <v>16</v>
      </c>
      <c r="O201" s="71">
        <f ca="1">SUM(0.25*(R201-N201),N201)</f>
        <v>16.25</v>
      </c>
      <c r="P201" s="71">
        <f ca="1">SUM(0.5*(R201-N201),N201)</f>
        <v>16.5</v>
      </c>
      <c r="Q201" s="71">
        <f ca="1">SUM(0.75*(R201-N201),N201)</f>
        <v>16.75</v>
      </c>
      <c r="R201" s="108">
        <v>17</v>
      </c>
      <c r="S201" s="122"/>
      <c r="T201" s="111">
        <f ca="1">SUM((BC19+BD19+BE18+BF18+BG17+BH17+BI16+BJ16+BK15+BL15+BM14+BN14+BO13+BP13+BQ12+BR12+BS11+BT11+BV9+BW9)*0.132/2,(BB20+BU10+BX8+BW7+BW6+BV5+BV4)*0.132,17)</f>
        <v>16.661538461538463</v>
      </c>
      <c r="U201" s="111"/>
      <c r="V201" s="122"/>
      <c r="W201" s="108"/>
    </row>
    <row r="202" spans="2:23">
      <c r="B202" s="108">
        <v>28</v>
      </c>
      <c r="C202" s="71">
        <f ca="1">SUM(0.25*(F202-B202),B202)</f>
        <v>26.75</v>
      </c>
      <c r="D202" s="71">
        <f ca="1">SUM(0.5*(F202-B202)+B202)</f>
        <v>25.5</v>
      </c>
      <c r="E202" s="71">
        <f ca="1">SUM(0.75*(F202-B202),B202)</f>
        <v>24.25</v>
      </c>
      <c r="F202" s="108">
        <v>23</v>
      </c>
      <c r="G202" s="71">
        <f ca="1">SUM(0.25*(J202-F202),F202)</f>
        <v>21.75</v>
      </c>
      <c r="H202" s="71">
        <f ca="1">SUM(0.5*(J202-F202),F202)</f>
        <v>20.5</v>
      </c>
      <c r="I202" s="71">
        <f ca="1">SUM(0.75*(J202-F202),F202)</f>
        <v>19.25</v>
      </c>
      <c r="J202" s="108">
        <f ca="1">SUM(F202,-B202,F202)</f>
        <v>18</v>
      </c>
      <c r="K202" s="71">
        <f ca="1">SUM(0.25*(N202-J202),J202)</f>
        <v>17.0625</v>
      </c>
      <c r="L202" s="71">
        <f ca="1">SUM(0.5*(N202-J202),J202)</f>
        <v>16.125</v>
      </c>
      <c r="M202" s="71">
        <f ca="1">SUM(0.75*(N202-J202),J202)</f>
        <v>15.1875</v>
      </c>
      <c r="N202" s="108">
        <f ca="1">SUM(F202,-B202,J202,0.25*ABS(J202-F202))</f>
        <v>14.25</v>
      </c>
      <c r="O202" s="71">
        <f ca="1">SUM(0.25*(R202-N202),N202)</f>
        <v>14.9375</v>
      </c>
      <c r="P202" s="71">
        <f ca="1">SUM(0.5*(R202-N202),N202)</f>
        <v>15.625</v>
      </c>
      <c r="Q202" s="71">
        <f ca="1">SUM(0.75*(R202-N202),N202)</f>
        <v>16.3125</v>
      </c>
      <c r="R202" s="108">
        <v>17</v>
      </c>
      <c r="S202" s="122"/>
      <c r="T202" s="111">
        <f ca="1">SUM((AZ20+BA20+BB19+BC19+BG17+BH17+BI16+BJ16+BN14+BO14+BS12+BT12+BU11+BV11+BW10+BX10+BY9+BZ9+CA8+CB8+CA7+BZ7+BY6+BX6)*0.132/2,(BD18+BE18+BF18+BK15+BL15+BM15+BP13+BQ13+BR13)*0.132/3,(BW5+BV4)*0.132,17)</f>
        <v>16.727538461538462</v>
      </c>
      <c r="U202" s="111"/>
      <c r="V202" s="122"/>
      <c r="W202" s="108"/>
    </row>
    <row r="203" spans="2:23">
      <c r="B203" s="108">
        <v>29</v>
      </c>
      <c r="C203" s="71">
        <f ca="1">SUM(0.25*(F203-B203),B203)</f>
        <v>27.5</v>
      </c>
      <c r="D203" s="71">
        <f ca="1">SUM(0.5*(F203-B203)+B203)</f>
        <v>26</v>
      </c>
      <c r="E203" s="71">
        <f ca="1">SUM(0.75*(F203-B203),B203)</f>
        <v>24.5</v>
      </c>
      <c r="F203" s="108">
        <v>23</v>
      </c>
      <c r="G203" s="71">
        <f ca="1">SUM(0.25*(J203-F203),F203)</f>
        <v>21.5</v>
      </c>
      <c r="H203" s="71">
        <f ca="1">SUM(0.5*(J203-F203),F203)</f>
        <v>20</v>
      </c>
      <c r="I203" s="71">
        <f ca="1">SUM(0.75*(J203-F203),F203)</f>
        <v>18.5</v>
      </c>
      <c r="J203" s="108">
        <f ca="1">SUM(F203,-B203,F203)</f>
        <v>17</v>
      </c>
      <c r="K203" s="71">
        <f ca="1">SUM(0.25*(N203-J203),J203)</f>
        <v>15.875</v>
      </c>
      <c r="L203" s="71">
        <f ca="1">SUM(0.5*(N203-J203),J203)</f>
        <v>14.75</v>
      </c>
      <c r="M203" s="71">
        <f ca="1">SUM(0.75*(N203-J203),J203)</f>
        <v>13.625</v>
      </c>
      <c r="N203" s="108">
        <f ca="1">SUM(F203,-B203,J203,0.25*ABS(J203-F203))</f>
        <v>12.5</v>
      </c>
      <c r="O203" s="71">
        <f ca="1">SUM(0.25*(R203-N203),N203)</f>
        <v>13.625</v>
      </c>
      <c r="P203" s="71">
        <f ca="1">SUM(0.5*(R203-N203),N203)</f>
        <v>14.75</v>
      </c>
      <c r="Q203" s="71">
        <f ca="1">SUM(0.75*(R203-N203),N203)</f>
        <v>15.875</v>
      </c>
      <c r="R203" s="108">
        <v>17</v>
      </c>
      <c r="S203" s="122"/>
      <c r="T203" s="111">
        <f ca="1">SUM((AX20+AY20+BC18+BD18+BZ10+CA10+CE8+CF8+BY5+BX5+BW4+BV4)*0.132/2,(AZ19+BA19+BB19+BE17+BF17+BG17+BH16+BI16+BJ16+BK15+BL15+BM15+BN14+BO14+BP14+BQ13+BR13+BS13+BT12+BU12+BV12+BW11+BX11+BY11+CB9+CC9+CD9+CD7+CC7+CE7+CB6+CA6+BZ6)*0.132/3,17)</f>
        <v>16.837538461538461</v>
      </c>
      <c r="U203" s="111"/>
      <c r="V203" s="122"/>
      <c r="W203" s="108"/>
    </row>
    <row r="204" spans="2:23">
      <c r="B204" s="108">
        <v>30</v>
      </c>
      <c r="C204" s="71">
        <f ca="1">SUM(0.25*(F204-B204),B204)</f>
        <v>28.25</v>
      </c>
      <c r="D204" s="71">
        <f ca="1">SUM(0.5*(F204-B204)+B204)</f>
        <v>26.5</v>
      </c>
      <c r="E204" s="71">
        <f ca="1">SUM(0.75*(F204-B204),B204)</f>
        <v>24.75</v>
      </c>
      <c r="F204" s="108">
        <v>23</v>
      </c>
      <c r="G204" s="71">
        <f ca="1">SUM(0.25*(J204-F204),F204)</f>
        <v>21.25</v>
      </c>
      <c r="H204" s="71">
        <f ca="1">SUM(0.5*(J204-F204),F204)</f>
        <v>19.5</v>
      </c>
      <c r="I204" s="71">
        <f ca="1">SUM(0.75*(J204-F204),F204)</f>
        <v>17.75</v>
      </c>
      <c r="J204" s="108">
        <f ca="1">SUM(F204,-B204,F204)</f>
        <v>16</v>
      </c>
      <c r="K204" s="71">
        <f ca="1">SUM(0.25*(N204-J204),J204)</f>
        <v>14.6875</v>
      </c>
      <c r="L204" s="71">
        <f ca="1">SUM(0.5*(N204-J204),J204)</f>
        <v>13.375</v>
      </c>
      <c r="M204" s="71">
        <f ca="1">SUM(0.75*(N204-J204),J204)</f>
        <v>12.0625</v>
      </c>
      <c r="N204" s="108">
        <f ca="1">SUM(F204,-B204,J204,0.25*ABS(J204-F204))</f>
        <v>10.75</v>
      </c>
      <c r="O204" s="71">
        <f ca="1">SUM(0.25*(R204-N204),N204)</f>
        <v>12.3125</v>
      </c>
      <c r="P204" s="71">
        <f ca="1">SUM(0.5*(R204-N204),N204)</f>
        <v>13.875</v>
      </c>
      <c r="Q204" s="71">
        <f ca="1">SUM(0.75*(R204-N204),N204)</f>
        <v>15.4375</v>
      </c>
      <c r="R204" s="108">
        <v>17</v>
      </c>
      <c r="S204" s="122"/>
      <c r="T204" s="111">
        <f ca="1">SUM((AV20+AW20+AX20+AY19+AZ19+BA19+BB18+BC18+BD18+BE17+BF17+BG17+BH16+BI16+BJ16+BO14+BP14+BQ14+BV12+BW12+BX12+BY11+BZ11+CA11+CB10+CC10+CD10+CE9+CF9+CG9+CH8+CI8+CJ8+CA5+BZ5+BY5+BX4+BW4+BV4)*0.132/3,(BK15+BL15+BM15+BN15+BR13+BS13+BT13+BU13+CI7+CH7+CG7+CF7+CE6+CD6+CC6+CB6)*0.132/4,17)</f>
        <v>16.903538461538464</v>
      </c>
      <c r="U204" s="111"/>
      <c r="V204" s="122"/>
      <c r="W204" s="108"/>
    </row>
    <row r="205" spans="2:23">
      <c r="B205" s="108">
        <v>31</v>
      </c>
      <c r="C205" s="71">
        <f ca="1">SUM(0.25*(F205-B205),B205)</f>
        <v>29</v>
      </c>
      <c r="D205" s="71">
        <f ca="1">SUM(0.5*(F205-B205)+B205)</f>
        <v>27</v>
      </c>
      <c r="E205" s="71">
        <f ca="1">SUM(0.75*(F205-B205),B205)</f>
        <v>25</v>
      </c>
      <c r="F205" s="108">
        <v>23</v>
      </c>
      <c r="G205" s="71">
        <f ca="1">SUM(0.25*(J205-F205),F205)</f>
        <v>21</v>
      </c>
      <c r="H205" s="71">
        <f ca="1">SUM(0.5*(J205-F205),F205)</f>
        <v>19</v>
      </c>
      <c r="I205" s="71">
        <f ca="1">SUM(0.75*(J205-F205),F205)</f>
        <v>17</v>
      </c>
      <c r="J205" s="108">
        <f ca="1">SUM(F205,-B205,F205)</f>
        <v>15</v>
      </c>
      <c r="K205" s="71">
        <f ca="1">SUM(0.25*(N205-J205),J205)</f>
        <v>13.5</v>
      </c>
      <c r="L205" s="71">
        <f ca="1">SUM(0.5*(N205-J205),J205)</f>
        <v>12</v>
      </c>
      <c r="M205" s="71">
        <f ca="1">SUM(0.75*(N205-J205),J205)</f>
        <v>10.5</v>
      </c>
      <c r="N205" s="108">
        <f ca="1">SUM(F205,-B205,J205,0.25*ABS(J205-F205))</f>
        <v>9</v>
      </c>
      <c r="O205" s="71">
        <f ca="1">SUM(0.25*(R205-N205),N205)</f>
        <v>11</v>
      </c>
      <c r="P205" s="71">
        <f ca="1">SUM(0.5*(R205-N205),N205)</f>
        <v>13</v>
      </c>
      <c r="Q205" s="71">
        <f ca="1">SUM(0.75*(R205-N205),N205)</f>
        <v>15</v>
      </c>
      <c r="R205" s="108">
        <v>17</v>
      </c>
      <c r="S205" s="122"/>
      <c r="T205" s="111">
        <f ca="1">SUM((AT20+AU20+AV20+BA18+BB18+BC18+BH16+BI16+BJ16+CE10+CF10+CG10+CL8+CM8+CN8)*0.132/3,(AW19+AX19+AY19+AZ19+BD17+BE17+BF17+BG17+BK15+BL15+BM15+BN15+BO14+BP14+BQ14+BR14+BS13+BT13+BU13+BV13+BW12+BX12+BY12+BZ12+CA11+CB11+CC11+CD11+CH9+CI9+CJ9+CK9+CC5+CB5+CA5+BZ5+BY4+BX4+BW4+BV4)*0.132/4,(CM7+CL7+CK7+CJ7+CI7+CH6+CG6+CF6+CE6+CD6)*0.132/5,17)</f>
        <v>16.903538461538464</v>
      </c>
      <c r="U205" s="111"/>
      <c r="V205" s="122"/>
      <c r="W205" s="108"/>
    </row>
    <row r="206" spans="2:23">
      <c r="B206" s="108">
        <v>32</v>
      </c>
      <c r="C206" s="71">
        <f ca="1">SUM(0.25*(F206-B206),B206)</f>
        <v>29.75</v>
      </c>
      <c r="D206" s="71">
        <f ca="1">SUM(0.5*(F206-B206)+B206)</f>
        <v>27.5</v>
      </c>
      <c r="E206" s="71">
        <f ca="1">SUM(0.75*(F206-B206),B206)</f>
        <v>25.25</v>
      </c>
      <c r="F206" s="108">
        <v>23</v>
      </c>
      <c r="G206" s="71">
        <f ca="1">SUM(0.25*(J206-F206),F206)</f>
        <v>20.75</v>
      </c>
      <c r="H206" s="71">
        <f ca="1">SUM(0.5*(J206-F206),F206)</f>
        <v>18.5</v>
      </c>
      <c r="I206" s="71">
        <f ca="1">SUM(0.75*(J206-F206),F206)</f>
        <v>16.25</v>
      </c>
      <c r="J206" s="108">
        <f ca="1">SUM(F206,-B206,F206)</f>
        <v>14</v>
      </c>
      <c r="K206" s="71">
        <f ca="1">SUM(0.25*(N206-J206),J206)</f>
        <v>12.3125</v>
      </c>
      <c r="L206" s="71">
        <f ca="1">SUM(0.5*(N206-J206),J206)</f>
        <v>10.625</v>
      </c>
      <c r="M206" s="71">
        <f ca="1">SUM(0.75*(N206-J206),J206)</f>
        <v>8.9375</v>
      </c>
      <c r="N206" s="108">
        <f ca="1">SUM(F206,-B206,J206,0.25*ABS(J206-F206))</f>
        <v>7.25</v>
      </c>
      <c r="O206" s="71">
        <f ca="1">SUM(0.25*(R206-N206),N206)</f>
        <v>9.6875</v>
      </c>
      <c r="P206" s="71">
        <f ca="1">SUM(0.5*(R206-N206),N206)</f>
        <v>12.125</v>
      </c>
      <c r="Q206" s="71">
        <f ca="1">SUM(0.75*(R206-N206),N206)</f>
        <v>14.5625</v>
      </c>
      <c r="R206" s="108">
        <v>17</v>
      </c>
      <c r="S206" s="122"/>
      <c r="T206" s="111">
        <f ca="1">SUM((AR20+AS20+AT20)*0.132/3,(AU19+AV19+AW19+AX19+AY18+AZ18+BA18+BB18+BC17+BD17+BE17+BF17+BG16+BH16+BI16+BJ16++BP14+BQ14+BR14+BS14+BY12+BZ12+CA12+CB12+CC11+CD11+CE11+CF11+CG10+CH10+CI10+CJ10+CK9+CL9+CM9+CN9+CO8+CP8+CQ8+CR8)*0.132/4,(BK15+BL15+BM15+BN15+BO15+BT13+BU13+BV13+BW13+BX13+CE5+CD5+CC5+CB5+CA5+BZ4+BY4+BX4+BW4+BV4)*0.132/5,(CQ7+CP7+CO7+CN7+CM7+CL7+CK6+CJ6+CI6+CH6+CG6+CF6)*0.132/6,17)</f>
        <v>16.905738461538462</v>
      </c>
      <c r="U206" s="111"/>
      <c r="V206" s="122"/>
      <c r="W206" s="108"/>
    </row>
    <row r="207" spans="2:23">
      <c r="B207" s="108">
        <v>33</v>
      </c>
      <c r="C207" s="71">
        <f ca="1">SUM(0.25*(F207-B207),B207)</f>
        <v>30.5</v>
      </c>
      <c r="D207" s="71">
        <f ca="1">SUM(0.5*(F207-B207)+B207)</f>
        <v>28</v>
      </c>
      <c r="E207" s="71">
        <f ca="1">SUM(0.75*(F207-B207),B207)</f>
        <v>25.5</v>
      </c>
      <c r="F207" s="108">
        <v>23</v>
      </c>
      <c r="G207" s="71">
        <f ca="1">SUM(0.25*(J207-F207),F207)</f>
        <v>20.5</v>
      </c>
      <c r="H207" s="71">
        <f ca="1">SUM(0.5*(J207-F207),F207)</f>
        <v>18</v>
      </c>
      <c r="I207" s="71">
        <f ca="1">SUM(0.75*(J207-F207),F207)</f>
        <v>15.5</v>
      </c>
      <c r="J207" s="108">
        <f ca="1">SUM(F207,-B207,F207)</f>
        <v>13</v>
      </c>
      <c r="K207" s="71">
        <f ca="1">SUM(0.25*(N207-J207),J207)</f>
        <v>11.125</v>
      </c>
      <c r="L207" s="71">
        <f ca="1">SUM(0.5*(N207-J207),J207)</f>
        <v>9.25</v>
      </c>
      <c r="M207" s="71">
        <f ca="1">SUM(0.75*(N207-J207),J207)</f>
        <v>7.375</v>
      </c>
      <c r="N207" s="108">
        <f ca="1">SUM(F207,-B207,J207,0.25*ABS(J207-F207))</f>
        <v>5.5</v>
      </c>
      <c r="O207" s="71">
        <f ca="1">SUM(0.25*(R207-N207),N207)</f>
        <v>8.375</v>
      </c>
      <c r="P207" s="71">
        <f ca="1">SUM(0.5*(R207-N207),N207)</f>
        <v>11.25</v>
      </c>
      <c r="Q207" s="71">
        <f ca="1">SUM(0.75*(R207-N207),N207)</f>
        <v>14.125</v>
      </c>
      <c r="R207" s="108">
        <v>17</v>
      </c>
      <c r="S207" s="122"/>
      <c r="T207" s="111">
        <f ca="1">SUM((AP20+AQ20+AR20+AS20+AT19+AU19+AV19+AW19+BC17+BD17+BE17+BF17+BG16+BH16+BI16+BJ16+CJ10+CK10+CL10+CM10+CS8+CT8+CU8+CV8)*0.132/4,(AX18+AY18+AZ18+BA18+BB18+BK15+BL15+BM15+BN15+BO15+BP14+BQ14+BR14+BS14+BT14+BU13+BV13+BW13+BX13+BY13+BZ12+CA12+CB12+CC12+CD12+CE11+CF11+CG11+CH11+CI11+CN9+CO9+CP9+CQ9+CR9)*0.132/5,(CU7+CT7+CS7+CR7+CQ7+CP7+CO7+CN6+CM6+CL6+CK6+CJ6+CI6+CH6)*0.132/7,(CG5+CF5+CE5+CD5+CC5+CB5+CA4+BZ4+BY4+BX4+BW4+BV4)*0.132/6,17)</f>
        <v>16.612824175824176</v>
      </c>
      <c r="U207" s="111"/>
      <c r="V207" s="122"/>
      <c r="W207" s="108"/>
    </row>
    <row r="208" spans="2:23">
      <c r="B208" s="108">
        <v>34</v>
      </c>
      <c r="C208" s="71">
        <f ca="1">SUM(0.25*(F208-B208),B208)</f>
        <v>31.25</v>
      </c>
      <c r="D208" s="71">
        <f ca="1">SUM(0.5*(F208-B208)+B208)</f>
        <v>28.5</v>
      </c>
      <c r="E208" s="71">
        <f ca="1">SUM(0.75*(F208-B208),B208)</f>
        <v>25.75</v>
      </c>
      <c r="F208" s="108">
        <v>23</v>
      </c>
      <c r="G208" s="71">
        <f ca="1">SUM(0.25*(J208-F208),F208)</f>
        <v>20.25</v>
      </c>
      <c r="H208" s="71">
        <f ca="1">SUM(0.5*(J208-F208),F208)</f>
        <v>17.5</v>
      </c>
      <c r="I208" s="71">
        <f ca="1">SUM(0.75*(J208-F208),F208)</f>
        <v>14.75</v>
      </c>
      <c r="J208" s="108">
        <f ca="1">SUM(F208,-B208,F208)</f>
        <v>12</v>
      </c>
      <c r="K208" s="71">
        <f ca="1">SUM(0.25*(N208-J208),J208)</f>
        <v>9.9375</v>
      </c>
      <c r="L208" s="71">
        <f ca="1">SUM(0.5*(N208-J208),J208)</f>
        <v>7.875</v>
      </c>
      <c r="M208" s="71">
        <f ca="1">SUM(0.75*(N208-J208),J208)</f>
        <v>5.8125</v>
      </c>
      <c r="N208" s="108">
        <f ca="1">SUM(F208,-B208,J208,0.25*ABS(J208-F208))</f>
        <v>3.75</v>
      </c>
      <c r="O208" s="71">
        <f ca="1">SUM(0.25*(R208-N208),N208)</f>
        <v>7.0625</v>
      </c>
      <c r="P208" s="71">
        <f ca="1">SUM(0.5*(R208-N208),N208)</f>
        <v>10.375</v>
      </c>
      <c r="Q208" s="71">
        <f ca="1">SUM(0.75*(R208-N208),N208)</f>
        <v>13.6875</v>
      </c>
      <c r="R208" s="108">
        <v>17</v>
      </c>
      <c r="S208" s="122"/>
      <c r="T208" s="111">
        <f ca="1">SUM((AN20+AO20+AP20+AQ20+AW18+AX18+AY18+AZ18)*0.132/4,(AR19+AS19+AT19+AU19+AV19+BA17+BB17+BC17+BD17+BE17+BF16+BG16+BH16+BI16+BJ16+BQ14+BR14+BS14+BT14+BU14+CB12+CC12+CD12+CE12+CF12+CG11+CH11+CI11+CJ11+CK11+CL10+CM10+CN10+CO10+CP10+CQ9+CR9+CS9+CT9+CU9+CV8+CW8+CX8+CY8+CZ8)*0.132/5,(BK15+BL15+BM15+BN15+BO15+BP15+BV13+BW13+BX13+BY13+BZ13+CA13)*0.132/6,(CY7+CX7+CW7+CV7+CU7+CT7+CS7+CR7+CQ6+CP6+CO6+CN6+CM6+CL6+CK6+CJ6)*0.132/8,(CI5+CH5+CG5+CF5+CE5+CD5+CC5+CB4+CA4+BZ4+BY4+BX4+BW4+BV4)*0.132/7,17)</f>
        <v>16.362495604395605</v>
      </c>
      <c r="U208" s="111"/>
      <c r="V208" s="122"/>
      <c r="W208" s="108"/>
    </row>
    <row r="209" spans="2:23">
      <c r="B209" s="108">
        <v>35</v>
      </c>
      <c r="C209" s="71">
        <f ca="1">SUM(0.25*(F209-B209),B209)</f>
        <v>32</v>
      </c>
      <c r="D209" s="71">
        <f ca="1">SUM(0.5*(F209-B209)+B209)</f>
        <v>29</v>
      </c>
      <c r="E209" s="71">
        <f ca="1">SUM(0.75*(F209-B209),B209)</f>
        <v>26</v>
      </c>
      <c r="F209" s="108">
        <v>23</v>
      </c>
      <c r="G209" s="71">
        <f ca="1">SUM(0.25*(J209-F209),F209)</f>
        <v>20</v>
      </c>
      <c r="H209" s="71">
        <f ca="1">SUM(0.5*(J209-F209),F209)</f>
        <v>17</v>
      </c>
      <c r="I209" s="71">
        <f ca="1">SUM(0.75*(J209-F209),F209)</f>
        <v>14</v>
      </c>
      <c r="J209" s="108">
        <f ca="1">SUM(F209,-B209,F209)</f>
        <v>11</v>
      </c>
      <c r="K209" s="71">
        <f ca="1">SUM(0.25*(N209-J209),J209)</f>
        <v>8.75</v>
      </c>
      <c r="L209" s="71">
        <f ca="1">SUM(0.5*(N209-J209),J209)</f>
        <v>6.5</v>
      </c>
      <c r="M209" s="71">
        <f ca="1">SUM(0.75*(N209-J209),J209)</f>
        <v>4.25</v>
      </c>
      <c r="N209" s="108">
        <f ca="1">SUM(F209,-B209,J209,0.25*ABS(J209-F209))</f>
        <v>2</v>
      </c>
      <c r="O209" s="71">
        <f ca="1">SUM(0.25*(R209-N209),N209)</f>
        <v>5.75</v>
      </c>
      <c r="P209" s="71">
        <f ca="1">SUM(0.5*(R209-N209),N209)</f>
        <v>9.5</v>
      </c>
      <c r="Q209" s="71">
        <f ca="1">SUM(0.75*(R209-N209),N209)</f>
        <v>13.25</v>
      </c>
      <c r="R209" s="108">
        <v>17</v>
      </c>
      <c r="S209" s="122"/>
      <c r="T209" s="111">
        <f ca="1">SUM((AL20+AM20+AN20+AO20+AP20+AQ19+AR19+AS19+AT19+AU19+AV18+AW18+AX18+AY18+AZ18+BA17+BB17+BC17+BD17+BE17+BF16+BG16+BH16+BI16+BJ16)*0.132/5,(BK15+BL15+BM15+BN15+BO15+BP15+BQ14+BR14+BS14+BT14+BU14+BV14+BW13+BX13+BY13+BZ13+CA13+CB13+CC12+CD12+CE12+CF12+CG12+CH12)*0.132/6,(CI11+CJ11+CK11+CL11+CM11+CR9+CS9+CT9+CU9+CV9)*0.132/5,(CN10+CO10+CP10+CQ10+CW8+CX8+CY8+CZ8)*0.132/4,(CY7+CX7+CW7+CV7+CU7+CT7+CS7+CR7+CQ6+CP6+CO6+CN6+CM6+CL6+CK6+CJ6)*0.132/8,(CI5+CH5+CG5+CF5+CE5+CD5+CC5+CB4+CA4+BZ4+BY4+BX4+BW4+BV4)*0.132/7,17)</f>
        <v>16.285495604395607</v>
      </c>
      <c r="U209" s="111"/>
      <c r="V209" s="122"/>
      <c r="W209" s="108"/>
    </row>
    <row r="210" spans="2:23">
      <c r="B210" s="108"/>
      <c r="C210" s="71"/>
      <c r="D210" s="71"/>
      <c r="E210" s="71"/>
      <c r="F210" s="108"/>
      <c r="G210" s="71"/>
      <c r="H210" s="71"/>
      <c r="I210" s="71"/>
      <c r="J210" s="108"/>
      <c r="K210" s="71"/>
      <c r="L210" s="71"/>
      <c r="M210" s="71"/>
      <c r="N210" s="108"/>
      <c r="O210" s="71"/>
      <c r="P210" s="71"/>
      <c r="Q210" s="71"/>
      <c r="R210" s="108"/>
      <c r="S210" s="122"/>
      <c r="T210" s="111"/>
      <c r="U210" s="111"/>
      <c r="V210" s="122"/>
      <c r="W210" s="108"/>
    </row>
    <row r="211" spans="2:23">
      <c r="B211" s="108">
        <v>27</v>
      </c>
      <c r="C211" s="71">
        <f ca="1">SUM(0.25*(F211-B211),B211)</f>
        <v>26.25</v>
      </c>
      <c r="D211" s="71">
        <f ca="1">SUM(0.5*(F211-B211)+B211)</f>
        <v>25.5</v>
      </c>
      <c r="E211" s="71">
        <f ca="1">SUM(0.75*(F211-B211),B211)</f>
        <v>24.75</v>
      </c>
      <c r="F211" s="108">
        <v>24</v>
      </c>
      <c r="G211" s="71">
        <f ca="1">SUM(0.25*(J211-F211),F211)</f>
        <v>23.25</v>
      </c>
      <c r="H211" s="71">
        <f ca="1">SUM(0.5*(J211-F211),F211)</f>
        <v>22.5</v>
      </c>
      <c r="I211" s="71">
        <f ca="1">SUM(0.75*(J211-F211),F211)</f>
        <v>21.75</v>
      </c>
      <c r="J211" s="108">
        <f ca="1">SUM(F211,-B211,F211)</f>
        <v>21</v>
      </c>
      <c r="K211" s="71">
        <f ca="1">SUM(0.25*(N211-J211),J211)</f>
        <v>20.4375</v>
      </c>
      <c r="L211" s="71">
        <f ca="1">SUM(0.5*(N211-J211),J211)</f>
        <v>19.875</v>
      </c>
      <c r="M211" s="71">
        <f ca="1">SUM(0.75*(N211-J211),J211)</f>
        <v>19.3125</v>
      </c>
      <c r="N211" s="108">
        <f ca="1">SUM(F211,-B211,J211,0.25*ABS(J211-F211))</f>
        <v>18.75</v>
      </c>
      <c r="O211" s="71">
        <f ca="1">SUM(0.25*(R211-N211),N211)</f>
        <v>18.3125</v>
      </c>
      <c r="P211" s="71">
        <f ca="1">SUM(0.5*(R211-N211),N211)</f>
        <v>17.875</v>
      </c>
      <c r="Q211" s="71">
        <f ca="1">SUM(0.75*(R211-N211),N211)</f>
        <v>17.4375</v>
      </c>
      <c r="R211" s="108">
        <v>17</v>
      </c>
      <c r="S211" s="122"/>
      <c r="T211" s="111">
        <f ca="1">SUM((BB20+BE18+BH16+BK14+BN12+BQ10+BT8+BU7+BU6+BV5+BV4)*0.132,(BC19+BD19+BF17+BG17+BI15+BJ15+BL13+BM13+BO11+BP11+BR9+BS9)*0.132/2,17)</f>
        <v>16.727538461538462</v>
      </c>
      <c r="U211" s="111"/>
      <c r="V211" s="122"/>
      <c r="W211" s="108"/>
    </row>
    <row r="212" spans="2:23">
      <c r="B212" s="108">
        <v>28</v>
      </c>
      <c r="C212" s="71">
        <f ca="1">SUM(0.25*(F212-B212),B212)</f>
        <v>27</v>
      </c>
      <c r="D212" s="71">
        <f ca="1">SUM(0.5*(F212-B212)+B212)</f>
        <v>26</v>
      </c>
      <c r="E212" s="71">
        <f ca="1">SUM(0.75*(F212-B212),B212)</f>
        <v>25</v>
      </c>
      <c r="F212" s="108">
        <v>24</v>
      </c>
      <c r="G212" s="71">
        <f ca="1">SUM(0.25*(J212-F212),F212)</f>
        <v>23</v>
      </c>
      <c r="H212" s="71">
        <f ca="1">SUM(0.5*(J212-F212),F212)</f>
        <v>22</v>
      </c>
      <c r="I212" s="71">
        <f ca="1">SUM(0.75*(J212-F212),F212)</f>
        <v>21</v>
      </c>
      <c r="J212" s="108">
        <f ca="1">SUM(F212,-B212,F212)</f>
        <v>20</v>
      </c>
      <c r="K212" s="71">
        <f ca="1">SUM(0.25*(N212-J212),J212)</f>
        <v>19.25</v>
      </c>
      <c r="L212" s="71">
        <f ca="1">SUM(0.5*(N212-J212),J212)</f>
        <v>18.5</v>
      </c>
      <c r="M212" s="71">
        <f ca="1">SUM(0.75*(N212-J212),J212)</f>
        <v>17.75</v>
      </c>
      <c r="N212" s="108">
        <f ca="1">SUM(F212,-B212,J212,0.25*ABS(J212-F212))</f>
        <v>17</v>
      </c>
      <c r="O212" s="71">
        <f ca="1">SUM(0.25*(R212-N212),N212)</f>
        <v>17</v>
      </c>
      <c r="P212" s="71">
        <f ca="1">SUM(0.5*(R212-N212),N212)</f>
        <v>17</v>
      </c>
      <c r="Q212" s="71">
        <f ca="1">SUM(0.75*(R212-N212),N212)</f>
        <v>17</v>
      </c>
      <c r="R212" s="108">
        <v>17</v>
      </c>
      <c r="S212" s="122"/>
      <c r="T212" s="111">
        <f ca="1">SUM((BA19+BB19+BC18+BD18+BE17+BF17+BG16+BH16+BI15+BJ15+BK14+BL14+BM13+BN13+BO12+BP12+BQ11+BR11+BS10+BT10+BU9+BV9)*0.132/2,(AZ20+BW8+BW7+BV6+BV5+BV4)*0.132,17)</f>
        <v>16.463538461538462</v>
      </c>
      <c r="U212" s="111"/>
      <c r="V212" s="122"/>
      <c r="W212" s="108"/>
    </row>
    <row r="213" spans="2:23">
      <c r="B213" s="108">
        <v>29</v>
      </c>
      <c r="C213" s="71">
        <f ca="1">SUM(0.25*(F213-B213),B213)</f>
        <v>27.75</v>
      </c>
      <c r="D213" s="71">
        <f ca="1">SUM(0.5*(F213-B213)+B213)</f>
        <v>26.5</v>
      </c>
      <c r="E213" s="71">
        <f ca="1">SUM(0.75*(F213-B213),B213)</f>
        <v>25.25</v>
      </c>
      <c r="F213" s="108">
        <v>24</v>
      </c>
      <c r="G213" s="71">
        <f ca="1">SUM(0.25*(J213-F213),F213)</f>
        <v>22.75</v>
      </c>
      <c r="H213" s="71">
        <f ca="1">SUM(0.5*(J213-F213),F213)</f>
        <v>21.5</v>
      </c>
      <c r="I213" s="71">
        <f ca="1">SUM(0.75*(J213-F213),F213)</f>
        <v>20.25</v>
      </c>
      <c r="J213" s="108">
        <f ca="1">SUM(F213,-B213,F213)</f>
        <v>19</v>
      </c>
      <c r="K213" s="71">
        <f ca="1">SUM(0.25*(N213-J213),J213)</f>
        <v>18.0625</v>
      </c>
      <c r="L213" s="71">
        <f ca="1">SUM(0.5*(N213-J213),J213)</f>
        <v>17.125</v>
      </c>
      <c r="M213" s="71">
        <f ca="1">SUM(0.75*(N213-J213),J213)</f>
        <v>16.1875</v>
      </c>
      <c r="N213" s="108">
        <f ca="1">SUM(F213,-B213,J213,0.25*ABS(J213-F213))</f>
        <v>15.25</v>
      </c>
      <c r="O213" s="71">
        <f ca="1">SUM(0.25*(R213-N213),N213)</f>
        <v>15.6875</v>
      </c>
      <c r="P213" s="71">
        <f ca="1">SUM(0.5*(R213-N213),N213)</f>
        <v>16.125</v>
      </c>
      <c r="Q213" s="71">
        <f ca="1">SUM(0.75*(R213-N213),N213)</f>
        <v>16.5625</v>
      </c>
      <c r="R213" s="108">
        <v>17</v>
      </c>
      <c r="S213" s="122"/>
      <c r="T213" s="111">
        <f ca="1">SUM((AX20+AY20+AZ19+BA19+BE17+BF17+BG16+BH16+BL14+BM14+BQ12+BR12+BS11+BT11+BU10+BV10+BW9+BX9+BY8+BZ8)*0.132/2,(BB18+BC18+BD18+BI15+BJ15+BK15+BN13+BO13+BP13)*0.132/3,(BY7+BX6+BW5+BV4)*0.132,17)</f>
        <v>16.749538461538464</v>
      </c>
      <c r="U213" s="111"/>
      <c r="V213" s="122"/>
      <c r="W213" s="108"/>
    </row>
    <row r="214" spans="2:23">
      <c r="B214" s="108">
        <v>30</v>
      </c>
      <c r="C214" s="71">
        <f ca="1">SUM(0.25*(F214-B214),B214)</f>
        <v>28.5</v>
      </c>
      <c r="D214" s="71">
        <f ca="1">SUM(0.5*(F214-B214)+B214)</f>
        <v>27</v>
      </c>
      <c r="E214" s="71">
        <f ca="1">SUM(0.75*(F214-B214),B214)</f>
        <v>25.5</v>
      </c>
      <c r="F214" s="108">
        <v>24</v>
      </c>
      <c r="G214" s="71">
        <f ca="1">SUM(0.25*(J214-F214),F214)</f>
        <v>22.5</v>
      </c>
      <c r="H214" s="71">
        <f ca="1">SUM(0.5*(J214-F214),F214)</f>
        <v>21</v>
      </c>
      <c r="I214" s="71">
        <f ca="1">SUM(0.75*(J214-F214),F214)</f>
        <v>19.5</v>
      </c>
      <c r="J214" s="108">
        <f ca="1">SUM(F214,-B214,F214)</f>
        <v>18</v>
      </c>
      <c r="K214" s="71">
        <f ca="1">SUM(0.25*(N214-J214),J214)</f>
        <v>16.875</v>
      </c>
      <c r="L214" s="71">
        <f ca="1">SUM(0.5*(N214-J214),J214)</f>
        <v>15.75</v>
      </c>
      <c r="M214" s="71">
        <f ca="1">SUM(0.75*(N214-J214),J214)</f>
        <v>14.625</v>
      </c>
      <c r="N214" s="108">
        <f ca="1">SUM(F214,-B214,J214,0.25*ABS(J214-F214))</f>
        <v>13.5</v>
      </c>
      <c r="O214" s="71">
        <f ca="1">SUM(0.25*(R214-N214),N214)</f>
        <v>14.375</v>
      </c>
      <c r="P214" s="71">
        <f ca="1">SUM(0.5*(R214-N214),N214)</f>
        <v>15.25</v>
      </c>
      <c r="Q214" s="71">
        <f ca="1">SUM(0.75*(R214-N214),N214)</f>
        <v>16.125</v>
      </c>
      <c r="R214" s="108">
        <v>17</v>
      </c>
      <c r="S214" s="122"/>
      <c r="T214" s="111">
        <f ca="1">SUM((AV20+AW20+BA18+BB18+BX10+BY10+CC8+CD8+CC7+CB7+CA6+BZ6+BY5+BX5+BW4+BV4)*0.132/2,(AX19+AY19+AZ19+BC17+BD17+BE17+BF16+BG16+BH16+BI15+BJ15+BK15+BL14+BM14+BN14+BO13+BP13+BQ13+BR12+BS12+BT12+BU11+BV11+BW11+BZ9+CA9+CB9)*0.132/3,17)</f>
        <v>16.617538461538462</v>
      </c>
      <c r="U214" s="111"/>
      <c r="V214" s="122"/>
      <c r="W214" s="108"/>
    </row>
    <row r="215" spans="2:23">
      <c r="B215" s="108">
        <v>31</v>
      </c>
      <c r="C215" s="71">
        <f ca="1">SUM(0.25*(F215-B215),B215)</f>
        <v>29.25</v>
      </c>
      <c r="D215" s="71">
        <f ca="1">SUM(0.5*(F215-B215)+B215)</f>
        <v>27.5</v>
      </c>
      <c r="E215" s="71">
        <f ca="1">SUM(0.75*(F215-B215),B215)</f>
        <v>25.75</v>
      </c>
      <c r="F215" s="108">
        <v>24</v>
      </c>
      <c r="G215" s="71">
        <f ca="1">SUM(0.25*(J215-F215),F215)</f>
        <v>22.25</v>
      </c>
      <c r="H215" s="71">
        <f ca="1">SUM(0.5*(J215-F215),F215)</f>
        <v>20.5</v>
      </c>
      <c r="I215" s="71">
        <f ca="1">SUM(0.75*(J215-F215),F215)</f>
        <v>18.75</v>
      </c>
      <c r="J215" s="108">
        <f ca="1">SUM(F215,-B215,F215)</f>
        <v>17</v>
      </c>
      <c r="K215" s="71">
        <f ca="1">SUM(0.25*(N215-J215),J215)</f>
        <v>15.6875</v>
      </c>
      <c r="L215" s="71">
        <f ca="1">SUM(0.5*(N215-J215),J215)</f>
        <v>14.375</v>
      </c>
      <c r="M215" s="71">
        <f ca="1">SUM(0.75*(N215-J215),J215)</f>
        <v>13.0625</v>
      </c>
      <c r="N215" s="108">
        <f ca="1">SUM(F215,-B215,J215,0.25*ABS(J215-F215))</f>
        <v>11.75</v>
      </c>
      <c r="O215" s="71">
        <f ca="1">SUM(0.25*(R215-N215),N215)</f>
        <v>13.0625</v>
      </c>
      <c r="P215" s="71">
        <f ca="1">SUM(0.5*(R215-N215),N215)</f>
        <v>14.375</v>
      </c>
      <c r="Q215" s="71">
        <f ca="1">SUM(0.75*(R215-N215),N215)</f>
        <v>15.6875</v>
      </c>
      <c r="R215" s="108">
        <v>17</v>
      </c>
      <c r="S215" s="122"/>
      <c r="T215" s="111">
        <f ca="1">SUM((AT20+AU20+AV20+AW19+AX19+AY19+AZ18+BA18+BB18+BC17+BD17+BE17+BF16+BG16+BH16+BM14+BN14+BO14+BT12+BU12+BV12+BW11+BX11+BY11+BZ10+CA10+CB10+CC9+CD9+CE9+CF8+CG8+CH8+CG7+CF7+CE7+CD6+CC6+CB6+CA5+BZ5+BY5+BX4+BW4+BV4)*0.132/3,(BI15+BJ15+BK15+BL15+BP13+BQ13+BR13+BS13)*0.132/4,17)</f>
        <v>16.804538461538463</v>
      </c>
      <c r="U215" s="111"/>
      <c r="V215" s="122"/>
      <c r="W215" s="108"/>
    </row>
    <row r="216" spans="2:23">
      <c r="B216" s="108">
        <v>32</v>
      </c>
      <c r="C216" s="71">
        <f ca="1">SUM(0.25*(F216-B216),B216)</f>
        <v>30</v>
      </c>
      <c r="D216" s="71">
        <f ca="1">SUM(0.5*(F216-B216)+B216)</f>
        <v>28</v>
      </c>
      <c r="E216" s="71">
        <f ca="1">SUM(0.75*(F216-B216),B216)</f>
        <v>26</v>
      </c>
      <c r="F216" s="108">
        <v>24</v>
      </c>
      <c r="G216" s="71">
        <f ca="1">SUM(0.25*(J216-F216),F216)</f>
        <v>22</v>
      </c>
      <c r="H216" s="71">
        <f ca="1">SUM(0.5*(J216-F216),F216)</f>
        <v>20</v>
      </c>
      <c r="I216" s="71">
        <f ca="1">SUM(0.75*(J216-F216),F216)</f>
        <v>18</v>
      </c>
      <c r="J216" s="108">
        <f ca="1">SUM(F216,-B216,F216)</f>
        <v>16</v>
      </c>
      <c r="K216" s="71">
        <f ca="1">SUM(0.25*(N216-J216),J216)</f>
        <v>14.5</v>
      </c>
      <c r="L216" s="71">
        <f ca="1">SUM(0.5*(N216-J216),J216)</f>
        <v>13</v>
      </c>
      <c r="M216" s="71">
        <f ca="1">SUM(0.75*(N216-J216),J216)</f>
        <v>11.5</v>
      </c>
      <c r="N216" s="108">
        <f ca="1">SUM(F216,-B216,J216,0.25*ABS(J216-F216))</f>
        <v>10</v>
      </c>
      <c r="O216" s="71">
        <f ca="1">SUM(0.25*(R216-N216),N216)</f>
        <v>11.75</v>
      </c>
      <c r="P216" s="71">
        <f ca="1">SUM(0.5*(R216-N216),N216)</f>
        <v>13.5</v>
      </c>
      <c r="Q216" s="71">
        <f ca="1">SUM(0.75*(R216-N216),N216)</f>
        <v>15.25</v>
      </c>
      <c r="R216" s="108">
        <v>17</v>
      </c>
      <c r="S216" s="122"/>
      <c r="T216" s="111">
        <f ca="1">SUM((AR20+AS20+AT20+AY18+AZ18+BA18+BF16+BG16+BH16+CC10+CD10+CE10+CJ8+CK8+CL8)*0.132/3,(AU19+AV19+AW19+AX19+BB17+BC17+BD17+BE17+BI15+BJ15+BK15+BL15+BM14+BN14+BO14+BP14+BQ13+BR13+BS13+BT13+BU12+BV12+BW12+BX12+BY11+BZ11+CA11+CB11+CF9+CG9+CH9+CI9+CK7+CJ7+CI7+CH7+CG6+CF6+CE6+CD6+CC5+CB5+CA5+BZ5+BY4+BX4+BW4+BV4)*0.132/4,17)</f>
        <v>16.826538461538462</v>
      </c>
      <c r="U216" s="111"/>
      <c r="V216" s="122"/>
      <c r="W216" s="108"/>
    </row>
    <row r="217" spans="2:23">
      <c r="B217" s="108">
        <v>33</v>
      </c>
      <c r="C217" s="71">
        <f ca="1">SUM(0.25*(F217-B217),B217)</f>
        <v>30.75</v>
      </c>
      <c r="D217" s="71">
        <f ca="1">SUM(0.5*(F217-B217)+B217)</f>
        <v>28.5</v>
      </c>
      <c r="E217" s="71">
        <f ca="1">SUM(0.75*(F217-B217),B217)</f>
        <v>26.25</v>
      </c>
      <c r="F217" s="108">
        <v>24</v>
      </c>
      <c r="G217" s="71">
        <f ca="1">SUM(0.25*(J217-F217),F217)</f>
        <v>21.75</v>
      </c>
      <c r="H217" s="71">
        <f ca="1">SUM(0.5*(J217-F217),F217)</f>
        <v>19.5</v>
      </c>
      <c r="I217" s="71">
        <f ca="1">SUM(0.75*(J217-F217),F217)</f>
        <v>17.25</v>
      </c>
      <c r="J217" s="108">
        <f ca="1">SUM(F217,-B217,F217)</f>
        <v>15</v>
      </c>
      <c r="K217" s="71">
        <f ca="1">SUM(0.25*(N217-J217),J217)</f>
        <v>13.3125</v>
      </c>
      <c r="L217" s="71">
        <f ca="1">SUM(0.5*(N217-J217),J217)</f>
        <v>11.625</v>
      </c>
      <c r="M217" s="71">
        <f ca="1">SUM(0.75*(N217-J217),J217)</f>
        <v>9.9375</v>
      </c>
      <c r="N217" s="108">
        <f ca="1">SUM(F217,-B217,J217,0.25*ABS(J217-F217))</f>
        <v>8.25</v>
      </c>
      <c r="O217" s="71">
        <f ca="1">SUM(0.25*(R217-N217),N217)</f>
        <v>10.4375</v>
      </c>
      <c r="P217" s="71">
        <f ca="1">SUM(0.5*(R217-N217),N217)</f>
        <v>12.625</v>
      </c>
      <c r="Q217" s="71">
        <f ca="1">SUM(0.75*(R217-N217),N217)</f>
        <v>14.8125</v>
      </c>
      <c r="R217" s="108">
        <v>17</v>
      </c>
      <c r="S217" s="122"/>
      <c r="T217" s="111">
        <f ca="1">SUM((AP20+AQ20+AR20)*0.132/3,(AS19+AT19+AU19+AV19+AW18+AX18+AY18+AZ18+BA17+BB17+BC17+BD17+BE16+BF16+BG16+BH16+BN14+BO14+BP14+BQ14+BW12+BX12+BY12+BZ12+CA11+CB11+CC11+CD11+CE10+CF10+CG10+CH10+CI9+CJ9+CK9+CL9+CM8+CN8+CO8+CP8)*0.132/4,(BI15+BJ15+BK15+BL15+BM15+BR13+BS13+BT13+BU13+BV13+CO7+CN7+CM7+CL7+CK7+CJ6+CI6+CH6+CG6+CF6+CE5+CD5+CC5+CB5+CA5+BZ4+BY4+BX4+BW4+BV4)*0.132/5,17)</f>
        <v>16.687938461538462</v>
      </c>
      <c r="U217" s="111"/>
      <c r="V217" s="122"/>
      <c r="W217" s="108"/>
    </row>
    <row r="218" spans="2:23">
      <c r="B218" s="108">
        <v>34</v>
      </c>
      <c r="C218" s="71">
        <f ca="1">SUM(0.25*(F218-B218),B218)</f>
        <v>31.5</v>
      </c>
      <c r="D218" s="71">
        <f ca="1">SUM(0.5*(F218-B218)+B218)</f>
        <v>29</v>
      </c>
      <c r="E218" s="71">
        <f ca="1">SUM(0.75*(F218-B218),B218)</f>
        <v>26.5</v>
      </c>
      <c r="F218" s="108">
        <v>24</v>
      </c>
      <c r="G218" s="71">
        <f ca="1">SUM(0.25*(J218-F218),F218)</f>
        <v>21.5</v>
      </c>
      <c r="H218" s="71">
        <f ca="1">SUM(0.5*(J218-F218),F218)</f>
        <v>19</v>
      </c>
      <c r="I218" s="71">
        <f ca="1">SUM(0.75*(J218-F218),F218)</f>
        <v>16.5</v>
      </c>
      <c r="J218" s="108">
        <f ca="1">SUM(F218,-B218,F218)</f>
        <v>14</v>
      </c>
      <c r="K218" s="71">
        <f ca="1">SUM(0.25*(N218-J218),J218)</f>
        <v>12.125</v>
      </c>
      <c r="L218" s="71">
        <f ca="1">SUM(0.5*(N218-J218),J218)</f>
        <v>10.25</v>
      </c>
      <c r="M218" s="71">
        <f ca="1">SUM(0.75*(N218-J218),J218)</f>
        <v>8.375</v>
      </c>
      <c r="N218" s="108">
        <f ca="1">SUM(F218,-B218,J218,0.25*ABS(J218-F218))</f>
        <v>6.5</v>
      </c>
      <c r="O218" s="71">
        <f ca="1">SUM(0.25*(R218-N218),N218)</f>
        <v>9.125</v>
      </c>
      <c r="P218" s="71">
        <f ca="1">SUM(0.5*(R218-N218),N218)</f>
        <v>11.75</v>
      </c>
      <c r="Q218" s="71">
        <f ca="1">SUM(0.75*(R218-N218),N218)</f>
        <v>14.375</v>
      </c>
      <c r="R218" s="108">
        <v>17</v>
      </c>
      <c r="S218" s="122"/>
      <c r="T218" s="111">
        <f ca="1">SUM((AN20+AO20+AP20+AQ20+AR19+AS19+AT19+AU19+BA17+BB17+BC17+BD17+BE16+BF16+BG16+BH16+CH10+CI10+CJ10+CK10+CQ8+CR8+CS8+CT8)*0.132/4,(AV18+AW18+AX18+AY18+AZ18+BI15+BJ15+BK15+BL15+BM15+BN14+BO14+BP14+BQ14+BR14+BS13+BT13+BU13+BV13+BW13+BX12+BY12+BZ12+CA12+CB12+CC11+CD11+CE11+CF11+CG11+CL9+CM9+CN9+CO9+CP9)*0.132/5,(CS7+CR7+CQ7+CP7+CO7+CN7+CM6+CL6+CK6+CJ6+CI6+CH6+CG5+CF5+CE5+CD5+CC5+CB5+CA4+BZ4+BY4+BX4+BW4+BV4)*0.132/6,17)</f>
        <v>16.639538461538464</v>
      </c>
      <c r="U218" s="111"/>
      <c r="V218" s="122"/>
      <c r="W218" s="108"/>
    </row>
    <row r="219" spans="2:23">
      <c r="B219" s="108">
        <v>35</v>
      </c>
      <c r="C219" s="71">
        <f ca="1">SUM(0.25*(F219-B219),B219)</f>
        <v>32.25</v>
      </c>
      <c r="D219" s="71">
        <f ca="1">SUM(0.5*(F219-B219)+B219)</f>
        <v>29.5</v>
      </c>
      <c r="E219" s="71">
        <f ca="1">SUM(0.75*(F219-B219),B219)</f>
        <v>26.75</v>
      </c>
      <c r="F219" s="108">
        <v>24</v>
      </c>
      <c r="G219" s="71">
        <f ca="1">SUM(0.25*(J219-F219),F219)</f>
        <v>21.25</v>
      </c>
      <c r="H219" s="71">
        <f ca="1">SUM(0.5*(J219-F219),F219)</f>
        <v>18.5</v>
      </c>
      <c r="I219" s="71">
        <f ca="1">SUM(0.75*(J219-F219),F219)</f>
        <v>15.75</v>
      </c>
      <c r="J219" s="108">
        <f ca="1">SUM(F219,-B219,F219)</f>
        <v>13</v>
      </c>
      <c r="K219" s="71">
        <f ca="1">SUM(0.25*(N219-J219),J219)</f>
        <v>10.9375</v>
      </c>
      <c r="L219" s="71">
        <f ca="1">SUM(0.5*(N219-J219),J219)</f>
        <v>8.875</v>
      </c>
      <c r="M219" s="71">
        <f ca="1">SUM(0.75*(N219-J219),J219)</f>
        <v>6.8125</v>
      </c>
      <c r="N219" s="108">
        <f ca="1">SUM(F219,-B219,J219,0.25*ABS(J219-F219))</f>
        <v>4.75</v>
      </c>
      <c r="O219" s="71">
        <f ca="1">SUM(0.25*(R219-N219),N219)</f>
        <v>7.8125</v>
      </c>
      <c r="P219" s="71">
        <f ca="1">SUM(0.5*(R219-N219),N219)</f>
        <v>10.875</v>
      </c>
      <c r="Q219" s="71">
        <f ca="1">SUM(0.75*(R219-N219),N219)</f>
        <v>13.9375</v>
      </c>
      <c r="R219" s="108">
        <v>17</v>
      </c>
      <c r="S219" s="122"/>
      <c r="T219" s="111">
        <f ca="1">SUM((AL20+AM20+AN20+AO20+AU18+AV18+AW18+AX18)*0.132/4,(AP19+AQ19+AR19+AS19+AT19+AY17+AZ17+BA17+BB17+BC17+BD16+BE16+BF16+BG16+BH16+BO14+BP14+BQ14+BR14+BS14+BZ12+CA12+CB12+CC12+CD12+CE11+CF11+CG11+CH11+CI11+CJ10+CK10+CL10+CM10+CN10+CO9+CP9+CQ9+CR9+CS9+CT8+CU8+CV8+CW8+CX8)*0.132/5,(+BI15+BJ15+BK15+BL15+BM15+BN15+BT13+BU13+BV13+BW13+BX13+BY13)*0.132/6,(CW7+CV7+CU7+CT7+CS7+CR7+CQ7+CP6+CO6+CN6+CM6+CL6+CK6+CJ6+CI5+CH5+CG5+CF5+CE5+CD5+CC5+CB4+CA4+BZ4+BY4+BX4+BW4+BV4)*0.132/7,17)</f>
        <v>16.251081318681319</v>
      </c>
      <c r="U219" s="111"/>
      <c r="V219" s="122"/>
      <c r="W219" s="108"/>
    </row>
    <row r="220" spans="2:23">
      <c r="B220" s="108">
        <v>36</v>
      </c>
      <c r="C220" s="71">
        <f ca="1">SUM(0.25*(F220-B220),B220)</f>
        <v>33</v>
      </c>
      <c r="D220" s="71">
        <f ca="1">SUM(0.5*(F220-B220)+B220)</f>
        <v>30</v>
      </c>
      <c r="E220" s="71">
        <f ca="1">SUM(0.75*(F220-B220),B220)</f>
        <v>27</v>
      </c>
      <c r="F220" s="108">
        <v>24</v>
      </c>
      <c r="G220" s="71">
        <f ca="1">SUM(0.25*(J220-F220),F220)</f>
        <v>21</v>
      </c>
      <c r="H220" s="71">
        <f ca="1">SUM(0.5*(J220-F220),F220)</f>
        <v>18</v>
      </c>
      <c r="I220" s="71">
        <f ca="1">SUM(0.75*(J220-F220),F220)</f>
        <v>15</v>
      </c>
      <c r="J220" s="108">
        <f ca="1">SUM(F220,-B220,F220)</f>
        <v>12</v>
      </c>
      <c r="K220" s="71">
        <f ca="1">SUM(0.25*(N220-J220),J220)</f>
        <v>9.75</v>
      </c>
      <c r="L220" s="71">
        <f ca="1">SUM(0.5*(N220-J220),J220)</f>
        <v>7.5</v>
      </c>
      <c r="M220" s="71">
        <f ca="1">SUM(0.75*(N220-J220),J220)</f>
        <v>5.25</v>
      </c>
      <c r="N220" s="108">
        <f ca="1">SUM(F220,-B220,J220,0.25*ABS(J220-F220))</f>
        <v>3</v>
      </c>
      <c r="O220" s="71">
        <f ca="1">SUM(0.25*(R220-N220),N220)</f>
        <v>6.5</v>
      </c>
      <c r="P220" s="71">
        <f ca="1">SUM(0.5*(R220-N220),N220)</f>
        <v>10</v>
      </c>
      <c r="Q220" s="71">
        <f ca="1">SUM(0.75*(R220-N220),N220)</f>
        <v>13.5</v>
      </c>
      <c r="R220" s="108">
        <v>17</v>
      </c>
      <c r="S220" s="122"/>
      <c r="T220" s="111">
        <f ca="1">SUM((AJ20+AK20+AL20+AM20+AN20+AO19+AP19+AQ19+AR19+AS19+AT18+AU18+AV18+AW18+AX18+AY17+AZ17+BA17+BB17+BC17+BD16+BE16+BF16+BG16+BH16+CM10+CN10+CO10+CP10+CQ10+CX8+CY8+CZ8+DA8+DB8)*0.132/5,(BI15+BJ15+BK15+BL15+BM15+BN15+BO14+BP14+BQ14+BR14+BS14+BT14+BU13+BV13+BW13+BX13+BY13+BZ13+CA12+CB12+CC12+CD12+CE12+CF12+CG11+CH11+CI11+CJ11+CK11+CL11+CR9+CS9+CT9+CU9+CV9+CW9)*0.132/6,(DA7+CZ7+CY7+CX7+CW7+CV7+CU7+CT7+CS6+CR6+CQ6+CP6+CO6+CN6+CM6+CL6+CK5+CJ5+CI5+CH5+CG5+CF5+CE5+CD5+CC4+CB4+CA4+BZ4+BY4+BX4+BW4+BV4)*0.132/8,17)</f>
        <v>15.961938461538463</v>
      </c>
      <c r="U220" s="111"/>
      <c r="V220" s="122"/>
      <c r="W220" s="108"/>
    </row>
    <row r="221" spans="2:23">
      <c r="B221" s="108">
        <v>37</v>
      </c>
      <c r="C221" s="71">
        <f ca="1">SUM(0.25*(F221-B221),B221)</f>
        <v>33.75</v>
      </c>
      <c r="D221" s="71">
        <f ca="1">SUM(0.5*(F221-B221)+B221)</f>
        <v>30.5</v>
      </c>
      <c r="E221" s="71">
        <f ca="1">SUM(0.75*(F221-B221),B221)</f>
        <v>27.25</v>
      </c>
      <c r="F221" s="108">
        <v>24</v>
      </c>
      <c r="G221" s="71">
        <f ca="1">SUM(0.25*(J221-F221),F221)</f>
        <v>20.75</v>
      </c>
      <c r="H221" s="71">
        <f ca="1">SUM(0.5*(J221-F221),F221)</f>
        <v>17.5</v>
      </c>
      <c r="I221" s="71">
        <f ca="1">SUM(0.75*(J221-F221),F221)</f>
        <v>14.25</v>
      </c>
      <c r="J221" s="108">
        <f ca="1">SUM(F221,-B221,F221)</f>
        <v>11</v>
      </c>
      <c r="K221" s="71">
        <f ca="1">SUM(0.25*(N221-J221),J221)</f>
        <v>8.5625</v>
      </c>
      <c r="L221" s="71">
        <f ca="1">SUM(0.5*(N221-J221),J221)</f>
        <v>6.125</v>
      </c>
      <c r="M221" s="71">
        <f ca="1">SUM(0.75*(N221-J221),J221)</f>
        <v>3.6875</v>
      </c>
      <c r="N221" s="108">
        <f ca="1">SUM(F221,-B221,J221,0.25*ABS(J221-F221))</f>
        <v>1.25</v>
      </c>
      <c r="O221" s="71">
        <f ca="1">SUM(0.25*(R221-N221),N221)</f>
        <v>5.1875</v>
      </c>
      <c r="P221" s="71">
        <f ca="1">SUM(0.5*(R221-N221),N221)</f>
        <v>9.125</v>
      </c>
      <c r="Q221" s="71">
        <f ca="1">SUM(0.75*(R221-N221),N221)</f>
        <v>13.0625</v>
      </c>
      <c r="R221" s="108">
        <v>17</v>
      </c>
      <c r="S221" s="122"/>
      <c r="T221" s="111">
        <f ca="1">SUM((AH20+AI20+AJ20+AK20+AL20+AS18+AT18+AU18+AV18+AW18+BD16+BE16+BF16+BG16+BH16)*0.132/5,(AM19+AN19+AO19+AP19+AQ19+AR19+AX17+AY17+AZ17+BA17+BB17+BC17)*0.132/6,(BI15+BJ15+BK15+BL15+BM15+BN15+BO15+BV13+BW13+BX13+BY13+BZ13+CA13+CB13)*0.132/7,(BP14+BQ14+BR14+BS14+BT14+BU14+CC12+CD12+CE12+CF12+CG12+CH12)*0.132/6,(CI11+CJ11+CK11+CL11+CM11+CN10+CO10+CP10+CQ10+CR10+CS9+CT9+CU9+CV9+CW9+CX8+CY8+CZ8+DA8+DB8)*0.132/5,(DA7+CZ7+CY7+CX7+CW7+CV7+CU7+CT7+CS6+CR6+CQ6+CP6+CO6+CN6+CM6+CL6+CK5+CJ5+CI5+CH5+CG5+CF5+CE5+CD5+CC4+CB4+CA4+BZ4+BY4+BX4+BW4+BV4)*0.132/8,17)</f>
        <v>15.912909890109891</v>
      </c>
      <c r="U221" s="111"/>
      <c r="V221" s="122"/>
      <c r="W221" s="108"/>
    </row>
    <row r="222" spans="2:23">
      <c r="B222" s="108"/>
      <c r="C222" s="71"/>
      <c r="D222" s="71"/>
      <c r="E222" s="71"/>
      <c r="F222" s="108"/>
      <c r="G222" s="71"/>
      <c r="H222" s="71"/>
      <c r="I222" s="71"/>
      <c r="J222" s="108"/>
      <c r="K222" s="71"/>
      <c r="L222" s="71"/>
      <c r="M222" s="71"/>
      <c r="N222" s="108"/>
      <c r="O222" s="71"/>
      <c r="P222" s="71"/>
      <c r="Q222" s="71"/>
      <c r="R222" s="108"/>
      <c r="S222" s="122"/>
      <c r="T222" s="111"/>
      <c r="U222" s="111"/>
      <c r="V222" s="122"/>
      <c r="W222" s="108"/>
    </row>
    <row r="223" spans="2:23">
      <c r="B223" s="108">
        <v>28</v>
      </c>
      <c r="C223" s="71">
        <f ca="1">SUM(0.25*(F223-B223),B223)</f>
        <v>27.25</v>
      </c>
      <c r="D223" s="71">
        <f ca="1">SUM(0.5*(F223-B223)+B223)</f>
        <v>26.5</v>
      </c>
      <c r="E223" s="71">
        <f ca="1">SUM(0.75*(F223-B223),B223)</f>
        <v>25.75</v>
      </c>
      <c r="F223" s="108">
        <v>25</v>
      </c>
      <c r="G223" s="71">
        <f ca="1">SUM(0.25*(J223-F223),F223)</f>
        <v>24.25</v>
      </c>
      <c r="H223" s="71">
        <f ca="1">SUM(0.5*(J223-F223),F223)</f>
        <v>23.5</v>
      </c>
      <c r="I223" s="71">
        <f ca="1">SUM(0.75*(J223-F223),F223)</f>
        <v>22.75</v>
      </c>
      <c r="J223" s="108">
        <f ca="1">SUM(F223,-B223,F223)</f>
        <v>22</v>
      </c>
      <c r="K223" s="71">
        <f ca="1">SUM(0.25*(N223-J223),J223)</f>
        <v>21.4375</v>
      </c>
      <c r="L223" s="71">
        <f ca="1">SUM(0.5*(N223-J223),J223)</f>
        <v>20.875</v>
      </c>
      <c r="M223" s="71">
        <f ca="1">SUM(0.75*(N223-J223),J223)</f>
        <v>20.3125</v>
      </c>
      <c r="N223" s="108">
        <f ca="1">SUM(F223,-B223,J223,0.25*ABS(J223-F223))</f>
        <v>19.75</v>
      </c>
      <c r="O223" s="71">
        <f ca="1">SUM(0.25*(R223-N223),N223)</f>
        <v>19.0625</v>
      </c>
      <c r="P223" s="71">
        <f ca="1">SUM(0.5*(R223-N223),N223)</f>
        <v>18.375</v>
      </c>
      <c r="Q223" s="71">
        <f ca="1">SUM(0.75*(R223-N223),N223)</f>
        <v>17.6875</v>
      </c>
      <c r="R223" s="108">
        <v>17</v>
      </c>
      <c r="S223" s="122"/>
      <c r="T223" s="111">
        <f ca="1">SUM((AZ20+BC18+BF16+BI14+BL12+BO10+BR8+BS7+BT6+BU5+BV4)*0.132,(BA19+BB19+BD17+BE17+BG15+BH15+BJ13+BK13+BM11+BN11+BP9+BQ9)*0.132/2,17)</f>
        <v>17.057538461538464</v>
      </c>
      <c r="U223" s="111"/>
      <c r="V223" s="122"/>
      <c r="W223" s="108"/>
    </row>
    <row r="224" spans="2:23">
      <c r="B224" s="108">
        <v>29</v>
      </c>
      <c r="C224" s="71">
        <f ca="1">SUM(0.25*(F224-B224),B224)</f>
        <v>28</v>
      </c>
      <c r="D224" s="71">
        <f ca="1">SUM(0.5*(F224-B224)+B224)</f>
        <v>27</v>
      </c>
      <c r="E224" s="71">
        <f ca="1">SUM(0.75*(F224-B224),B224)</f>
        <v>26</v>
      </c>
      <c r="F224" s="108">
        <v>25</v>
      </c>
      <c r="G224" s="71">
        <f ca="1">SUM(0.25*(J224-F224),F224)</f>
        <v>24</v>
      </c>
      <c r="H224" s="71">
        <f ca="1">SUM(0.5*(J224-F224),F224)</f>
        <v>23</v>
      </c>
      <c r="I224" s="71">
        <f ca="1">SUM(0.75*(J224-F224),F224)</f>
        <v>22</v>
      </c>
      <c r="J224" s="108">
        <f ca="1">SUM(F224,-B224,F224)</f>
        <v>21</v>
      </c>
      <c r="K224" s="71">
        <f ca="1">SUM(0.25*(N224-J224),J224)</f>
        <v>20.25</v>
      </c>
      <c r="L224" s="71">
        <f ca="1">SUM(0.5*(N224-J224),J224)</f>
        <v>19.5</v>
      </c>
      <c r="M224" s="71">
        <f ca="1">SUM(0.75*(N224-J224),J224)</f>
        <v>18.75</v>
      </c>
      <c r="N224" s="108">
        <f ca="1">SUM(F224,-B224,J224,0.25*ABS(J224-F224))</f>
        <v>18</v>
      </c>
      <c r="O224" s="71">
        <f ca="1">SUM(0.25*(R224-N224),N224)</f>
        <v>17.75</v>
      </c>
      <c r="P224" s="71">
        <f ca="1">SUM(0.5*(R224-N224),N224)</f>
        <v>17.5</v>
      </c>
      <c r="Q224" s="71">
        <f ca="1">SUM(0.75*(R224-N224),N224)</f>
        <v>17.25</v>
      </c>
      <c r="R224" s="108">
        <v>17</v>
      </c>
      <c r="S224" s="122"/>
      <c r="T224" s="111">
        <f ca="1">SUM(AX20*0.132,(AY19+AZ19+BA18+BB18+BC17+BD17+BE16+BF16+BG15+BH15+BI14+BJ14+BK13+BL13+BM12+BN12+BO11+BP11+BR9+BS9)*0.132/2,(BQ10+BT8+BU7+BU6+BV5+BV4)*0.132,17)</f>
        <v>16.727538461538462</v>
      </c>
      <c r="U224" s="111"/>
      <c r="V224" s="122"/>
      <c r="W224" s="108"/>
    </row>
    <row r="225" spans="2:23">
      <c r="B225" s="108">
        <v>30</v>
      </c>
      <c r="C225" s="71">
        <f ca="1">SUM(0.25*(F225-B225),B225)</f>
        <v>28.75</v>
      </c>
      <c r="D225" s="71">
        <f ca="1">SUM(0.5*(F225-B225)+B225)</f>
        <v>27.5</v>
      </c>
      <c r="E225" s="71">
        <f ca="1">SUM(0.75*(F225-B225),B225)</f>
        <v>26.25</v>
      </c>
      <c r="F225" s="108">
        <v>25</v>
      </c>
      <c r="G225" s="71">
        <f ca="1">SUM(0.25*(J225-F225),F225)</f>
        <v>23.75</v>
      </c>
      <c r="H225" s="71">
        <f ca="1">SUM(0.5*(J225-F225),F225)</f>
        <v>22.5</v>
      </c>
      <c r="I225" s="71">
        <f ca="1">SUM(0.75*(J225-F225),F225)</f>
        <v>21.25</v>
      </c>
      <c r="J225" s="108">
        <f ca="1">SUM(F225,-B225,F225)</f>
        <v>20</v>
      </c>
      <c r="K225" s="71">
        <f ca="1">SUM(0.25*(N225-J225),J225)</f>
        <v>19.0625</v>
      </c>
      <c r="L225" s="71">
        <f ca="1">SUM(0.5*(N225-J225),J225)</f>
        <v>18.125</v>
      </c>
      <c r="M225" s="71">
        <f ca="1">SUM(0.75*(N225-J225),J225)</f>
        <v>17.1875</v>
      </c>
      <c r="N225" s="108">
        <f ca="1">SUM(F225,-B225,J225,0.25*ABS(J225-F225))</f>
        <v>16.25</v>
      </c>
      <c r="O225" s="71">
        <f ca="1">SUM(0.25*(R225-N225),N225)</f>
        <v>16.4375</v>
      </c>
      <c r="P225" s="71">
        <f ca="1">SUM(0.5*(R225-N225),N225)</f>
        <v>16.625</v>
      </c>
      <c r="Q225" s="71">
        <f ca="1">SUM(0.75*(R225-N225),N225)</f>
        <v>16.8125</v>
      </c>
      <c r="R225" s="108">
        <v>17</v>
      </c>
      <c r="S225" s="122"/>
      <c r="T225" s="111">
        <f ca="1">SUM((AV20+AW20+AX19+AY19+BC17+BD17+BE16+BF16+BJ14+BK14+BO12+BP12+BQ11+BR11+BS10+BT10+BU9+BV9+BW8+BX8)*0.132/2,(AZ18+BA18+BB18+BG15+BH15+BI15+BL13+BM13+BN13)*0.132/3,(+BW7+BW6+BV5+BV4)*0.132,17)</f>
        <v>16.463538461538462</v>
      </c>
      <c r="U225" s="111"/>
      <c r="V225" s="122"/>
      <c r="W225" s="108"/>
    </row>
    <row r="226" spans="2:23">
      <c r="B226" s="108">
        <v>31</v>
      </c>
      <c r="C226" s="71">
        <f ca="1">SUM(0.25*(F226-B226),B226)</f>
        <v>29.5</v>
      </c>
      <c r="D226" s="71">
        <f ca="1">SUM(0.5*(F226-B226)+B226)</f>
        <v>28</v>
      </c>
      <c r="E226" s="71">
        <f ca="1">SUM(0.75*(F226-B226),B226)</f>
        <v>26.5</v>
      </c>
      <c r="F226" s="108">
        <v>25</v>
      </c>
      <c r="G226" s="71">
        <f ca="1">SUM(0.25*(J226-F226),F226)</f>
        <v>23.5</v>
      </c>
      <c r="H226" s="71">
        <f ca="1">SUM(0.5*(J226-F226),F226)</f>
        <v>22</v>
      </c>
      <c r="I226" s="71">
        <f ca="1">SUM(0.75*(J226-F226),F226)</f>
        <v>20.5</v>
      </c>
      <c r="J226" s="108">
        <f ca="1">SUM(F226,-B226,F226)</f>
        <v>19</v>
      </c>
      <c r="K226" s="71">
        <f ca="1">SUM(0.25*(N226-J226),J226)</f>
        <v>17.875</v>
      </c>
      <c r="L226" s="71">
        <f ca="1">SUM(0.5*(N226-J226),J226)</f>
        <v>16.75</v>
      </c>
      <c r="M226" s="71">
        <f ca="1">SUM(0.75*(N226-J226),J226)</f>
        <v>15.625</v>
      </c>
      <c r="N226" s="108">
        <f ca="1">SUM(F226,-B226,J226,0.25*ABS(J226-F226))</f>
        <v>14.5</v>
      </c>
      <c r="O226" s="71">
        <f ca="1">SUM(0.25*(R226-N226),N226)</f>
        <v>15.125</v>
      </c>
      <c r="P226" s="71">
        <f ca="1">SUM(0.5*(R226-N226),N226)</f>
        <v>15.75</v>
      </c>
      <c r="Q226" s="71">
        <f ca="1">SUM(0.75*(R226-N226),N226)</f>
        <v>16.375</v>
      </c>
      <c r="R226" s="108">
        <v>17</v>
      </c>
      <c r="S226" s="122"/>
      <c r="T226" s="111">
        <f ca="1">SUM((AT20+AU20+AY18+AZ18)*0.132/2,(AV19+AW19+AX19+BA17+BB17+BC17+BD16+BE16+BF16+BG15+BH15+BI15+BJ14+BK14+BL14+BM13+BN13+BO13+BP12+BQ12+BR12+BS11+BT11+BU11+BX9+BY9+BZ9)*0.132/3,(BV10+BW10+CA8+CB8+CA7+BZ7+BY6+BX6)*0.132/2,(BW5+BV4)*0.132,17)</f>
        <v>16.595538461538464</v>
      </c>
      <c r="U226" s="111"/>
      <c r="V226" s="122"/>
      <c r="W226" s="108"/>
    </row>
    <row r="227" spans="2:23">
      <c r="B227" s="108">
        <v>32</v>
      </c>
      <c r="C227" s="71">
        <f ca="1">SUM(0.25*(F227-B227),B227)</f>
        <v>30.25</v>
      </c>
      <c r="D227" s="71">
        <f ca="1">SUM(0.5*(F227-B227)+B227)</f>
        <v>28.5</v>
      </c>
      <c r="E227" s="71">
        <f ca="1">SUM(0.75*(F227-B227),B227)</f>
        <v>26.75</v>
      </c>
      <c r="F227" s="108">
        <v>25</v>
      </c>
      <c r="G227" s="71">
        <f ca="1">SUM(0.25*(J227-F227),F227)</f>
        <v>23.25</v>
      </c>
      <c r="H227" s="71">
        <f ca="1">SUM(0.5*(J227-F227),F227)</f>
        <v>21.5</v>
      </c>
      <c r="I227" s="71">
        <f ca="1">SUM(0.75*(J227-F227),F227)</f>
        <v>19.75</v>
      </c>
      <c r="J227" s="108">
        <f ca="1">SUM(F227,-B227,F227)</f>
        <v>18</v>
      </c>
      <c r="K227" s="71">
        <f ca="1">SUM(0.25*(N227-J227),J227)</f>
        <v>16.6875</v>
      </c>
      <c r="L227" s="71">
        <f ca="1">SUM(0.5*(N227-J227),J227)</f>
        <v>15.375</v>
      </c>
      <c r="M227" s="71">
        <f ca="1">SUM(0.75*(N227-J227),J227)</f>
        <v>14.0625</v>
      </c>
      <c r="N227" s="108">
        <f ca="1">SUM(F227,-B227,J227,0.25*ABS(J227-F227))</f>
        <v>12.75</v>
      </c>
      <c r="O227" s="71">
        <f ca="1">SUM(0.25*(R227-N227),N227)</f>
        <v>13.8125</v>
      </c>
      <c r="P227" s="71">
        <f ca="1">SUM(0.5*(R227-N227),N227)</f>
        <v>14.875</v>
      </c>
      <c r="Q227" s="71">
        <f ca="1">SUM(0.75*(R227-N227),N227)</f>
        <v>15.9375</v>
      </c>
      <c r="R227" s="108">
        <v>17</v>
      </c>
      <c r="S227" s="122"/>
      <c r="T227" s="111">
        <f ca="1">SUM((AR20+AS20+AT20+AU19+AV19+AW19+AX18+AY18+AZ18+BA17+BB17+BC17+BD16+BE16+BF16+BK14+BL14+BM14+BR12+BS12+BT12+BU11+BV11+BW11+BX10+BY10+BZ10+CA9+CB9+CC9+CD8+CE8+CF8+CE7+CD7+CC7+CB6+CA6+BZ6)*0.132/3,(BG15+BH15+BI15+BJ15+BN13+BO13+BP13+BQ13)*0.132/4,(BY5+BX5+BW4+BV4)*0.132/2,17)</f>
        <v>16.441538461538464</v>
      </c>
      <c r="U227" s="111"/>
      <c r="V227" s="122"/>
      <c r="W227" s="108"/>
    </row>
    <row r="228" spans="2:23">
      <c r="B228" s="108">
        <v>33</v>
      </c>
      <c r="C228" s="71">
        <f ca="1">SUM(0.25*(F228-B228),B228)</f>
        <v>31</v>
      </c>
      <c r="D228" s="71">
        <f ca="1">SUM(0.5*(F228-B228)+B228)</f>
        <v>29</v>
      </c>
      <c r="E228" s="71">
        <f ca="1">SUM(0.75*(F228-B228),B228)</f>
        <v>27</v>
      </c>
      <c r="F228" s="108">
        <v>25</v>
      </c>
      <c r="G228" s="71">
        <f ca="1">SUM(0.25*(J228-F228),F228)</f>
        <v>23</v>
      </c>
      <c r="H228" s="71">
        <f ca="1">SUM(0.5*(J228-F228),F228)</f>
        <v>21</v>
      </c>
      <c r="I228" s="71">
        <f ca="1">SUM(0.75*(J228-F228),F228)</f>
        <v>19</v>
      </c>
      <c r="J228" s="108">
        <f ca="1">SUM(F228,-B228,F228)</f>
        <v>17</v>
      </c>
      <c r="K228" s="71">
        <f ca="1">SUM(0.25*(N228-J228),J228)</f>
        <v>15.5</v>
      </c>
      <c r="L228" s="71">
        <f ca="1">SUM(0.5*(N228-J228),J228)</f>
        <v>14</v>
      </c>
      <c r="M228" s="71">
        <f ca="1">SUM(0.75*(N228-J228),J228)</f>
        <v>12.5</v>
      </c>
      <c r="N228" s="108">
        <f ca="1">SUM(F228,-B228,J228,0.25*ABS(J228-F228))</f>
        <v>11</v>
      </c>
      <c r="O228" s="71">
        <f ca="1">SUM(0.25*(R228-N228),N228)</f>
        <v>12.5</v>
      </c>
      <c r="P228" s="71">
        <f ca="1">SUM(0.5*(R228-N228),N228)</f>
        <v>14</v>
      </c>
      <c r="Q228" s="71">
        <f ca="1">SUM(0.75*(R228-N228),N228)</f>
        <v>15.5</v>
      </c>
      <c r="R228" s="108">
        <v>17</v>
      </c>
      <c r="S228" s="122"/>
      <c r="T228" s="111">
        <f ca="1">SUM((AP20+AQ20+AR20+AW18+AX18+AY18+BD16+BE16+BF16+CA10+CB10+CC10+CH8+CI8+CJ8)*0.132/3,(AS19+AT19+AU19+AV19+AZ17+BA17+BB17+BC17+BG15+BH15+BI15+BJ15+BK14+BL14+BM14+BN14+BO13+BP13+BQ13+BR13+BS12+BT12+BU12+BV12+BW11+BX11+BY11+BZ11+CD9+CE9+CF9+CG9+CI7+CH7+CG7+CF7+CE6+CD6+CC6+CB6)*0.132/4,(CA5+BZ5+BY5+BX4+BW4+BV4)*0.132/3,17)</f>
        <v>16.738538461538461</v>
      </c>
      <c r="U228" s="111"/>
      <c r="V228" s="122"/>
      <c r="W228" s="108"/>
    </row>
    <row r="229" spans="2:23">
      <c r="B229" s="108">
        <v>34</v>
      </c>
      <c r="C229" s="71">
        <f ca="1">SUM(0.25*(F229-B229),B229)</f>
        <v>31.75</v>
      </c>
      <c r="D229" s="71">
        <f ca="1">SUM(0.5*(F229-B229)+B229)</f>
        <v>29.5</v>
      </c>
      <c r="E229" s="71">
        <f ca="1">SUM(0.75*(F229-B229),B229)</f>
        <v>27.25</v>
      </c>
      <c r="F229" s="108">
        <v>25</v>
      </c>
      <c r="G229" s="71">
        <f ca="1">SUM(0.25*(J229-F229),F229)</f>
        <v>22.75</v>
      </c>
      <c r="H229" s="71">
        <f ca="1">SUM(0.5*(J229-F229),F229)</f>
        <v>20.5</v>
      </c>
      <c r="I229" s="71">
        <f ca="1">SUM(0.75*(J229-F229),F229)</f>
        <v>18.25</v>
      </c>
      <c r="J229" s="108">
        <f ca="1">SUM(F229,-B229,F229)</f>
        <v>16</v>
      </c>
      <c r="K229" s="71">
        <f ca="1">SUM(0.25*(N229-J229),J229)</f>
        <v>14.3125</v>
      </c>
      <c r="L229" s="71">
        <f ca="1">SUM(0.5*(N229-J229),J229)</f>
        <v>12.625</v>
      </c>
      <c r="M229" s="71">
        <f ca="1">SUM(0.75*(N229-J229),J229)</f>
        <v>10.9375</v>
      </c>
      <c r="N229" s="108">
        <f ca="1">SUM(F229,-B229,J229,0.25*ABS(J229-F229))</f>
        <v>9.25</v>
      </c>
      <c r="O229" s="71">
        <f ca="1">SUM(0.25*(R229-N229),N229)</f>
        <v>11.1875</v>
      </c>
      <c r="P229" s="71">
        <f ca="1">SUM(0.5*(R229-N229),N229)</f>
        <v>13.125</v>
      </c>
      <c r="Q229" s="71">
        <f ca="1">SUM(0.75*(R229-N229),N229)</f>
        <v>15.0625</v>
      </c>
      <c r="R229" s="108">
        <v>17</v>
      </c>
      <c r="S229" s="122"/>
      <c r="T229" s="111">
        <f ca="1">SUM((AN20+AO20+AP20)*0.132/3,(AQ19+AR19+AS19+AT19+AU18+AV18+AW18+AX18+AY17+AZ17+BA17+BB17+BC16+BD16+BE16+BF16+BL14+BM14+BN14+BO14+BU12+BV12+BW12+BX12+BY11+BZ11+CA11+CB11+CC10+CD10+CE10+CF10+CG9+CH9+CI9+CJ9+CK8+CL8+CM8+CN8+CC5+CB5+CA5+BZ5+BY4+BX4+BW4+BV4)*0.132/4,(BG15+BH15+BI15+BJ15+BK15+BP13+BQ13+BR13+BS13+BT13+CM7+CL7+CK7+CJ7+CI7+CH6+CG6+CF6+CE6+CD6)*0.132/5,17)</f>
        <v>16.395338461538461</v>
      </c>
      <c r="U229" s="111"/>
      <c r="V229" s="122"/>
      <c r="W229" s="108"/>
    </row>
    <row r="230" spans="2:23">
      <c r="B230" s="108">
        <v>35</v>
      </c>
      <c r="C230" s="71">
        <f ca="1">SUM(0.25*(F230-B230),B230)</f>
        <v>32.5</v>
      </c>
      <c r="D230" s="71">
        <f ca="1">SUM(0.5*(F230-B230)+B230)</f>
        <v>30</v>
      </c>
      <c r="E230" s="71">
        <f ca="1">SUM(0.75*(F230-B230),B230)</f>
        <v>27.5</v>
      </c>
      <c r="F230" s="108">
        <v>25</v>
      </c>
      <c r="G230" s="71">
        <f ca="1">SUM(0.25*(J230-F230),F230)</f>
        <v>22.5</v>
      </c>
      <c r="H230" s="71">
        <f ca="1">SUM(0.5*(J230-F230),F230)</f>
        <v>20</v>
      </c>
      <c r="I230" s="71">
        <f ca="1">SUM(0.75*(J230-F230),F230)</f>
        <v>17.5</v>
      </c>
      <c r="J230" s="108">
        <f ca="1">SUM(F230,-B230,F230)</f>
        <v>15</v>
      </c>
      <c r="K230" s="71">
        <f ca="1">SUM(0.25*(N230-J230),J230)</f>
        <v>13.125</v>
      </c>
      <c r="L230" s="71">
        <f ca="1">SUM(0.5*(N230-J230),J230)</f>
        <v>11.25</v>
      </c>
      <c r="M230" s="71">
        <f ca="1">SUM(0.75*(N230-J230),J230)</f>
        <v>9.375</v>
      </c>
      <c r="N230" s="108">
        <f ca="1">SUM(F230,-B230,J230,0.25*ABS(J230-F230))</f>
        <v>7.5</v>
      </c>
      <c r="O230" s="71">
        <f ca="1">SUM(0.25*(R230-N230),N230)</f>
        <v>9.875</v>
      </c>
      <c r="P230" s="71">
        <f ca="1">SUM(0.5*(R230-N230),N230)</f>
        <v>12.25</v>
      </c>
      <c r="Q230" s="71">
        <f ca="1">SUM(0.75*(R230-N230),N230)</f>
        <v>14.625</v>
      </c>
      <c r="R230" s="108">
        <v>17</v>
      </c>
      <c r="S230" s="122"/>
      <c r="T230" s="111">
        <f ca="1">SUM((AL20+AM20+AN20+AO20+AP19+AQ19+AR19+AS19+AY17+AZ17+BA17+BB17+BC16+BD16+BE16+BF16+CF10+CG10+CH10+CI10+CO8+CP8+CQ8+CR8)*0.132/4,(AT18+AU18+AV18+AW18+AX18+BG15+BH15+BI15+BJ15+BK15+BL14+BM14+BN14+BO14+BP14+BQ13+BR13+BS13+BT13+BU13+BV12+BW12+BX12+BY12+BZ12+CA11+CB11+CC11+CD11+CE11+CJ9+CK9+CL9+CM9+CN9+CE5+CD5+CC5+CB5+CA5+BZ4+BY4+BX4+BW4+BV4)*0.132/5,(CQ7+CP7+CO7+CN7+CM7+CL7+CK6+CJ6+CI6+CH6+CG6+CF6)*0.132/6,17)</f>
        <v>16.382138461538464</v>
      </c>
      <c r="U230" s="111"/>
      <c r="V230" s="122"/>
      <c r="W230" s="108"/>
    </row>
    <row r="231" spans="2:23">
      <c r="B231" s="108">
        <v>36</v>
      </c>
      <c r="C231" s="71">
        <f ca="1">SUM(0.25*(F231-B231),B231)</f>
        <v>33.25</v>
      </c>
      <c r="D231" s="71">
        <f ca="1">SUM(0.5*(F231-B231)+B231)</f>
        <v>30.5</v>
      </c>
      <c r="E231" s="71">
        <f ca="1">SUM(0.75*(F231-B231),B231)</f>
        <v>27.75</v>
      </c>
      <c r="F231" s="108">
        <v>25</v>
      </c>
      <c r="G231" s="71">
        <f ca="1">SUM(0.25*(J231-F231),F231)</f>
        <v>22.25</v>
      </c>
      <c r="H231" s="71">
        <f ca="1">SUM(0.5*(J231-F231),F231)</f>
        <v>19.5</v>
      </c>
      <c r="I231" s="71">
        <f ca="1">SUM(0.75*(J231-F231),F231)</f>
        <v>16.75</v>
      </c>
      <c r="J231" s="108">
        <f ca="1">SUM(F231,-B231,F231)</f>
        <v>14</v>
      </c>
      <c r="K231" s="71">
        <f ca="1">SUM(0.25*(N231-J231),J231)</f>
        <v>11.9375</v>
      </c>
      <c r="L231" s="71">
        <f ca="1">SUM(0.5*(N231-J231),J231)</f>
        <v>9.875</v>
      </c>
      <c r="M231" s="71">
        <f ca="1">SUM(0.75*(N231-J231),J231)</f>
        <v>7.8125</v>
      </c>
      <c r="N231" s="108">
        <f ca="1">SUM(F231,-B231,J231,0.25*ABS(J231-F231))</f>
        <v>5.75</v>
      </c>
      <c r="O231" s="71">
        <f ca="1">SUM(0.25*(R231-N231),N231)</f>
        <v>8.5625</v>
      </c>
      <c r="P231" s="71">
        <f ca="1">SUM(0.5*(R231-N231),N231)</f>
        <v>11.375</v>
      </c>
      <c r="Q231" s="71">
        <f ca="1">SUM(0.75*(R231-N231),N231)</f>
        <v>14.1875</v>
      </c>
      <c r="R231" s="108">
        <v>17</v>
      </c>
      <c r="S231" s="122"/>
      <c r="T231" s="111">
        <f ca="1">SUM((AJ20+AK20+AL20+AM20+AS18+AT18+AU18+AV18)*0.132/4,(AN19+AO19+AP19+AQ19+AR19+AW17+AX17+AY17+AZ17+BA17+BB16+BC16+BD16+BE16+BF16+BM14+BN14+BO14+BP14+BQ14+BX12+BY12+BZ12+CA12+CB12+CC11+CD11+CE11+CF11+CG11+CH10+CI10+CJ10+CK10+CL10+CM9+CN9+CO9+CP9+CQ9+CR8+CS8+CT8+CU8+CV8)*0.132/5,(BG15+BH15+BI15+BJ15+BK15+BL15+BR13+BS13+BT13+BU13+BV13+BW13+CG5+CF5+CE5+CD5+CC5+CB5+CA4+BZ4+BY4+BX4+BW4+BV4)*0.132/6,(CU7+CT7+CS7+CR7+CQ7+CP7+CO7+CN6+CM6+CL6+CK6+CJ6+CI6+CH6)*0.132/7,17)</f>
        <v>16.111224175824177</v>
      </c>
      <c r="U231" s="111"/>
      <c r="V231" s="122"/>
      <c r="W231" s="108"/>
    </row>
    <row r="232" spans="2:23">
      <c r="B232" s="108">
        <v>37</v>
      </c>
      <c r="C232" s="71">
        <f ca="1">SUM(0.25*(F232-B232),B232)</f>
        <v>34</v>
      </c>
      <c r="D232" s="71">
        <f ca="1">SUM(0.5*(F232-B232)+B232)</f>
        <v>31</v>
      </c>
      <c r="E232" s="71">
        <f ca="1">SUM(0.75*(F232-B232),B232)</f>
        <v>28</v>
      </c>
      <c r="F232" s="108">
        <v>25</v>
      </c>
      <c r="G232" s="71">
        <f ca="1">SUM(0.25*(J232-F232),F232)</f>
        <v>22</v>
      </c>
      <c r="H232" s="71">
        <f ca="1">SUM(0.5*(J232-F232),F232)</f>
        <v>19</v>
      </c>
      <c r="I232" s="71">
        <f ca="1">SUM(0.75*(J232-F232),F232)</f>
        <v>16</v>
      </c>
      <c r="J232" s="108">
        <f ca="1">SUM(F232,-B232,F232)</f>
        <v>13</v>
      </c>
      <c r="K232" s="71">
        <f ca="1">SUM(0.25*(N232-J232),J232)</f>
        <v>10.75</v>
      </c>
      <c r="L232" s="71">
        <f ca="1">SUM(0.5*(N232-J232),J232)</f>
        <v>8.5</v>
      </c>
      <c r="M232" s="71">
        <f ca="1">SUM(0.75*(N232-J232),J232)</f>
        <v>6.25</v>
      </c>
      <c r="N232" s="108">
        <f ca="1">SUM(F232,-B232,J232,0.25*ABS(J232-F232))</f>
        <v>4</v>
      </c>
      <c r="O232" s="71">
        <f ca="1">SUM(0.25*(R232-N232),N232)</f>
        <v>7.25</v>
      </c>
      <c r="P232" s="71">
        <f ca="1">SUM(0.5*(R232-N232),N232)</f>
        <v>10.5</v>
      </c>
      <c r="Q232" s="71">
        <f ca="1">SUM(0.75*(R232-N232),N232)</f>
        <v>13.75</v>
      </c>
      <c r="R232" s="108">
        <v>17</v>
      </c>
      <c r="S232" s="122"/>
      <c r="T232" s="111">
        <f ca="1">SUM((AH20+AI20+AJ20+AK20+AL20+AM19+AN19+AO19+AP19+AQ19+AR18+AS18+AT18+AU18+AV18+AW17+AX17+AY17+AZ17+BA17+BB16+BC16+BD16+BE16+BF16)*0.132/5,(BG15+BH15+BI15+BJ15+BK15+BL15+BM14+BN14+BO14+BP14+BQ14+BR14+BS13+BT13+BU13+BV13+BW13+BX13+BY12+BZ12+CA12+CB12+CC12+CD12)*0.132/6,(CE11+CF11+CG11+CH11+CI11+CJ11+CP9+CQ9+CR9+CS9+CT9+CU9)*0.132/6,(CK10+CL10+CM10+CN10+CO10+CV8+CW8+CX8+CY8+CZ8)*0.132/5,(CY7+CX7+CW7+CV7+CU7+CT7+CS7+CR7+CQ6+CP6+CO6+CN6+CM6+CL6+CK6+CJ6)*0.132/8,(CI5+CH5+CG5+CF5+CE5+CD5+CC5+CB4+CA4+BZ4+BY4+BX4+BW4+BV4)*0.132/7,17)</f>
        <v>15.924695604395605</v>
      </c>
      <c r="U232" s="111"/>
      <c r="V232" s="122"/>
      <c r="W232" s="108"/>
    </row>
    <row r="233" spans="2:23">
      <c r="B233" s="108">
        <v>38</v>
      </c>
      <c r="C233" s="71">
        <f ca="1">SUM(0.25*(F233-B233),B233)</f>
        <v>34.75</v>
      </c>
      <c r="D233" s="71">
        <f ca="1">SUM(0.5*(F233-B233)+B233)</f>
        <v>31.5</v>
      </c>
      <c r="E233" s="71">
        <f ca="1">SUM(0.75*(F233-B233),B233)</f>
        <v>28.25</v>
      </c>
      <c r="F233" s="108">
        <v>25</v>
      </c>
      <c r="G233" s="71">
        <f ca="1">SUM(0.25*(J233-F233),F233)</f>
        <v>21.75</v>
      </c>
      <c r="H233" s="71">
        <f ca="1">SUM(0.5*(J233-F233),F233)</f>
        <v>18.5</v>
      </c>
      <c r="I233" s="71">
        <f ca="1">SUM(0.75*(J233-F233),F233)</f>
        <v>15.25</v>
      </c>
      <c r="J233" s="108">
        <f ca="1">SUM(F233,-B233,F233)</f>
        <v>12</v>
      </c>
      <c r="K233" s="71">
        <f ca="1">SUM(0.25*(N233-J233),J233)</f>
        <v>9.5625</v>
      </c>
      <c r="L233" s="71">
        <f ca="1">SUM(0.5*(N233-J233),J233)</f>
        <v>7.125</v>
      </c>
      <c r="M233" s="71">
        <f ca="1">SUM(0.75*(N233-J233),J233)</f>
        <v>4.6875</v>
      </c>
      <c r="N233" s="108">
        <f ca="1">SUM(F233,-B233,J233,0.25*ABS(J233-F233))</f>
        <v>2.25</v>
      </c>
      <c r="O233" s="71">
        <f ca="1">SUM(0.25*(R233-N233),N233)</f>
        <v>5.9375</v>
      </c>
      <c r="P233" s="71">
        <f ca="1">SUM(0.5*(R233-N233),N233)</f>
        <v>9.625</v>
      </c>
      <c r="Q233" s="71">
        <f ca="1">SUM(0.75*(R233-N233),N233)</f>
        <v>13.3125</v>
      </c>
      <c r="R233" s="108">
        <v>17</v>
      </c>
      <c r="S233" s="122"/>
      <c r="T233" s="111">
        <f ca="1">SUM((AF20+AG20+AH20+AI20+AJ20+AQ18+AR18+AS18+AT18+AU18+BB16+BC16+BD16+BE16+BF16)*0.132/5,(AK19+AL19+AM19+AN19+AO19+AP19+AV17+AW17+AX17+AY17+AZ17+BA17+BN14+BO14+BP14+BQ14+BR14+BS14+CA12+CB12+CC12+CD12+CE12+CF12)*0.132/6,(BG15+BH15+BI15+BJ15+BK15+BL15+BM15+BT13+BU13+BV13+BW13+BX13+BY13+BZ13)*0.132/7,(CG11+CH11+CI11+CJ11+CK11+CL10+CM10+CN10+CO10+CP10+CQ9+CR9+CS9+CT9+CU9)*0.132/5,(CV8+CW8+CX8+CY8)*0.132/4,(CX7+CW7+CV7+CU7+CT7+CS7+CR7+CQ7)*0.132/8,(CP6+CO6+CN6+CM6+CL6+CK6+CJ6+CI5+CH5+CG5+CF5+CE5+CD5+CC5+CB4+CA4+BZ4+BY4+BX4+BW4+BV4)*0.132/7,17)</f>
        <v>15.72528131868132</v>
      </c>
      <c r="U233" s="111"/>
      <c r="V233" s="122"/>
      <c r="W233" s="108"/>
    </row>
    <row r="234" spans="2:23">
      <c r="B234" s="108"/>
      <c r="C234" s="71"/>
      <c r="D234" s="71"/>
      <c r="E234" s="71"/>
      <c r="F234" s="108"/>
      <c r="G234" s="71"/>
      <c r="H234" s="71"/>
      <c r="I234" s="71"/>
      <c r="J234" s="108"/>
      <c r="K234" s="71"/>
      <c r="L234" s="71"/>
      <c r="M234" s="71"/>
      <c r="N234" s="108"/>
      <c r="O234" s="71"/>
      <c r="P234" s="71"/>
      <c r="Q234" s="71"/>
      <c r="R234" s="108"/>
      <c r="S234" s="122"/>
      <c r="T234" s="111"/>
      <c r="U234" s="111"/>
      <c r="V234" s="122"/>
      <c r="W234" s="108"/>
    </row>
    <row r="235" spans="2:23">
      <c r="B235" s="108">
        <v>29</v>
      </c>
      <c r="C235" s="71">
        <f ca="1">SUM(0.25*(F235-B235),B235)</f>
        <v>28.25</v>
      </c>
      <c r="D235" s="71">
        <f ca="1">SUM(0.5*(F235-B235)+B235)</f>
        <v>27.5</v>
      </c>
      <c r="E235" s="71">
        <f ca="1">SUM(0.75*(F235-B235),B235)</f>
        <v>26.75</v>
      </c>
      <c r="F235" s="108">
        <v>26</v>
      </c>
      <c r="G235" s="71">
        <f ca="1">SUM(0.25*(J235-F235),F235)</f>
        <v>25.25</v>
      </c>
      <c r="H235" s="71">
        <f ca="1">SUM(0.5*(J235-F235),F235)</f>
        <v>24.5</v>
      </c>
      <c r="I235" s="71">
        <f ca="1">SUM(0.75*(J235-F235),F235)</f>
        <v>23.75</v>
      </c>
      <c r="J235" s="108">
        <f ca="1">SUM(F235,-B235,F235)</f>
        <v>23</v>
      </c>
      <c r="K235" s="71">
        <f ca="1">SUM(0.25*(N235-J235),J235)</f>
        <v>22.25</v>
      </c>
      <c r="L235" s="71">
        <f ca="1">SUM(0.5*(N235-J235),J235)</f>
        <v>21.5</v>
      </c>
      <c r="M235" s="71">
        <f ca="1">SUM(0.75*(N235-J235),J235)</f>
        <v>20.75</v>
      </c>
      <c r="N235" s="108">
        <f ca="1">SUM(J235,J235,-F235)</f>
        <v>20</v>
      </c>
      <c r="O235" s="71">
        <f ca="1">SUM(0.25*(R235-N235),N235)</f>
        <v>19.25</v>
      </c>
      <c r="P235" s="71">
        <f ca="1">SUM(0.5*(R235-N235),N235)</f>
        <v>18.5</v>
      </c>
      <c r="Q235" s="71">
        <f ca="1">SUM(0.75*(R235-N235),N235)</f>
        <v>17.75</v>
      </c>
      <c r="R235" s="108">
        <v>17</v>
      </c>
      <c r="S235" s="122"/>
      <c r="T235" s="111">
        <f ca="1">SUM((AX20+BA18+BD16+BG14+BJ12+BM10+BP8+BS6+BV4)*0.132,(AY19+AZ19+BB17+BC17+BE15+BF15+BH13+BI13+BK11+BL11+BN9+BO9+BQ7+BR7+BT5+BU5)*0.132/2,17)</f>
        <v>16.793538461538464</v>
      </c>
      <c r="U235" s="111"/>
      <c r="V235" s="122"/>
      <c r="W235" s="108"/>
    </row>
    <row r="236" spans="2:23">
      <c r="B236" s="108">
        <v>30</v>
      </c>
      <c r="C236" s="71">
        <f ca="1">SUM(0.25*(F236-B236),B236)</f>
        <v>29</v>
      </c>
      <c r="D236" s="71">
        <f ca="1">SUM(0.5*(F236-B236)+B236)</f>
        <v>28</v>
      </c>
      <c r="E236" s="71">
        <f ca="1">SUM(0.75*(F236-B236),B236)</f>
        <v>27</v>
      </c>
      <c r="F236" s="108">
        <v>26</v>
      </c>
      <c r="G236" s="71">
        <f ca="1">SUM(0.25*(J236-F236),F236)</f>
        <v>25</v>
      </c>
      <c r="H236" s="71">
        <f ca="1">SUM(0.5*(J236-F236),F236)</f>
        <v>24</v>
      </c>
      <c r="I236" s="71">
        <f ca="1">SUM(0.75*(J236-F236),F236)</f>
        <v>23</v>
      </c>
      <c r="J236" s="108">
        <f ca="1">SUM(F236,-B236,F236)</f>
        <v>22</v>
      </c>
      <c r="K236" s="71">
        <f ca="1">SUM(0.25*(N236-J236),J236)</f>
        <v>21.25</v>
      </c>
      <c r="L236" s="71">
        <f ca="1">SUM(0.5*(N236-J236),J236)</f>
        <v>20.5</v>
      </c>
      <c r="M236" s="71">
        <f ca="1">SUM(0.75*(N236-J236),J236)</f>
        <v>19.75</v>
      </c>
      <c r="N236" s="108">
        <f ca="1">SUM(F236,-B236,J236,0.25*ABS(J236-F236))</f>
        <v>19</v>
      </c>
      <c r="O236" s="71">
        <f ca="1">SUM(0.25*(R236-N236),N236)</f>
        <v>18.5</v>
      </c>
      <c r="P236" s="71">
        <f ca="1">SUM(0.5*(R236-N236),N236)</f>
        <v>18</v>
      </c>
      <c r="Q236" s="71">
        <f ca="1">SUM(0.75*(R236-N236),N236)</f>
        <v>17.5</v>
      </c>
      <c r="R236" s="108">
        <v>17</v>
      </c>
      <c r="S236" s="122"/>
      <c r="T236" s="111">
        <f ca="1">SUM(AV20*0.132,(AW19+AX19+AY18+AZ18+BA17+BB17+BC16+BD16+BE15+BF15+BG14+BH14+BI13+BJ13+BK12+BL12+BM11+BN11+BP9+BQ9)*0.132/2,(BO10+BR8+BS7+BT6+BU5+BV4)*0.132,17)</f>
        <v>16.925538461538462</v>
      </c>
      <c r="U236" s="111"/>
      <c r="V236" s="122"/>
      <c r="W236" s="108"/>
    </row>
    <row r="237" spans="2:23">
      <c r="B237" s="108">
        <v>31</v>
      </c>
      <c r="C237" s="71">
        <f ca="1">SUM(0.25*(F237-B237),B237)</f>
        <v>29.75</v>
      </c>
      <c r="D237" s="71">
        <f ca="1">SUM(0.5*(F237-B237)+B237)</f>
        <v>28.5</v>
      </c>
      <c r="E237" s="71">
        <f ca="1">SUM(0.75*(F237-B237),B237)</f>
        <v>27.25</v>
      </c>
      <c r="F237" s="108">
        <v>26</v>
      </c>
      <c r="G237" s="71">
        <f ca="1">SUM(0.25*(J237-F237),F237)</f>
        <v>24.75</v>
      </c>
      <c r="H237" s="71">
        <f ca="1">SUM(0.5*(J237-F237),F237)</f>
        <v>23.5</v>
      </c>
      <c r="I237" s="71">
        <f ca="1">SUM(0.75*(J237-F237),F237)</f>
        <v>22.25</v>
      </c>
      <c r="J237" s="108">
        <f ca="1">SUM(F237,-B237,F237)</f>
        <v>21</v>
      </c>
      <c r="K237" s="71">
        <f ca="1">SUM(0.25*(N237-J237),J237)</f>
        <v>20.0625</v>
      </c>
      <c r="L237" s="71">
        <f ca="1">SUM(0.5*(N237-J237),J237)</f>
        <v>19.125</v>
      </c>
      <c r="M237" s="71">
        <f ca="1">SUM(0.75*(N237-J237),J237)</f>
        <v>18.1875</v>
      </c>
      <c r="N237" s="108">
        <f ca="1">SUM(F237,-B237,J237,0.25*ABS(J237-F237))</f>
        <v>17.25</v>
      </c>
      <c r="O237" s="71">
        <f ca="1">SUM(0.25*(R237-N237),N237)</f>
        <v>17.1875</v>
      </c>
      <c r="P237" s="71">
        <f ca="1">SUM(0.5*(R237-N237),N237)</f>
        <v>17.125</v>
      </c>
      <c r="Q237" s="71">
        <f ca="1">SUM(0.75*(R237-N237),N237)</f>
        <v>17.0625</v>
      </c>
      <c r="R237" s="108">
        <v>17</v>
      </c>
      <c r="S237" s="122"/>
      <c r="T237" s="111">
        <f ca="1">SUM((AT20+AU20+AV19+AW19+BA17+BB17+BC16+BD16+BH14+BI14+BM12+BN12+BO11+BP11+BQ10+BR10+BS9+BT9+BU8+BV8)*0.132/2,(AX18+AY18+AZ18+BE15+BF15+BG15+BJ13+BK13+BL13)*0.132/3,(BV7+BV6+BV5+BV4)*0.132,17)</f>
        <v>16.617538461538462</v>
      </c>
      <c r="U237" s="111"/>
      <c r="V237" s="122"/>
      <c r="W237" s="108"/>
    </row>
    <row r="238" spans="2:23">
      <c r="B238" s="108">
        <v>32</v>
      </c>
      <c r="C238" s="71">
        <f ca="1">SUM(0.25*(F238-B238),B238)</f>
        <v>30.5</v>
      </c>
      <c r="D238" s="71">
        <f ca="1">SUM(0.5*(F238-B238)+B238)</f>
        <v>29</v>
      </c>
      <c r="E238" s="71">
        <f ca="1">SUM(0.75*(F238-B238),B238)</f>
        <v>27.5</v>
      </c>
      <c r="F238" s="108">
        <v>26</v>
      </c>
      <c r="G238" s="71">
        <f ca="1">SUM(0.25*(J238-F238),F238)</f>
        <v>24.5</v>
      </c>
      <c r="H238" s="71">
        <f ca="1">SUM(0.5*(J238-F238),F238)</f>
        <v>23</v>
      </c>
      <c r="I238" s="71">
        <f ca="1">SUM(0.75*(J238-F238),F238)</f>
        <v>21.5</v>
      </c>
      <c r="J238" s="108">
        <f ca="1">SUM(F238,-B238,F238)</f>
        <v>20</v>
      </c>
      <c r="K238" s="71">
        <f ca="1">SUM(0.25*(N238-J238),J238)</f>
        <v>18.875</v>
      </c>
      <c r="L238" s="71">
        <f ca="1">SUM(0.5*(N238-J238),J238)</f>
        <v>17.75</v>
      </c>
      <c r="M238" s="71">
        <f ca="1">SUM(0.75*(N238-J238),J238)</f>
        <v>16.625</v>
      </c>
      <c r="N238" s="108">
        <f ca="1">SUM(F238,-B238,J238,0.25*ABS(J238-F238))</f>
        <v>15.5</v>
      </c>
      <c r="O238" s="71">
        <f ca="1">SUM(0.25*(R238-N238),N238)</f>
        <v>15.875</v>
      </c>
      <c r="P238" s="71">
        <f ca="1">SUM(0.5*(R238-N238),N238)</f>
        <v>16.25</v>
      </c>
      <c r="Q238" s="71">
        <f ca="1">SUM(0.75*(R238-N238),N238)</f>
        <v>16.625</v>
      </c>
      <c r="R238" s="108">
        <v>17</v>
      </c>
      <c r="S238" s="122"/>
      <c r="T238" s="111">
        <f ca="1">SUM((AR20+AS20+AW18+AX18)*0.132/2,(AT19+AU19+AV19+AY17+AZ17+BA17+BB16+BC16+BD16+BE15+BF15+BG15+BH14+BI14+BJ14+BK13+BL13+BM13+BN12+BO12+BP12+BQ11+BR11+BS11+BV9+BW9+BX9)*0.132/3,(BT10+BU10+BY8+BZ8)*0.132/2,(BY7+BX6+BW5+BV4)*0.132,17)</f>
        <v>16.573538461538462</v>
      </c>
      <c r="U238" s="111"/>
      <c r="V238" s="122"/>
      <c r="W238" s="108"/>
    </row>
    <row r="239" spans="2:23">
      <c r="B239" s="108">
        <v>33</v>
      </c>
      <c r="C239" s="71">
        <f ca="1">SUM(0.25*(F239-B239),B239)</f>
        <v>31.25</v>
      </c>
      <c r="D239" s="71">
        <f ca="1">SUM(0.5*(F239-B239)+B239)</f>
        <v>29.5</v>
      </c>
      <c r="E239" s="71">
        <f ca="1">SUM(0.75*(F239-B239),B239)</f>
        <v>27.75</v>
      </c>
      <c r="F239" s="108">
        <v>26</v>
      </c>
      <c r="G239" s="71">
        <f ca="1">SUM(0.25*(J239-F239),F239)</f>
        <v>24.25</v>
      </c>
      <c r="H239" s="71">
        <f ca="1">SUM(0.5*(J239-F239),F239)</f>
        <v>22.5</v>
      </c>
      <c r="I239" s="71">
        <f ca="1">SUM(0.75*(J239-F239),F239)</f>
        <v>20.75</v>
      </c>
      <c r="J239" s="108">
        <f ca="1">SUM(F239,-B239,F239)</f>
        <v>19</v>
      </c>
      <c r="K239" s="71">
        <f ca="1">SUM(0.25*(N239-J239),J239)</f>
        <v>17.6875</v>
      </c>
      <c r="L239" s="71">
        <f ca="1">SUM(0.5*(N239-J239),J239)</f>
        <v>16.375</v>
      </c>
      <c r="M239" s="71">
        <f ca="1">SUM(0.75*(N239-J239),J239)</f>
        <v>15.0625</v>
      </c>
      <c r="N239" s="108">
        <f ca="1">SUM(F239,-B239,J239,0.25*ABS(J239-F239))</f>
        <v>13.75</v>
      </c>
      <c r="O239" s="71">
        <f ca="1">SUM(0.25*(R239-N239),N239)</f>
        <v>14.5625</v>
      </c>
      <c r="P239" s="71">
        <f ca="1">SUM(0.5*(R239-N239),N239)</f>
        <v>15.375</v>
      </c>
      <c r="Q239" s="71">
        <f ca="1">SUM(0.75*(R239-N239),N239)</f>
        <v>16.1875</v>
      </c>
      <c r="R239" s="108">
        <v>17</v>
      </c>
      <c r="S239" s="122"/>
      <c r="T239" s="111">
        <f ca="1">SUM((AP20+AQ20+AR20+AS19+AT19+AU19+AV18+AW18+AX18+AY17+AZ17+BA17+BB16+BC16+BD16+BI14+BJ14+BK14+BP12+BQ12+BR12+BS11+BT11+BU11+BV10+BW10+BX10+BY9+BZ9+CA9+CB8+CC8+CD8)*0.132/3,(BE15+BF15+BG15+BH15+BL13+BM13+BN13+BO13)*0.132/4,(CC7+CB7+CA6+BZ6+BY5+BX5+BW4+BV4)*0.132/2,17)</f>
        <v>16.419538461538462</v>
      </c>
      <c r="U239" s="111"/>
      <c r="V239" s="122"/>
      <c r="W239" s="108"/>
    </row>
    <row r="240" spans="2:23">
      <c r="B240" s="108">
        <v>34</v>
      </c>
      <c r="C240" s="71">
        <f ca="1">SUM(0.25*(F240-B240),B240)</f>
        <v>32</v>
      </c>
      <c r="D240" s="71">
        <f ca="1">SUM(0.5*(F240-B240)+B240)</f>
        <v>30</v>
      </c>
      <c r="E240" s="71">
        <f ca="1">SUM(0.75*(F240-B240),B240)</f>
        <v>28</v>
      </c>
      <c r="F240" s="108">
        <v>26</v>
      </c>
      <c r="G240" s="71">
        <f ca="1">SUM(0.25*(J240-F240),F240)</f>
        <v>24</v>
      </c>
      <c r="H240" s="71">
        <f ca="1">SUM(0.5*(J240-F240),F240)</f>
        <v>22</v>
      </c>
      <c r="I240" s="71">
        <f ca="1">SUM(0.75*(J240-F240),F240)</f>
        <v>20</v>
      </c>
      <c r="J240" s="108">
        <f ca="1">SUM(F240,-B240,F240)</f>
        <v>18</v>
      </c>
      <c r="K240" s="71">
        <f ca="1">SUM(0.25*(N240-J240),J240)</f>
        <v>16.5</v>
      </c>
      <c r="L240" s="71">
        <f ca="1">SUM(0.5*(N240-J240),J240)</f>
        <v>15</v>
      </c>
      <c r="M240" s="71">
        <f ca="1">SUM(0.75*(N240-J240),J240)</f>
        <v>13.5</v>
      </c>
      <c r="N240" s="108">
        <f ca="1">SUM(F240,-B240,J240,0.25*ABS(J240-F240))</f>
        <v>12</v>
      </c>
      <c r="O240" s="71">
        <f ca="1">SUM(0.25*(R240-N240),N240)</f>
        <v>13.25</v>
      </c>
      <c r="P240" s="71">
        <f ca="1">SUM(0.5*(R240-N240),N240)</f>
        <v>14.5</v>
      </c>
      <c r="Q240" s="71">
        <f ca="1">SUM(0.75*(R240-N240),N240)</f>
        <v>15.75</v>
      </c>
      <c r="R240" s="108">
        <v>17</v>
      </c>
      <c r="S240" s="122"/>
      <c r="T240" s="111">
        <f ca="1">SUM((AN20+AO20+AP20+AU18+AV18+AW18+BB16+BC16+BD16+BY10+BZ10+CA10+CF8+CG8+CH8+CG7+CF7+CE7+CD6+CC6+CB6+CA5+BZ5+BY5+BX4+BW4+BV4)*0.132/3,(AQ19+AR19+AS19+AT19+AX17+AY17+AZ17+BA17+BE15+BF15+BG15+BH15+BI14+BJ14+BK14+BL14+BM13+BN13+BO13+BP13+BQ12+BR12+BS12+BT12+BU11+BV11+BW11+BX11+CB9+CC9+CD9+CE9)*0.132/4,17)</f>
        <v>16.298538461538463</v>
      </c>
      <c r="U240" s="111"/>
      <c r="V240" s="122"/>
      <c r="W240" s="108"/>
    </row>
    <row r="241" spans="2:23">
      <c r="B241" s="108">
        <v>35</v>
      </c>
      <c r="C241" s="71">
        <f ca="1">SUM(0.25*(F241-B241),B241)</f>
        <v>32.75</v>
      </c>
      <c r="D241" s="71">
        <f ca="1">SUM(0.5*(F241-B241)+B241)</f>
        <v>30.5</v>
      </c>
      <c r="E241" s="71">
        <f ca="1">SUM(0.75*(F241-B241),B241)</f>
        <v>28.25</v>
      </c>
      <c r="F241" s="108">
        <v>26</v>
      </c>
      <c r="G241" s="71">
        <f ca="1">SUM(0.25*(J241-F241),F241)</f>
        <v>23.75</v>
      </c>
      <c r="H241" s="71">
        <f ca="1">SUM(0.5*(J241-F241),F241)</f>
        <v>21.5</v>
      </c>
      <c r="I241" s="71">
        <f ca="1">SUM(0.75*(J241-F241),F241)</f>
        <v>19.25</v>
      </c>
      <c r="J241" s="108">
        <f ca="1">SUM(F241,-B241,F241)</f>
        <v>17</v>
      </c>
      <c r="K241" s="71">
        <f ca="1">SUM(0.25*(N241-J241),J241)</f>
        <v>15.3125</v>
      </c>
      <c r="L241" s="71">
        <f ca="1">SUM(0.5*(N241-J241),J241)</f>
        <v>13.625</v>
      </c>
      <c r="M241" s="71">
        <f ca="1">SUM(0.75*(N241-J241),J241)</f>
        <v>11.9375</v>
      </c>
      <c r="N241" s="108">
        <f ca="1">SUM(F241,-B241,J241,0.25*ABS(J241-F241))</f>
        <v>10.25</v>
      </c>
      <c r="O241" s="71">
        <f ca="1">SUM(0.25*(R241-N241),N241)</f>
        <v>11.9375</v>
      </c>
      <c r="P241" s="71">
        <f ca="1">SUM(0.5*(R241-N241),N241)</f>
        <v>13.625</v>
      </c>
      <c r="Q241" s="71">
        <f ca="1">SUM(0.75*(R241-N241),N241)</f>
        <v>15.3125</v>
      </c>
      <c r="R241" s="108">
        <v>17</v>
      </c>
      <c r="S241" s="122"/>
      <c r="T241" s="111">
        <f ca="1">SUM((AO19+AP19+AQ19+AR19+AS18+AT18+AU18+AV18+AW17+AX17+AY17+AZ17+BA16+BB16+BC16+BD16+BJ14+BK14+BL14+BM14+BS12+BT12+BU12+BV12+BW11+BX11+BY11+BZ11+CA10+CB10+CC10+CD10+CE9+CF9+CG9+CH9+CI8+CJ8+CK8+CL8+CK7+CJ7+CI7+CH7+CG6+CF6+CE6+CD6+CC5+CB5+CA5+BZ5+BY4+BX4+BW4+BV4)*0.132/4,(AL20+AM20+AN20)*0.132/3,(BE15+BF15+BG15+BH15+BI15+BN13+BO13+BP13+BQ13+BR13)*0.132/5,17)</f>
        <v>16.184138461538463</v>
      </c>
      <c r="U241" s="111"/>
      <c r="V241" s="122"/>
      <c r="W241" s="108"/>
    </row>
    <row r="242" spans="2:23">
      <c r="B242" s="108">
        <v>36</v>
      </c>
      <c r="C242" s="71">
        <f ca="1">SUM(0.25*(F242-B242),B242)</f>
        <v>33.5</v>
      </c>
      <c r="D242" s="71">
        <f ca="1">SUM(0.5*(F242-B242)+B242)</f>
        <v>31</v>
      </c>
      <c r="E242" s="71">
        <f ca="1">SUM(0.75*(F242-B242),B242)</f>
        <v>28.5</v>
      </c>
      <c r="F242" s="108">
        <v>26</v>
      </c>
      <c r="G242" s="71">
        <f ca="1">SUM(0.25*(J242-F242),F242)</f>
        <v>23.5</v>
      </c>
      <c r="H242" s="71">
        <f ca="1">SUM(0.5*(J242-F242),F242)</f>
        <v>21</v>
      </c>
      <c r="I242" s="71">
        <f ca="1">SUM(0.75*(J242-F242),F242)</f>
        <v>18.5</v>
      </c>
      <c r="J242" s="108">
        <f ca="1">SUM(F242,-B242,F242)</f>
        <v>16</v>
      </c>
      <c r="K242" s="71">
        <f ca="1">SUM(0.25*(N242-J242),J242)</f>
        <v>14.125</v>
      </c>
      <c r="L242" s="71">
        <f ca="1">SUM(0.5*(N242-J242),J242)</f>
        <v>12.25</v>
      </c>
      <c r="M242" s="71">
        <f ca="1">SUM(0.75*(N242-J242),J242)</f>
        <v>10.375</v>
      </c>
      <c r="N242" s="108">
        <f ca="1">SUM(F242,-B242,J242,0.25*ABS(J242-F242))</f>
        <v>8.5</v>
      </c>
      <c r="O242" s="71">
        <f ca="1">SUM(0.25*(R242-N242),N242)</f>
        <v>10.625</v>
      </c>
      <c r="P242" s="71">
        <f ca="1">SUM(0.5*(R242-N242),N242)</f>
        <v>12.75</v>
      </c>
      <c r="Q242" s="71">
        <f ca="1">SUM(0.75*(R242-N242),N242)</f>
        <v>14.875</v>
      </c>
      <c r="R242" s="108">
        <v>17</v>
      </c>
      <c r="S242" s="122"/>
      <c r="T242" s="111">
        <f ca="1">SUM((AJ20+AK20+AL20+AM20+AN19+AO19+AP19+AQ19+AW17+AX17+AY17+AZ17+BA16+BB16+BC16+BD16+CD10+CE10+CF10+CG10+CM8+CN8+CO8+CP8)*0.132/4,(AR18+AS18+AT18+AU18+AV18+BE15+BF15+BG15+BH15+BI15+BJ14+BK14+BL14+BM14+BN14+BO13+BP13+BQ13+BR13+BS13+BT12+BU12+BV12+BW12+BX12+BY11+BZ11+CA11+CB11+CC11+CH9+CI9+CJ9+CK9+CL9+CO7+CN7+CM7+CL7+CK7+CJ6+CI6+CH6+CG6+CF6+CE5+CD5+CC5+CB5+CA5+BZ4+BY4+BX4+BW4+BV4)*0.132/5,17)</f>
        <v>15.915738461538462</v>
      </c>
      <c r="U242" s="111"/>
      <c r="V242" s="122"/>
      <c r="W242" s="108"/>
    </row>
    <row r="243" spans="2:23">
      <c r="B243" s="108">
        <v>37</v>
      </c>
      <c r="C243" s="71">
        <f ca="1">SUM(0.25*(F243-B243),B243)</f>
        <v>34.25</v>
      </c>
      <c r="D243" s="71">
        <f ca="1">SUM(0.5*(F243-B243)+B243)</f>
        <v>31.5</v>
      </c>
      <c r="E243" s="71">
        <f ca="1">SUM(0.75*(F243-B243),B243)</f>
        <v>28.75</v>
      </c>
      <c r="F243" s="108">
        <v>26</v>
      </c>
      <c r="G243" s="71">
        <f ca="1">SUM(0.25*(J243-F243),F243)</f>
        <v>23.25</v>
      </c>
      <c r="H243" s="71">
        <f ca="1">SUM(0.5*(J243-F243),F243)</f>
        <v>20.5</v>
      </c>
      <c r="I243" s="71">
        <f ca="1">SUM(0.75*(J243-F243),F243)</f>
        <v>17.75</v>
      </c>
      <c r="J243" s="108">
        <f ca="1">SUM(F243,-B243,F243)</f>
        <v>15</v>
      </c>
      <c r="K243" s="71">
        <f ca="1">SUM(0.25*(N243-J243),J243)</f>
        <v>12.9375</v>
      </c>
      <c r="L243" s="71">
        <f ca="1">SUM(0.5*(N243-J243),J243)</f>
        <v>10.875</v>
      </c>
      <c r="M243" s="71">
        <f ca="1">SUM(0.75*(N243-J243),J243)</f>
        <v>8.8125</v>
      </c>
      <c r="N243" s="108">
        <f ca="1">SUM(F243,-B243,J243,0.25*ABS(J243-F243))</f>
        <v>6.75</v>
      </c>
      <c r="O243" s="71">
        <f ca="1">SUM(0.25*(R243-N243),N243)</f>
        <v>9.3125</v>
      </c>
      <c r="P243" s="71">
        <f ca="1">SUM(0.5*(R243-N243),N243)</f>
        <v>11.875</v>
      </c>
      <c r="Q243" s="71">
        <f ca="1">SUM(0.75*(R243-N243),N243)</f>
        <v>14.4375</v>
      </c>
      <c r="R243" s="108">
        <v>17</v>
      </c>
      <c r="S243" s="122"/>
      <c r="T243" s="111">
        <f ca="1">SUM((AH20+AI20+AJ20+AK20+AQ18+AR18+AS18+AT18)*0.132/4,(AL19+AM19+AN19+AO19+AP19+AU17+AV17+AW17+AX17+AY17+AZ16+BA16+BB16+BC16+BD16+BK14+BL14+BM14+BN14+BO14+BV12+BW12+BX12+BY12+BZ12+CA11+CB11+CC11+CD11+CE11+CF10+CG10+CH10+CI10+CJ10+CK9+CL9+CM9+CN9+CO9+CP8+CQ8+CR8+CS8+CT8)*0.132/5,(BE15+BF15+BG15+BH15+BI15+BJ15+BP13+BQ13+BR13+BS13+BT13+BU13+CS7+CR7+CQ7+CP7+CO7+CN7+CM6+CL6+CK6+CJ6+CI6+CH6+CG5+CF5+CE5+CD5+CC5+CB5+CA4+BZ4+BY4+BX4+BW4+BV4)*0.132/6,17)</f>
        <v>15.805738461538462</v>
      </c>
      <c r="U243" s="111"/>
      <c r="V243" s="122"/>
      <c r="W243" s="108"/>
    </row>
    <row r="244" spans="2:23">
      <c r="B244" s="108">
        <v>38</v>
      </c>
      <c r="C244" s="71">
        <f ca="1">SUM(0.25*(F244-B244),B244)</f>
        <v>35</v>
      </c>
      <c r="D244" s="71">
        <f ca="1">SUM(0.5*(F244-B244)+B244)</f>
        <v>32</v>
      </c>
      <c r="E244" s="71">
        <f ca="1">SUM(0.75*(F244-B244),B244)</f>
        <v>29</v>
      </c>
      <c r="F244" s="108">
        <v>26</v>
      </c>
      <c r="G244" s="71">
        <f ca="1">SUM(0.25*(J244-F244),F244)</f>
        <v>23</v>
      </c>
      <c r="H244" s="71">
        <f ca="1">SUM(0.5*(J244-F244),F244)</f>
        <v>20</v>
      </c>
      <c r="I244" s="71">
        <f ca="1">SUM(0.75*(J244-F244),F244)</f>
        <v>17</v>
      </c>
      <c r="J244" s="108">
        <f ca="1">SUM(F244,-B244,F244)</f>
        <v>14</v>
      </c>
      <c r="K244" s="71">
        <f ca="1">SUM(0.25*(N244-J244),J244)</f>
        <v>11.75</v>
      </c>
      <c r="L244" s="71">
        <f ca="1">SUM(0.5*(N244-J244),J244)</f>
        <v>9.5</v>
      </c>
      <c r="M244" s="71">
        <f ca="1">SUM(0.75*(N244-J244),J244)</f>
        <v>7.25</v>
      </c>
      <c r="N244" s="108">
        <f ca="1">SUM(F244,-B244,J244,0.25*ABS(J244-F244))</f>
        <v>5</v>
      </c>
      <c r="O244" s="71">
        <f ca="1">SUM(0.25*(R244-N244),N244)</f>
        <v>8</v>
      </c>
      <c r="P244" s="71">
        <f ca="1">SUM(0.5*(R244-N244),N244)</f>
        <v>11</v>
      </c>
      <c r="Q244" s="71">
        <f ca="1">SUM(0.75*(R244-N244),N244)</f>
        <v>14</v>
      </c>
      <c r="R244" s="108">
        <v>17</v>
      </c>
      <c r="S244" s="122"/>
      <c r="T244" s="111">
        <f ca="1">SUM((AF20+AG20+AH20+AI20+AJ20+AK19+AL19+AM19+AN19+AO19+AP18+AQ18+AR18+AS18+AT18+AU17+AV17+AW17+AX17+AY17+AZ16+BA16+BB16+BC16+BD16+CI10+CJ10+CK10+CL10+CM10+CT8+CU8+CV8+CW8+CX8)*0.132/5,(BE15+BF15+BG15+BH15+BI15+BJ15+BK14+BL14+BM14+BN14+BO14+BP14+BQ13+BR13+BS13+BT13+BU13+BV13+BW12+BX12+BY12+BZ12+CA12+CB12+CC11+CD11+CE11+CF11+CG11+CH11+CN9+CO9+CP9+CQ9+CR9+CS9)*0.132/6,(CW7+CV7+CU7+CT7+CS7+CR7+CQ7+CP6+CO6+CN6+CM6+CL6+CK6+CJ6+CI5+CH5+CG5+CF5+CE5+CD5+CC5+CB4+CA4+BZ4+BY4+BX4+BW4+BV4)*0.132/7,17)</f>
        <v>15.67908131868132</v>
      </c>
      <c r="U244" s="111"/>
      <c r="V244" s="122"/>
      <c r="W244" s="108"/>
    </row>
    <row r="245" spans="2:23">
      <c r="B245" s="108">
        <v>39</v>
      </c>
      <c r="C245" s="71">
        <f ca="1">SUM(0.25*(F245-B245),B245)</f>
        <v>35.75</v>
      </c>
      <c r="D245" s="71">
        <f ca="1">SUM(0.5*(F245-B245)+B245)</f>
        <v>32.5</v>
      </c>
      <c r="E245" s="71">
        <f ca="1">SUM(0.75*(F245-B245),B245)</f>
        <v>29.25</v>
      </c>
      <c r="F245" s="108">
        <v>26</v>
      </c>
      <c r="G245" s="71">
        <f ca="1">SUM(0.25*(J245-F245),F245)</f>
        <v>22.75</v>
      </c>
      <c r="H245" s="71">
        <f ca="1">SUM(0.5*(J245-F245),F245)</f>
        <v>19.5</v>
      </c>
      <c r="I245" s="71">
        <f ca="1">SUM(0.75*(J245-F245),F245)</f>
        <v>16.25</v>
      </c>
      <c r="J245" s="108">
        <f ca="1">SUM(F245,-B245,F245)</f>
        <v>13</v>
      </c>
      <c r="K245" s="71">
        <f ca="1">SUM(0.25*(N245-J245),J245)</f>
        <v>10.5625</v>
      </c>
      <c r="L245" s="71">
        <f ca="1">SUM(0.5*(N245-J245),J245)</f>
        <v>8.125</v>
      </c>
      <c r="M245" s="71">
        <f ca="1">SUM(0.75*(N245-J245),J245)</f>
        <v>5.6875</v>
      </c>
      <c r="N245" s="108">
        <f ca="1">SUM(F245,-B245,J245,0.25*ABS(J245-F245))</f>
        <v>3.25</v>
      </c>
      <c r="O245" s="71">
        <f ca="1">SUM(0.25*(R245-N245),N245)</f>
        <v>6.6875</v>
      </c>
      <c r="P245" s="71">
        <f ca="1">SUM(0.5*(R245-N245),N245)</f>
        <v>10.125</v>
      </c>
      <c r="Q245" s="71">
        <f ca="1">SUM(0.75*(R245-N245),N245)</f>
        <v>13.5625</v>
      </c>
      <c r="R245" s="108">
        <v>17</v>
      </c>
      <c r="S245" s="122"/>
      <c r="T245" s="111">
        <f ca="1">SUM((AD20+AE20+AF20+AG20+AH20+AO18+AP18+AQ18+AR18+AS18+AZ16+BA16+BB16+BC16+BD16)*0.132/5,(AI19+AJ19+AK19+AL19+AM19+AN19+AT17+AU17+AV17+AW17+AX17+AY17+BL14+BM14+BN14+BO14+BP14+BQ14+BY12+BZ12+CA12+CB12+CC12+CD12+CE11+CF11+CG11+CH11+CI11+CJ11+CK10+CL10+CM10+CN10+CO10+CP10+CQ9+CR9+CS9+CT9+CU9+CV9+CW8+CX8+CY8+CZ8+DA8+DB8)*0.132/6,(BE15+BF15+BG15+BH15+BI15+BJ15+BK15+BR13+BS13+BT13+BU13+BV13+BW13+BX13)*0.132/7,(DA7+CZ7+CY7+CX7+CW7+CV7+CU7+CT7+CS6+CR6+CQ6+CP6+CO6+CN6+CM6+CL6+CK5+CJ5+CI5+CH5+CG5+CF5+CE5+CD5+CC4+CB4+CA4+BZ4+BY4+BX4+BW4+BV4)*0.132/8,17)</f>
        <v>15.625024175824176</v>
      </c>
      <c r="U245" s="111"/>
      <c r="V245" s="122"/>
      <c r="W245" s="108"/>
    </row>
    <row r="246" spans="2:23">
      <c r="B246" s="108"/>
      <c r="C246" s="71"/>
      <c r="D246" s="71"/>
      <c r="E246" s="71"/>
      <c r="F246" s="108"/>
      <c r="G246" s="71"/>
      <c r="H246" s="71"/>
      <c r="I246" s="71"/>
      <c r="J246" s="108"/>
      <c r="K246" s="71"/>
      <c r="L246" s="71"/>
      <c r="M246" s="71"/>
      <c r="N246" s="108"/>
      <c r="O246" s="71"/>
      <c r="P246" s="71"/>
      <c r="Q246" s="71"/>
      <c r="R246" s="108"/>
      <c r="S246" s="122"/>
      <c r="T246" s="111"/>
      <c r="U246" s="111"/>
      <c r="V246" s="122"/>
      <c r="W246" s="108"/>
    </row>
    <row r="247" spans="2:23">
      <c r="B247" s="108">
        <v>31</v>
      </c>
      <c r="C247" s="71">
        <f ca="1">SUM(0.25*(F247-B247),B247)</f>
        <v>30</v>
      </c>
      <c r="D247" s="71">
        <f ca="1">SUM(0.5*(F247-B247)+B247)</f>
        <v>29</v>
      </c>
      <c r="E247" s="71">
        <f ca="1">SUM(0.75*(F247-B247),B247)</f>
        <v>28</v>
      </c>
      <c r="F247" s="108">
        <v>27</v>
      </c>
      <c r="G247" s="71">
        <f ca="1">SUM(0.25*(J247-F247),F247)</f>
        <v>26</v>
      </c>
      <c r="H247" s="71">
        <f ca="1">SUM(0.5*(J247-F247),F247)</f>
        <v>25</v>
      </c>
      <c r="I247" s="71">
        <f ca="1">SUM(0.75*(J247-F247),F247)</f>
        <v>24</v>
      </c>
      <c r="J247" s="108">
        <f ca="1">SUM(F247,-B247,F247)</f>
        <v>23</v>
      </c>
      <c r="K247" s="71">
        <f ca="1">SUM(0.25*(N247-J247),J247)</f>
        <v>22.25</v>
      </c>
      <c r="L247" s="71">
        <f ca="1">SUM(0.5*(N247-J247),J247)</f>
        <v>21.5</v>
      </c>
      <c r="M247" s="71">
        <f ca="1">SUM(0.75*(N247-J247),J247)</f>
        <v>20.75</v>
      </c>
      <c r="N247" s="108">
        <f ca="1">SUM(F247,-B247,J247,0.25*ABS(J247-F247))</f>
        <v>20</v>
      </c>
      <c r="O247" s="71">
        <f ca="1">SUM(0.25*(R247-N247),N247)</f>
        <v>19.25</v>
      </c>
      <c r="P247" s="71">
        <f ca="1">SUM(0.5*(R247-N247),N247)</f>
        <v>18.5</v>
      </c>
      <c r="Q247" s="71">
        <f ca="1">SUM(0.75*(R247-N247),N247)</f>
        <v>17.75</v>
      </c>
      <c r="R247" s="108">
        <v>17</v>
      </c>
      <c r="S247" s="122"/>
      <c r="T247" s="111">
        <f ca="1">SUM((AU19+AV19+AW18+AX18+AY17+AZ17+BA16+BB16+BC15+BD15+BE14+BF14+BG13+BH13+BI12+BJ12+BK11+BL11+BN9+BO9+BS5+BT5+BU4+BV4)*0.132/2,(AT20+BM10+BP8+BQ7+BR6)*0.132,17)</f>
        <v>16.595538461538464</v>
      </c>
      <c r="U247" s="111"/>
      <c r="V247" s="122"/>
      <c r="W247" s="108"/>
    </row>
    <row r="248" spans="2:23">
      <c r="B248" s="108">
        <v>32</v>
      </c>
      <c r="C248" s="71">
        <f ca="1">SUM(0.25*(F248-B248),B248)</f>
        <v>30.75</v>
      </c>
      <c r="D248" s="71">
        <f ca="1">SUM(0.5*(F248-B248)+B248)</f>
        <v>29.5</v>
      </c>
      <c r="E248" s="71">
        <f ca="1">SUM(0.75*(F248-B248),B248)</f>
        <v>28.25</v>
      </c>
      <c r="F248" s="108">
        <v>27</v>
      </c>
      <c r="G248" s="71">
        <f ca="1">SUM(0.25*(J248-F248),F248)</f>
        <v>25.75</v>
      </c>
      <c r="H248" s="71">
        <f ca="1">SUM(0.5*(J248-F248),F248)</f>
        <v>24.5</v>
      </c>
      <c r="I248" s="71">
        <f ca="1">SUM(0.75*(J248-F248),F248)</f>
        <v>23.25</v>
      </c>
      <c r="J248" s="108">
        <f ca="1">SUM(F248,-B248,F248)</f>
        <v>22</v>
      </c>
      <c r="K248" s="71">
        <f ca="1">SUM(0.25*(N248-J248),J248)</f>
        <v>21.0625</v>
      </c>
      <c r="L248" s="71">
        <f ca="1">SUM(0.5*(N248-J248),J248)</f>
        <v>20.125</v>
      </c>
      <c r="M248" s="71">
        <f ca="1">SUM(0.75*(N248-J248),J248)</f>
        <v>19.1875</v>
      </c>
      <c r="N248" s="108">
        <f ca="1">SUM(F248,-B248,J248,0.25*ABS(J248-F248))</f>
        <v>18.25</v>
      </c>
      <c r="O248" s="71">
        <f ca="1">SUM(0.25*(R248-N248),N248)</f>
        <v>17.9375</v>
      </c>
      <c r="P248" s="71">
        <f ca="1">SUM(0.5*(R248-N248),N248)</f>
        <v>17.625</v>
      </c>
      <c r="Q248" s="71">
        <f ca="1">SUM(0.75*(R248-N248),N248)</f>
        <v>17.3125</v>
      </c>
      <c r="R248" s="108">
        <v>17</v>
      </c>
      <c r="S248" s="122"/>
      <c r="T248" s="111">
        <f ca="1">SUM((AR20+AS20+AT19+AU19+AY17+AZ17+BA16+BB16+BF14+BG14+BK12+BL12+BM11+BN11+BO10+BP10+BQ9+BR9+BS8+BT8)*0.132/2,(AV18+AW18+AX18+BC15+BD15+BE15+BH13+BI13+BJ13)*0.132/3,(+BU7+BU6+BV5+BV4)*0.132,17)</f>
        <v>16.551538461538463</v>
      </c>
      <c r="U248" s="111"/>
      <c r="V248" s="122"/>
      <c r="W248" s="108"/>
    </row>
    <row r="249" spans="2:23">
      <c r="B249" s="108">
        <v>33</v>
      </c>
      <c r="C249" s="71">
        <f ca="1">SUM(0.25*(F249-B249),B249)</f>
        <v>31.5</v>
      </c>
      <c r="D249" s="71">
        <f ca="1">SUM(0.5*(F249-B249)+B249)</f>
        <v>30</v>
      </c>
      <c r="E249" s="71">
        <f ca="1">SUM(0.75*(F249-B249),B249)</f>
        <v>28.5</v>
      </c>
      <c r="F249" s="108">
        <v>27</v>
      </c>
      <c r="G249" s="71">
        <f ca="1">SUM(0.25*(J249-F249),F249)</f>
        <v>25.5</v>
      </c>
      <c r="H249" s="71">
        <f ca="1">SUM(0.5*(J249-F249),F249)</f>
        <v>24</v>
      </c>
      <c r="I249" s="71">
        <f ca="1">SUM(0.75*(J249-F249),F249)</f>
        <v>22.5</v>
      </c>
      <c r="J249" s="108">
        <f ca="1">SUM(F249,-B249,F249)</f>
        <v>21</v>
      </c>
      <c r="K249" s="71">
        <f ca="1">SUM(0.25*(N249-J249),J249)</f>
        <v>19.875</v>
      </c>
      <c r="L249" s="71">
        <f ca="1">SUM(0.5*(N249-J249),J249)</f>
        <v>18.75</v>
      </c>
      <c r="M249" s="71">
        <f ca="1">SUM(0.75*(N249-J249),J249)</f>
        <v>17.625</v>
      </c>
      <c r="N249" s="108">
        <f ca="1">SUM(F249,-B249,J249,0.25*ABS(J249-F249))</f>
        <v>16.5</v>
      </c>
      <c r="O249" s="71">
        <f ca="1">SUM(0.25*(R249-N249),N249)</f>
        <v>16.625</v>
      </c>
      <c r="P249" s="71">
        <f ca="1">SUM(0.5*(R249-N249),N249)</f>
        <v>16.75</v>
      </c>
      <c r="Q249" s="71">
        <f ca="1">SUM(0.75*(R249-N249),N249)</f>
        <v>16.875</v>
      </c>
      <c r="R249" s="108">
        <v>17</v>
      </c>
      <c r="S249" s="122"/>
      <c r="T249" s="111">
        <f ca="1">SUM((AP20+AQ20+AU18+AV18)*0.132/2,(AR19+AS19+AT19+AW17+AX17+AY17+AZ16+BA16+BB16+BC15+BD15+BE15+BF14+BG14+BH14+BI13+BJ13+BK13+BL12+BM12+BN12+BO11+BP11+BQ11+BT9+BU9+BV9)*0.132/3,(BR10+BS10+BW8+BX8)*0.132/2,(+BW7+BW6+BV5+BV4)*0.132,17)</f>
        <v>16.221538461538461</v>
      </c>
      <c r="U249" s="111"/>
      <c r="V249" s="122"/>
      <c r="W249" s="108"/>
    </row>
    <row r="250" spans="2:23">
      <c r="B250" s="108">
        <v>34</v>
      </c>
      <c r="C250" s="71">
        <f ca="1">SUM(0.25*(F250-B250),B250)</f>
        <v>32.25</v>
      </c>
      <c r="D250" s="71">
        <f ca="1">SUM(0.5*(F250-B250)+B250)</f>
        <v>30.5</v>
      </c>
      <c r="E250" s="71">
        <f ca="1">SUM(0.75*(F250-B250),B250)</f>
        <v>28.75</v>
      </c>
      <c r="F250" s="108">
        <v>27</v>
      </c>
      <c r="G250" s="71">
        <f ca="1">SUM(0.25*(J250-F250),F250)</f>
        <v>25.25</v>
      </c>
      <c r="H250" s="71">
        <f ca="1">SUM(0.5*(J250-F250),F250)</f>
        <v>23.5</v>
      </c>
      <c r="I250" s="71">
        <f ca="1">SUM(0.75*(J250-F250),F250)</f>
        <v>21.75</v>
      </c>
      <c r="J250" s="108">
        <f ca="1">SUM(F250,-B250,F250)</f>
        <v>20</v>
      </c>
      <c r="K250" s="71">
        <f ca="1">SUM(0.25*(N250-J250),J250)</f>
        <v>18.6875</v>
      </c>
      <c r="L250" s="71">
        <f ca="1">SUM(0.5*(N250-J250),J250)</f>
        <v>17.375</v>
      </c>
      <c r="M250" s="71">
        <f ca="1">SUM(0.75*(N250-J250),J250)</f>
        <v>16.0625</v>
      </c>
      <c r="N250" s="108">
        <f ca="1">SUM(F250,-B250,J250,0.25*ABS(J250-F250))</f>
        <v>14.75</v>
      </c>
      <c r="O250" s="71">
        <f ca="1">SUM(0.25*(R250-N250),N250)</f>
        <v>15.3125</v>
      </c>
      <c r="P250" s="71">
        <f ca="1">SUM(0.5*(R250-N250),N250)</f>
        <v>15.875</v>
      </c>
      <c r="Q250" s="71">
        <f ca="1">SUM(0.75*(R250-N250),N250)</f>
        <v>16.4375</v>
      </c>
      <c r="R250" s="108">
        <v>17</v>
      </c>
      <c r="S250" s="122"/>
      <c r="T250" s="111">
        <f ca="1">SUM((AN20+AO20+AP20+AQ19+AR19+AS19+AT18+AU18+AV18+AW17+AX17+AY17+AZ16+BA16+BB16+BG14+BH14+BI14+BN12+BO12+BP12+BQ11+BR11+BS11+BT10+BU10+BV10+BW9+BX9+BY9+BZ8+CA8+CB8)*0.132/3,(BC15+BD15+BE15+BF15+BJ13+BK13+BL13+BM13)*0.132/4,(CA7+BZ7+BY6+BX6)*0.132/2,(BW5+BV4)*0.132,17)</f>
        <v>16.078538461538464</v>
      </c>
      <c r="U250" s="111"/>
      <c r="V250" s="122"/>
      <c r="W250" s="108"/>
    </row>
    <row r="251" spans="2:23">
      <c r="B251" s="108">
        <v>35</v>
      </c>
      <c r="C251" s="71">
        <f ca="1">SUM(0.25*(F251-B251),B251)</f>
        <v>33</v>
      </c>
      <c r="D251" s="71">
        <f ca="1">SUM(0.5*(F251-B251)+B251)</f>
        <v>31</v>
      </c>
      <c r="E251" s="71">
        <f ca="1">SUM(0.75*(F251-B251),B251)</f>
        <v>29</v>
      </c>
      <c r="F251" s="108">
        <v>27</v>
      </c>
      <c r="G251" s="71">
        <f ca="1">SUM(0.25*(J251-F251),F251)</f>
        <v>25</v>
      </c>
      <c r="H251" s="71">
        <f ca="1">SUM(0.5*(J251-F251),F251)</f>
        <v>23</v>
      </c>
      <c r="I251" s="71">
        <f ca="1">SUM(0.75*(J251-F251),F251)</f>
        <v>21</v>
      </c>
      <c r="J251" s="108">
        <f ca="1">SUM(F251,-B251,F251)</f>
        <v>19</v>
      </c>
      <c r="K251" s="71">
        <f ca="1">SUM(0.25*(N251-J251),J251)</f>
        <v>17.5</v>
      </c>
      <c r="L251" s="71">
        <f ca="1">SUM(0.5*(N251-J251),J251)</f>
        <v>16</v>
      </c>
      <c r="M251" s="71">
        <f ca="1">SUM(0.75*(N251-J251),J251)</f>
        <v>14.5</v>
      </c>
      <c r="N251" s="108">
        <f ca="1">SUM(F251,-B251,J251,0.25*ABS(J251-F251))</f>
        <v>13</v>
      </c>
      <c r="O251" s="71">
        <f ca="1">SUM(0.25*(R251-N251),N251)</f>
        <v>14</v>
      </c>
      <c r="P251" s="71">
        <f ca="1">SUM(0.5*(R251-N251),N251)</f>
        <v>15</v>
      </c>
      <c r="Q251" s="71">
        <f ca="1">SUM(0.75*(R251-N251),N251)</f>
        <v>16</v>
      </c>
      <c r="R251" s="108">
        <v>17</v>
      </c>
      <c r="S251" s="122"/>
      <c r="T251" s="111">
        <f ca="1">SUM((AL20+AM20+AN20+AS18+AT18+AU18+AZ16+BA16+BB16+BW10+BX10+BY10+CD8+CE8+CF8+CE7+CD7+CC7+CB6+CA6+BZ6)*0.132/3,(AO19+AP19+AQ19+AR19+AV17+AW17+AX17+AY17+BC15+BD15+BE15+BF15+BG14+BH14+BI14+BJ14+BK13+BL13+BM13+BN13+BO12+BP12+BQ12+BR12+BS11+BT11+BU11+BV11+BZ9+CA9+CB9+CC9)*0.132/4,(BY5+BX5+BW4+BV4)*0.132/2,17)</f>
        <v>15.880538461538462</v>
      </c>
      <c r="U251" s="111"/>
      <c r="V251" s="122"/>
      <c r="W251" s="108"/>
    </row>
    <row r="252" spans="2:23">
      <c r="B252" s="108">
        <v>36</v>
      </c>
      <c r="C252" s="71">
        <f ca="1">SUM(0.25*(F252-B252),B252)</f>
        <v>33.75</v>
      </c>
      <c r="D252" s="71">
        <f ca="1">SUM(0.5*(F252-B252)+B252)</f>
        <v>31.5</v>
      </c>
      <c r="E252" s="71">
        <f ca="1">SUM(0.75*(F252-B252),B252)</f>
        <v>29.25</v>
      </c>
      <c r="F252" s="108">
        <v>27</v>
      </c>
      <c r="G252" s="71">
        <f ca="1">SUM(0.25*(J252-F252),F252)</f>
        <v>24.75</v>
      </c>
      <c r="H252" s="71">
        <f ca="1">SUM(0.5*(J252-F252),F252)</f>
        <v>22.5</v>
      </c>
      <c r="I252" s="71">
        <f ca="1">SUM(0.75*(J252-F252),F252)</f>
        <v>20.25</v>
      </c>
      <c r="J252" s="108">
        <f ca="1">SUM(F252,-B252,F252)</f>
        <v>18</v>
      </c>
      <c r="K252" s="71">
        <f ca="1">SUM(0.25*(N252-J252),J252)</f>
        <v>16.3125</v>
      </c>
      <c r="L252" s="71">
        <f ca="1">SUM(0.5*(N252-J252),J252)</f>
        <v>14.625</v>
      </c>
      <c r="M252" s="71">
        <f ca="1">SUM(0.75*(N252-J252),J252)</f>
        <v>12.9375</v>
      </c>
      <c r="N252" s="108">
        <f ca="1">SUM(F252,-B252,J252,0.25*ABS(J252-F252))</f>
        <v>11.25</v>
      </c>
      <c r="O252" s="71">
        <f ca="1">SUM(0.25*(R252-N252),N252)</f>
        <v>12.6875</v>
      </c>
      <c r="P252" s="71">
        <f ca="1">SUM(0.5*(R252-N252),N252)</f>
        <v>14.125</v>
      </c>
      <c r="Q252" s="71">
        <f ca="1">SUM(0.75*(R252-N252),N252)</f>
        <v>15.5625</v>
      </c>
      <c r="R252" s="108">
        <v>17</v>
      </c>
      <c r="S252" s="122"/>
      <c r="T252" s="111">
        <f ca="1">SUM((AM19+AN19+AO19+AP19+AQ18+AR18+AS18+AT18+AU17+AV17+AW17+AX17+AY16+AZ16+BA16+BB16+BH14+BI14+BJ14+BK14+BQ12+BR12+BS12+BT12+BU11+BV11+BW11+BX11+BY10+BZ10+CA10+CB10+CC9+CD9+CE9+CF9+CG8+CH8+CI8+CJ8+CI7+CH7+CG7+CF7+CE6+CD6+CC6+CB6)*0.132/4,(BC15+BD15+BE15+BF15+BG15+BL13+BM13+BN13+BO13+BP13)*0.132/5,(AJ20+AK20+AL20+CA5+BZ5+BY5+BX4+BW4+BV4)*0.132/3,17)</f>
        <v>15.774938461538461</v>
      </c>
      <c r="U252" s="111"/>
      <c r="V252" s="122"/>
      <c r="W252" s="108"/>
    </row>
    <row r="253" spans="2:23">
      <c r="B253" s="108">
        <v>37</v>
      </c>
      <c r="C253" s="71">
        <f ca="1">SUM(0.25*(F253-B253),B253)</f>
        <v>34.5</v>
      </c>
      <c r="D253" s="71">
        <f ca="1">SUM(0.5*(F253-B253)+B253)</f>
        <v>32</v>
      </c>
      <c r="E253" s="71">
        <f ca="1">SUM(0.75*(F253-B253),B253)</f>
        <v>29.5</v>
      </c>
      <c r="F253" s="108">
        <v>27</v>
      </c>
      <c r="G253" s="71">
        <f ca="1">SUM(0.25*(J253-F253),F253)</f>
        <v>24.5</v>
      </c>
      <c r="H253" s="71">
        <f ca="1">SUM(0.5*(J253-F253),F253)</f>
        <v>22</v>
      </c>
      <c r="I253" s="71">
        <f ca="1">SUM(0.75*(J253-F253),F253)</f>
        <v>19.5</v>
      </c>
      <c r="J253" s="108">
        <f ca="1">SUM(F253,-B253,F253)</f>
        <v>17</v>
      </c>
      <c r="K253" s="71">
        <f ca="1">SUM(0.25*(N253-J253),J253)</f>
        <v>15.125</v>
      </c>
      <c r="L253" s="71">
        <f ca="1">SUM(0.5*(N253-J253),J253)</f>
        <v>13.25</v>
      </c>
      <c r="M253" s="71">
        <f ca="1">SUM(0.75*(N253-J253),J253)</f>
        <v>11.375</v>
      </c>
      <c r="N253" s="108">
        <f ca="1">SUM(F253,-B253,J253,0.25*ABS(J253-F253))</f>
        <v>9.5</v>
      </c>
      <c r="O253" s="71">
        <f ca="1">SUM(0.25*(R253-N253),N253)</f>
        <v>11.375</v>
      </c>
      <c r="P253" s="71">
        <f ca="1">SUM(0.5*(R253-N253),N253)</f>
        <v>13.25</v>
      </c>
      <c r="Q253" s="71">
        <f ca="1">SUM(0.75*(R253-N253),N253)</f>
        <v>15.125</v>
      </c>
      <c r="R253" s="108">
        <v>17</v>
      </c>
      <c r="S253" s="122"/>
      <c r="T253" s="111">
        <f ca="1">SUM((AH20+AI20+AJ20+AK20+AL19+AM19+AN19+AO19+AU17+AV17+AW17+AX17+AY16+AZ16+BA16+BB16+CB10+CC10+CD10+CE10+CK8+CL8+CM8+CN8)*0.132/4,(AP18+AQ18+AR18+AS18+AT18+BC15+BD15+BE15+BF15+BG15+BH14+BI14+BJ14+BK14+BL14+BM13+BN13+BO13+BP13+BQ13+BR12+BS12+BT12+BU12+BV12+BW11+BX11+BY11+BZ11+CA11+CF9+CG9+CH9+CI9+CJ9+CM7+CL7+CK7+CJ7+CI7+CH6+CG6+CF6+CE6+CD6)*0.132/5,(CC5+CB5+CA5+BZ5+BY4+BX4+BW4+BV4)*0.132/4,17)</f>
        <v>15.803538461538462</v>
      </c>
      <c r="U253" s="111"/>
      <c r="V253" s="122"/>
      <c r="W253" s="108"/>
    </row>
    <row r="254" spans="2:23">
      <c r="B254" s="108">
        <v>38</v>
      </c>
      <c r="C254" s="71">
        <f ca="1">SUM(0.25*(F254-B254),B254)</f>
        <v>35.25</v>
      </c>
      <c r="D254" s="71">
        <f ca="1">SUM(0.5*(F254-B254)+B254)</f>
        <v>32.5</v>
      </c>
      <c r="E254" s="71">
        <f ca="1">SUM(0.75*(F254-B254),B254)</f>
        <v>29.75</v>
      </c>
      <c r="F254" s="108">
        <v>27</v>
      </c>
      <c r="G254" s="71">
        <f ca="1">SUM(0.25*(J254-F254),F254)</f>
        <v>24.25</v>
      </c>
      <c r="H254" s="71">
        <f ca="1">SUM(0.5*(J254-F254),F254)</f>
        <v>21.5</v>
      </c>
      <c r="I254" s="71">
        <f ca="1">SUM(0.75*(J254-F254),F254)</f>
        <v>18.75</v>
      </c>
      <c r="J254" s="108">
        <f ca="1">SUM(F254,-B254,F254)</f>
        <v>16</v>
      </c>
      <c r="K254" s="71">
        <f ca="1">SUM(0.25*(N254-J254),J254)</f>
        <v>13.9375</v>
      </c>
      <c r="L254" s="71">
        <f ca="1">SUM(0.5*(N254-J254),J254)</f>
        <v>11.875</v>
      </c>
      <c r="M254" s="71">
        <f ca="1">SUM(0.75*(N254-J254),J254)</f>
        <v>9.8125</v>
      </c>
      <c r="N254" s="108">
        <f ca="1">SUM(F254,-B254,J254,0.25*ABS(J254-F254))</f>
        <v>7.75</v>
      </c>
      <c r="O254" s="71">
        <f ca="1">SUM(0.25*(R254-N254),N254)</f>
        <v>10.0625</v>
      </c>
      <c r="P254" s="71">
        <f ca="1">SUM(0.5*(R254-N254),N254)</f>
        <v>12.375</v>
      </c>
      <c r="Q254" s="71">
        <f ca="1">SUM(0.75*(R254-N254),N254)</f>
        <v>14.6875</v>
      </c>
      <c r="R254" s="108">
        <v>17</v>
      </c>
      <c r="S254" s="122"/>
      <c r="T254" s="111">
        <f ca="1">SUM((AF20+AG20+AH20+AI20+AO18+AP18+AQ18+AR18)*0.132/4,(AJ19+AK19+AL19+AM19+AN19+AS17+AT17+AU17+AV17+AW17+AX16+AY16+AZ16+BA16+BB16+BI14+BJ14+BK14+BL14+BM14+BT12+BU12+BV12+BW12+BX12+BY11+BZ11+CA11+CB11+CC11+CD10+CE10+CF10+CG10+CH10+CI9+CJ9+CK9+CL9+CM9+CN8+CO8+CP8+CQ8+CR8)*0.132/5,(BC15+BD15+BE15+BF15+BG15+BH15+BN13+BO13+BP13+BQ13+BR13+BS13+CQ7+CP7+CO7+CN7+CM7+CL7+CK6+CJ6+CI6+CH6+CG6+CF6)*0.132/6,(CE5+CD5+CC5+CB5+CA5+BZ4+BY4+BX4+BW4+BV4)*0.132/5,17)</f>
        <v>15.759538461538462</v>
      </c>
      <c r="U254" s="111"/>
      <c r="V254" s="122"/>
      <c r="W254" s="108"/>
    </row>
    <row r="255" spans="2:23">
      <c r="B255" s="108">
        <v>39</v>
      </c>
      <c r="C255" s="71">
        <f ca="1">SUM(0.25*(F255-B255),B255)</f>
        <v>36</v>
      </c>
      <c r="D255" s="71">
        <f ca="1">SUM(0.5*(F255-B255)+B255)</f>
        <v>33</v>
      </c>
      <c r="E255" s="71">
        <f ca="1">SUM(0.75*(F255-B255),B255)</f>
        <v>30</v>
      </c>
      <c r="F255" s="108">
        <v>27</v>
      </c>
      <c r="G255" s="71">
        <f ca="1">SUM(0.25*(J255-F255),F255)</f>
        <v>24</v>
      </c>
      <c r="H255" s="71">
        <f ca="1">SUM(0.5*(J255-F255),F255)</f>
        <v>21</v>
      </c>
      <c r="I255" s="71">
        <f ca="1">SUM(0.75*(J255-F255),F255)</f>
        <v>18</v>
      </c>
      <c r="J255" s="108">
        <f ca="1">SUM(F255,-B255,F255)</f>
        <v>15</v>
      </c>
      <c r="K255" s="71">
        <f ca="1">SUM(0.25*(N255-J255),J255)</f>
        <v>12.75</v>
      </c>
      <c r="L255" s="71">
        <f ca="1">SUM(0.5*(N255-J255),J255)</f>
        <v>10.5</v>
      </c>
      <c r="M255" s="71">
        <f ca="1">SUM(0.75*(N255-J255),J255)</f>
        <v>8.25</v>
      </c>
      <c r="N255" s="108">
        <f ca="1">SUM(F255,-B255,J255,0.25*ABS(J255-F255))</f>
        <v>6</v>
      </c>
      <c r="O255" s="71">
        <f ca="1">SUM(0.25*(R255-N255),N255)</f>
        <v>8.75</v>
      </c>
      <c r="P255" s="71">
        <f ca="1">SUM(0.5*(R255-N255),N255)</f>
        <v>11.5</v>
      </c>
      <c r="Q255" s="71">
        <f ca="1">SUM(0.75*(R255-N255),N255)</f>
        <v>14.25</v>
      </c>
      <c r="R255" s="108">
        <v>17</v>
      </c>
      <c r="S255" s="122"/>
      <c r="T255" s="111">
        <f ca="1">SUM((AD20+AE20+AF20+AG20+AH20+AI19+AJ19+AK19+AL19+AM19+AN18+AO18+AP18+AQ18+AR18+AS17+AT17+AU17+AV17+AW17+AX16+AY16+AZ16+BA16+BB16+CG10+CH10+CI10+CJ10+CK10+CR8+CS8+CT8+CU8+CV8)*0.132/5,(BC15+BD15+BE15+BF15+BG15+BH15+BI14+BJ14+BK14+BL14+BM14+BN14+BO13+BP13+BQ13+BR13+BS13+BT13+BU12+BV12+BW12+BX12+BY12+BZ12+CA11+CB11+CC11+CD11+CE11+CF11+CL9+CM9+CN9+CO9+CP9+CQ9)*0.132/6,(CU7+CT7+CS7+CR7+CQ7+CP7+CO7+CN6+CM6+CL6+CK6+CJ6+CI6+CH6)*0.132/7,(CG5+CF5+CE5+CD5+CC5+CB5+CA4+BZ4+BY4+BX4+BW4+BV4)*0.132/6,17)</f>
        <v>15.673424175824177</v>
      </c>
      <c r="U255" s="111"/>
      <c r="V255" s="122"/>
      <c r="W255" s="108"/>
    </row>
    <row r="256" spans="2:23">
      <c r="B256" s="108"/>
      <c r="C256" s="71"/>
      <c r="D256" s="71"/>
      <c r="E256" s="71"/>
      <c r="F256" s="108"/>
      <c r="G256" s="71"/>
      <c r="H256" s="71"/>
      <c r="I256" s="71"/>
      <c r="J256" s="108"/>
      <c r="K256" s="71"/>
      <c r="L256" s="71"/>
      <c r="M256" s="71"/>
      <c r="N256" s="108"/>
      <c r="O256" s="71"/>
      <c r="P256" s="71"/>
      <c r="Q256" s="71"/>
      <c r="R256" s="108"/>
      <c r="S256" s="122"/>
      <c r="T256" s="111"/>
      <c r="U256" s="111"/>
      <c r="V256" s="122"/>
      <c r="W256" s="108"/>
    </row>
    <row r="257" spans="2:23">
      <c r="B257" s="108">
        <v>32</v>
      </c>
      <c r="C257" s="71">
        <f ca="1">SUM(0.25*(F257-B257),B257)</f>
        <v>31</v>
      </c>
      <c r="D257" s="71">
        <f ca="1">SUM(0.5*(F257-B257)+B257)</f>
        <v>30</v>
      </c>
      <c r="E257" s="71">
        <f ca="1">SUM(0.75*(F257-B257),B257)</f>
        <v>29</v>
      </c>
      <c r="F257" s="108">
        <v>28</v>
      </c>
      <c r="G257" s="71">
        <f ca="1">SUM(0.25*(J257-F257),F257)</f>
        <v>27</v>
      </c>
      <c r="H257" s="71">
        <f ca="1">SUM(0.5*(J257-F257),F257)</f>
        <v>26</v>
      </c>
      <c r="I257" s="71">
        <f ca="1">SUM(0.75*(J257-F257),F257)</f>
        <v>25</v>
      </c>
      <c r="J257" s="108">
        <f ca="1">SUM(F257,-B257,F257)</f>
        <v>24</v>
      </c>
      <c r="K257" s="71">
        <f ca="1">SUM(0.25*(N257-J257),J257)</f>
        <v>23.25</v>
      </c>
      <c r="L257" s="71">
        <f ca="1">SUM(0.5*(N257-J257),J257)</f>
        <v>22.5</v>
      </c>
      <c r="M257" s="71">
        <f ca="1">SUM(0.75*(N257-J257),J257)</f>
        <v>21.75</v>
      </c>
      <c r="N257" s="108">
        <f ca="1">SUM(F257,-B257,J257,0.25*ABS(J257-F257))</f>
        <v>21</v>
      </c>
      <c r="O257" s="71">
        <f ca="1">SUM(0.25*(R257-N257),N257)</f>
        <v>20</v>
      </c>
      <c r="P257" s="71">
        <f ca="1">SUM(0.5*(R257-N257),N257)</f>
        <v>19</v>
      </c>
      <c r="Q257" s="71">
        <f ca="1">SUM(0.75*(R257-N257),N257)</f>
        <v>18</v>
      </c>
      <c r="R257" s="108">
        <v>17</v>
      </c>
      <c r="S257" s="122"/>
      <c r="T257" s="111">
        <f ca="1">SUM((AS19+AT19+AU18+AV18+AW17+AX17+AY16+AZ16+BA15+BB15+BC14+BD14+BE13+BF13+BG12+BH12+BI11+BJ11+BK10+BL10+BM9+BN9+BO8+BP8+BO7+BN7+BM6+BL6)*0.132/2,(AR20+BK5+BJ4)*0.132,17)</f>
        <v>16.529538461538461</v>
      </c>
      <c r="U257" s="111"/>
      <c r="V257" s="122"/>
      <c r="W257" s="108"/>
    </row>
    <row r="258" spans="2:23">
      <c r="B258" s="108">
        <v>33</v>
      </c>
      <c r="C258" s="71">
        <f ca="1">SUM(0.25*(F258-B258),B258)</f>
        <v>31.75</v>
      </c>
      <c r="D258" s="71">
        <f ca="1">SUM(0.5*(F258-B258)+B258)</f>
        <v>30.5</v>
      </c>
      <c r="E258" s="71">
        <f ca="1">SUM(0.75*(F258-B258),B258)</f>
        <v>29.25</v>
      </c>
      <c r="F258" s="108">
        <v>28</v>
      </c>
      <c r="G258" s="71">
        <f ca="1">SUM(0.25*(J258-F258),F258)</f>
        <v>26.75</v>
      </c>
      <c r="H258" s="71">
        <f ca="1">SUM(0.5*(J258-F258),F258)</f>
        <v>25.5</v>
      </c>
      <c r="I258" s="71">
        <f ca="1">SUM(0.75*(J258-F258),F258)</f>
        <v>24.25</v>
      </c>
      <c r="J258" s="108">
        <f ca="1">SUM(F258,-B258,F258)</f>
        <v>23</v>
      </c>
      <c r="K258" s="71">
        <f ca="1">SUM(0.25*(N258-J258),J258)</f>
        <v>22.0625</v>
      </c>
      <c r="L258" s="71">
        <f ca="1">SUM(0.5*(N258-J258),J258)</f>
        <v>21.125</v>
      </c>
      <c r="M258" s="71">
        <f ca="1">SUM(0.75*(N258-J258),J258)</f>
        <v>20.1875</v>
      </c>
      <c r="N258" s="108">
        <f ca="1">SUM(F258,-B258,J258,0.25*ABS(J258-F258))</f>
        <v>19.25</v>
      </c>
      <c r="O258" s="71">
        <f ca="1">SUM(0.25*(R258-N258),N258)</f>
        <v>18.6875</v>
      </c>
      <c r="P258" s="71">
        <f ca="1">SUM(0.5*(R258-N258),N258)</f>
        <v>18.125</v>
      </c>
      <c r="Q258" s="71">
        <f ca="1">SUM(0.75*(R258-N258),N258)</f>
        <v>17.5625</v>
      </c>
      <c r="R258" s="108">
        <v>17</v>
      </c>
      <c r="S258" s="122"/>
      <c r="T258" s="111">
        <f ca="1">SUM((AP20+AQ20+AR19+AS19+AW17+AX17+AY16+AZ16+BD14+BE14+BI12+BJ12+BK11+BL11+BM10+BN10+BO9+BP9+BQ8+BR8)*0.132/2,(AT18+AU18+AV18+BA15+BB15+BC15+BF13+BG13+BH13)*0.132/3,(BS7+BT6+BU5+BV4)*0.132,17)</f>
        <v>16.155538461538463</v>
      </c>
      <c r="U258" s="111"/>
      <c r="V258" s="122"/>
      <c r="W258" s="108"/>
    </row>
    <row r="259" spans="2:23">
      <c r="B259" s="108">
        <v>34</v>
      </c>
      <c r="C259" s="71">
        <f ca="1">SUM(0.25*(F259-B259),B259)</f>
        <v>32.5</v>
      </c>
      <c r="D259" s="71">
        <f ca="1">SUM(0.5*(F259-B259)+B259)</f>
        <v>31</v>
      </c>
      <c r="E259" s="71">
        <f ca="1">SUM(0.75*(F259-B259),B259)</f>
        <v>29.5</v>
      </c>
      <c r="F259" s="108">
        <v>28</v>
      </c>
      <c r="G259" s="71">
        <f ca="1">SUM(0.25*(J259-F259),F259)</f>
        <v>26.5</v>
      </c>
      <c r="H259" s="71">
        <f ca="1">SUM(0.5*(J259-F259),F259)</f>
        <v>25</v>
      </c>
      <c r="I259" s="71">
        <f ca="1">SUM(0.75*(J259-F259),F259)</f>
        <v>23.5</v>
      </c>
      <c r="J259" s="108">
        <f ca="1">SUM(F259,-B259,F259)</f>
        <v>22</v>
      </c>
      <c r="K259" s="71">
        <f ca="1">SUM(0.25*(N259-J259),J259)</f>
        <v>20.875</v>
      </c>
      <c r="L259" s="71">
        <f ca="1">SUM(0.5*(N259-J259),J259)</f>
        <v>19.75</v>
      </c>
      <c r="M259" s="71">
        <f ca="1">SUM(0.75*(N259-J259),J259)</f>
        <v>18.625</v>
      </c>
      <c r="N259" s="108">
        <f ca="1">SUM(F259,-B259,J259,0.25*ABS(J259-F259))</f>
        <v>17.5</v>
      </c>
      <c r="O259" s="71">
        <f ca="1">SUM(0.25*(R259-N259),N259)</f>
        <v>17.375</v>
      </c>
      <c r="P259" s="71">
        <f ca="1">SUM(0.5*(R259-N259),N259)</f>
        <v>17.25</v>
      </c>
      <c r="Q259" s="71">
        <f ca="1">SUM(0.75*(R259-N259),N259)</f>
        <v>17.125</v>
      </c>
      <c r="R259" s="108">
        <v>17</v>
      </c>
      <c r="S259" s="122"/>
      <c r="T259" s="111">
        <f ca="1">SUM((AP19+AQ19+AR19+AU17+AV17+AW17+AX16+AY16+AZ16+BA15+BB15+BC15+BD14+BE14+BF14+BG13+BH13+BI13+BJ12+BK12+BL12+BM11+BN11+BO11+BR9+BS9+BT9)*0.132/3,(AN20+AO20+AS18+AT18+BP10+BQ10+BU8+BV8)*0.132/2,(BV7+BV6+BV5+BV4)*0.132,17)</f>
        <v>15.781538461538462</v>
      </c>
      <c r="U259" s="111"/>
      <c r="V259" s="122"/>
      <c r="W259" s="108"/>
    </row>
    <row r="260" spans="2:23">
      <c r="B260" s="108">
        <v>35</v>
      </c>
      <c r="C260" s="71">
        <f ca="1">SUM(0.25*(F260-B260),B260)</f>
        <v>33.25</v>
      </c>
      <c r="D260" s="71">
        <f ca="1">SUM(0.5*(F260-B260)+B260)</f>
        <v>31.5</v>
      </c>
      <c r="E260" s="71">
        <f ca="1">SUM(0.75*(F260-B260),B260)</f>
        <v>29.75</v>
      </c>
      <c r="F260" s="108">
        <v>28</v>
      </c>
      <c r="G260" s="71">
        <f ca="1">SUM(0.25*(J260-F260),F260)</f>
        <v>26.25</v>
      </c>
      <c r="H260" s="71">
        <f ca="1">SUM(0.5*(J260-F260),F260)</f>
        <v>24.5</v>
      </c>
      <c r="I260" s="71">
        <f ca="1">SUM(0.75*(J260-F260),F260)</f>
        <v>22.75</v>
      </c>
      <c r="J260" s="108">
        <f ca="1">SUM(F260,-B260,F260)</f>
        <v>21</v>
      </c>
      <c r="K260" s="71">
        <f ca="1">SUM(0.25*(N260-J260),J260)</f>
        <v>19.6875</v>
      </c>
      <c r="L260" s="71">
        <f ca="1">SUM(0.5*(N260-J260),J260)</f>
        <v>18.375</v>
      </c>
      <c r="M260" s="71">
        <f ca="1">SUM(0.75*(N260-J260),J260)</f>
        <v>17.0625</v>
      </c>
      <c r="N260" s="108">
        <f ca="1">SUM(F260,-B260,J260,0.25*ABS(J260-F260))</f>
        <v>15.75</v>
      </c>
      <c r="O260" s="71">
        <f ca="1">SUM(0.25*(R260-N260),N260)</f>
        <v>16.0625</v>
      </c>
      <c r="P260" s="71">
        <f ca="1">SUM(0.5*(R260-N260),N260)</f>
        <v>16.375</v>
      </c>
      <c r="Q260" s="71">
        <f ca="1">SUM(0.75*(R260-N260),N260)</f>
        <v>16.6875</v>
      </c>
      <c r="R260" s="108">
        <v>17</v>
      </c>
      <c r="S260" s="122"/>
      <c r="T260" s="111">
        <f ca="1">SUM((AL20+AM20+AN20+AO19+AP19+AQ19+AR18+AS18+AT18+AU17+AV17+AW17+AX16+AY16+AZ16+BE14+BF14+BG14+BL12+BM12+BN12+BO11+BP11+BQ11+BR10+BS10+BT10+BU9+BV9+BW9+BX8+BY8+BZ8)*0.132/3,(BA15+BB15+BC15+BD15+BH13+BI13+BJ13+BK13)*0.132/4,(BY7+BX6+BW5+BV4)*0.132,17)</f>
        <v>15.781538461538462</v>
      </c>
      <c r="U260" s="111"/>
      <c r="V260" s="122"/>
      <c r="W260" s="108"/>
    </row>
    <row r="261" spans="2:23">
      <c r="B261" s="108">
        <v>36</v>
      </c>
      <c r="C261" s="71">
        <f ca="1">SUM(0.25*(F261-B261),B261)</f>
        <v>34</v>
      </c>
      <c r="D261" s="71">
        <f ca="1">SUM(0.5*(F261-B261)+B261)</f>
        <v>32</v>
      </c>
      <c r="E261" s="71">
        <f ca="1">SUM(0.75*(F261-B261),B261)</f>
        <v>30</v>
      </c>
      <c r="F261" s="108">
        <v>28</v>
      </c>
      <c r="G261" s="71">
        <f ca="1">SUM(0.25*(J261-F261),F261)</f>
        <v>26</v>
      </c>
      <c r="H261" s="71">
        <f ca="1">SUM(0.5*(J261-F261),F261)</f>
        <v>24</v>
      </c>
      <c r="I261" s="71">
        <f ca="1">SUM(0.75*(J261-F261),F261)</f>
        <v>22</v>
      </c>
      <c r="J261" s="108">
        <f ca="1">SUM(F261,-B261,F261)</f>
        <v>20</v>
      </c>
      <c r="K261" s="71">
        <f ca="1">SUM(0.25*(N261-J261),J261)</f>
        <v>18.5</v>
      </c>
      <c r="L261" s="71">
        <f ca="1">SUM(0.5*(N261-J261),J261)</f>
        <v>17</v>
      </c>
      <c r="M261" s="71">
        <f ca="1">SUM(0.75*(N261-J261),J261)</f>
        <v>15.5</v>
      </c>
      <c r="N261" s="108">
        <f ca="1">SUM(F261,-B261,J261,0.25*ABS(J261-F261))</f>
        <v>14</v>
      </c>
      <c r="O261" s="71">
        <f ca="1">SUM(0.25*(R261-N261),N261)</f>
        <v>14.75</v>
      </c>
      <c r="P261" s="71">
        <f ca="1">SUM(0.5*(R261-N261),N261)</f>
        <v>15.5</v>
      </c>
      <c r="Q261" s="71">
        <f ca="1">SUM(0.75*(R261-N261),N261)</f>
        <v>16.25</v>
      </c>
      <c r="R261" s="108">
        <v>17</v>
      </c>
      <c r="S261" s="122"/>
      <c r="T261" s="111">
        <f ca="1">SUM((AJ20+AK20+AL20+AQ18+AR18+AS18+AX16+AY16+AZ16+BU10+BV10+BW10+CB8+CC8+CD8)*0.132/3,(AM19+AN19+AO19+AP19+AT17+AU17+AV17+AW17+BA15+BB15+BC15+BD15+BE14+BF14+BG14+BH14+BI13+BJ13+BK13+BL13+BM12+BN12+BO12+BP12+BQ11+BR11+BS11+BT11+BX9+BY9+BZ9+CA9)*0.132/4,(CC7+CB7+CA6+BZ6+BY5+BX5+BW4+BV4)*0.132/2,17)</f>
        <v>15.660538461538462</v>
      </c>
      <c r="U261" s="111"/>
      <c r="V261" s="122"/>
      <c r="W261" s="108"/>
    </row>
    <row r="262" spans="2:23">
      <c r="B262" s="108">
        <v>37</v>
      </c>
      <c r="C262" s="71">
        <f ca="1">SUM(0.25*(F262-B262),B262)</f>
        <v>34.75</v>
      </c>
      <c r="D262" s="71">
        <f ca="1">SUM(0.5*(F262-B262)+B262)</f>
        <v>32.5</v>
      </c>
      <c r="E262" s="71">
        <f ca="1">SUM(0.75*(F262-B262),B262)</f>
        <v>30.25</v>
      </c>
      <c r="F262" s="108">
        <v>28</v>
      </c>
      <c r="G262" s="71">
        <f ca="1">SUM(0.25*(J262-F262),F262)</f>
        <v>25.75</v>
      </c>
      <c r="H262" s="71">
        <f ca="1">SUM(0.5*(J262-F262),F262)</f>
        <v>23.5</v>
      </c>
      <c r="I262" s="71">
        <f ca="1">SUM(0.75*(J262-F262),F262)</f>
        <v>21.25</v>
      </c>
      <c r="J262" s="108">
        <f ca="1">SUM(F262,-B262,F262)</f>
        <v>19</v>
      </c>
      <c r="K262" s="71">
        <f ca="1">SUM(0.25*(N262-J262),J262)</f>
        <v>17.3125</v>
      </c>
      <c r="L262" s="71">
        <f ca="1">SUM(0.5*(N262-J262),J262)</f>
        <v>15.625</v>
      </c>
      <c r="M262" s="71">
        <f ca="1">SUM(0.75*(N262-J262),J262)</f>
        <v>13.9375</v>
      </c>
      <c r="N262" s="108">
        <f ca="1">SUM(F262,-B262,J262,0.25*ABS(J262-F262))</f>
        <v>12.25</v>
      </c>
      <c r="O262" s="71">
        <f ca="1">SUM(0.25*(R262-N262),N262)</f>
        <v>13.4375</v>
      </c>
      <c r="P262" s="71">
        <f ca="1">SUM(0.5*(R262-N262),N262)</f>
        <v>14.625</v>
      </c>
      <c r="Q262" s="71">
        <f ca="1">SUM(0.75*(R262-N262),N262)</f>
        <v>15.8125</v>
      </c>
      <c r="R262" s="108">
        <v>17</v>
      </c>
      <c r="S262" s="122"/>
      <c r="T262" s="111">
        <f ca="1">SUM((AH20+AI20+AJ20)*0.132/3,(AK19+AL19+AM19+AN19+AO18+AP18+AQ18+AR18+AS17+AT17+AU17+AV17+AW16+AX16+AY16+AZ16)*0.132/4,(BA15+BB15+BC15+BD15+BE15+BJ13+BK13+BL13+BM13+BN13)*0.132/5,(BF14+BG14+BH14+BI14+BO12+BP12+BQ12+BR12+BS11+BT11+BU11+BV11+BW10+BX10+BY10+BZ10+CA9+CB9+CC9+CD9+CE8+CF8+CG8+CH8)*0.132/4,(CG7+CF7+CE7+CD6+CC6+CB6+CA5+BZ5+BY5+BX4+BW4+BV4)*0.132/3,17)</f>
        <v>15.409738461538462</v>
      </c>
      <c r="U262" s="111"/>
      <c r="V262" s="122"/>
      <c r="W262" s="108"/>
    </row>
    <row r="263" spans="2:23">
      <c r="B263" s="108">
        <v>38</v>
      </c>
      <c r="C263" s="71">
        <f ca="1">SUM(0.25*(F263-B263),B263)</f>
        <v>35.5</v>
      </c>
      <c r="D263" s="71">
        <f ca="1">SUM(0.5*(F263-B263)+B263)</f>
        <v>33</v>
      </c>
      <c r="E263" s="71">
        <f ca="1">SUM(0.75*(F263-B263),B263)</f>
        <v>30.5</v>
      </c>
      <c r="F263" s="108">
        <v>28</v>
      </c>
      <c r="G263" s="71">
        <f ca="1">SUM(0.25*(J263-F263),F263)</f>
        <v>25.5</v>
      </c>
      <c r="H263" s="71">
        <f ca="1">SUM(0.5*(J263-F263),F263)</f>
        <v>23</v>
      </c>
      <c r="I263" s="71">
        <f ca="1">SUM(0.75*(J263-F263),F263)</f>
        <v>20.5</v>
      </c>
      <c r="J263" s="108">
        <f ca="1">SUM(F263,-B263,F263)</f>
        <v>18</v>
      </c>
      <c r="K263" s="71">
        <f ca="1">SUM(0.25*(N263-J263),J263)</f>
        <v>16.125</v>
      </c>
      <c r="L263" s="71">
        <f ca="1">SUM(0.5*(N263-J263),J263)</f>
        <v>14.25</v>
      </c>
      <c r="M263" s="71">
        <f ca="1">SUM(0.75*(N263-J263),J263)</f>
        <v>12.375</v>
      </c>
      <c r="N263" s="108">
        <f ca="1">SUM(F263,-B263,J263,0.25*ABS(J263-F263))</f>
        <v>10.5</v>
      </c>
      <c r="O263" s="71">
        <f ca="1">SUM(0.25*(R263-N263),N263)</f>
        <v>12.125</v>
      </c>
      <c r="P263" s="71">
        <f ca="1">SUM(0.5*(R263-N263),N263)</f>
        <v>13.75</v>
      </c>
      <c r="Q263" s="71">
        <f ca="1">SUM(0.75*(R263-N263),N263)</f>
        <v>15.375</v>
      </c>
      <c r="R263" s="108">
        <v>17</v>
      </c>
      <c r="S263" s="122"/>
      <c r="T263" s="111">
        <f ca="1">SUM((AF20+AG20+AH20+AI20+AJ19+AK19+AL19+AM19+AS17+AT17+AU17+AV17+AW16+AX16+AY16+AZ16+BZ10+CA10+CB10+CC10+CI8+CJ8+CK8+CL8+CK7+CJ7+CI7+CH7+CG6+CF6+CE6+CD6+CC5+CB5+CA5+BZ5+BY4+BX4+BW4+BV4)*0.132/4,(AN18+AO18+AP18+AQ18+AR18+BA15+BB15+BC15+BD15+BE15+BF14+BG14+BH14+BI14+BJ14+BK13+BL13+BM13+BN13+BO13+BP12+BQ12+BR12+BS12+BT12+BU11+BV11+BW11+BX11+BY11+CD9+CE9+CF9+CG9+CH9)*0.132/5,17)</f>
        <v>15.618738461538463</v>
      </c>
      <c r="U263" s="111"/>
      <c r="V263" s="122"/>
      <c r="W263" s="108"/>
    </row>
    <row r="264" spans="2:23">
      <c r="B264" s="108">
        <v>39</v>
      </c>
      <c r="C264" s="71">
        <f ca="1">SUM(0.25*(F264-B264),B264)</f>
        <v>36.25</v>
      </c>
      <c r="D264" s="71">
        <f ca="1">SUM(0.5*(F264-B264)+B264)</f>
        <v>33.5</v>
      </c>
      <c r="E264" s="71">
        <f ca="1">SUM(0.75*(F264-B264),B264)</f>
        <v>30.75</v>
      </c>
      <c r="F264" s="108">
        <v>28</v>
      </c>
      <c r="G264" s="71">
        <f ca="1">SUM(0.25*(J264-F264),F264)</f>
        <v>25.25</v>
      </c>
      <c r="H264" s="71">
        <f ca="1">SUM(0.5*(J264-F264),F264)</f>
        <v>22.5</v>
      </c>
      <c r="I264" s="71">
        <f ca="1">SUM(0.75*(J264-F264),F264)</f>
        <v>19.75</v>
      </c>
      <c r="J264" s="108">
        <f ca="1">SUM(F264,-B264,F264)</f>
        <v>17</v>
      </c>
      <c r="K264" s="71">
        <f ca="1">SUM(0.25*(N264-J264),J264)</f>
        <v>14.9375</v>
      </c>
      <c r="L264" s="71">
        <f ca="1">SUM(0.5*(N264-J264),J264)</f>
        <v>12.875</v>
      </c>
      <c r="M264" s="71">
        <f ca="1">SUM(0.75*(N264-J264),J264)</f>
        <v>10.8125</v>
      </c>
      <c r="N264" s="108">
        <f ca="1">SUM(F264,-B264,J264,0.25*ABS(J264-F264))</f>
        <v>8.75</v>
      </c>
      <c r="O264" s="71">
        <f ca="1">SUM(0.25*(R264-N264),N264)</f>
        <v>10.8125</v>
      </c>
      <c r="P264" s="71">
        <f ca="1">SUM(0.5*(R264-N264),N264)</f>
        <v>12.875</v>
      </c>
      <c r="Q264" s="71">
        <f ca="1">SUM(0.75*(R264-N264),N264)</f>
        <v>14.9375</v>
      </c>
      <c r="R264" s="108">
        <v>17</v>
      </c>
      <c r="S264" s="122"/>
      <c r="T264" s="111">
        <f ca="1">SUM((AD20+AE20+AF20+AG20+AM18+AN18+AO18+AP18)*0.132/4,(AH19+AI19+AJ19+AK19+AL19+AQ17+AR17+AS17+AT17+AU17+AV16+AW16+AX16+AY16+AZ16+BG14+BH14+BI14+BJ14+BK14+BR12+BS12+BT12+BU12+BV12+BW11+BX11+BY11+BZ11+CA11+CB10+CC10+CD10+CE10+CF10+CG9+CH9+CI9+CJ9+CK9+CL8+CM8+CN8+CO8+CP8+CO7+CN7+CM7+CL7+CK7+CJ6+CI6+CH6+CG6+CF6+CE5+CD5+CC5+CB5+CA5+BZ4+BY4+BX4+BW4+BV4)*0.132/5,(BA15+BB15+BC15+BD15+BE15+BF15+BL13+BM13+BN13+BO13+BP13+BQ13)*0.132/6,17)</f>
        <v>15.469138461538464</v>
      </c>
      <c r="U264" s="111"/>
      <c r="V264" s="122"/>
      <c r="W264" s="108"/>
    </row>
    <row r="265" spans="2:23">
      <c r="B265" s="108"/>
      <c r="C265" s="71"/>
      <c r="D265" s="71"/>
      <c r="E265" s="71"/>
      <c r="F265" s="108"/>
      <c r="G265" s="71"/>
      <c r="H265" s="71"/>
      <c r="I265" s="71"/>
      <c r="J265" s="108"/>
      <c r="K265" s="71"/>
      <c r="L265" s="71"/>
      <c r="M265" s="71"/>
      <c r="N265" s="108"/>
      <c r="O265" s="71"/>
      <c r="P265" s="71"/>
      <c r="Q265" s="71"/>
      <c r="R265" s="108"/>
      <c r="S265" s="122"/>
      <c r="T265" s="111"/>
      <c r="U265" s="111"/>
      <c r="V265" s="122"/>
      <c r="W265" s="108"/>
    </row>
    <row r="266" spans="2:23">
      <c r="B266" s="108">
        <v>33</v>
      </c>
      <c r="C266" s="71">
        <f ca="1">SUM(0.25*(F266-B266),B266)</f>
        <v>32</v>
      </c>
      <c r="D266" s="71">
        <f ca="1">SUM(0.5*(F266-B266)+B266)</f>
        <v>31</v>
      </c>
      <c r="E266" s="71">
        <f ca="1">SUM(0.75*(F266-B266),B266)</f>
        <v>30</v>
      </c>
      <c r="F266" s="108">
        <v>29</v>
      </c>
      <c r="G266" s="71">
        <f ca="1">SUM(0.25*(J266-F266),F266)</f>
        <v>28</v>
      </c>
      <c r="H266" s="71">
        <f ca="1">SUM(0.5*(J266-F266),F266)</f>
        <v>27</v>
      </c>
      <c r="I266" s="71">
        <f ca="1">SUM(0.75*(J266-F266),F266)</f>
        <v>26</v>
      </c>
      <c r="J266" s="108">
        <f ca="1">SUM(F266,-B266,F266)</f>
        <v>25</v>
      </c>
      <c r="K266" s="71">
        <f ca="1">SUM(0.25*(N266-J266),J266)</f>
        <v>24</v>
      </c>
      <c r="L266" s="71">
        <f ca="1">SUM(0.5*(N266-J266),J266)</f>
        <v>23</v>
      </c>
      <c r="M266" s="71">
        <f ca="1">SUM(0.75*(N266-J266),J266)</f>
        <v>22</v>
      </c>
      <c r="N266" s="108">
        <f ca="1">SUM(J266,J266,-F266)</f>
        <v>21</v>
      </c>
      <c r="O266" s="71">
        <f ca="1">SUM(0.25*(R266-N266),N266)</f>
        <v>20</v>
      </c>
      <c r="P266" s="71">
        <f ca="1">SUM(0.5*(R266-N266),N266)</f>
        <v>19</v>
      </c>
      <c r="Q266" s="71">
        <f ca="1">SUM(0.75*(R266-N266),N266)</f>
        <v>18</v>
      </c>
      <c r="R266" s="108">
        <v>17</v>
      </c>
      <c r="S266" s="122"/>
      <c r="T266" s="111">
        <f ca="1">SUM(AP20*0.132,(AQ19+AR19+AS18+AT18+AU17+AV17+AW16+AX16+AY15+AZ15+BA14+BB14+BC13+BD13+BE12+BF12++BG11+BH11+BI10+BJ10+BK9+BL9+BM8+BN8+BO7+BP7+BQ6+BR6+BS5+BT5+BU4+BV4)*0.132/2,17)</f>
        <v>15.605538461538464</v>
      </c>
      <c r="U266" s="111"/>
      <c r="V266" s="122"/>
      <c r="W266" s="108"/>
    </row>
    <row r="267" spans="2:23">
      <c r="B267" s="108">
        <v>34</v>
      </c>
      <c r="C267" s="71">
        <f ca="1">SUM(0.25*(F267-B267),B267)</f>
        <v>32.75</v>
      </c>
      <c r="D267" s="71">
        <f ca="1">SUM(0.5*(F267-B267)+B267)</f>
        <v>31.5</v>
      </c>
      <c r="E267" s="71">
        <f ca="1">SUM(0.75*(F267-B267),B267)</f>
        <v>30.25</v>
      </c>
      <c r="F267" s="108">
        <v>29</v>
      </c>
      <c r="G267" s="71">
        <f ca="1">SUM(0.25*(J267-F267),F267)</f>
        <v>27.75</v>
      </c>
      <c r="H267" s="71">
        <f ca="1">SUM(0.5*(J267-F267),F267)</f>
        <v>26.5</v>
      </c>
      <c r="I267" s="71">
        <f ca="1">SUM(0.75*(J267-F267),F267)</f>
        <v>25.25</v>
      </c>
      <c r="J267" s="108">
        <f ca="1">SUM(F267,-B267,F267)</f>
        <v>24</v>
      </c>
      <c r="K267" s="71">
        <f ca="1">SUM(0.25*(N267-J267),J267)</f>
        <v>23.0625</v>
      </c>
      <c r="L267" s="71">
        <f ca="1">SUM(0.5*(N267-J267),J267)</f>
        <v>22.125</v>
      </c>
      <c r="M267" s="71">
        <f ca="1">SUM(0.75*(N267-J267),J267)</f>
        <v>21.1875</v>
      </c>
      <c r="N267" s="108">
        <f ca="1">SUM(F267,-B267,J267,0.25*ABS(J267-F267))</f>
        <v>20.25</v>
      </c>
      <c r="O267" s="71">
        <f ca="1">SUM(0.25*(R267-N267),N267)</f>
        <v>19.4375</v>
      </c>
      <c r="P267" s="71">
        <f ca="1">SUM(0.5*(R267-N267),N267)</f>
        <v>18.625</v>
      </c>
      <c r="Q267" s="71">
        <f ca="1">SUM(0.75*(R267-N267),N267)</f>
        <v>17.8125</v>
      </c>
      <c r="R267" s="108">
        <v>17</v>
      </c>
      <c r="S267" s="122"/>
      <c r="T267" s="111">
        <f ca="1">SUM((AN20+AO20+AP19+AQ19+AU17+AV17+AW16+AX16+BB14+BC14+BG12+BH12+BI11+BJ11+BK10+BL10+BM9+BN9+BO8+BP8+BS5+BT5+BU4+BV4)*0.132/2,(AR18+AS18+AT18+AY15+AZ15+BA15+BD13+BE13+BF13)*0.132/3,(BQ7+BR6)*0.132,17)</f>
        <v>15.627538461538462</v>
      </c>
      <c r="U267" s="111"/>
      <c r="V267" s="122"/>
      <c r="W267" s="108"/>
    </row>
    <row r="268" spans="2:23">
      <c r="B268" s="108">
        <v>35</v>
      </c>
      <c r="C268" s="71">
        <f ca="1">SUM(0.25*(F268-B268),B268)</f>
        <v>33.5</v>
      </c>
      <c r="D268" s="71">
        <f ca="1">SUM(0.5*(F268-B268)+B268)</f>
        <v>32</v>
      </c>
      <c r="E268" s="71">
        <f ca="1">SUM(0.75*(F268-B268),B268)</f>
        <v>30.5</v>
      </c>
      <c r="F268" s="108">
        <v>29</v>
      </c>
      <c r="G268" s="71">
        <f ca="1">SUM(0.25*(J268-F268),F268)</f>
        <v>27.5</v>
      </c>
      <c r="H268" s="71">
        <f ca="1">SUM(0.5*(J268-F268),F268)</f>
        <v>26</v>
      </c>
      <c r="I268" s="71">
        <f ca="1">SUM(0.75*(J268-F268),F268)</f>
        <v>24.5</v>
      </c>
      <c r="J268" s="108">
        <f ca="1">SUM(F268,-B268,F268)</f>
        <v>23</v>
      </c>
      <c r="K268" s="71">
        <f ca="1">SUM(0.25*(N268-J268),J268)</f>
        <v>21.875</v>
      </c>
      <c r="L268" s="71">
        <f ca="1">SUM(0.5*(N268-J268),J268)</f>
        <v>20.75</v>
      </c>
      <c r="M268" s="71">
        <f ca="1">SUM(0.75*(N268-J268),J268)</f>
        <v>19.625</v>
      </c>
      <c r="N268" s="108">
        <f ca="1">SUM(F268,-B268,J268,0.25*ABS(J268-F268))</f>
        <v>18.5</v>
      </c>
      <c r="O268" s="71">
        <f ca="1">SUM(0.25*(R268-N268),N268)</f>
        <v>18.125</v>
      </c>
      <c r="P268" s="71">
        <f ca="1">SUM(0.5*(R268-N268),N268)</f>
        <v>17.75</v>
      </c>
      <c r="Q268" s="71">
        <f ca="1">SUM(0.75*(R268-N268),N268)</f>
        <v>17.375</v>
      </c>
      <c r="R268" s="108">
        <v>17</v>
      </c>
      <c r="S268" s="122"/>
      <c r="T268" s="111">
        <f ca="1">SUM((AL20+AM20+AQ18+AR18)*0.132/2,(AN19+AO19+AP19+AS17+AT17+AU17+AV16+AW16+AX16+AY15+AZ15+BA15+BB14+BC14+BD14+BE13+BF13+BG13+BH12+BI12+BJ12+BK11+BL11+BM11+BP9+BQ9+BR9)*0.132/3,(BN10+BO10+BS8+BT8)*0.132/2,(BU7+BU6+BV5+BV4)*0.132,17)</f>
        <v>15.671538461538461</v>
      </c>
      <c r="U268" s="111"/>
      <c r="V268" s="122"/>
      <c r="W268" s="108"/>
    </row>
    <row r="269" spans="2:23">
      <c r="B269" s="108">
        <v>36</v>
      </c>
      <c r="C269" s="71">
        <f ca="1">SUM(0.25*(F269-B269),B269)</f>
        <v>34.25</v>
      </c>
      <c r="D269" s="71">
        <f ca="1">SUM(0.5*(F269-B269)+B269)</f>
        <v>32.5</v>
      </c>
      <c r="E269" s="71">
        <f ca="1">SUM(0.75*(F269-B269),B269)</f>
        <v>30.75</v>
      </c>
      <c r="F269" s="108">
        <v>29</v>
      </c>
      <c r="G269" s="71">
        <f ca="1">SUM(0.25*(J269-F269),F269)</f>
        <v>27.25</v>
      </c>
      <c r="H269" s="71">
        <f ca="1">SUM(0.5*(J269-F269),F269)</f>
        <v>25.5</v>
      </c>
      <c r="I269" s="71">
        <f ca="1">SUM(0.75*(J269-F269),F269)</f>
        <v>23.75</v>
      </c>
      <c r="J269" s="108">
        <f ca="1">SUM(F269,-B269,F269)</f>
        <v>22</v>
      </c>
      <c r="K269" s="71">
        <f ca="1">SUM(0.25*(N269-J269),J269)</f>
        <v>20.6875</v>
      </c>
      <c r="L269" s="71">
        <f ca="1">SUM(0.5*(N269-J269),J269)</f>
        <v>19.375</v>
      </c>
      <c r="M269" s="71">
        <f ca="1">SUM(0.75*(N269-J269),J269)</f>
        <v>18.0625</v>
      </c>
      <c r="N269" s="108">
        <f ca="1">SUM(F269,-B269,J269,0.25*ABS(J269-F269))</f>
        <v>16.75</v>
      </c>
      <c r="O269" s="71">
        <f ca="1">SUM(0.25*(R269-N269),N269)</f>
        <v>16.8125</v>
      </c>
      <c r="P269" s="71">
        <f ca="1">SUM(0.5*(R269-N269),N269)</f>
        <v>16.875</v>
      </c>
      <c r="Q269" s="71">
        <f ca="1">SUM(0.75*(R269-N269),N269)</f>
        <v>16.9375</v>
      </c>
      <c r="R269" s="108">
        <v>17</v>
      </c>
      <c r="S269" s="122"/>
      <c r="T269" s="111">
        <f ca="1">SUM((AJ20+AK20+AL20+AM19+AN19+AO19+AP18+AQ18+AR18+AS17+AT17+AU17+AV16+AW16+AX16+BC14+BD14+BE14+BJ12+BK12+BL12+BM11+BN11+BO11+BP10+BQ10+BR10+BS9+BT9+BU9+BV8+BW8+BX8)*0.132/3,(AY15+AZ15+BA15+BB15+BF13+BG13+BH13+BI13)*0.132/4,(BW7+BW6+BV5+BV4)*0.132,17)</f>
        <v>15.275538461538462</v>
      </c>
      <c r="U269" s="111"/>
      <c r="V269" s="122"/>
      <c r="W269" s="108"/>
    </row>
    <row r="270" spans="2:23">
      <c r="B270" s="108">
        <v>37</v>
      </c>
      <c r="C270" s="71">
        <f ca="1">SUM(0.25*(F270-B270),B270)</f>
        <v>35</v>
      </c>
      <c r="D270" s="71">
        <f ca="1">SUM(0.5*(F270-B270)+B270)</f>
        <v>33</v>
      </c>
      <c r="E270" s="71">
        <f ca="1">SUM(0.75*(F270-B270),B270)</f>
        <v>31</v>
      </c>
      <c r="F270" s="108">
        <v>29</v>
      </c>
      <c r="G270" s="71">
        <f ca="1">SUM(0.25*(J270-F270),F270)</f>
        <v>27</v>
      </c>
      <c r="H270" s="71">
        <f ca="1">SUM(0.5*(J270-F270),F270)</f>
        <v>25</v>
      </c>
      <c r="I270" s="71">
        <f ca="1">SUM(0.75*(J270-F270),F270)</f>
        <v>23</v>
      </c>
      <c r="J270" s="108">
        <f ca="1">SUM(F270,-B270,F270)</f>
        <v>21</v>
      </c>
      <c r="K270" s="71">
        <f ca="1">SUM(0.25*(N270-J270),J270)</f>
        <v>19.5</v>
      </c>
      <c r="L270" s="71">
        <f ca="1">SUM(0.5*(N270-J270),J270)</f>
        <v>18</v>
      </c>
      <c r="M270" s="71">
        <f ca="1">SUM(0.75*(N270-J270),J270)</f>
        <v>16.5</v>
      </c>
      <c r="N270" s="108">
        <f ca="1">SUM(F270,-B270,J270,0.25*ABS(J270-F270))</f>
        <v>15</v>
      </c>
      <c r="O270" s="71">
        <f ca="1">SUM(0.25*(R270-N270),N270)</f>
        <v>15.5</v>
      </c>
      <c r="P270" s="71">
        <f ca="1">SUM(0.5*(R270-N270),N270)</f>
        <v>16</v>
      </c>
      <c r="Q270" s="71">
        <f ca="1">SUM(0.75*(R270-N270),N270)</f>
        <v>16.5</v>
      </c>
      <c r="R270" s="108">
        <v>17</v>
      </c>
      <c r="S270" s="122"/>
      <c r="T270" s="111">
        <f ca="1">SUM((AH20+AI20+AJ20+AO18+AP18+AQ18+AV16+AW16+AX16)*0.132/3,(AK19+AL19+AM19+AN19+AR17+AS17+AT17+AU17+AY15+AZ15+BA15+BB15+BC14+BD14+BE14+BF14+BG13+BH13+BI13+BJ13+BK12+BL12+BM12+BN12+BO11+BP11+BQ11+BR11+BV9+BW9+BX9+BY9)*0.132/4,(BS10+BT10+BU10+BZ8+CA8+CB8)*0.132/3,(CA7+BZ7+BY6+BX6)*0.132/2,(BW5+BV4)*0.132,17)</f>
        <v>15.440538461538463</v>
      </c>
      <c r="U270" s="111"/>
      <c r="V270" s="122"/>
      <c r="W270" s="108"/>
    </row>
    <row r="271" spans="2:23">
      <c r="B271" s="108">
        <v>38</v>
      </c>
      <c r="C271" s="71">
        <f ca="1">SUM(0.25*(F271-B271),B271)</f>
        <v>35.75</v>
      </c>
      <c r="D271" s="71">
        <f ca="1">SUM(0.5*(F271-B271)+B271)</f>
        <v>33.5</v>
      </c>
      <c r="E271" s="71">
        <f ca="1">SUM(0.75*(F271-B271),B271)</f>
        <v>31.25</v>
      </c>
      <c r="F271" s="108">
        <v>29</v>
      </c>
      <c r="G271" s="71">
        <f ca="1">SUM(0.25*(J271-F271),F271)</f>
        <v>26.75</v>
      </c>
      <c r="H271" s="71">
        <f ca="1">SUM(0.5*(J271-F271),F271)</f>
        <v>24.5</v>
      </c>
      <c r="I271" s="71">
        <f ca="1">SUM(0.75*(J271-F271),F271)</f>
        <v>22.25</v>
      </c>
      <c r="J271" s="108">
        <f ca="1">SUM(F271,-B271,F271)</f>
        <v>20</v>
      </c>
      <c r="K271" s="71">
        <f ca="1">SUM(0.25*(N271-J271),J271)</f>
        <v>18.3125</v>
      </c>
      <c r="L271" s="71">
        <f ca="1">SUM(0.5*(N271-J271),J271)</f>
        <v>16.625</v>
      </c>
      <c r="M271" s="71">
        <f ca="1">SUM(0.75*(N271-J271),J271)</f>
        <v>14.9375</v>
      </c>
      <c r="N271" s="108">
        <f ca="1">SUM(F271,-B271,J271,0.25*ABS(J271-F271))</f>
        <v>13.25</v>
      </c>
      <c r="O271" s="71">
        <f ca="1">SUM(0.25*(R271-N271),N271)</f>
        <v>14.1875</v>
      </c>
      <c r="P271" s="71">
        <f ca="1">SUM(0.5*(R271-N271),N271)</f>
        <v>15.125</v>
      </c>
      <c r="Q271" s="71">
        <f ca="1">SUM(0.75*(R271-N271),N271)</f>
        <v>16.0625</v>
      </c>
      <c r="R271" s="108">
        <v>17</v>
      </c>
      <c r="S271" s="122"/>
      <c r="T271" s="111">
        <f ca="1">SUM((AF20+AG20+AH20)*0.132/3,(AI19+AJ19+AK19+AL19+AM18+AN18+AO18+AP18+AQ17+AR17+AS17+AT17+AU16+AV16+AW16+AX16+BD14+BE14+BF14+BG14+BM12+BN12+BO12+BP12+BQ11+BR11+BS11+BT11+BU10+BV10+BW10+BX10+BY9+BZ9+CA9+CB9+CC8+CD8+CE8+CF8)*0.132/4,(AY15+AZ15+BA15+BB15+BC15+BH13+BI13+BJ13+BK13+BL13)*0.132/5,(CE7+CD7+CC7+CB6+CA6+BZ6)*0.132/3,(BY5+BX5+BW4+BV4)*0.132/2,17)</f>
        <v>15.334938461538462</v>
      </c>
      <c r="U271" s="111"/>
      <c r="V271" s="122"/>
      <c r="W271" s="108"/>
    </row>
    <row r="272" spans="2:23">
      <c r="B272" s="108">
        <v>39</v>
      </c>
      <c r="C272" s="71">
        <f ca="1">SUM(0.25*(F272-B272),B272)</f>
        <v>36.5</v>
      </c>
      <c r="D272" s="71">
        <f ca="1">SUM(0.5*(F272-B272)+B272)</f>
        <v>34</v>
      </c>
      <c r="E272" s="71">
        <f ca="1">SUM(0.75*(F272-B272),B272)</f>
        <v>31.5</v>
      </c>
      <c r="F272" s="108">
        <v>29</v>
      </c>
      <c r="G272" s="71">
        <f ca="1">SUM(0.25*(J272-F272),F272)</f>
        <v>26.5</v>
      </c>
      <c r="H272" s="71">
        <f ca="1">SUM(0.5*(J272-F272),F272)</f>
        <v>24</v>
      </c>
      <c r="I272" s="71">
        <f ca="1">SUM(0.75*(J272-F272),F272)</f>
        <v>21.5</v>
      </c>
      <c r="J272" s="108">
        <f ca="1">SUM(F272,-B272,F272)</f>
        <v>19</v>
      </c>
      <c r="K272" s="71">
        <f ca="1">SUM(0.25*(N272-J272),J272)</f>
        <v>17.125</v>
      </c>
      <c r="L272" s="71">
        <f ca="1">SUM(0.5*(N272-J272),J272)</f>
        <v>15.25</v>
      </c>
      <c r="M272" s="71">
        <f ca="1">SUM(0.75*(N272-J272),J272)</f>
        <v>13.375</v>
      </c>
      <c r="N272" s="108">
        <f ca="1">SUM(F272,-B272,J272,0.25*ABS(J272-F272))</f>
        <v>11.5</v>
      </c>
      <c r="O272" s="71">
        <f ca="1">SUM(0.25*(R272-N272),N272)</f>
        <v>12.875</v>
      </c>
      <c r="P272" s="71">
        <f ca="1">SUM(0.5*(R272-N272),N272)</f>
        <v>14.25</v>
      </c>
      <c r="Q272" s="71">
        <f ca="1">SUM(0.75*(R272-N272),N272)</f>
        <v>15.625</v>
      </c>
      <c r="R272" s="108">
        <v>17</v>
      </c>
      <c r="S272" s="122"/>
      <c r="T272" s="111">
        <f ca="1">SUM((AD20+AE20+AF20+AG20+AH19+AI19+AJ19+AK19+AQ17+AR17+AS17+AT17+AU16+AV16+AW16+AX16+BX10+BY10+BZ10+CA10+CG8+CH8+CI8+CJ8+CI7+CH7+CG7+CF7+CE6+CD6+CC6+CB6)*0.132/4,(AL18+AM18+AN18+AO18+AP18+AY15+AZ15+BA15+BB15+BC15+BD14+BE14+BF14+BG14+BH14+BI13+BJ13+BK13+BL13+BM13+BN12+BO12+BP12+BQ12+BR12+BS11+BT11+BU11+BV11+BW11+CB9+CC9+CD9+CE9+CF9)*0.132/5,(CA5+BZ5+BY5+BX4+BW4+BV4)*0.132/3,17)</f>
        <v>15.319538461538464</v>
      </c>
      <c r="U272" s="111"/>
      <c r="V272" s="122"/>
      <c r="W272" s="108"/>
    </row>
    <row r="273" spans="2:23">
      <c r="B273" s="108"/>
      <c r="C273" s="71"/>
      <c r="D273" s="71"/>
      <c r="E273" s="71"/>
      <c r="F273" s="108"/>
      <c r="G273" s="71"/>
      <c r="H273" s="71"/>
      <c r="I273" s="71"/>
      <c r="J273" s="108"/>
      <c r="K273" s="71"/>
      <c r="L273" s="71"/>
      <c r="M273" s="71"/>
      <c r="N273" s="108"/>
      <c r="O273" s="71"/>
      <c r="P273" s="71"/>
      <c r="Q273" s="71"/>
      <c r="R273" s="108"/>
      <c r="S273" s="122"/>
      <c r="T273" s="111"/>
      <c r="U273" s="111"/>
      <c r="V273" s="122"/>
      <c r="W273" s="108"/>
    </row>
    <row r="274" spans="2:23">
      <c r="B274" s="108">
        <v>35</v>
      </c>
      <c r="C274" s="71">
        <f ca="1">SUM(0.25*(F274-B274),B274)</f>
        <v>33.75</v>
      </c>
      <c r="D274" s="71">
        <f ca="1">SUM(0.5*(F274-B274)+B274)</f>
        <v>32.5</v>
      </c>
      <c r="E274" s="71">
        <f ca="1">SUM(0.75*(F274-B274),B274)</f>
        <v>31.25</v>
      </c>
      <c r="F274" s="108">
        <v>30</v>
      </c>
      <c r="G274" s="71">
        <f ca="1">SUM(0.25*(J274-F274),F274)</f>
        <v>28.75</v>
      </c>
      <c r="H274" s="71">
        <f ca="1">SUM(0.5*(J274-F274),F274)</f>
        <v>27.5</v>
      </c>
      <c r="I274" s="71">
        <f ca="1">SUM(0.75*(J274-F274),F274)</f>
        <v>26.25</v>
      </c>
      <c r="J274" s="108">
        <f ca="1">SUM(F274,-B274,F274)</f>
        <v>25</v>
      </c>
      <c r="K274" s="71">
        <f ca="1">SUM(0.25*(N274-J274),J274)</f>
        <v>24.0625</v>
      </c>
      <c r="L274" s="71">
        <f ca="1">SUM(0.5*(N274-J274),J274)</f>
        <v>23.125</v>
      </c>
      <c r="M274" s="71">
        <f ca="1">SUM(0.75*(N274-J274),J274)</f>
        <v>22.1875</v>
      </c>
      <c r="N274" s="108">
        <f ca="1">SUM(F274,-B274,J274,0.25*ABS(J274-F274))</f>
        <v>21.25</v>
      </c>
      <c r="O274" s="71">
        <f ca="1">SUM(0.25*(R274-N274),N274)</f>
        <v>20.1875</v>
      </c>
      <c r="P274" s="71">
        <f ca="1">SUM(0.5*(R274-N274),N274)</f>
        <v>19.125</v>
      </c>
      <c r="Q274" s="71">
        <f ca="1">SUM(0.75*(R274-N274),N274)</f>
        <v>18.0625</v>
      </c>
      <c r="R274" s="108">
        <v>17</v>
      </c>
      <c r="S274" s="122"/>
      <c r="T274" s="111">
        <f ca="1">SUM((AL20+AM20+AN19+AO19+AS17+AT17+AU16+AV16+AZ14+BA14+BE12+BF12+BG11+BH11+BI10+BJ10+BK9+BL9+BM8+BN8+BO7+BP7+BQ6+BR6+BS5+BT5+BU4+BV4)*0.132/2,(AP18+AQ18+AR18+AW15+AX15+AY15+BB13+BC13+BD13)*0.132/3,17)</f>
        <v>15.165538461538462</v>
      </c>
      <c r="U274" s="111"/>
      <c r="V274" s="122"/>
      <c r="W274" s="108"/>
    </row>
    <row r="275" spans="2:23">
      <c r="B275" s="108">
        <v>36</v>
      </c>
      <c r="C275" s="71">
        <f ca="1">SUM(0.25*(F275-B275),B275)</f>
        <v>34.5</v>
      </c>
      <c r="D275" s="71">
        <f ca="1">SUM(0.5*(F275-B275)+B275)</f>
        <v>33</v>
      </c>
      <c r="E275" s="71">
        <f ca="1">SUM(0.75*(F275-B275),B275)</f>
        <v>31.5</v>
      </c>
      <c r="F275" s="108">
        <v>30</v>
      </c>
      <c r="G275" s="71">
        <f ca="1">SUM(0.25*(J275-F275),F275)</f>
        <v>28.5</v>
      </c>
      <c r="H275" s="71">
        <f ca="1">SUM(0.5*(J275-F275),F275)</f>
        <v>27</v>
      </c>
      <c r="I275" s="71">
        <f ca="1">SUM(0.75*(J275-F275),F275)</f>
        <v>25.5</v>
      </c>
      <c r="J275" s="108">
        <f ca="1">SUM(F275,-B275,F275)</f>
        <v>24</v>
      </c>
      <c r="K275" s="71">
        <f ca="1">SUM(0.25*(N275-J275),J275)</f>
        <v>22.875</v>
      </c>
      <c r="L275" s="71">
        <f ca="1">SUM(0.5*(N275-J275),J275)</f>
        <v>21.75</v>
      </c>
      <c r="M275" s="71">
        <f ca="1">SUM(0.75*(N275-J275),J275)</f>
        <v>20.625</v>
      </c>
      <c r="N275" s="108">
        <f ca="1">SUM(F275,-B275,J275,0.25*ABS(J275-F275))</f>
        <v>19.5</v>
      </c>
      <c r="O275" s="71">
        <f ca="1">SUM(0.25*(R275-N275),N275)</f>
        <v>18.875</v>
      </c>
      <c r="P275" s="71">
        <f ca="1">SUM(0.5*(R275-N275),N275)</f>
        <v>18.25</v>
      </c>
      <c r="Q275" s="71">
        <f ca="1">SUM(0.75*(R275-N275),N275)</f>
        <v>17.625</v>
      </c>
      <c r="R275" s="108">
        <v>17</v>
      </c>
      <c r="S275" s="122"/>
      <c r="T275" s="111">
        <f ca="1">SUM((AJ20+AK20+AO18+AP18)*0.132/2,(AL19+AM19+AN19+AQ17+AR17+AS17+AT16+AU16+AV16+AW15+AX15+AY15+AZ14+BA14+BB14+BC13+BD13+BE13+BF12+BG12+BH12+BI11+BJ11+BK11+BN9+BO9+BP9)*0.132/3,(BL10+BM10+BQ8+BR8+BQ7+BP7+BO6+BN6+BM5+BL5+BK4+BJ4)*0.132/2,17)</f>
        <v>15.517538461538461</v>
      </c>
      <c r="U275" s="111"/>
      <c r="V275" s="122"/>
      <c r="W275" s="108"/>
    </row>
    <row r="276" spans="2:23">
      <c r="B276" s="108">
        <v>37</v>
      </c>
      <c r="C276" s="71">
        <f ca="1">SUM(0.25*(F276-B276),B276)</f>
        <v>35.25</v>
      </c>
      <c r="D276" s="71">
        <f ca="1">SUM(0.5*(F276-B276)+B276)</f>
        <v>33.5</v>
      </c>
      <c r="E276" s="71">
        <f ca="1">SUM(0.75*(F276-B276),B276)</f>
        <v>31.75</v>
      </c>
      <c r="F276" s="108">
        <v>30</v>
      </c>
      <c r="G276" s="71">
        <f ca="1">SUM(0.25*(J276-F276),F276)</f>
        <v>28.25</v>
      </c>
      <c r="H276" s="71">
        <f ca="1">SUM(0.5*(J276-F276),F276)</f>
        <v>26.5</v>
      </c>
      <c r="I276" s="71">
        <f ca="1">SUM(0.75*(J276-F276),F276)</f>
        <v>24.75</v>
      </c>
      <c r="J276" s="108">
        <f ca="1">SUM(F276,-B276,F276)</f>
        <v>23</v>
      </c>
      <c r="K276" s="71">
        <f ca="1">SUM(0.25*(N276-J276),J276)</f>
        <v>21.6875</v>
      </c>
      <c r="L276" s="71">
        <f ca="1">SUM(0.5*(N276-J276),J276)</f>
        <v>20.375</v>
      </c>
      <c r="M276" s="71">
        <f ca="1">SUM(0.75*(N276-J276),J276)</f>
        <v>19.0625</v>
      </c>
      <c r="N276" s="108">
        <f ca="1">SUM(F276,-B276,J276,0.25*ABS(J276-F276))</f>
        <v>17.75</v>
      </c>
      <c r="O276" s="71">
        <f ca="1">SUM(0.25*(R276-N276),N276)</f>
        <v>17.5625</v>
      </c>
      <c r="P276" s="71">
        <f ca="1">SUM(0.5*(R276-N276),N276)</f>
        <v>17.375</v>
      </c>
      <c r="Q276" s="71">
        <f ca="1">SUM(0.75*(R276-N276),N276)</f>
        <v>17.1875</v>
      </c>
      <c r="R276" s="108">
        <v>17</v>
      </c>
      <c r="S276" s="122"/>
      <c r="T276" s="111">
        <f ca="1">SUM((AH20+AI20+AJ20+AK19+AL19+AM19+AN18+AO18+AP18+AQ17+AR17+AS17+AT16+AU16+AV16+BA14+BB14+BC14+BH12+BI12+BJ12+BK11+BL11+BM11+BN10+BO10+BP10+BQ9+BR9+BS9+BT8+BU8+BV8)*0.132/3,(AW15+AX15+AY15+AZ15+BD13+BE13+BF13+BG13)*0.132/4,(BV7+BV6+BV5+BV4)*0.132,17)</f>
        <v>15.121538461538462</v>
      </c>
      <c r="U276" s="111"/>
      <c r="V276" s="122"/>
      <c r="W276" s="108"/>
    </row>
    <row r="277" spans="2:23">
      <c r="B277" s="108">
        <v>38</v>
      </c>
      <c r="C277" s="71">
        <f ca="1">SUM(0.25*(F277-B277),B277)</f>
        <v>36</v>
      </c>
      <c r="D277" s="71">
        <f ca="1">SUM(0.5*(F277-B277)+B277)</f>
        <v>34</v>
      </c>
      <c r="E277" s="71">
        <f ca="1">SUM(0.75*(F277-B277),B277)</f>
        <v>32</v>
      </c>
      <c r="F277" s="108">
        <v>30</v>
      </c>
      <c r="G277" s="71">
        <f ca="1">SUM(0.25*(J277-F277),F277)</f>
        <v>28</v>
      </c>
      <c r="H277" s="71">
        <f ca="1">SUM(0.5*(J277-F277),F277)</f>
        <v>26</v>
      </c>
      <c r="I277" s="71">
        <f ca="1">SUM(0.75*(J277-F277),F277)</f>
        <v>24</v>
      </c>
      <c r="J277" s="108">
        <f ca="1">SUM(F277,-B277,F277)</f>
        <v>22</v>
      </c>
      <c r="K277" s="71">
        <f ca="1">SUM(0.25*(N277-J277),J277)</f>
        <v>20.5</v>
      </c>
      <c r="L277" s="71">
        <f ca="1">SUM(0.5*(N277-J277),J277)</f>
        <v>19</v>
      </c>
      <c r="M277" s="71">
        <f ca="1">SUM(0.75*(N277-J277),J277)</f>
        <v>17.5</v>
      </c>
      <c r="N277" s="108">
        <f ca="1">SUM(F277,-B277,J277,0.25*ABS(J277-F277))</f>
        <v>16</v>
      </c>
      <c r="O277" s="71">
        <f ca="1">SUM(0.25*(R277-N277),N277)</f>
        <v>16.25</v>
      </c>
      <c r="P277" s="71">
        <f ca="1">SUM(0.5*(R277-N277),N277)</f>
        <v>16.5</v>
      </c>
      <c r="Q277" s="71">
        <f ca="1">SUM(0.75*(R277-N277),N277)</f>
        <v>16.75</v>
      </c>
      <c r="R277" s="108">
        <v>17</v>
      </c>
      <c r="S277" s="122"/>
      <c r="T277" s="111">
        <f ca="1">SUM((AF20+AG20+AH20+AM18+AN18+AO18+AT16+AU16+AV16)*0.132/3,(AI19+AJ19+AK19+AL19+AP17+AQ17+AR17+AS17+AW15+AX15+AY15+AZ15+BA14+BB14+BC14+BD14+BE13+BF13+BG13+BH13+BI12+BJ12+BK12+BL12+BM11+BN11+BO11+BP11+BT9+BU9+BV9+BW9)*0.132/4,(BQ10+BR10+BS10+BX8+BY8+BZ8)*0.132/3,(BY7+BX6+BW5+BV4)*0.132,17)</f>
        <v>15.319538461538462</v>
      </c>
      <c r="U277" s="111"/>
      <c r="V277" s="122"/>
      <c r="W277" s="108"/>
    </row>
    <row r="278" spans="2:23">
      <c r="B278" s="108">
        <v>39</v>
      </c>
      <c r="C278" s="71">
        <f ca="1">SUM(0.25*(F278-B278),B278)</f>
        <v>36.75</v>
      </c>
      <c r="D278" s="71">
        <f ca="1">SUM(0.5*(F278-B278)+B278)</f>
        <v>34.5</v>
      </c>
      <c r="E278" s="71">
        <f ca="1">SUM(0.75*(F278-B278),B278)</f>
        <v>32.25</v>
      </c>
      <c r="F278" s="108">
        <v>30</v>
      </c>
      <c r="G278" s="71">
        <f ca="1">SUM(0.25*(J278-F278),F278)</f>
        <v>27.75</v>
      </c>
      <c r="H278" s="71">
        <f ca="1">SUM(0.5*(J278-F278),F278)</f>
        <v>25.5</v>
      </c>
      <c r="I278" s="71">
        <f ca="1">SUM(0.75*(J278-F278),F278)</f>
        <v>23.25</v>
      </c>
      <c r="J278" s="108">
        <f ca="1">SUM(F278,-B278,F278)</f>
        <v>21</v>
      </c>
      <c r="K278" s="71">
        <f ca="1">SUM(0.25*(N278-J278),J278)</f>
        <v>19.3125</v>
      </c>
      <c r="L278" s="71">
        <f ca="1">SUM(0.5*(N278-J278),J278)</f>
        <v>17.625</v>
      </c>
      <c r="M278" s="71">
        <f ca="1">SUM(0.75*(N278-J278),J278)</f>
        <v>15.9375</v>
      </c>
      <c r="N278" s="108">
        <f ca="1">SUM(F278,-B278,J278,0.25*ABS(J278-F278))</f>
        <v>14.25</v>
      </c>
      <c r="O278" s="71">
        <f ca="1">SUM(0.25*(R278-N278),N278)</f>
        <v>14.9375</v>
      </c>
      <c r="P278" s="71">
        <f ca="1">SUM(0.5*(R278-N278),N278)</f>
        <v>15.625</v>
      </c>
      <c r="Q278" s="71">
        <f ca="1">SUM(0.75*(R278-N278),N278)</f>
        <v>16.3125</v>
      </c>
      <c r="R278" s="108">
        <v>17</v>
      </c>
      <c r="S278" s="122"/>
      <c r="T278" s="111">
        <f ca="1">SUM((AD20+AE20+AF20)*0.132/3,(AG19+AH19+AI19+AJ19+AK18+AL18+AM18+AN18+AO17+AP17+AQ17+AR17+AS16+AT16+AU16+AV16+BB14+BC14+BD14+BE14+BK12+BL12+BM12+BN12+BO11+BP11+BQ11+BR11+BS10+BT10+BU10+BV10+BW9+BX9+BY9+BZ9+CA8+CB8+CC8+CD8)*0.132/4,(AW15+AX15+AY15+AZ15+BA15+BF13+BG13+BH13+BI13+BJ13)*0.132/5,(CC7+CB7+CA6+BZ6+BY5+BX5+BW4+BV4)*0.132/2,17)</f>
        <v>15.198538461538462</v>
      </c>
      <c r="U278" s="111"/>
      <c r="V278" s="122"/>
      <c r="W278" s="108"/>
    </row>
    <row r="279" spans="2:23">
      <c r="B279" s="108"/>
      <c r="C279" s="71"/>
      <c r="D279" s="71"/>
      <c r="E279" s="71"/>
      <c r="F279" s="108"/>
      <c r="G279" s="71"/>
      <c r="H279" s="71"/>
      <c r="I279" s="71"/>
      <c r="J279" s="108"/>
      <c r="K279" s="71"/>
      <c r="L279" s="71"/>
      <c r="M279" s="71"/>
      <c r="N279" s="108"/>
      <c r="O279" s="71"/>
      <c r="P279" s="71"/>
      <c r="Q279" s="71"/>
      <c r="R279" s="108"/>
      <c r="S279" s="122"/>
      <c r="T279" s="111"/>
      <c r="U279" s="111"/>
      <c r="V279" s="122"/>
      <c r="W279" s="108"/>
    </row>
    <row r="280" spans="2:23">
      <c r="B280" s="108">
        <v>36</v>
      </c>
      <c r="C280" s="71">
        <f ca="1">SUM(0.25*(F280-B280),B280)</f>
        <v>34.75</v>
      </c>
      <c r="D280" s="71">
        <f ca="1">SUM(0.5*(F280-B280)+B280)</f>
        <v>33.5</v>
      </c>
      <c r="E280" s="71">
        <f ca="1">SUM(0.75*(F280-B280),B280)</f>
        <v>32.25</v>
      </c>
      <c r="F280" s="108">
        <v>31</v>
      </c>
      <c r="G280" s="71">
        <f ca="1">SUM(0.25*(J280-F280),F280)</f>
        <v>29.75</v>
      </c>
      <c r="H280" s="71">
        <f ca="1">SUM(0.5*(J280-F280),F280)</f>
        <v>28.5</v>
      </c>
      <c r="I280" s="71">
        <f ca="1">SUM(0.75*(J280-F280),F280)</f>
        <v>27.25</v>
      </c>
      <c r="J280" s="108">
        <f ca="1">SUM(F280,-B280,F280)</f>
        <v>26</v>
      </c>
      <c r="K280" s="71">
        <f ca="1">SUM(0.25*(N280-J280),J280)</f>
        <v>25.0625</v>
      </c>
      <c r="L280" s="71">
        <f ca="1">SUM(0.5*(N280-J280),J280)</f>
        <v>24.125</v>
      </c>
      <c r="M280" s="71">
        <f ca="1">SUM(0.75*(N280-J280),J280)</f>
        <v>23.1875</v>
      </c>
      <c r="N280" s="108">
        <f ca="1">SUM(F280,-B280,J280,0.25*ABS(J280-F280))</f>
        <v>22.25</v>
      </c>
      <c r="O280" s="71">
        <f ca="1">SUM(0.25*(R280-N280),N280)</f>
        <v>20.9375</v>
      </c>
      <c r="P280" s="71">
        <f ca="1">SUM(0.5*(R280-N280),N280)</f>
        <v>19.625</v>
      </c>
      <c r="Q280" s="71">
        <f ca="1">SUM(0.75*(R280-N280),N280)</f>
        <v>18.3125</v>
      </c>
      <c r="R280" s="108">
        <v>17</v>
      </c>
      <c r="S280" s="122"/>
      <c r="T280" s="111">
        <f ca="1">SUM((AJ20+AK20+AL19+AM19+AQ17+AR17+AS16+AT16+AX14+AY14+BC12+BD12+BH10+BI10+BM8+BN8+BO7+BP7+BQ6+BR6+BS5+BT5+BU4+BV4)*0.132/2,(AN18+AO18+AP18+AU15+AV15+AW15+AZ13+BA13+BB13+BE11+BF11+BG11+BJ9+BK9+BL9)*0.132/3,17)</f>
        <v>14.461538461538462</v>
      </c>
      <c r="U280" s="111"/>
      <c r="V280" s="122"/>
      <c r="W280" s="108"/>
    </row>
    <row r="281" spans="2:23">
      <c r="B281" s="108">
        <v>37</v>
      </c>
      <c r="C281" s="71">
        <f ca="1">SUM(0.25*(F281-B281),B281)</f>
        <v>35.5</v>
      </c>
      <c r="D281" s="71">
        <f ca="1">SUM(0.5*(F281-B281)+B281)</f>
        <v>34</v>
      </c>
      <c r="E281" s="71">
        <f ca="1">SUM(0.75*(F281-B281),B281)</f>
        <v>32.5</v>
      </c>
      <c r="F281" s="108">
        <v>31</v>
      </c>
      <c r="G281" s="71">
        <f ca="1">SUM(0.25*(J281-F281),F281)</f>
        <v>29.5</v>
      </c>
      <c r="H281" s="71">
        <f ca="1">SUM(0.5*(J281-F281),F281)</f>
        <v>28</v>
      </c>
      <c r="I281" s="71">
        <f ca="1">SUM(0.75*(J281-F281),F281)</f>
        <v>26.5</v>
      </c>
      <c r="J281" s="108">
        <f ca="1">SUM(F281,-B281,F281)</f>
        <v>25</v>
      </c>
      <c r="K281" s="71">
        <f ca="1">SUM(0.25*(N281-J281),J281)</f>
        <v>23.875</v>
      </c>
      <c r="L281" s="71">
        <f ca="1">SUM(0.5*(N281-J281),J281)</f>
        <v>22.75</v>
      </c>
      <c r="M281" s="71">
        <f ca="1">SUM(0.75*(N281-J281),J281)</f>
        <v>21.625</v>
      </c>
      <c r="N281" s="108">
        <f ca="1">SUM(F281,-B281,J281,0.25*ABS(J281-F281))</f>
        <v>20.5</v>
      </c>
      <c r="O281" s="71">
        <f ca="1">SUM(0.25*(R281-N281),N281)</f>
        <v>19.625</v>
      </c>
      <c r="P281" s="71">
        <f ca="1">SUM(0.5*(R281-N281),N281)</f>
        <v>18.75</v>
      </c>
      <c r="Q281" s="71">
        <f ca="1">SUM(0.75*(R281-N281),N281)</f>
        <v>17.875</v>
      </c>
      <c r="R281" s="108">
        <v>17</v>
      </c>
      <c r="S281" s="122"/>
      <c r="T281" s="111">
        <f ca="1">SUM((AH20+AI20+AM18+AN18)*0.132/2,(AJ19+AK19+AL19+AO17+AP17+AQ17+AR16+AS16+AT16+AU15+AV15+AW15+AX14+AY14+AZ14+BA13+BB13+BC13+BD12+BE12+BF12+BG11+BH11+BI11+BL9+BM9+BN9)*0.132/3,(BJ10+BK10+BO8+BP8++BS5+BT5+BU4+BV4)*0.132/2,(BQ7+BR6)*0.132,17)</f>
        <v>14.791538461538462</v>
      </c>
      <c r="U281" s="111"/>
      <c r="V281" s="122"/>
      <c r="W281" s="108"/>
    </row>
    <row r="282" spans="2:23">
      <c r="B282" s="108">
        <v>38</v>
      </c>
      <c r="C282" s="71">
        <f ca="1">SUM(0.25*(F282-B282),B282)</f>
        <v>36.25</v>
      </c>
      <c r="D282" s="71">
        <f ca="1">SUM(0.5*(F282-B282)+B282)</f>
        <v>34.5</v>
      </c>
      <c r="E282" s="71">
        <f ca="1">SUM(0.75*(F282-B282),B282)</f>
        <v>32.75</v>
      </c>
      <c r="F282" s="108">
        <v>31</v>
      </c>
      <c r="G282" s="71">
        <f ca="1">SUM(0.25*(J282-F282),F282)</f>
        <v>29.25</v>
      </c>
      <c r="H282" s="71">
        <f ca="1">SUM(0.5*(J282-F282),F282)</f>
        <v>27.5</v>
      </c>
      <c r="I282" s="71">
        <f ca="1">SUM(0.75*(J282-F282),F282)</f>
        <v>25.75</v>
      </c>
      <c r="J282" s="108">
        <f ca="1">SUM(F282,-B282,F282)</f>
        <v>24</v>
      </c>
      <c r="K282" s="71">
        <f ca="1">SUM(0.25*(N282-J282),J282)</f>
        <v>22.6875</v>
      </c>
      <c r="L282" s="71">
        <f ca="1">SUM(0.5*(N282-J282),J282)</f>
        <v>21.375</v>
      </c>
      <c r="M282" s="71">
        <f ca="1">SUM(0.75*(N282-J282),J282)</f>
        <v>20.0625</v>
      </c>
      <c r="N282" s="108">
        <f ca="1">SUM(F282,-B282,J282,0.25*ABS(J282-F282))</f>
        <v>18.75</v>
      </c>
      <c r="O282" s="71">
        <f ca="1">SUM(0.25*(R282-N282),N282)</f>
        <v>18.3125</v>
      </c>
      <c r="P282" s="71">
        <f ca="1">SUM(0.5*(R282-N282),N282)</f>
        <v>17.875</v>
      </c>
      <c r="Q282" s="71">
        <f ca="1">SUM(0.75*(R282-N282),N282)</f>
        <v>17.4375</v>
      </c>
      <c r="R282" s="108">
        <v>17</v>
      </c>
      <c r="S282" s="122"/>
      <c r="T282" s="111">
        <f ca="1">SUM((AF20+AG20+AH20+AI19+AJ19+AK19+AL18+AM18+AN18+AO17+AP17+AQ17+AR16+AS16+AT16+AY14+AZ14+BA14+BF12+BG12+BH12+BI11+BJ11+BK11+BL10+BM10+BN10+BO9+BP9+BQ9+BR8+BS8+BT8)*0.132/3,(AU15+AV15+AW15+AX15+BB13+BC13+BD13+BE13)*0.132/4,(BU7+BU6+BV5+BV4)*0.132,17)</f>
        <v>15.033538461538461</v>
      </c>
      <c r="U282" s="111"/>
      <c r="V282" s="122"/>
      <c r="W282" s="108"/>
    </row>
    <row r="283" spans="2:23">
      <c r="B283" s="108">
        <v>39</v>
      </c>
      <c r="C283" s="71">
        <f ca="1">SUM(0.25*(F283-B283),B283)</f>
        <v>37</v>
      </c>
      <c r="D283" s="71">
        <f ca="1">SUM(0.5*(F283-B283)+B283)</f>
        <v>35</v>
      </c>
      <c r="E283" s="71">
        <f ca="1">SUM(0.75*(F283-B283),B283)</f>
        <v>33</v>
      </c>
      <c r="F283" s="108">
        <v>31</v>
      </c>
      <c r="G283" s="71">
        <f ca="1">SUM(0.25*(J283-F283),F283)</f>
        <v>29</v>
      </c>
      <c r="H283" s="71">
        <f ca="1">SUM(0.5*(J283-F283),F283)</f>
        <v>27</v>
      </c>
      <c r="I283" s="71">
        <f ca="1">SUM(0.75*(J283-F283),F283)</f>
        <v>25</v>
      </c>
      <c r="J283" s="108">
        <f ca="1">SUM(F283,-B283,F283)</f>
        <v>23</v>
      </c>
      <c r="K283" s="71">
        <f ca="1">SUM(0.25*(N283-J283),J283)</f>
        <v>21.5</v>
      </c>
      <c r="L283" s="71">
        <f ca="1">SUM(0.5*(N283-J283),J283)</f>
        <v>20</v>
      </c>
      <c r="M283" s="71">
        <f ca="1">SUM(0.75*(N283-J283),J283)</f>
        <v>18.5</v>
      </c>
      <c r="N283" s="108">
        <f ca="1">SUM(F283,-B283,J283,0.25*ABS(J283-F283))</f>
        <v>17</v>
      </c>
      <c r="O283" s="71">
        <f ca="1">SUM(0.25*(R283-N283),N283)</f>
        <v>17</v>
      </c>
      <c r="P283" s="71">
        <f ca="1">SUM(0.5*(R283-N283),N283)</f>
        <v>17</v>
      </c>
      <c r="Q283" s="71">
        <f ca="1">SUM(0.75*(R283-N283),N283)</f>
        <v>17</v>
      </c>
      <c r="R283" s="108">
        <v>17</v>
      </c>
      <c r="S283" s="122"/>
      <c r="T283" s="111">
        <f ca="1">SUM((AD20+AE20+AF20+AK18+AL18+AM18+AR16+AS16+AT16)*0.132/3,(AG19+AH19+AI19+AJ19+AN17+AO17+AP17+AQ17+AU15+AV15+AW15+AX15+AY14+AZ14+BA14+BB14+BC13+BD13+BE13+BF13+BG12+BH12+BI12+BJ12+BK11+BL11+BM11+BN11+BR9+BS9+BT9+BU9)*0.132/4,(BO10+BP10+BQ10+BV8+BW8+BX8)*0.132/3,(BW7+BW6+BV5+BV4)*0.132,17)</f>
        <v>14.923538461538461</v>
      </c>
      <c r="U283" s="111"/>
      <c r="V283" s="122"/>
      <c r="W283" s="108"/>
    </row>
    <row r="284" spans="2:23">
      <c r="B284" s="108"/>
      <c r="C284" s="71"/>
      <c r="D284" s="71"/>
      <c r="E284" s="71"/>
      <c r="F284" s="108"/>
      <c r="G284" s="71"/>
      <c r="H284" s="71"/>
      <c r="I284" s="71"/>
      <c r="J284" s="108"/>
      <c r="K284" s="71"/>
      <c r="L284" s="71"/>
      <c r="M284" s="71"/>
      <c r="N284" s="108"/>
      <c r="O284" s="71"/>
      <c r="P284" s="71"/>
      <c r="Q284" s="71"/>
      <c r="R284" s="108"/>
      <c r="S284" s="122"/>
      <c r="T284" s="111"/>
      <c r="U284" s="111"/>
      <c r="V284" s="122"/>
      <c r="W284" s="108"/>
    </row>
    <row r="285" spans="2:23">
      <c r="B285" s="108">
        <v>37</v>
      </c>
      <c r="C285" s="71">
        <f ca="1">SUM(0.25*(F285-B285),B285)</f>
        <v>35.75</v>
      </c>
      <c r="D285" s="71">
        <f ca="1">SUM(0.5*(F285-B285)+B285)</f>
        <v>34.5</v>
      </c>
      <c r="E285" s="71">
        <f ca="1">SUM(0.75*(F285-B285),B285)</f>
        <v>33.25</v>
      </c>
      <c r="F285" s="108">
        <v>32</v>
      </c>
      <c r="G285" s="71">
        <f ca="1">SUM(0.25*(J285-F285),F285)</f>
        <v>30.75</v>
      </c>
      <c r="H285" s="71">
        <f ca="1">SUM(0.5*(J285-F285),F285)</f>
        <v>29.5</v>
      </c>
      <c r="I285" s="71">
        <f ca="1">SUM(0.75*(J285-F285),F285)</f>
        <v>28.25</v>
      </c>
      <c r="J285" s="108">
        <f ca="1">SUM(F285,-B285,F285)</f>
        <v>27</v>
      </c>
      <c r="K285" s="71">
        <f ca="1">SUM(0.25*(N285-J285),J285)</f>
        <v>25.75</v>
      </c>
      <c r="L285" s="71">
        <f ca="1">SUM(0.5*(N285-J285),J285)</f>
        <v>24.5</v>
      </c>
      <c r="M285" s="71">
        <f ca="1">SUM(0.75*(N285-J285),J285)</f>
        <v>23.25</v>
      </c>
      <c r="N285" s="108">
        <f ca="1">SUM(J285,J285,-F285)</f>
        <v>22</v>
      </c>
      <c r="O285" s="71">
        <f ca="1">SUM(0.25*(R285-N285),N285)</f>
        <v>20.75</v>
      </c>
      <c r="P285" s="71">
        <f ca="1">SUM(0.5*(R285-N285),N285)</f>
        <v>19.5</v>
      </c>
      <c r="Q285" s="71">
        <f ca="1">SUM(0.75*(R285-N285),N285)</f>
        <v>18.25</v>
      </c>
      <c r="R285" s="108">
        <v>17</v>
      </c>
      <c r="S285" s="122"/>
      <c r="T285" s="111">
        <f ca="1">SUM((AH20+AI20+AJ19+AK19+AO17+AP17+AQ16+AR16+AV14+AW14+BA12+BB12+BF10+BG10+BK8+BL8+BP6+BQ6+BU4+BV4)*0.132/2,(AL18+AM18+AN18+AS15+AT15+AU15+AX13+AY13+AZ13+BC11+BD11+BE11+BH9+BI9+BJ9+BM7+BN7+BO7+BR5+BS5+BT5)*0.132/3,17)</f>
        <v>14.703538461538463</v>
      </c>
      <c r="U285" s="111"/>
      <c r="V285" s="122"/>
      <c r="W285" s="108"/>
    </row>
    <row r="286" spans="2:23">
      <c r="B286" s="108">
        <v>38</v>
      </c>
      <c r="C286" s="71">
        <f ca="1">SUM(0.25*(F286-B286),B286)</f>
        <v>36.5</v>
      </c>
      <c r="D286" s="71">
        <f ca="1">SUM(0.5*(F286-B286)+B286)</f>
        <v>35</v>
      </c>
      <c r="E286" s="71">
        <f ca="1">SUM(0.75*(F286-B286),B286)</f>
        <v>33.5</v>
      </c>
      <c r="F286" s="108">
        <v>32</v>
      </c>
      <c r="G286" s="71">
        <f ca="1">SUM(0.25*(J286-F286),F286)</f>
        <v>30.5</v>
      </c>
      <c r="H286" s="71">
        <f ca="1">SUM(0.5*(J286-F286),F286)</f>
        <v>29</v>
      </c>
      <c r="I286" s="71">
        <f ca="1">SUM(0.75*(J286-F286),F286)</f>
        <v>27.5</v>
      </c>
      <c r="J286" s="108">
        <f ca="1">SUM(F286,-B286,F286)</f>
        <v>26</v>
      </c>
      <c r="K286" s="71">
        <f ca="1">SUM(0.25*(N286-J286),J286)</f>
        <v>24.875</v>
      </c>
      <c r="L286" s="71">
        <f ca="1">SUM(0.5*(N286-J286),J286)</f>
        <v>23.75</v>
      </c>
      <c r="M286" s="71">
        <f ca="1">SUM(0.75*(N286-J286),J286)</f>
        <v>22.625</v>
      </c>
      <c r="N286" s="108">
        <f ca="1">SUM(F286,-B286,J286,0.25*ABS(J286-F286))</f>
        <v>21.5</v>
      </c>
      <c r="O286" s="71">
        <f ca="1">SUM(0.25*(R286-N286),N286)</f>
        <v>20.375</v>
      </c>
      <c r="P286" s="71">
        <f ca="1">SUM(0.5*(R286-N286),N286)</f>
        <v>19.25</v>
      </c>
      <c r="Q286" s="71">
        <f ca="1">SUM(0.75*(R286-N286),N286)</f>
        <v>18.125</v>
      </c>
      <c r="R286" s="108">
        <v>17</v>
      </c>
      <c r="S286" s="122"/>
      <c r="T286" s="111">
        <f ca="1">SUM((AF20+AG20+AK18+AL18)*0.132/2,(AH19+AI19+AJ19+AM17+AN17+AO17+AP16+AQ16+AR16+AS15+AT15+AU15+AV14+AW14+AX14+AY13+AZ13+BA13+BB12+BC12+BD12+BE11+BF11+BG11+BJ9+BK9+BL9)*0.132/3,(BH10+BI10+BM8+BN8+BO7+BP7+BQ6+BR6+BS5+BT5+BU4+BV4)*0.132/2,17)</f>
        <v>14.703538461538461</v>
      </c>
      <c r="U286" s="111"/>
      <c r="V286" s="122"/>
      <c r="W286" s="108"/>
    </row>
    <row r="287" spans="2:23">
      <c r="B287" s="108">
        <v>39</v>
      </c>
      <c r="C287" s="71">
        <f ca="1">SUM(0.25*(F287-B287),B287)</f>
        <v>37.25</v>
      </c>
      <c r="D287" s="71">
        <f ca="1">SUM(0.5*(F287-B287)+B287)</f>
        <v>35.5</v>
      </c>
      <c r="E287" s="71">
        <f ca="1">SUM(0.75*(F287-B287),B287)</f>
        <v>33.75</v>
      </c>
      <c r="F287" s="108">
        <v>32</v>
      </c>
      <c r="G287" s="71">
        <f ca="1">SUM(0.25*(J287-F287),F287)</f>
        <v>30.25</v>
      </c>
      <c r="H287" s="71">
        <f ca="1">SUM(0.5*(J287-F287),F287)</f>
        <v>28.5</v>
      </c>
      <c r="I287" s="71">
        <f ca="1">SUM(0.75*(J287-F287),F287)</f>
        <v>26.75</v>
      </c>
      <c r="J287" s="108">
        <f ca="1">SUM(F287,-B287,F287)</f>
        <v>25</v>
      </c>
      <c r="K287" s="71">
        <f ca="1">SUM(0.25*(N287-J287),J287)</f>
        <v>23.6875</v>
      </c>
      <c r="L287" s="71">
        <f ca="1">SUM(0.5*(N287-J287),J287)</f>
        <v>22.375</v>
      </c>
      <c r="M287" s="71">
        <f ca="1">SUM(0.75*(N287-J287),J287)</f>
        <v>21.0625</v>
      </c>
      <c r="N287" s="108">
        <f ca="1">SUM(F287,-B287,J287,0.25*ABS(J287-F287))</f>
        <v>19.75</v>
      </c>
      <c r="O287" s="71">
        <f ca="1">SUM(0.25*(R287-N287),N287)</f>
        <v>19.0625</v>
      </c>
      <c r="P287" s="71">
        <f ca="1">SUM(0.5*(R287-N287),N287)</f>
        <v>18.375</v>
      </c>
      <c r="Q287" s="71">
        <f ca="1">SUM(0.75*(R287-N287),N287)</f>
        <v>17.6875</v>
      </c>
      <c r="R287" s="108">
        <v>17</v>
      </c>
      <c r="S287" s="122"/>
      <c r="T287" s="111">
        <f ca="1">SUM((AD20+AE20+AF20+AG19+AH19+AI19+AJ18+AK18+AL18+AM17+AN17+AO17+AP16+AQ16+AR16+AW14+AX14+AY14+BD12+BE12+BF12+BG11+BH11+BI11+BJ10+BK10+BL10+BM9+BN9+BO9+BP8+BQ8+BR8)*0.132/3,(AS15+AT15+AU15+AV15+AZ13+BA13+BB13+BC13)*0.132/4,(BS7+BT6+BU5+BV4)*0.132,17)</f>
        <v>14.747538461538461</v>
      </c>
      <c r="U287" s="111"/>
      <c r="V287" s="122"/>
      <c r="W287" s="108"/>
    </row>
    <row r="288" spans="2:23">
      <c r="B288" s="108"/>
      <c r="C288" s="71"/>
      <c r="D288" s="71"/>
      <c r="E288" s="71"/>
      <c r="F288" s="108"/>
      <c r="G288" s="71"/>
      <c r="H288" s="71"/>
      <c r="I288" s="71"/>
      <c r="J288" s="108"/>
      <c r="K288" s="71"/>
      <c r="L288" s="71"/>
      <c r="M288" s="71"/>
      <c r="N288" s="108"/>
      <c r="O288" s="71"/>
      <c r="P288" s="71"/>
      <c r="Q288" s="71"/>
      <c r="R288" s="108"/>
      <c r="S288" s="122"/>
      <c r="T288" s="111"/>
      <c r="U288" s="111"/>
      <c r="V288" s="122"/>
      <c r="W288" s="108"/>
    </row>
    <row r="289" spans="2:23">
      <c r="B289" s="108">
        <v>39</v>
      </c>
      <c r="C289" s="71">
        <f ca="1">SUM(0.25*(F289-B289),B289)</f>
        <v>37.5</v>
      </c>
      <c r="D289" s="71">
        <f ca="1">SUM(0.5*(F289-B289)+B289)</f>
        <v>36</v>
      </c>
      <c r="E289" s="71">
        <f ca="1">SUM(0.75*(F289-B289),B289)</f>
        <v>34.5</v>
      </c>
      <c r="F289" s="108">
        <v>33</v>
      </c>
      <c r="G289" s="71">
        <f ca="1">SUM(0.25*(J289-F289),F289)</f>
        <v>31.5</v>
      </c>
      <c r="H289" s="71">
        <f ca="1">SUM(0.5*(J289-F289),F289)</f>
        <v>30</v>
      </c>
      <c r="I289" s="71">
        <f ca="1">SUM(0.75*(J289-F289),F289)</f>
        <v>28.5</v>
      </c>
      <c r="J289" s="108">
        <f ca="1">SUM(F289,-B289,F289)</f>
        <v>27</v>
      </c>
      <c r="K289" s="71">
        <f ca="1">SUM(0.25*(N289-J289),J289)</f>
        <v>25.875</v>
      </c>
      <c r="L289" s="71">
        <f ca="1">SUM(0.5*(N289-J289),J289)</f>
        <v>24.75</v>
      </c>
      <c r="M289" s="71">
        <f ca="1">SUM(0.75*(N289-J289),J289)</f>
        <v>23.625</v>
      </c>
      <c r="N289" s="108">
        <f ca="1">SUM(F289,-B289,J289,0.25*ABS(J289-F289))</f>
        <v>22.5</v>
      </c>
      <c r="O289" s="71">
        <f ca="1">SUM(0.25*(R289-N289),N289)</f>
        <v>21.125</v>
      </c>
      <c r="P289" s="71">
        <f ca="1">SUM(0.5*(R289-N289),N289)</f>
        <v>19.75</v>
      </c>
      <c r="Q289" s="71">
        <f ca="1">SUM(0.75*(R289-N289),N289)</f>
        <v>18.375</v>
      </c>
      <c r="R289" s="108">
        <v>17</v>
      </c>
      <c r="S289" s="122"/>
      <c r="T289" s="111">
        <f ca="1">SUM((AD20+AE20+AI18+AJ18)*0.132/2,(AF19+AG19+AH19+AK17+AL17+AM17+AN16+AO16+AP16+AQ15+AR15+AS15+AT14+AU14+AV14+AW13+AX13+AY13+AZ12+BA12+BB12+BC11+BD11+BE11+BH9+BI9+BJ9)*0.132/3,(BF10+BG10+BK8+BL8)*0.132/2,(BK7+BK6+BJ5+BJ4)*0.132,17)</f>
        <v>15.033538461538463</v>
      </c>
      <c r="U289" s="111"/>
      <c r="V289" s="122"/>
      <c r="W289" s="108"/>
    </row>
    <row r="290" spans="2:23">
      <c r="B290" s="105"/>
      <c r="F290" s="105"/>
      <c r="J290" s="105"/>
      <c r="N290" s="105"/>
      <c r="R290" s="105"/>
      <c r="S290" s="121"/>
      <c r="T290" s="111"/>
      <c r="U290" s="111"/>
      <c r="V290" s="122"/>
      <c r="W290" s="108"/>
    </row>
    <row r="291" spans="1:23">
      <c r="A291" s="81" t="s">
        <v>177</v>
      </c>
      <c r="B291" s="105">
        <f ca="1">COUNT(B11:B289)</f>
        <v>247</v>
      </c>
      <c r="C291" s="105" t="s">
        <v>182</v>
      </c>
      <c r="D291" s="105">
        <f ca="1">$B$291</f>
        <v>247</v>
      </c>
      <c r="E291" s="105" t="s">
        <v>181</v>
      </c>
      <c r="F291" s="105">
        <f ca="1">PRODUCT(B291,2)</f>
        <v>494</v>
      </c>
      <c r="J291" s="105"/>
      <c r="N291" s="105"/>
      <c r="R291" s="105"/>
      <c r="S291" s="121"/>
      <c r="T291" s="111"/>
      <c r="U291" s="111"/>
      <c r="V291" s="122"/>
      <c r="W291" s="108"/>
    </row>
    <row r="292" spans="2:23" ht="25.5">
      <c r="B292" s="105"/>
      <c r="F292" s="105"/>
      <c r="I292" s="110" t="s">
        <v>175</v>
      </c>
      <c r="J292" s="105"/>
      <c r="M292" s="105"/>
      <c r="N292" s="106"/>
      <c r="R292" s="105"/>
      <c r="S292" s="121"/>
      <c r="T292" s="111"/>
      <c r="U292" s="111"/>
      <c r="V292" s="122"/>
      <c r="W292" s="108"/>
    </row>
    <row r="293" spans="2:23">
      <c r="B293" s="105"/>
      <c r="F293" s="105"/>
      <c r="J293" s="105"/>
      <c r="M293" s="105"/>
      <c r="N293" s="106"/>
      <c r="R293" s="105"/>
      <c r="S293" s="121"/>
      <c r="T293" s="111"/>
      <c r="U293" s="111"/>
      <c r="V293" s="122"/>
      <c r="W293" s="108"/>
    </row>
    <row r="294" spans="2:23">
      <c r="B294" s="105"/>
      <c r="F294" s="105"/>
      <c r="J294" s="105"/>
      <c r="M294" s="105"/>
      <c r="N294" s="106"/>
      <c r="R294" s="105"/>
      <c r="S294" s="121"/>
      <c r="T294" s="111"/>
      <c r="U294" s="111"/>
      <c r="V294" s="122"/>
      <c r="W294" s="108"/>
    </row>
    <row r="295" spans="2:23">
      <c r="B295" s="105" t="s">
        <v>127</v>
      </c>
      <c r="F295" s="107" t="s">
        <v>128</v>
      </c>
      <c r="J295" s="105"/>
      <c r="M295" s="105" t="s">
        <v>129</v>
      </c>
      <c r="N295" s="106"/>
      <c r="R295" s="105"/>
      <c r="S295" s="121"/>
      <c r="T295" s="111"/>
      <c r="U295" s="111"/>
      <c r="V295" s="122"/>
      <c r="W295" s="108"/>
    </row>
    <row r="296" spans="2:23">
      <c r="B296" s="108">
        <v>0</v>
      </c>
      <c r="C296" s="71">
        <f ca="1">SUM(0.25*(F296-B296),B296)</f>
        <v>3.75</v>
      </c>
      <c r="D296" s="71">
        <f ca="1">SUM(0.5*(F296-B296)+B296)</f>
        <v>7.5</v>
      </c>
      <c r="E296" s="71">
        <f ca="1">SUM(0.75*(F296-B296),B296)</f>
        <v>11.25</v>
      </c>
      <c r="F296" s="108">
        <v>15</v>
      </c>
      <c r="G296" s="71">
        <f ca="1">SUM(0.25*(J296-F296),F296)</f>
        <v>18.75</v>
      </c>
      <c r="H296" s="71">
        <f ca="1">SUM(0.5*(J296-F296)+F296)</f>
        <v>22.5</v>
      </c>
      <c r="I296" s="71">
        <f ca="1">SUM(0.75*(J296-F296),F296)</f>
        <v>26.25</v>
      </c>
      <c r="J296" s="108">
        <v>30</v>
      </c>
      <c r="K296" s="71">
        <f ca="1">SUM(0.25*(N296-J296),J296)</f>
        <v>33.75</v>
      </c>
      <c r="L296" s="71">
        <f ca="1">SUM(0.5*(N296-J296)+J296)</f>
        <v>37.5</v>
      </c>
      <c r="M296" s="108">
        <f ca="1">SUM(0.75*(N296-J296),J296)</f>
        <v>41.25</v>
      </c>
      <c r="N296" s="109">
        <v>45</v>
      </c>
      <c r="O296" s="71">
        <f ca="1">SUM(0.25*(R296-N296),N296)</f>
        <v>48.75</v>
      </c>
      <c r="P296" s="71">
        <f ca="1">SUM(0.5*(R296-N296)+N296)</f>
        <v>52.5</v>
      </c>
      <c r="Q296" s="71">
        <f ca="1">SUM(0.75*(R296-N296),N296)</f>
        <v>56.25</v>
      </c>
      <c r="R296" s="108">
        <v>60</v>
      </c>
      <c r="S296" s="122"/>
      <c r="T296" s="111"/>
      <c r="U296" s="111"/>
      <c r="V296" s="122"/>
      <c r="W296" s="108"/>
    </row>
    <row r="297" spans="1:23">
      <c r="A297" s="106" t="s">
        <v>126</v>
      </c>
      <c r="B297" s="108"/>
      <c r="C297" s="71"/>
      <c r="D297" s="71"/>
      <c r="E297" s="71"/>
      <c r="F297" s="108"/>
      <c r="G297" s="71"/>
      <c r="H297" s="71"/>
      <c r="I297" s="71"/>
      <c r="J297" s="108"/>
      <c r="K297" s="71"/>
      <c r="L297" s="71"/>
      <c r="M297" s="108"/>
      <c r="N297" s="109"/>
      <c r="O297" s="71"/>
      <c r="P297" s="71"/>
      <c r="Q297" s="71"/>
      <c r="R297" s="108"/>
      <c r="S297" s="122"/>
      <c r="T297" s="111"/>
      <c r="U297" s="111"/>
      <c r="V297" s="122"/>
      <c r="W297" s="108"/>
    </row>
    <row r="298" spans="2:23">
      <c r="B298" s="108">
        <v>3.5</v>
      </c>
      <c r="C298" s="71">
        <v>7</v>
      </c>
      <c r="D298" s="71">
        <v>10.5</v>
      </c>
      <c r="E298" s="71">
        <v>14</v>
      </c>
      <c r="F298" s="108">
        <v>17.5</v>
      </c>
      <c r="G298" s="71">
        <v>21</v>
      </c>
      <c r="H298" s="71">
        <v>24.5</v>
      </c>
      <c r="I298" s="71">
        <v>28</v>
      </c>
      <c r="J298" s="108">
        <v>31.5</v>
      </c>
      <c r="K298" s="71">
        <v>35</v>
      </c>
      <c r="L298" s="71">
        <v>38.5</v>
      </c>
      <c r="M298" s="108">
        <v>42</v>
      </c>
      <c r="N298" s="109">
        <v>45.5</v>
      </c>
      <c r="O298" s="71">
        <v>49</v>
      </c>
      <c r="P298" s="71">
        <v>52.5</v>
      </c>
      <c r="Q298" s="71">
        <v>56</v>
      </c>
      <c r="R298" s="108">
        <v>58.5</v>
      </c>
      <c r="S298" s="122"/>
      <c r="T298" s="111"/>
      <c r="U298" s="111"/>
      <c r="V298" s="122"/>
      <c r="W298" s="108"/>
    </row>
    <row r="299" spans="1:23">
      <c r="A299" s="106" t="s">
        <v>125</v>
      </c>
      <c r="B299" s="108"/>
      <c r="C299" s="71"/>
      <c r="D299" s="71"/>
      <c r="E299" s="71"/>
      <c r="F299" s="108"/>
      <c r="G299" s="71"/>
      <c r="H299" s="71"/>
      <c r="I299" s="71"/>
      <c r="J299" s="108"/>
      <c r="K299" s="71"/>
      <c r="L299" s="71"/>
      <c r="M299" s="108"/>
      <c r="N299" s="109"/>
      <c r="O299" s="71"/>
      <c r="P299" s="71"/>
      <c r="Q299" s="71"/>
      <c r="R299" s="108"/>
      <c r="S299" s="122"/>
      <c r="T299" s="111"/>
      <c r="U299" s="111"/>
      <c r="V299" s="122"/>
      <c r="W299" s="108"/>
    </row>
    <row r="300" spans="1:23">
      <c r="A300" s="106"/>
      <c r="B300" s="108"/>
      <c r="C300" s="71"/>
      <c r="D300" s="71"/>
      <c r="E300" s="71"/>
      <c r="F300" s="108"/>
      <c r="G300" s="71"/>
      <c r="H300" s="71"/>
      <c r="I300" s="71"/>
      <c r="J300" s="108"/>
      <c r="K300" s="71"/>
      <c r="L300" s="71"/>
      <c r="M300" s="108"/>
      <c r="N300" s="109"/>
      <c r="O300" s="71"/>
      <c r="P300" s="71"/>
      <c r="Q300" s="71"/>
      <c r="R300" s="108"/>
      <c r="S300" s="122"/>
      <c r="T300" s="111"/>
      <c r="U300" s="111"/>
      <c r="V300" s="122"/>
      <c r="W300" s="108"/>
    </row>
    <row r="301" spans="1:23">
      <c r="A301" s="106"/>
      <c r="B301" s="108"/>
      <c r="C301" s="71"/>
      <c r="D301" s="71"/>
      <c r="E301" s="71"/>
      <c r="F301" s="108"/>
      <c r="G301" s="71"/>
      <c r="H301" s="71"/>
      <c r="I301" s="71"/>
      <c r="J301" s="108"/>
      <c r="K301" s="71"/>
      <c r="L301" s="71"/>
      <c r="M301" s="108"/>
      <c r="N301" s="109"/>
      <c r="O301" s="71"/>
      <c r="P301" s="71"/>
      <c r="Q301" s="71"/>
      <c r="R301" s="108"/>
      <c r="S301" s="122"/>
      <c r="T301" s="111"/>
      <c r="U301" s="111"/>
      <c r="V301" s="122"/>
      <c r="W301" s="108"/>
    </row>
    <row r="302" spans="2:23">
      <c r="B302" s="108">
        <v>1</v>
      </c>
      <c r="C302" s="71">
        <f ca="1">SUM(0.25*(F302-B302),B302)</f>
        <v>1</v>
      </c>
      <c r="D302" s="71">
        <f ca="1">SUM(0.5*(F302-B302)+B302)</f>
        <v>1</v>
      </c>
      <c r="E302" s="71">
        <f ca="1">SUM(0.75*(F302-B302),B302)</f>
        <v>1</v>
      </c>
      <c r="F302" s="108">
        <v>1</v>
      </c>
      <c r="G302" s="71">
        <f ca="1">SUM(0.25*(J302-F302),F302)</f>
        <v>1</v>
      </c>
      <c r="H302" s="71">
        <f ca="1">SUM(0.5*(J302-F302),F302)</f>
        <v>1</v>
      </c>
      <c r="I302" s="71">
        <f ca="1">SUM(0.75*(J302-F302),F302)</f>
        <v>1</v>
      </c>
      <c r="J302" s="108">
        <f ca="1">SUM(F302,-B302,F302)</f>
        <v>1</v>
      </c>
      <c r="K302" s="71">
        <f ca="1">SUM(0.333*(M302-J302),J302)</f>
        <v>1.7992</v>
      </c>
      <c r="L302" s="71">
        <f ca="1">SUM(0.666*(M302-J302),J302)</f>
        <v>2.5984</v>
      </c>
      <c r="M302" s="108">
        <f ca="1">SUM(J302,-F302,J302,0.2*ABS(J302-F302),0.15*(17-F302))</f>
        <v>3.4</v>
      </c>
      <c r="N302" s="109">
        <f ca="1">SUM(0.2*(R302-M302),M302)</f>
        <v>6.12</v>
      </c>
      <c r="O302" s="71">
        <f ca="1">SUM(0.4*(R302-M302),M302)</f>
        <v>8.84</v>
      </c>
      <c r="P302" s="71">
        <f ca="1">SUM(0.6*(R302-M302),M302)</f>
        <v>11.56</v>
      </c>
      <c r="Q302" s="71">
        <f ca="1">SUM(0.8*(R302-M302),M302)</f>
        <v>14.280000000000001</v>
      </c>
      <c r="R302" s="108">
        <v>17</v>
      </c>
      <c r="S302" s="122"/>
      <c r="T302" s="111">
        <f ca="1">SUM((DB20+DB19+DB18+DB17+DB16+DB15+DB14+DB13+DB12+DA11)*0.132,(CZ10+CY10+CX9+CW9)*0.132/2,(CV8+CU8+CT8+CS8+CR8+CQ8+CP7+CO7+CN7+CM7+CL7+CK7)*0.132/6,(CJ6+CI6+CH6+CG6+CF6+CE5+CD5+CC5+CB5+CA5+BZ4+BY4+BX4+BW4+BV4)*0.132/5,17)</f>
        <v>16.86393846153846</v>
      </c>
      <c r="U302" s="111"/>
      <c r="V302" s="122"/>
      <c r="W302" s="108"/>
    </row>
    <row r="303" spans="2:23">
      <c r="B303" s="108"/>
      <c r="C303" s="71"/>
      <c r="D303" s="71"/>
      <c r="E303" s="71"/>
      <c r="F303" s="108"/>
      <c r="G303" s="71"/>
      <c r="H303" s="71"/>
      <c r="I303" s="71"/>
      <c r="J303" s="108"/>
      <c r="K303" s="71"/>
      <c r="L303" s="71"/>
      <c r="M303" s="108"/>
      <c r="N303" s="109"/>
      <c r="O303" s="71"/>
      <c r="P303" s="71"/>
      <c r="Q303" s="71"/>
      <c r="R303" s="108"/>
      <c r="S303" s="122"/>
      <c r="T303" s="111"/>
      <c r="U303" s="111"/>
      <c r="V303" s="122"/>
      <c r="W303" s="108"/>
    </row>
    <row r="304" spans="2:23">
      <c r="B304" s="108">
        <v>1</v>
      </c>
      <c r="C304" s="71">
        <f ca="1">SUM(0.25*(F304-B304),B304)</f>
        <v>1.25</v>
      </c>
      <c r="D304" s="71">
        <f ca="1">SUM(0.5*(F304-B304)+B304)</f>
        <v>1.5</v>
      </c>
      <c r="E304" s="71">
        <f ca="1">SUM(0.75*(F304-B304),B304)</f>
        <v>1.75</v>
      </c>
      <c r="F304" s="108">
        <v>2</v>
      </c>
      <c r="G304" s="71">
        <f ca="1">SUM(0.25*(J304-F304),F304)</f>
        <v>2.25</v>
      </c>
      <c r="H304" s="71">
        <f ca="1">SUM(0.5*(J304-F304),F304)</f>
        <v>2.5</v>
      </c>
      <c r="I304" s="71">
        <f ca="1">SUM(0.75*(J304-F304),F304)</f>
        <v>2.75</v>
      </c>
      <c r="J304" s="108">
        <f ca="1">SUM(F304,-B304,F304)</f>
        <v>3</v>
      </c>
      <c r="K304" s="71">
        <f ca="1">SUM(0.333*(M304-J304),J304)</f>
        <v>3.4662</v>
      </c>
      <c r="L304" s="71">
        <f ca="1">SUM(0.666*(M304-J304),J304)</f>
        <v>3.9324000000000003</v>
      </c>
      <c r="M304" s="108">
        <f ca="1">SUM(J304,-F304,J304,0.4*ABS(J304-F304))</f>
        <v>4.4</v>
      </c>
      <c r="N304" s="109">
        <f ca="1">SUM(0.2*(R304-M304),M304)</f>
        <v>6.92</v>
      </c>
      <c r="O304" s="71">
        <f ca="1">SUM(0.4*(R304-M304),M304)</f>
        <v>9.4400000000000013</v>
      </c>
      <c r="P304" s="71">
        <f ca="1">SUM(0.6*(R304-M304),M304)</f>
        <v>11.96</v>
      </c>
      <c r="Q304" s="71">
        <f ca="1">SUM(0.8*(R304-M304),M304)</f>
        <v>14.48</v>
      </c>
      <c r="R304" s="108">
        <v>17</v>
      </c>
      <c r="S304" s="122"/>
      <c r="T304" s="111">
        <f ca="1">SUM((DB20+DA19+DA18+CZ17+CZ16+CY15+CY14+CX13+CX12+CW11+CW10+CV9)*0.132,(CU8+CT8+CS8+CR8+CQ8+CP8)*0.132/6,(CO7+CN7+CM7+CL7+CK7+CJ6+CI6+CH6+CG6+CF6+CE5+CD5+CC5+CB5+CA5+BZ4+BY4+BX4+BW4+BV4)*0.132/5,17)</f>
        <v>16.74513846153846</v>
      </c>
      <c r="U304" s="111"/>
      <c r="V304" s="122"/>
      <c r="W304" s="108"/>
    </row>
    <row r="305" spans="2:23">
      <c r="B305" s="108">
        <v>2</v>
      </c>
      <c r="C305" s="71">
        <f ca="1">SUM(0.25*(F305-B305),B305)</f>
        <v>2</v>
      </c>
      <c r="D305" s="71">
        <f ca="1">SUM(0.5*(F305-B305)+B305)</f>
        <v>2</v>
      </c>
      <c r="E305" s="71">
        <f ca="1">SUM(0.75*(F305-B305),B305)</f>
        <v>2</v>
      </c>
      <c r="F305" s="108">
        <v>2</v>
      </c>
      <c r="G305" s="71">
        <f ca="1">SUM(0.25*(J305-F305),F305)</f>
        <v>2</v>
      </c>
      <c r="H305" s="71">
        <f ca="1">SUM(0.5*(J305-F305),F305)</f>
        <v>2</v>
      </c>
      <c r="I305" s="71">
        <f ca="1">SUM(0.75*(J305-F305),F305)</f>
        <v>2</v>
      </c>
      <c r="J305" s="108">
        <f ca="1">SUM(F305,-B305,F305)</f>
        <v>2</v>
      </c>
      <c r="K305" s="71">
        <f ca="1">SUM(0.333*(M305-J305),J305)</f>
        <v>2.74925</v>
      </c>
      <c r="L305" s="71">
        <f ca="1">SUM(0.666*(M305-J305),J305)</f>
        <v>3.4985</v>
      </c>
      <c r="M305" s="108">
        <f ca="1">SUM(J305,-F305,J305,0.2*ABS(J305-F305),0.15*(17-F305))</f>
        <v>4.25</v>
      </c>
      <c r="N305" s="109">
        <f ca="1">SUM(0.2*(R305-M305),M305)</f>
        <v>6.8000000000000007</v>
      </c>
      <c r="O305" s="71">
        <f ca="1">SUM(0.4*(R305-M305),M305)</f>
        <v>9.3500000000000014</v>
      </c>
      <c r="P305" s="71">
        <f ca="1">SUM(0.6*(R305-M305),M305)</f>
        <v>11.899999999999999</v>
      </c>
      <c r="Q305" s="71">
        <f ca="1">SUM(0.8*(R305-M305),M305)</f>
        <v>14.450000000000001</v>
      </c>
      <c r="R305" s="108">
        <v>17</v>
      </c>
      <c r="S305" s="122"/>
      <c r="T305" s="111">
        <f ca="1">SUM((CZ20+CZ19+CZ18+CZ17+CZ16+CZ15+CZ14+CZ13+CZ12+CY11+CX10)*0.132,(CW9+CV9)*0.132/2,(CU8+CT8+CS8+CR8+CQ8+CP8)*0.132/6,(CO7+CN7+CM7+CL7+CK7+CJ6+CI6+CH6+CG6+CF6+CE5+CD5+CC5+CB5+CA5+BZ4+BY4+BX4+BW4+BV4)*0.132/5,17)</f>
        <v>15.557138461538461</v>
      </c>
      <c r="U305" s="111"/>
      <c r="V305" s="122"/>
      <c r="W305" s="108"/>
    </row>
    <row r="306" spans="2:23">
      <c r="B306" s="108"/>
      <c r="C306" s="71"/>
      <c r="D306" s="71"/>
      <c r="E306" s="71"/>
      <c r="F306" s="108"/>
      <c r="G306" s="71"/>
      <c r="H306" s="71"/>
      <c r="I306" s="71"/>
      <c r="J306" s="108"/>
      <c r="K306" s="71"/>
      <c r="L306" s="71"/>
      <c r="M306" s="108"/>
      <c r="N306" s="109"/>
      <c r="O306" s="71"/>
      <c r="P306" s="71"/>
      <c r="Q306" s="71"/>
      <c r="R306" s="108"/>
      <c r="S306" s="122"/>
      <c r="T306" s="111"/>
      <c r="U306" s="111"/>
      <c r="V306" s="122"/>
      <c r="W306" s="108"/>
    </row>
    <row r="307" spans="2:23">
      <c r="B307" s="108">
        <v>1</v>
      </c>
      <c r="C307" s="71">
        <f ca="1">SUM(0.25*(F307-B307),B307)</f>
        <v>1.5</v>
      </c>
      <c r="D307" s="71">
        <f ca="1">SUM(0.5*(F307-B307)+B307)</f>
        <v>2</v>
      </c>
      <c r="E307" s="71">
        <f ca="1">SUM(0.75*(F307-B307),B307)</f>
        <v>2.5</v>
      </c>
      <c r="F307" s="108">
        <v>3</v>
      </c>
      <c r="G307" s="71">
        <f ca="1">SUM(0.25*(J307-F307),F307)</f>
        <v>3.5</v>
      </c>
      <c r="H307" s="71">
        <f ca="1">SUM(0.5*(J307-F307),F307)</f>
        <v>4</v>
      </c>
      <c r="I307" s="71">
        <f ca="1">SUM(0.75*(J307-F307),F307)</f>
        <v>4.5</v>
      </c>
      <c r="J307" s="108">
        <f ca="1">SUM(F307,-B307,F307)</f>
        <v>5</v>
      </c>
      <c r="K307" s="71">
        <f ca="1">SUM(0.333*(M307-J307),J307)</f>
        <v>5.9324</v>
      </c>
      <c r="L307" s="71">
        <f ca="1">SUM(0.666*(M307-J307),J307)</f>
        <v>6.8648</v>
      </c>
      <c r="M307" s="108">
        <f ca="1">SUM(J307,-F307,J307,0.4*ABS(J307-F307))</f>
        <v>7.8</v>
      </c>
      <c r="N307" s="109">
        <f ca="1">SUM(0.2*(R307-M307),M307)</f>
        <v>9.64</v>
      </c>
      <c r="O307" s="71">
        <f ca="1">SUM(0.4*(R307-M307),M307)</f>
        <v>11.48</v>
      </c>
      <c r="P307" s="71">
        <f ca="1">SUM(0.6*(R307-M307),M307)</f>
        <v>13.32</v>
      </c>
      <c r="Q307" s="71">
        <f ca="1">SUM(0.8*(R307-M307),M307)</f>
        <v>15.16</v>
      </c>
      <c r="R307" s="108">
        <v>17</v>
      </c>
      <c r="S307" s="122"/>
      <c r="T307" s="111">
        <f ca="1">SUM((DB20+DA19+CZ18+CY17+CX16+CW15+CV14+CU13+CT12+CS11)*0.132,(CR10+CQ10+CP9+CO9)*0.132/2,(CN8+CM8+CL8+CK8+CJ7+CI7+CH7+CG7+CF6+CE6+CD6+CC6+CB5+CA5+BZ5+BY5)*0.132/4,(BX4+BW4+BV4)*0.132/3,17)</f>
        <v>17.178538461538462</v>
      </c>
      <c r="U307" s="111"/>
      <c r="V307" s="122"/>
      <c r="W307" s="108"/>
    </row>
    <row r="308" spans="2:23">
      <c r="B308" s="108">
        <v>2</v>
      </c>
      <c r="C308" s="71">
        <f ca="1">SUM(0.25*(F308-B308),B308)</f>
        <v>2.25</v>
      </c>
      <c r="D308" s="71">
        <f ca="1">SUM(0.5*(F308-B308)+B308)</f>
        <v>2.5</v>
      </c>
      <c r="E308" s="71">
        <f ca="1">SUM(0.75*(F308-B308),B308)</f>
        <v>2.75</v>
      </c>
      <c r="F308" s="108">
        <v>3</v>
      </c>
      <c r="G308" s="71">
        <f ca="1">SUM(0.25*(J308-F308),F308)</f>
        <v>3.25</v>
      </c>
      <c r="H308" s="71">
        <f ca="1">SUM(0.5*(J308-F308),F308)</f>
        <v>3.5</v>
      </c>
      <c r="I308" s="71">
        <f ca="1">SUM(0.75*(J308-F308),F308)</f>
        <v>3.75</v>
      </c>
      <c r="J308" s="108">
        <f ca="1">SUM(F308,-B308,F308)</f>
        <v>4</v>
      </c>
      <c r="K308" s="71">
        <f ca="1">SUM(0.333*(M308-J308),J308)</f>
        <v>4.4662000000000006</v>
      </c>
      <c r="L308" s="71">
        <f ca="1">SUM(0.666*(M308-J308),J308)</f>
        <v>4.9324</v>
      </c>
      <c r="M308" s="108">
        <f ca="1">SUM(J308,-F308,J308,0.4*ABS(J308-F308))</f>
        <v>5.4</v>
      </c>
      <c r="N308" s="109">
        <f ca="1">SUM(0.2*(R308-M308),M308)</f>
        <v>7.7200000000000006</v>
      </c>
      <c r="O308" s="71">
        <f ca="1">SUM(0.4*(R308-M308),M308)</f>
        <v>10.04</v>
      </c>
      <c r="P308" s="71">
        <f ca="1">SUM(0.6*(R308-M308),M308)</f>
        <v>12.36</v>
      </c>
      <c r="Q308" s="71">
        <f ca="1">SUM(0.8*(R308-M308),M308)</f>
        <v>14.68</v>
      </c>
      <c r="R308" s="108">
        <v>17</v>
      </c>
      <c r="S308" s="122"/>
      <c r="T308" s="111">
        <f ca="1">SUM((CZ20+CY19+CY18+CX17+CX16+CW15+CW14+CV13+CV12+CU11+CU10+CT9)*0.132,(CS8+CR8+CQ8+CP8+CO8+CN7+CM7+CL7+CK7+CJ7+CI6+CH6+CG6+CF6+CE6+CD5+CC5+CB5+CA5+BZ5)*0.132/5,(BY4+BX4+BW4+BV4)*0.132/4,17)</f>
        <v>16.793538461538461</v>
      </c>
      <c r="U308" s="111"/>
      <c r="V308" s="122"/>
      <c r="W308" s="108"/>
    </row>
    <row r="309" spans="2:23">
      <c r="B309" s="108">
        <v>3</v>
      </c>
      <c r="C309" s="71">
        <f ca="1">SUM(0.25*(F309-B309),B309)</f>
        <v>3</v>
      </c>
      <c r="D309" s="71">
        <f ca="1">SUM(0.5*(F309-B309)+B309)</f>
        <v>3</v>
      </c>
      <c r="E309" s="71">
        <f ca="1">SUM(0.75*(F309-B309),B309)</f>
        <v>3</v>
      </c>
      <c r="F309" s="108">
        <v>3</v>
      </c>
      <c r="G309" s="71">
        <f ca="1">SUM(0.25*(J309-F309),F309)</f>
        <v>3</v>
      </c>
      <c r="H309" s="71">
        <f ca="1">SUM(0.5*(J309-F309),F309)</f>
        <v>3</v>
      </c>
      <c r="I309" s="71">
        <f ca="1">SUM(0.75*(J309-F309),F309)</f>
        <v>3</v>
      </c>
      <c r="J309" s="108">
        <f ca="1">SUM(F309,-B309,F309)</f>
        <v>3</v>
      </c>
      <c r="K309" s="71">
        <f ca="1">SUM(0.333*(M309-J309),J309)</f>
        <v>3.6993</v>
      </c>
      <c r="L309" s="71">
        <f ca="1">SUM(0.666*(M309-J309),J309)</f>
        <v>4.3986</v>
      </c>
      <c r="M309" s="108">
        <f ca="1">SUM(J309,-F309,J309,0.2*ABS(J309-F309),0.15*(17-F309))</f>
        <v>5.1</v>
      </c>
      <c r="N309" s="109">
        <f ca="1">SUM(0.2*(R309-M309),M309)</f>
        <v>7.48</v>
      </c>
      <c r="O309" s="71">
        <f ca="1">SUM(0.4*(R309-M309),M309)</f>
        <v>9.86</v>
      </c>
      <c r="P309" s="71">
        <f ca="1">SUM(0.6*(R309-M309),M309)</f>
        <v>12.239999999999998</v>
      </c>
      <c r="Q309" s="71">
        <f ca="1">SUM(0.8*(R309-M309),M309)</f>
        <v>14.620000000000001</v>
      </c>
      <c r="R309" s="108">
        <v>17</v>
      </c>
      <c r="S309" s="122"/>
      <c r="T309" s="111">
        <f ca="1">SUM((CX20+CX19+CX18+CX17+CX16+CX15+CX14+CX13+CX12+CW11+CV10)*0.132,(CU9+CT9)*0.132/2,(CS8+CR8+CQ8+CP8+CO8+CN7+CM7+CL7+CK7+CJ7+CI6+CH6+CG6+CF6+CE6+CD5+CC5+CB5+CA5+BZ5)*0.132/5,(BY4+BX4+BW4+BV4)*0.132/4,17)</f>
        <v>17.189538461538461</v>
      </c>
      <c r="U309" s="111"/>
      <c r="V309" s="122"/>
      <c r="W309" s="108"/>
    </row>
    <row r="310" spans="2:23">
      <c r="B310" s="108">
        <v>4</v>
      </c>
      <c r="C310" s="71">
        <f ca="1">SUM(0.25*(F310-B310),B310)</f>
        <v>3.75</v>
      </c>
      <c r="D310" s="71">
        <f ca="1">SUM(0.5*(F310-B310)+B310)</f>
        <v>3.5</v>
      </c>
      <c r="E310" s="71">
        <f ca="1">SUM(0.75*(F310-B310),B310)</f>
        <v>3.25</v>
      </c>
      <c r="F310" s="108">
        <v>3</v>
      </c>
      <c r="G310" s="71">
        <f ca="1">SUM(0.25*(J310-F310),F310)</f>
        <v>2.75</v>
      </c>
      <c r="H310" s="71">
        <f ca="1">SUM(0.5*(J310-F310),F310)</f>
        <v>2.5</v>
      </c>
      <c r="I310" s="71">
        <f ca="1">SUM(0.75*(J310-F310),F310)</f>
        <v>2.25</v>
      </c>
      <c r="J310" s="108">
        <f ca="1">SUM(F310,-B310,F310)</f>
        <v>2</v>
      </c>
      <c r="K310" s="71">
        <f ca="1">SUM(0.333*(M310-J310),J310)</f>
        <v>1.8002</v>
      </c>
      <c r="L310" s="71">
        <f ca="1">SUM(0.666*(M310-J310),J310)</f>
        <v>1.6004</v>
      </c>
      <c r="M310" s="108">
        <f ca="1">SUM(J310,-F310,J310,0.4*ABS(J310-F310))</f>
        <v>1.4</v>
      </c>
      <c r="N310" s="109">
        <f ca="1">SUM(0.2*(R310-M310),M310)</f>
        <v>4.52</v>
      </c>
      <c r="O310" s="71">
        <f ca="1">SUM(0.4*(R310-M310),M310)</f>
        <v>7.6400000000000006</v>
      </c>
      <c r="P310" s="71">
        <f ca="1">SUM(0.6*(R310-M310),M310)</f>
        <v>10.76</v>
      </c>
      <c r="Q310" s="71">
        <f ca="1">SUM(0.8*(R310-M310),M310)</f>
        <v>13.88</v>
      </c>
      <c r="R310" s="108">
        <v>17</v>
      </c>
      <c r="S310" s="122"/>
      <c r="T310" s="111">
        <f ca="1">SUM((CV20+CW19+CW18+CX17+CX16+CY15+CY14+CZ13+CZ12+DA11+DA10+DA9)*0.132,(CZ8+CY8+CX8+CW8+CV8+CU8+CT8)*0.132/7,(CS7+CR7+CQ7+CP7+CO7+CN7+CM6+CL6+CK6+CJ6+CI6+CH6+CG5+CF5+CE5+CD5+CC5+CB5+CA4+BZ4+BY4+BX4+BW4+BV4)*0.132/6,17)</f>
        <v>16.969538461538463</v>
      </c>
      <c r="U310" s="111"/>
      <c r="V310" s="122"/>
      <c r="W310" s="108"/>
    </row>
    <row r="311" spans="2:23">
      <c r="B311" s="108"/>
      <c r="C311" s="71"/>
      <c r="D311" s="71"/>
      <c r="E311" s="71"/>
      <c r="F311" s="108"/>
      <c r="G311" s="71"/>
      <c r="H311" s="71"/>
      <c r="I311" s="71"/>
      <c r="J311" s="108"/>
      <c r="K311" s="71"/>
      <c r="L311" s="71"/>
      <c r="M311" s="108"/>
      <c r="N311" s="109"/>
      <c r="O311" s="71"/>
      <c r="P311" s="71"/>
      <c r="Q311" s="71"/>
      <c r="R311" s="108"/>
      <c r="S311" s="122"/>
      <c r="T311" s="111"/>
      <c r="U311" s="111"/>
      <c r="V311" s="122"/>
      <c r="W311" s="108"/>
    </row>
    <row r="312" spans="2:23">
      <c r="B312" s="108">
        <v>1</v>
      </c>
      <c r="C312" s="71">
        <f ca="1">SUM(0.25*(F312-B312),B312)</f>
        <v>1.75</v>
      </c>
      <c r="D312" s="71">
        <f ca="1">SUM(0.5*(F312-B312)+B312)</f>
        <v>2.5</v>
      </c>
      <c r="E312" s="71">
        <f ca="1">SUM(0.75*(F312-B312),B312)</f>
        <v>3.25</v>
      </c>
      <c r="F312" s="108">
        <v>4</v>
      </c>
      <c r="G312" s="71">
        <f ca="1">SUM(0.25*(J312-F312),F312)</f>
        <v>4.75</v>
      </c>
      <c r="H312" s="71">
        <f ca="1">SUM(0.5*(J312-F312),F312)</f>
        <v>5.5</v>
      </c>
      <c r="I312" s="71">
        <f ca="1">SUM(0.75*(J312-F312),F312)</f>
        <v>6.25</v>
      </c>
      <c r="J312" s="108">
        <f ca="1">SUM(F312,-B312,F312)</f>
        <v>7</v>
      </c>
      <c r="K312" s="71">
        <f ca="1">SUM(0.333*(M312-J312),J312)</f>
        <v>8.3986</v>
      </c>
      <c r="L312" s="71">
        <f ca="1">SUM(0.666*(M312-J312),J312)</f>
        <v>9.7972</v>
      </c>
      <c r="M312" s="108">
        <f ca="1">SUM(J312,-F312,J312,0.4*ABS(J312-F312))</f>
        <v>11.2</v>
      </c>
      <c r="N312" s="109">
        <f ca="1">SUM(0.2*(R312-M312),M312)</f>
        <v>12.36</v>
      </c>
      <c r="O312" s="71">
        <f ca="1">SUM(0.4*(R312-M312),M312)</f>
        <v>13.52</v>
      </c>
      <c r="P312" s="71">
        <f ca="1">SUM(0.6*(R312-M312),M312)</f>
        <v>14.68</v>
      </c>
      <c r="Q312" s="71">
        <f ca="1">SUM(0.8*(R312-M312),M312)</f>
        <v>15.84</v>
      </c>
      <c r="R312" s="108">
        <v>17</v>
      </c>
      <c r="S312" s="122"/>
      <c r="T312" s="111">
        <f ca="1">SUM((DB20+CY18+CV16+CS14+CP12)*0.132,(DA19+CZ19+CX17+CW17+CU15+CT15+CR13+CQ13+CO11+CN11+CM10+CL10)*0.132/2,(CK9+CJ9+CI9+CH8+CG8+CF8+CE7+CD7+CC7+CB6+CA6+BZ6)*0.132/3,(BY5+BX5+BW4+BV4)*0.132/2,17)</f>
        <v>17.56353846153846</v>
      </c>
      <c r="U312" s="111"/>
      <c r="V312" s="122"/>
      <c r="W312" s="108"/>
    </row>
    <row r="313" spans="2:23">
      <c r="B313" s="108">
        <v>2</v>
      </c>
      <c r="C313" s="71">
        <f ca="1">SUM(0.25*(F313-B313),B313)</f>
        <v>2.5</v>
      </c>
      <c r="D313" s="71">
        <f ca="1">SUM(0.5*(F313-B313)+B313)</f>
        <v>3</v>
      </c>
      <c r="E313" s="71">
        <f ca="1">SUM(0.75*(F313-B313),B313)</f>
        <v>3.5</v>
      </c>
      <c r="F313" s="108">
        <v>4</v>
      </c>
      <c r="G313" s="71">
        <f ca="1">SUM(0.25*(J313-F313),F313)</f>
        <v>4.5</v>
      </c>
      <c r="H313" s="71">
        <f ca="1">SUM(0.5*(J313-F313),F313)</f>
        <v>5</v>
      </c>
      <c r="I313" s="71">
        <f ca="1">SUM(0.75*(J313-F313),F313)</f>
        <v>5.5</v>
      </c>
      <c r="J313" s="108">
        <f ca="1">SUM(F313,-B313,F313)</f>
        <v>6</v>
      </c>
      <c r="K313" s="71">
        <f ca="1">SUM(0.333*(M313-J313),J313)</f>
        <v>6.9324</v>
      </c>
      <c r="L313" s="71">
        <f ca="1">SUM(0.666*(M313-J313),J313)</f>
        <v>7.8648000000000007</v>
      </c>
      <c r="M313" s="108">
        <f ca="1">SUM(J313,-F313,J313,0.4*ABS(J313-F313))</f>
        <v>8.8</v>
      </c>
      <c r="N313" s="109">
        <f ca="1">SUM(0.2*(R313-M313),M313)</f>
        <v>10.440000000000001</v>
      </c>
      <c r="O313" s="71">
        <f ca="1">SUM(0.4*(R313-M313),M313)</f>
        <v>12.08</v>
      </c>
      <c r="P313" s="71">
        <f ca="1">SUM(0.6*(R313-M313),M313)</f>
        <v>13.719999999999999</v>
      </c>
      <c r="Q313" s="71">
        <f ca="1">SUM(0.8*(R313-M313),M313)</f>
        <v>15.36</v>
      </c>
      <c r="R313" s="108">
        <v>17</v>
      </c>
      <c r="S313" s="122"/>
      <c r="T313" s="111">
        <f ca="1">SUM((CZ20+CY19+CX18+CW17+CV16+CU15+CT14+CS13+CR12+CQ11)*0.132,(CP10+CO10+CN9+CM9)*0.132/2,(CL8+CK8+CJ8+CI8+CH7+CG7+CF7+CE7)*0.132/4,(CD6+CC6+CB6+CA5+BZ5+BY5+BX4+BW4+BV4)*0.132/3,17)</f>
        <v>17.695538461538462</v>
      </c>
      <c r="U313" s="111"/>
      <c r="V313" s="122"/>
      <c r="W313" s="108"/>
    </row>
    <row r="314" spans="2:23">
      <c r="B314" s="108">
        <v>3</v>
      </c>
      <c r="C314" s="71">
        <f ca="1">SUM(0.25*(F314-B314),B314)</f>
        <v>3.25</v>
      </c>
      <c r="D314" s="71">
        <f ca="1">SUM(0.5*(F314-B314)+B314)</f>
        <v>3.5</v>
      </c>
      <c r="E314" s="71">
        <f ca="1">SUM(0.75*(F314-B314),B314)</f>
        <v>3.75</v>
      </c>
      <c r="F314" s="108">
        <v>4</v>
      </c>
      <c r="G314" s="71">
        <f ca="1">SUM(0.25*(J314-F314),F314)</f>
        <v>4.25</v>
      </c>
      <c r="H314" s="71">
        <f ca="1">SUM(0.5*(J314-F314),F314)</f>
        <v>4.5</v>
      </c>
      <c r="I314" s="71">
        <f ca="1">SUM(0.75*(J314-F314),F314)</f>
        <v>4.75</v>
      </c>
      <c r="J314" s="108">
        <f ca="1">SUM(F314,-B314,F314)</f>
        <v>5</v>
      </c>
      <c r="K314" s="71">
        <f ca="1">SUM(0.333*(M314-J314),J314)</f>
        <v>5.4662000000000006</v>
      </c>
      <c r="L314" s="71">
        <f ca="1">SUM(0.666*(M314-J314),J314)</f>
        <v>5.9324</v>
      </c>
      <c r="M314" s="108">
        <f ca="1">SUM(J314,-F314,J314,0.4*ABS(J314-F314))</f>
        <v>6.4</v>
      </c>
      <c r="N314" s="109">
        <f ca="1">SUM(0.2*(R314-M314),M314)</f>
        <v>8.52</v>
      </c>
      <c r="O314" s="71">
        <f ca="1">SUM(0.4*(R314-M314),M314)</f>
        <v>10.64</v>
      </c>
      <c r="P314" s="71">
        <f ca="1">SUM(0.6*(R314-M314),M314)</f>
        <v>12.76</v>
      </c>
      <c r="Q314" s="71">
        <f ca="1">SUM(0.8*(R314-M314),M314)</f>
        <v>14.88</v>
      </c>
      <c r="R314" s="108">
        <v>17</v>
      </c>
      <c r="S314" s="122"/>
      <c r="T314" s="111">
        <f ca="1">SUM((CX20+CW19+CW18+CV17+CV16+CU15+CU14+CT13+CT12+CS11+CS10+CR9)*0.132,(CQ8+CP8+CO8+CN8+CM8+CL7+CK7+CJ7+CI7+CH7)*0.132/5,(CG6+CF6+CE6+CD6+CC5+CB5+CA5+BZ5+BY4+BX4+BW4+BV4)*0.132/4,17)</f>
        <v>16.707738461538462</v>
      </c>
      <c r="U314" s="111"/>
      <c r="V314" s="122"/>
      <c r="W314" s="108"/>
    </row>
    <row r="315" spans="2:23">
      <c r="B315" s="108">
        <v>4</v>
      </c>
      <c r="C315" s="71">
        <f ca="1">SUM(0.25*(F315-B315),B315)</f>
        <v>4</v>
      </c>
      <c r="D315" s="71">
        <f ca="1">SUM(0.5*(F315-B315)+B315)</f>
        <v>4</v>
      </c>
      <c r="E315" s="71">
        <f ca="1">SUM(0.75*(F315-B315),B315)</f>
        <v>4</v>
      </c>
      <c r="F315" s="108">
        <v>4</v>
      </c>
      <c r="G315" s="71">
        <f ca="1">SUM(0.25*(J315-F315),F315)</f>
        <v>4</v>
      </c>
      <c r="H315" s="71">
        <f ca="1">SUM(0.5*(J315-F315),F315)</f>
        <v>4</v>
      </c>
      <c r="I315" s="71">
        <f ca="1">SUM(0.75*(J315-F315),F315)</f>
        <v>4</v>
      </c>
      <c r="J315" s="108">
        <f ca="1">SUM(F315,-B315,F315)</f>
        <v>4</v>
      </c>
      <c r="K315" s="71">
        <f ca="1">SUM(0.333*(M315-J315),J315)</f>
        <v>4.64935</v>
      </c>
      <c r="L315" s="71">
        <f ca="1">SUM(0.666*(M315-J315),J315)</f>
        <v>5.2987</v>
      </c>
      <c r="M315" s="108">
        <f ca="1">SUM(J315,-F315,J315,0.2*ABS(J315-F315),0.15*(17-F315))</f>
        <v>5.95</v>
      </c>
      <c r="N315" s="109">
        <f ca="1">SUM(0.2*(R315-M315),M315)</f>
        <v>8.16</v>
      </c>
      <c r="O315" s="71">
        <f ca="1">SUM(0.4*(R315-M315),M315)</f>
        <v>10.370000000000001</v>
      </c>
      <c r="P315" s="71">
        <f ca="1">SUM(0.6*(R315-M315),M315)</f>
        <v>12.58</v>
      </c>
      <c r="Q315" s="71">
        <f ca="1">SUM(0.8*(R315-M315),M315)</f>
        <v>14.790000000000003</v>
      </c>
      <c r="R315" s="108">
        <v>17</v>
      </c>
      <c r="S315" s="122"/>
      <c r="T315" s="111">
        <f ca="1">SUM((CV20+CV19+CV18+CV17+CV16+CV15+CV14+CV13+CV12+CU11+CT10)*0.132,(CS9+CR9)*0.132/2,(CQ8+CP8+CO8+CN8+CM8+CL7+CK7+CJ7+CI7+CH7)*0.132/5,(CG6+CF6+CE6+CD6+CC5+CB5+CA5+BZ5+BY4+BX4+BW4+BV4)*0.132/4,17)</f>
        <v>17.23573846153846</v>
      </c>
      <c r="U315" s="111"/>
      <c r="V315" s="122"/>
      <c r="W315" s="108"/>
    </row>
    <row r="316" spans="2:23">
      <c r="B316" s="108">
        <v>5</v>
      </c>
      <c r="C316" s="71">
        <f ca="1">SUM(0.25*(F316-B316),B316)</f>
        <v>4.75</v>
      </c>
      <c r="D316" s="71">
        <f ca="1">SUM(0.5*(F316-B316)+B316)</f>
        <v>4.5</v>
      </c>
      <c r="E316" s="71">
        <f ca="1">SUM(0.75*(F316-B316),B316)</f>
        <v>4.25</v>
      </c>
      <c r="F316" s="108">
        <v>4</v>
      </c>
      <c r="G316" s="71">
        <f ca="1">SUM(0.25*(J316-F316),F316)</f>
        <v>3.75</v>
      </c>
      <c r="H316" s="71">
        <f ca="1">SUM(0.5*(J316-F316),F316)</f>
        <v>3.5</v>
      </c>
      <c r="I316" s="71">
        <f ca="1">SUM(0.75*(J316-F316),F316)</f>
        <v>3.25</v>
      </c>
      <c r="J316" s="108">
        <f ca="1">SUM(F316,-B316,F316)</f>
        <v>3</v>
      </c>
      <c r="K316" s="71">
        <f ca="1">SUM(0.333*(M316-J316),J316)</f>
        <v>2.8002</v>
      </c>
      <c r="L316" s="71">
        <f ca="1">SUM(0.666*(M316-J316),J316)</f>
        <v>2.6004</v>
      </c>
      <c r="M316" s="108">
        <f ca="1">SUM(J316,-F316,J316,0.4*ABS(J316-F316))</f>
        <v>2.4</v>
      </c>
      <c r="N316" s="109">
        <f ca="1">SUM(0.2*(R316-M316),M316)</f>
        <v>5.32</v>
      </c>
      <c r="O316" s="71">
        <f ca="1">SUM(0.4*(R316-M316),M316)</f>
        <v>8.24</v>
      </c>
      <c r="P316" s="71">
        <f ca="1">SUM(0.6*(R316-M316),M316)</f>
        <v>11.16</v>
      </c>
      <c r="Q316" s="71">
        <f ca="1">SUM(0.8*(R316-M316),M316)</f>
        <v>14.08</v>
      </c>
      <c r="R316" s="108">
        <v>17</v>
      </c>
      <c r="S316" s="122"/>
      <c r="T316" s="111">
        <f ca="1">SUM((CT20+CU19+CU18+CV17+CV16+CW15+CW14+CX13+CX12+CY11+CY10+CZ9)*0.132,(CY8+CX8+CW8+CV8+CU8+CT8+CS7+CR7+CQ7+CP7+CO7+CN7+CM6+CL6+CK6+CJ6+CI6+CH6+CG5+CF5+CE5+CD5+CC5+CB5+CA4+BZ4+BY4+BX4+BW4+BV4)*0.132/6,17)</f>
        <v>16.59553846153846</v>
      </c>
      <c r="U316" s="111"/>
      <c r="V316" s="122"/>
      <c r="W316" s="108"/>
    </row>
    <row r="317" spans="2:23">
      <c r="B317" s="108"/>
      <c r="C317" s="71"/>
      <c r="D317" s="71"/>
      <c r="E317" s="71"/>
      <c r="F317" s="108"/>
      <c r="G317" s="71"/>
      <c r="H317" s="71"/>
      <c r="I317" s="71"/>
      <c r="J317" s="108"/>
      <c r="K317" s="71"/>
      <c r="L317" s="71"/>
      <c r="M317" s="108"/>
      <c r="N317" s="109"/>
      <c r="O317" s="71"/>
      <c r="P317" s="71"/>
      <c r="Q317" s="71"/>
      <c r="R317" s="108"/>
      <c r="S317" s="122"/>
      <c r="T317" s="111"/>
      <c r="U317" s="111"/>
      <c r="V317" s="122"/>
      <c r="W317" s="108"/>
    </row>
    <row r="318" spans="2:23">
      <c r="B318" s="108">
        <v>1</v>
      </c>
      <c r="C318" s="71">
        <f ca="1">SUM(0.25*(F318-B318),B318)</f>
        <v>2</v>
      </c>
      <c r="D318" s="71">
        <f ca="1">SUM(0.5*(F318-B318)+B318)</f>
        <v>3</v>
      </c>
      <c r="E318" s="71">
        <f ca="1">SUM(0.75*(F318-B318),B318)</f>
        <v>4</v>
      </c>
      <c r="F318" s="108">
        <v>5</v>
      </c>
      <c r="G318" s="71">
        <f ca="1">SUM(0.25*(J318-F318),F318)</f>
        <v>6</v>
      </c>
      <c r="H318" s="71">
        <f ca="1">SUM(0.5*(J318-F318),F318)</f>
        <v>7</v>
      </c>
      <c r="I318" s="71">
        <f ca="1">SUM(0.75*(J318-F318),F318)</f>
        <v>8</v>
      </c>
      <c r="J318" s="108">
        <f ca="1">SUM(F318,-B318,F318)</f>
        <v>9</v>
      </c>
      <c r="K318" s="71">
        <f ca="1">SUM(0.333*(M318-J318),J318)</f>
        <v>9.999</v>
      </c>
      <c r="L318" s="71">
        <f ca="1">SUM(0.666*(M318-J318),J318)</f>
        <v>10.998000000000001</v>
      </c>
      <c r="M318" s="108">
        <f ca="1">SUM(J318,J318-G318)</f>
        <v>12</v>
      </c>
      <c r="N318" s="109">
        <f ca="1">SUM(0.2*(R318-M318),M318)</f>
        <v>13</v>
      </c>
      <c r="O318" s="71">
        <f ca="1">SUM(0.4*(R318-M318),M318)</f>
        <v>14</v>
      </c>
      <c r="P318" s="71">
        <f ca="1">SUM(0.6*(R318-M318),M318)</f>
        <v>15</v>
      </c>
      <c r="Q318" s="71">
        <f ca="1">SUM(0.8*(R318-M318),M318)</f>
        <v>16</v>
      </c>
      <c r="R318" s="108">
        <v>17</v>
      </c>
      <c r="S318" s="122"/>
      <c r="T318" s="111">
        <f ca="1">SUM(DB20*0.132,(DA19+CZ19+CY18+CX18+CW17+CV17+CU16+CT16+CS15+CR15+CQ14+CP14+CO13+CN13+CM12+CL12+CK11+CJ11+CI10+CH10+CG9+CF9+CE8+CD8+CC7+CB7+CA6+BZ6+BY5+BX5+BW4+BV4)*0.132/2,17)</f>
        <v>17.651538461538461</v>
      </c>
      <c r="U318" s="111"/>
      <c r="V318" s="122"/>
      <c r="W318" s="108"/>
    </row>
    <row r="319" spans="2:23">
      <c r="B319" s="108">
        <v>2</v>
      </c>
      <c r="C319" s="71">
        <f ca="1">SUM(0.25*(F319-B319),B319)</f>
        <v>2.75</v>
      </c>
      <c r="D319" s="71">
        <f ca="1">SUM(0.5*(F319-B319)+B319)</f>
        <v>3.5</v>
      </c>
      <c r="E319" s="71">
        <f ca="1">SUM(0.75*(F319-B319),B319)</f>
        <v>4.25</v>
      </c>
      <c r="F319" s="108">
        <v>5</v>
      </c>
      <c r="G319" s="71">
        <f ca="1">SUM(0.25*(J319-F319),F319)</f>
        <v>5.75</v>
      </c>
      <c r="H319" s="71">
        <f ca="1">SUM(0.5*(J319-F319),F319)</f>
        <v>6.5</v>
      </c>
      <c r="I319" s="71">
        <f ca="1">SUM(0.75*(J319-F319),F319)</f>
        <v>7.25</v>
      </c>
      <c r="J319" s="108">
        <f ca="1">SUM(F319,-B319,F319)</f>
        <v>8</v>
      </c>
      <c r="K319" s="71">
        <f ca="1">SUM(0.333*(M319-J319),J319)</f>
        <v>9.3986</v>
      </c>
      <c r="L319" s="71">
        <f ca="1">SUM(0.666*(M319-J319),J319)</f>
        <v>10.7972</v>
      </c>
      <c r="M319" s="108">
        <f ca="1">SUM(J319,-F319,J319,0.4*ABS(J319-F319))</f>
        <v>12.2</v>
      </c>
      <c r="N319" s="109">
        <f ca="1">SUM(0.2*(R319-M319),M319)</f>
        <v>13.16</v>
      </c>
      <c r="O319" s="71">
        <f ca="1">SUM(0.4*(R319-M319),M319)</f>
        <v>14.12</v>
      </c>
      <c r="P319" s="71">
        <f ca="1">SUM(0.6*(R319-M319),M319)</f>
        <v>15.08</v>
      </c>
      <c r="Q319" s="71">
        <f ca="1">SUM(0.8*(R319-M319),M319)</f>
        <v>16.04</v>
      </c>
      <c r="R319" s="108">
        <v>17</v>
      </c>
      <c r="S319" s="122"/>
      <c r="T319" s="111">
        <f ca="1">SUM((CZ20+CW18+CT16+CQ14+CN12)*0.132,(CY19+CX19+CV17+CU17+CS15+CR15+CP13+CO13+CM11+CL11+CK10+CJ10)*0.132/2,(CI9+CH9+CG9+CF8+CE8+CD8)*0.132/3,(CC7+CB7+CA6+BZ6+BY5+BX5+BW4+BV4)*0.132/2,17)</f>
        <v>17.607538461538461</v>
      </c>
      <c r="U319" s="111"/>
      <c r="V319" s="122"/>
      <c r="W319" s="108"/>
    </row>
    <row r="320" spans="2:23">
      <c r="B320" s="108">
        <v>3</v>
      </c>
      <c r="C320" s="71">
        <f ca="1">SUM(0.25*(F320-B320),B320)</f>
        <v>3.5</v>
      </c>
      <c r="D320" s="71">
        <f ca="1">SUM(0.5*(F320-B320)+B320)</f>
        <v>4</v>
      </c>
      <c r="E320" s="71">
        <f ca="1">SUM(0.75*(F320-B320),B320)</f>
        <v>4.5</v>
      </c>
      <c r="F320" s="108">
        <v>5</v>
      </c>
      <c r="G320" s="71">
        <f ca="1">SUM(0.25*(J320-F320),F320)</f>
        <v>5.5</v>
      </c>
      <c r="H320" s="71">
        <f ca="1">SUM(0.5*(J320-F320),F320)</f>
        <v>6</v>
      </c>
      <c r="I320" s="71">
        <f ca="1">SUM(0.75*(J320-F320),F320)</f>
        <v>6.5</v>
      </c>
      <c r="J320" s="108">
        <f ca="1">SUM(F320,-B320,F320)</f>
        <v>7</v>
      </c>
      <c r="K320" s="71">
        <f ca="1">SUM(0.333*(M320-J320),J320)</f>
        <v>7.9324</v>
      </c>
      <c r="L320" s="71">
        <f ca="1">SUM(0.666*(M320-J320),J320)</f>
        <v>8.8648</v>
      </c>
      <c r="M320" s="108">
        <f ca="1">SUM(J320,-F320,J320,0.4*ABS(J320-F320))</f>
        <v>9.8</v>
      </c>
      <c r="N320" s="109">
        <f ca="1">SUM(0.2*(R320-M320),M320)</f>
        <v>11.24</v>
      </c>
      <c r="O320" s="71">
        <f ca="1">SUM(0.4*(R320-M320),M320)</f>
        <v>12.68</v>
      </c>
      <c r="P320" s="71">
        <f ca="1">SUM(0.6*(R320-M320),M320)</f>
        <v>14.120000000000001</v>
      </c>
      <c r="Q320" s="71">
        <f ca="1">SUM(0.8*(R320-M320),M320)</f>
        <v>15.56</v>
      </c>
      <c r="R320" s="108">
        <v>17</v>
      </c>
      <c r="S320" s="122"/>
      <c r="T320" s="111">
        <f ca="1">SUM((CX20+CW19+CV18+CU17+CT16+CS15+CR14+CQ13+CP12+CO11)*0.132,(CN10+CM10+CL9+CK9)*0.132/2,(CJ8+CI8+CH8+CG7+CF7+CE7+CD6+CC6+CB6+CA5+BZ5+BY5+BX4+BW4+BV4)*0.132/3,17)</f>
        <v>17.36553846153846</v>
      </c>
      <c r="U320" s="111"/>
      <c r="V320" s="122"/>
      <c r="W320" s="108"/>
    </row>
    <row r="321" spans="2:23">
      <c r="B321" s="108">
        <v>4</v>
      </c>
      <c r="C321" s="71">
        <f ca="1">SUM(0.25*(F321-B321),B321)</f>
        <v>4.25</v>
      </c>
      <c r="D321" s="71">
        <f ca="1">SUM(0.5*(F321-B321)+B321)</f>
        <v>4.5</v>
      </c>
      <c r="E321" s="71">
        <f ca="1">SUM(0.75*(F321-B321),B321)</f>
        <v>4.75</v>
      </c>
      <c r="F321" s="108">
        <v>5</v>
      </c>
      <c r="G321" s="71">
        <f ca="1">SUM(0.25*(J321-F321),F321)</f>
        <v>5.25</v>
      </c>
      <c r="H321" s="71">
        <f ca="1">SUM(0.5*(J321-F321),F321)</f>
        <v>5.5</v>
      </c>
      <c r="I321" s="71">
        <f ca="1">SUM(0.75*(J321-F321),F321)</f>
        <v>5.75</v>
      </c>
      <c r="J321" s="108">
        <f ca="1">SUM(F321,-B321,F321)</f>
        <v>6</v>
      </c>
      <c r="K321" s="71">
        <f ca="1">SUM(0.333*(M321-J321),J321)</f>
        <v>6.4662000000000006</v>
      </c>
      <c r="L321" s="71">
        <f ca="1">SUM(0.666*(M321-J321),J321)</f>
        <v>6.9324</v>
      </c>
      <c r="M321" s="108">
        <f ca="1">SUM(J321,-F321,J321,0.4*ABS(J321-F321))</f>
        <v>7.4</v>
      </c>
      <c r="N321" s="109">
        <f ca="1">SUM(0.2*(R321-M321),M321)</f>
        <v>9.32</v>
      </c>
      <c r="O321" s="71">
        <f ca="1">SUM(0.4*(R321-M321),M321)</f>
        <v>11.24</v>
      </c>
      <c r="P321" s="71">
        <f ca="1">SUM(0.6*(R321-M321),M321)</f>
        <v>13.16</v>
      </c>
      <c r="Q321" s="71">
        <f ca="1">SUM(0.8*(R321-M321),M321)</f>
        <v>15.08</v>
      </c>
      <c r="R321" s="108">
        <v>17</v>
      </c>
      <c r="S321" s="122"/>
      <c r="T321" s="111">
        <f ca="1">SUM((CV20+CU19+CU18+CT17+CT16+CS15+CS14+CR13+CR12+CQ11+CQ10+CP9)*0.132,(CO8+CN8+CM8+CL8+CK7+CJ7+CI7+CH7+CG6+CF6+CE6+CD6+CC5+CB5+CA5+BZ5+BY4+BX4+BW4+BV4)*0.132/4,17)</f>
        <v>18.014538461538461</v>
      </c>
      <c r="U321" s="111"/>
      <c r="V321" s="122"/>
      <c r="W321" s="108"/>
    </row>
    <row r="322" spans="2:23">
      <c r="B322" s="108">
        <v>5</v>
      </c>
      <c r="C322" s="71">
        <f ca="1">SUM(0.25*(F322-B322),B322)</f>
        <v>5</v>
      </c>
      <c r="D322" s="71">
        <f ca="1">SUM(0.5*(F322-B322)+B322)</f>
        <v>5</v>
      </c>
      <c r="E322" s="71">
        <f ca="1">SUM(0.75*(F322-B322),B322)</f>
        <v>5</v>
      </c>
      <c r="F322" s="108">
        <v>5</v>
      </c>
      <c r="G322" s="71">
        <f ca="1">SUM(0.25*(J322-F322),F322)</f>
        <v>5</v>
      </c>
      <c r="H322" s="71">
        <f ca="1">SUM(0.5*(J322-F322),F322)</f>
        <v>5</v>
      </c>
      <c r="I322" s="71">
        <f ca="1">SUM(0.75*(J322-F322),F322)</f>
        <v>5</v>
      </c>
      <c r="J322" s="108">
        <f ca="1">SUM(F322,-B322,F322)</f>
        <v>5</v>
      </c>
      <c r="K322" s="71">
        <f ca="1">SUM(0.333*(M322-J322),J322)</f>
        <v>5.5994</v>
      </c>
      <c r="L322" s="71">
        <f ca="1">SUM(0.666*(M322-J322),J322)</f>
        <v>6.1988</v>
      </c>
      <c r="M322" s="108">
        <f ca="1">SUM(J322,-F322,J322,0.2*ABS(J322-F322),0.15*(17-F322))</f>
        <v>6.8</v>
      </c>
      <c r="N322" s="109">
        <f ca="1">SUM(0.2*(R322-M322),M322)</f>
        <v>8.84</v>
      </c>
      <c r="O322" s="71">
        <f ca="1">SUM(0.4*(R322-M322),M322)</f>
        <v>10.879999999999999</v>
      </c>
      <c r="P322" s="71">
        <f ca="1">SUM(0.6*(R322-M322),M322)</f>
        <v>12.919999999999998</v>
      </c>
      <c r="Q322" s="71">
        <f ca="1">SUM(0.8*(R322-M322),M322)</f>
        <v>14.96</v>
      </c>
      <c r="R322" s="108">
        <v>17</v>
      </c>
      <c r="S322" s="122"/>
      <c r="T322" s="111">
        <f ca="1">SUM((CT20+CT19+CT18+CT17+CT16+CT15+CT14+CT13+CT12+CS11+CR10+CQ9)*0.132,(CP8+CO8+CN8+CM8+CL8)*0.132/5,(CK7+CJ7+CI7+CH7+CG6+CF6+CE6+CD6+CC5+CB5+CA5+BZ5+BY4+BX4+BW4+BV4)*0.132/4,17)</f>
        <v>17.631738461538461</v>
      </c>
      <c r="U322" s="111"/>
      <c r="V322" s="122"/>
      <c r="W322" s="108"/>
    </row>
    <row r="323" spans="2:23">
      <c r="B323" s="108">
        <v>6</v>
      </c>
      <c r="C323" s="71">
        <f ca="1">SUM(0.25*(F323-B323),B323)</f>
        <v>5.75</v>
      </c>
      <c r="D323" s="71">
        <f ca="1">SUM(0.5*(F323-B323)+B323)</f>
        <v>5.5</v>
      </c>
      <c r="E323" s="71">
        <f ca="1">SUM(0.75*(F323-B323),B323)</f>
        <v>5.25</v>
      </c>
      <c r="F323" s="108">
        <v>5</v>
      </c>
      <c r="G323" s="71">
        <f ca="1">SUM(0.25*(J323-F323),F323)</f>
        <v>4.75</v>
      </c>
      <c r="H323" s="71">
        <f ca="1">SUM(0.5*(J323-F323),F323)</f>
        <v>4.5</v>
      </c>
      <c r="I323" s="71">
        <f ca="1">SUM(0.75*(J323-F323),F323)</f>
        <v>4.25</v>
      </c>
      <c r="J323" s="108">
        <f ca="1">SUM(F323,-B323,F323)</f>
        <v>4</v>
      </c>
      <c r="K323" s="71">
        <f ca="1">SUM(0.333*(M323-J323),J323)</f>
        <v>3.8002</v>
      </c>
      <c r="L323" s="71">
        <f ca="1">SUM(0.666*(M323-J323),J323)</f>
        <v>3.6004</v>
      </c>
      <c r="M323" s="108">
        <f ca="1">SUM(J323,-F323,J323,0.4*ABS(J323-F323))</f>
        <v>3.4</v>
      </c>
      <c r="N323" s="109">
        <f ca="1">SUM(0.2*(R323-M323),M323)</f>
        <v>6.12</v>
      </c>
      <c r="O323" s="71">
        <f ca="1">SUM(0.4*(R323-M323),M323)</f>
        <v>8.84</v>
      </c>
      <c r="P323" s="71">
        <f ca="1">SUM(0.6*(R323-M323),M323)</f>
        <v>11.56</v>
      </c>
      <c r="Q323" s="71">
        <f ca="1">SUM(0.8*(R323-M323),M323)</f>
        <v>14.280000000000001</v>
      </c>
      <c r="R323" s="108">
        <v>17</v>
      </c>
      <c r="S323" s="122"/>
      <c r="T323" s="111">
        <f ca="1">SUM((CR20+CS19+CS18+CT17+CT16+CU15+CU14+CV13+CV12+CW11+CW10+CX9)*0.132,(CW8+CV8+CU8+CT8+CS8+CR8+CQ7+CP7+CO7+CN7+CM7+CL7+CK6+CJ6+CI6+CH6+CG6+CF6)*0.132/6,(CE5+CD5+CC5+CB5+CA5+BZ4+BY4+BX4+BW4+BV4)*0.132/5,17)</f>
        <v>17.52393846153846</v>
      </c>
      <c r="U323" s="111"/>
      <c r="V323" s="122"/>
      <c r="W323" s="108"/>
    </row>
    <row r="324" spans="2:23">
      <c r="B324" s="108">
        <v>7</v>
      </c>
      <c r="C324" s="71">
        <f ca="1">SUM(0.25*(F324-B324),B324)</f>
        <v>6.5</v>
      </c>
      <c r="D324" s="71">
        <f ca="1">SUM(0.5*(F324-B324)+B324)</f>
        <v>6</v>
      </c>
      <c r="E324" s="71">
        <f ca="1">SUM(0.75*(F324-B324),B324)</f>
        <v>5.5</v>
      </c>
      <c r="F324" s="108">
        <v>5</v>
      </c>
      <c r="G324" s="71">
        <f ca="1">SUM(0.25*(J324-F324),F324)</f>
        <v>4.5</v>
      </c>
      <c r="H324" s="71">
        <f ca="1">SUM(0.5*(J324-F324),F324)</f>
        <v>4</v>
      </c>
      <c r="I324" s="71">
        <f ca="1">SUM(0.75*(J324-F324),F324)</f>
        <v>3.5</v>
      </c>
      <c r="J324" s="108">
        <f ca="1">SUM(F324,-B324,F324)</f>
        <v>3</v>
      </c>
      <c r="K324" s="71">
        <f ca="1">SUM(0.333*(M324-J324),J324)</f>
        <v>2.6004</v>
      </c>
      <c r="L324" s="71">
        <f ca="1">SUM(0.666*(M324-J324),J324)</f>
        <v>2.2008</v>
      </c>
      <c r="M324" s="108">
        <f ca="1">SUM(J324,-F324,J324,0.4*ABS(J324-F324))</f>
        <v>1.8</v>
      </c>
      <c r="N324" s="109">
        <f ca="1">SUM(0.2*(R324-M324),M324)</f>
        <v>4.84</v>
      </c>
      <c r="O324" s="71">
        <f ca="1">SUM(0.4*(R324-M324),M324)</f>
        <v>7.88</v>
      </c>
      <c r="P324" s="71">
        <f ca="1">SUM(0.6*(R324-M324),M324)</f>
        <v>10.92</v>
      </c>
      <c r="Q324" s="71">
        <f ca="1">SUM(0.8*(R324-M324),M324)</f>
        <v>13.96</v>
      </c>
      <c r="R324" s="108">
        <v>17</v>
      </c>
      <c r="S324" s="122"/>
      <c r="T324" s="111">
        <f ca="1">SUM((CP20+CQ19+CR18+CS17+CT16+CU15+CV14+CW13+CX12+CY11+CZ10+DA9)*0.132,(CZ8+CY8+CX8+CW8+CV8+CU8+CT8)*0.132/7,(CS7+CR7+CQ7+CP7+CO7+CN7+CM6+CL6+CK6+CJ6+CI6+CH6+CG5+CF5+CE5+CD5+CC5+CB5+CA4+BZ4+BY4+BX4+BW4+BV4)*0.132/6,17)</f>
        <v>17.629538461538463</v>
      </c>
      <c r="U324" s="111"/>
      <c r="V324" s="122"/>
      <c r="W324" s="108"/>
    </row>
    <row r="325" spans="2:23">
      <c r="B325" s="108"/>
      <c r="C325" s="71"/>
      <c r="D325" s="71"/>
      <c r="E325" s="71"/>
      <c r="F325" s="108"/>
      <c r="G325" s="71"/>
      <c r="H325" s="71"/>
      <c r="I325" s="71"/>
      <c r="J325" s="108"/>
      <c r="K325" s="71"/>
      <c r="L325" s="71"/>
      <c r="M325" s="108"/>
      <c r="N325" s="109"/>
      <c r="O325" s="71"/>
      <c r="P325" s="71"/>
      <c r="Q325" s="71"/>
      <c r="R325" s="108"/>
      <c r="S325" s="122"/>
      <c r="T325" s="111"/>
      <c r="U325" s="111"/>
      <c r="V325" s="122"/>
      <c r="W325" s="108"/>
    </row>
    <row r="326" spans="2:23">
      <c r="B326" s="108">
        <v>3</v>
      </c>
      <c r="C326" s="71">
        <f ca="1">SUM(0.25*(F326-B326),B326)</f>
        <v>3.75</v>
      </c>
      <c r="D326" s="71">
        <f ca="1">SUM(0.5*(F326-B326)+B326)</f>
        <v>4.5</v>
      </c>
      <c r="E326" s="71">
        <f ca="1">SUM(0.75*(F326-B326),B326)</f>
        <v>5.25</v>
      </c>
      <c r="F326" s="108">
        <v>6</v>
      </c>
      <c r="G326" s="71">
        <f ca="1">SUM(0.25*(J326-F326),F326)</f>
        <v>6.75</v>
      </c>
      <c r="H326" s="71">
        <f ca="1">SUM(0.5*(J326-F326),F326)</f>
        <v>7.5</v>
      </c>
      <c r="I326" s="71">
        <f ca="1">SUM(0.75*(J326-F326),F326)</f>
        <v>8.25</v>
      </c>
      <c r="J326" s="108">
        <f ca="1">SUM(F326,-B326,F326)</f>
        <v>9</v>
      </c>
      <c r="K326" s="71">
        <f ca="1">SUM(0.333*(M326-J326),J326)</f>
        <v>10.3986</v>
      </c>
      <c r="L326" s="71">
        <f ca="1">SUM(0.666*(M326-J326),J326)</f>
        <v>11.7972</v>
      </c>
      <c r="M326" s="108">
        <f ca="1">SUM(J326,-F326,J326,0.4*ABS(J326-F326))</f>
        <v>13.2</v>
      </c>
      <c r="N326" s="109">
        <f ca="1">SUM(0.2*(R326-M326),M326)</f>
        <v>13.959999999999999</v>
      </c>
      <c r="O326" s="71">
        <f ca="1">SUM(0.4*(R326-M326),M326)</f>
        <v>14.719999999999999</v>
      </c>
      <c r="P326" s="71">
        <f ca="1">SUM(0.6*(R326-M326),M326)</f>
        <v>15.48</v>
      </c>
      <c r="Q326" s="71">
        <f ca="1">SUM(0.8*(R326-M326),M326)</f>
        <v>16.240000000000002</v>
      </c>
      <c r="R326" s="108">
        <v>17</v>
      </c>
      <c r="S326" s="122"/>
      <c r="T326" s="111">
        <f ca="1">SUM((CX20+CU18+CR16+CO14+CL12)*0.132,(CW19+CV19+CT17+CS17+CQ15+CP15+CN13+CM13+CK11+CJ11+CI10+CH10+CG9+CF9+CE8+CD8+CC7+CB7+CA6+BZ6+BY5+BX5+BW4+BV4)*0.132/2,17)</f>
        <v>18.113538461538461</v>
      </c>
      <c r="U326" s="111"/>
      <c r="V326" s="122"/>
      <c r="W326" s="108"/>
    </row>
    <row r="327" spans="2:23">
      <c r="B327" s="108">
        <v>4</v>
      </c>
      <c r="C327" s="71">
        <f ca="1">SUM(0.25*(F327-B327),B327)</f>
        <v>4.5</v>
      </c>
      <c r="D327" s="71">
        <f ca="1">SUM(0.5*(F327-B327)+B327)</f>
        <v>5</v>
      </c>
      <c r="E327" s="71">
        <f ca="1">SUM(0.75*(F327-B327),B327)</f>
        <v>5.5</v>
      </c>
      <c r="F327" s="108">
        <v>6</v>
      </c>
      <c r="G327" s="71">
        <f ca="1">SUM(0.25*(J327-F327),F327)</f>
        <v>6.5</v>
      </c>
      <c r="H327" s="71">
        <f ca="1">SUM(0.5*(J327-F327),F327)</f>
        <v>7</v>
      </c>
      <c r="I327" s="71">
        <f ca="1">SUM(0.75*(J327-F327),F327)</f>
        <v>7.5</v>
      </c>
      <c r="J327" s="108">
        <f ca="1">SUM(F327,-B327,F327)</f>
        <v>8</v>
      </c>
      <c r="K327" s="71">
        <f ca="1">SUM(0.333*(M327-J327),J327)</f>
        <v>8.9324000000000012</v>
      </c>
      <c r="L327" s="71">
        <f ca="1">SUM(0.666*(M327-J327),J327)</f>
        <v>9.8648</v>
      </c>
      <c r="M327" s="108">
        <f ca="1">SUM(J327,-F327,J327,0.4*ABS(J327-F327))</f>
        <v>10.8</v>
      </c>
      <c r="N327" s="109">
        <f ca="1">SUM(0.2*(R327-M327),M327)</f>
        <v>12.040000000000001</v>
      </c>
      <c r="O327" s="71">
        <f ca="1">SUM(0.4*(R327-M327),M327)</f>
        <v>13.280000000000001</v>
      </c>
      <c r="P327" s="71">
        <f ca="1">SUM(0.6*(R327-M327),M327)</f>
        <v>14.52</v>
      </c>
      <c r="Q327" s="71">
        <f ca="1">SUM(0.8*(R327-M327),M327)</f>
        <v>15.760000000000002</v>
      </c>
      <c r="R327" s="108">
        <v>17</v>
      </c>
      <c r="S327" s="122"/>
      <c r="T327" s="111">
        <f ca="1">SUM((CV20+CU19+CT18+CS17+CR16+CQ15+CP14+CO13+CN12+CM11)*0.132,(CL10+CK10+CJ9+CI9+BY5+BX5+BW4+BV4)*0.132/2,(CH8+CG8+CF8+CE7+CD7+CC7+CB6+CA6+BZ6)*0.132/3,17)</f>
        <v>18.157538461538461</v>
      </c>
      <c r="U327" s="111"/>
      <c r="V327" s="122"/>
      <c r="W327" s="108"/>
    </row>
    <row r="328" spans="2:23">
      <c r="B328" s="108">
        <v>5</v>
      </c>
      <c r="C328" s="71">
        <f ca="1">SUM(0.25*(F328-B328),B328)</f>
        <v>5.25</v>
      </c>
      <c r="D328" s="71">
        <f ca="1">SUM(0.5*(F328-B328)+B328)</f>
        <v>5.5</v>
      </c>
      <c r="E328" s="71">
        <f ca="1">SUM(0.75*(F328-B328),B328)</f>
        <v>5.75</v>
      </c>
      <c r="F328" s="108">
        <v>6</v>
      </c>
      <c r="G328" s="71">
        <f ca="1">SUM(0.25*(J328-F328),F328)</f>
        <v>6.25</v>
      </c>
      <c r="H328" s="71">
        <f ca="1">SUM(0.5*(J328-F328),F328)</f>
        <v>6.5</v>
      </c>
      <c r="I328" s="71">
        <f ca="1">SUM(0.75*(J328-F328),F328)</f>
        <v>6.75</v>
      </c>
      <c r="J328" s="108">
        <f ca="1">SUM(F328,-B328,F328)</f>
        <v>7</v>
      </c>
      <c r="K328" s="71">
        <f ca="1">SUM(0.333*(M328-J328),J328)</f>
        <v>7.4662000000000006</v>
      </c>
      <c r="L328" s="71">
        <f ca="1">SUM(0.666*(M328-J328),J328)</f>
        <v>7.9324</v>
      </c>
      <c r="M328" s="108">
        <f ca="1">SUM(J328,-F328,J328,0.4*ABS(J328-F328))</f>
        <v>8.4</v>
      </c>
      <c r="N328" s="109">
        <f ca="1">SUM(0.2*(R328-M328),M328)</f>
        <v>10.120000000000001</v>
      </c>
      <c r="O328" s="71">
        <f ca="1">SUM(0.4*(R328-M328),M328)</f>
        <v>11.84</v>
      </c>
      <c r="P328" s="71">
        <f ca="1">SUM(0.6*(R328-M328),M328)</f>
        <v>13.559999999999999</v>
      </c>
      <c r="Q328" s="71">
        <f ca="1">SUM(0.8*(R328-M328),M328)</f>
        <v>15.280000000000001</v>
      </c>
      <c r="R328" s="108">
        <v>17</v>
      </c>
      <c r="S328" s="122"/>
      <c r="T328" s="111">
        <f ca="1">SUM((CT20+CS19+CS18+CR17+CR16+CQ15+CQ14+CP13+CP12+CO11+CO10+CN9)*0.132,(CM8+CL8+CK8+CJ8+CI7+CH7+CG7+CF7+CE6+CD6+CC6+CB6)*0.132/4,(CA5+BZ5+BY5+BX4+BW4+BV4)*0.132/3,17)</f>
        <v>18.058538461538461</v>
      </c>
      <c r="U328" s="111"/>
      <c r="V328" s="122"/>
      <c r="W328" s="108"/>
    </row>
    <row r="329" spans="2:23">
      <c r="B329" s="108">
        <v>6</v>
      </c>
      <c r="C329" s="71">
        <f ca="1">SUM(0.25*(F329-B329),B329)</f>
        <v>6</v>
      </c>
      <c r="D329" s="71">
        <f ca="1">SUM(0.5*(F329-B329)+B329)</f>
        <v>6</v>
      </c>
      <c r="E329" s="71">
        <f ca="1">SUM(0.75*(F329-B329),B329)</f>
        <v>6</v>
      </c>
      <c r="F329" s="108">
        <v>6</v>
      </c>
      <c r="G329" s="71">
        <f ca="1">SUM(0.25*(J329-F329),F329)</f>
        <v>6</v>
      </c>
      <c r="H329" s="71">
        <f ca="1">SUM(0.5*(J329-F329),F329)</f>
        <v>6</v>
      </c>
      <c r="I329" s="71">
        <f ca="1">SUM(0.75*(J329-F329),F329)</f>
        <v>6</v>
      </c>
      <c r="J329" s="108">
        <f ca="1">SUM(F329,-B329,F329)</f>
        <v>6</v>
      </c>
      <c r="K329" s="71">
        <f ca="1">SUM(0.333*(M329-J329),J329)</f>
        <v>6.54945</v>
      </c>
      <c r="L329" s="71">
        <f ca="1">SUM(0.666*(M329-J329),J329)</f>
        <v>7.0989</v>
      </c>
      <c r="M329" s="108">
        <f ca="1">SUM(J329,-F329,J329,0.2*ABS(J329-F329),0.15*(17-F329))</f>
        <v>7.65</v>
      </c>
      <c r="N329" s="109">
        <f ca="1">SUM(0.2*(R329-M329),M329)</f>
        <v>9.52</v>
      </c>
      <c r="O329" s="71">
        <f ca="1">SUM(0.4*(R329-M329),M329)</f>
        <v>11.39</v>
      </c>
      <c r="P329" s="71">
        <f ca="1">SUM(0.6*(R329-M329),M329)</f>
        <v>13.26</v>
      </c>
      <c r="Q329" s="71">
        <f ca="1">SUM(0.8*(R329-M329),M329)</f>
        <v>15.13</v>
      </c>
      <c r="R329" s="108">
        <v>17</v>
      </c>
      <c r="S329" s="122"/>
      <c r="T329" s="111">
        <f ca="1">SUM((CR20+CR19+CR18+CR17+CR16+CR15+CR14+CR13+CR12+CQ11+CP10+CO9)*0.132,(CN8+CM8+CL8+CK8+CJ7+CI7+CH7+CG7+CF6+CE6+CD6+CC6+CB5+CA5+BZ5+BY5)*0.132/4,(BX4+BW4+BV4)*0.132/3,17)</f>
        <v>17.50853846153846</v>
      </c>
      <c r="U329" s="111"/>
      <c r="V329" s="122"/>
      <c r="W329" s="108"/>
    </row>
    <row r="330" spans="2:23">
      <c r="B330" s="108">
        <v>7</v>
      </c>
      <c r="C330" s="71">
        <f ca="1">SUM(0.25*(F330-B330),B330)</f>
        <v>6.75</v>
      </c>
      <c r="D330" s="71">
        <f ca="1">SUM(0.5*(F330-B330)+B330)</f>
        <v>6.5</v>
      </c>
      <c r="E330" s="71">
        <f ca="1">SUM(0.75*(F330-B330),B330)</f>
        <v>6.25</v>
      </c>
      <c r="F330" s="108">
        <v>6</v>
      </c>
      <c r="G330" s="71">
        <f ca="1">SUM(0.25*(J330-F330),F330)</f>
        <v>5.75</v>
      </c>
      <c r="H330" s="71">
        <f ca="1">SUM(0.5*(J330-F330),F330)</f>
        <v>5.5</v>
      </c>
      <c r="I330" s="71">
        <f ca="1">SUM(0.75*(J330-F330),F330)</f>
        <v>5.25</v>
      </c>
      <c r="J330" s="108">
        <f ca="1">SUM(F330,-B330,F330)</f>
        <v>5</v>
      </c>
      <c r="K330" s="71">
        <f ca="1">SUM(0.333*(M330-J330),J330)</f>
        <v>4.8002</v>
      </c>
      <c r="L330" s="71">
        <f ca="1">SUM(0.666*(M330-J330),J330)</f>
        <v>4.6004000000000005</v>
      </c>
      <c r="M330" s="108">
        <f ca="1">SUM(J330,-F330,J330,0.4*ABS(J330-F330))</f>
        <v>4.4</v>
      </c>
      <c r="N330" s="109">
        <f ca="1">SUM(0.2*(R330-M330),M330)</f>
        <v>6.92</v>
      </c>
      <c r="O330" s="71">
        <f ca="1">SUM(0.4*(R330-M330),M330)</f>
        <v>9.4400000000000013</v>
      </c>
      <c r="P330" s="71">
        <f ca="1">SUM(0.6*(R330-M330),M330)</f>
        <v>11.96</v>
      </c>
      <c r="Q330" s="71">
        <f ca="1">SUM(0.8*(R330-M330),M330)</f>
        <v>14.48</v>
      </c>
      <c r="R330" s="108">
        <v>17</v>
      </c>
      <c r="S330" s="122"/>
      <c r="T330" s="111">
        <f ca="1">SUM((CP20+CQ19+CQ18+CR17+CR16+CS15+CS14+CT13+CT12+CU11+CU10+CV9)*0.132,(CU8+CT8+CS8+CR8+CQ8+CP8)*0.132/6,(CO7+CN7+CM7+CL7+CK7+CJ6+CI6+CH6+CG6+CF6+CE5+CD5+CC5+CB5+CA5+BZ4+BY4+BX4+BW4+BV4)*0.132/5,17)</f>
        <v>18.06513846153846</v>
      </c>
      <c r="U330" s="111"/>
      <c r="V330" s="122"/>
      <c r="W330" s="108"/>
    </row>
    <row r="331" spans="2:23">
      <c r="B331" s="108">
        <v>8</v>
      </c>
      <c r="C331" s="71">
        <f ca="1">SUM(0.25*(F331-B331),B331)</f>
        <v>7.5</v>
      </c>
      <c r="D331" s="71">
        <f ca="1">SUM(0.5*(F331-B331)+B331)</f>
        <v>7</v>
      </c>
      <c r="E331" s="71">
        <f ca="1">SUM(0.75*(F331-B331),B331)</f>
        <v>6.5</v>
      </c>
      <c r="F331" s="108">
        <v>6</v>
      </c>
      <c r="G331" s="71">
        <f ca="1">SUM(0.25*(J331-F331),F331)</f>
        <v>5.5</v>
      </c>
      <c r="H331" s="71">
        <f ca="1">SUM(0.5*(J331-F331),F331)</f>
        <v>5</v>
      </c>
      <c r="I331" s="71">
        <f ca="1">SUM(0.75*(J331-F331),F331)</f>
        <v>4.5</v>
      </c>
      <c r="J331" s="108">
        <f ca="1">SUM(F331,-B331,F331)</f>
        <v>4</v>
      </c>
      <c r="K331" s="71">
        <f ca="1">SUM(0.333*(M331-J331),J331)</f>
        <v>3.6004</v>
      </c>
      <c r="L331" s="71">
        <f ca="1">SUM(0.666*(M331-J331),J331)</f>
        <v>3.2008</v>
      </c>
      <c r="M331" s="108">
        <f ca="1">SUM(J331,-F331,J331,0.4*ABS(J331-F331))</f>
        <v>2.8</v>
      </c>
      <c r="N331" s="109">
        <f ca="1">SUM(0.2*(R331-M331),M331)</f>
        <v>5.64</v>
      </c>
      <c r="O331" s="71">
        <f ca="1">SUM(0.4*(R331-M331),M331)</f>
        <v>8.48</v>
      </c>
      <c r="P331" s="71">
        <f ca="1">SUM(0.6*(R331-M331),M331)</f>
        <v>11.32</v>
      </c>
      <c r="Q331" s="71">
        <f ca="1">SUM(0.8*(R331-M331),M331)</f>
        <v>14.16</v>
      </c>
      <c r="R331" s="108">
        <v>17</v>
      </c>
      <c r="S331" s="122"/>
      <c r="T331" s="111">
        <f ca="1">SUM((CN20+CO19+CP18+CQ17+CR16+CS15+CT14+CU13+CV12+CW11+CX10+CY9)*0.132,(CX8+CW8+CV8+CU8+CT8+CS8+CR7+CQ7+CP7+CO7+CN7+CM7+CL6+CK6+CJ6+CI6+CH6+CG6+CF5+CE5+CD5+CC5+CB5+CA5)*0.132/6,(BZ4+BY4+BX4+BW4+BV4)*0.132/5,17)</f>
        <v>18.016738461538463</v>
      </c>
      <c r="U331" s="111"/>
      <c r="V331" s="122"/>
      <c r="W331" s="108"/>
    </row>
    <row r="332" spans="2:23">
      <c r="B332" s="108">
        <v>9</v>
      </c>
      <c r="C332" s="71">
        <f ca="1">SUM(0.25*(F332-B332),B332)</f>
        <v>8.25</v>
      </c>
      <c r="D332" s="71">
        <f ca="1">SUM(0.5*(F332-B332)+B332)</f>
        <v>7.5</v>
      </c>
      <c r="E332" s="71">
        <f ca="1">SUM(0.75*(F332-B332),B332)</f>
        <v>6.75</v>
      </c>
      <c r="F332" s="108">
        <v>6</v>
      </c>
      <c r="G332" s="71">
        <f ca="1">SUM(0.25*(J332-F332),F332)</f>
        <v>5.25</v>
      </c>
      <c r="H332" s="71">
        <f ca="1">SUM(0.5*(J332-F332),F332)</f>
        <v>4.5</v>
      </c>
      <c r="I332" s="71">
        <f ca="1">SUM(0.75*(J332-F332),F332)</f>
        <v>3.75</v>
      </c>
      <c r="J332" s="108">
        <f ca="1">SUM(F332,-B332,F332)</f>
        <v>3</v>
      </c>
      <c r="K332" s="71">
        <f ca="1">SUM(0.333*(M332-J332),J332)</f>
        <v>2.4006</v>
      </c>
      <c r="L332" s="71">
        <f ca="1">SUM(0.666*(M332-J332),J332)</f>
        <v>1.8012000000000001</v>
      </c>
      <c r="M332" s="108">
        <f ca="1">SUM(J332,-F332,J332,0.4*ABS(J332-F332))</f>
        <v>1.2000000000000002</v>
      </c>
      <c r="N332" s="109">
        <f ca="1">SUM(0.2*(R332-M332),M332)</f>
        <v>4.36</v>
      </c>
      <c r="O332" s="71">
        <f ca="1">SUM(0.4*(R332-M332),M332)</f>
        <v>7.5200000000000005</v>
      </c>
      <c r="P332" s="71">
        <f ca="1">SUM(0.6*(R332-M332),M332)</f>
        <v>10.68</v>
      </c>
      <c r="Q332" s="71">
        <f ca="1">SUM(0.8*(R332-M332),M332)</f>
        <v>13.84</v>
      </c>
      <c r="R332" s="108">
        <v>17</v>
      </c>
      <c r="S332" s="122"/>
      <c r="T332" s="111">
        <f ca="1">SUM((CL20+CO18+CR16+CU14+CX12+CY11+CZ10+DA9)*0.132,(CM19+CN19+CP17+CQ17+CS15+CT15+CV13+CW13)*0.132/2,(CZ8+CY8+CX8+CW8+CV8+CU8+CT8)*0.132/7,(CS7+CR7+CQ7+CP7+CO7+CN7+CM6+CL6+CK6+CJ6+CI6+CH6+CG5+CF5+CE5+CD5+CC5+CB5+CA4+BZ4+BY4+BX4+BW4+BV4)*0.132/6,17)</f>
        <v>18.02553846153846</v>
      </c>
      <c r="U332" s="111"/>
      <c r="V332" s="122"/>
      <c r="W332" s="108"/>
    </row>
    <row r="333" spans="2:23">
      <c r="B333" s="108"/>
      <c r="C333" s="71"/>
      <c r="D333" s="71"/>
      <c r="E333" s="71"/>
      <c r="F333" s="108"/>
      <c r="G333" s="71"/>
      <c r="H333" s="71"/>
      <c r="I333" s="71"/>
      <c r="J333" s="108"/>
      <c r="K333" s="71"/>
      <c r="L333" s="71"/>
      <c r="M333" s="108"/>
      <c r="N333" s="109"/>
      <c r="O333" s="71"/>
      <c r="P333" s="71"/>
      <c r="Q333" s="71"/>
      <c r="R333" s="108"/>
      <c r="S333" s="122"/>
      <c r="T333" s="111"/>
      <c r="U333" s="111"/>
      <c r="V333" s="122"/>
      <c r="W333" s="108"/>
    </row>
    <row r="334" spans="2:23">
      <c r="B334" s="108">
        <v>4</v>
      </c>
      <c r="C334" s="71">
        <f ca="1">SUM(0.25*(F334-B334),B334)</f>
        <v>4.75</v>
      </c>
      <c r="D334" s="71">
        <f ca="1">SUM(0.5*(F334-B334)+B334)</f>
        <v>5.5</v>
      </c>
      <c r="E334" s="71">
        <f ca="1">SUM(0.75*(F334-B334),B334)</f>
        <v>6.25</v>
      </c>
      <c r="F334" s="108">
        <v>7</v>
      </c>
      <c r="G334" s="71">
        <f ca="1">SUM(0.25*(J334-F334),F334)</f>
        <v>7.75</v>
      </c>
      <c r="H334" s="71">
        <f ca="1">SUM(0.5*(J334-F334),F334)</f>
        <v>8.5</v>
      </c>
      <c r="I334" s="71">
        <f ca="1">SUM(0.75*(J334-F334),F334)</f>
        <v>9.25</v>
      </c>
      <c r="J334" s="108">
        <f ca="1">SUM(F334,-B334,F334)</f>
        <v>10</v>
      </c>
      <c r="K334" s="71">
        <f ca="1">SUM(0.333*(M334-J334),J334)</f>
        <v>11.3986</v>
      </c>
      <c r="L334" s="71">
        <f ca="1">SUM(0.666*(M334-J334),J334)</f>
        <v>12.7972</v>
      </c>
      <c r="M334" s="108">
        <f ca="1">SUM(J334,-F334,J334,0.4*ABS(J334-F334))</f>
        <v>14.2</v>
      </c>
      <c r="N334" s="109">
        <f ca="1">SUM(0.2*(R334-M334),M334)</f>
        <v>14.76</v>
      </c>
      <c r="O334" s="71">
        <f ca="1">SUM(0.4*(R334-M334),M334)</f>
        <v>15.32</v>
      </c>
      <c r="P334" s="71">
        <f ca="1">SUM(0.6*(R334-M334),M334)</f>
        <v>15.879999999999999</v>
      </c>
      <c r="Q334" s="71">
        <f ca="1">SUM(0.8*(R334-M334),M334)</f>
        <v>16.44</v>
      </c>
      <c r="R334" s="108">
        <v>17</v>
      </c>
      <c r="S334" s="122"/>
      <c r="T334" s="111">
        <f ca="1">SUM((CV20+CS18+CP16+CM14+CJ12)*0.132,(CU19+CT19+CR17+CQ17+CO15+CN15+CL13+CK13+CI11+CH11+CG10+CF10+CE9+CD9+CC8+CB8+CA7+BZ7+BY6+BX6)*0.132/2,(BW5+BV4)*0.132,17)</f>
        <v>18.37753846153846</v>
      </c>
      <c r="U334" s="111"/>
      <c r="V334" s="122"/>
      <c r="W334" s="108"/>
    </row>
    <row r="335" spans="2:23">
      <c r="B335" s="108">
        <v>5</v>
      </c>
      <c r="C335" s="71">
        <f ca="1">SUM(0.25*(F335-B335),B335)</f>
        <v>5.5</v>
      </c>
      <c r="D335" s="71">
        <f ca="1">SUM(0.5*(F335-B335)+B335)</f>
        <v>6</v>
      </c>
      <c r="E335" s="71">
        <f ca="1">SUM(0.75*(F335-B335),B335)</f>
        <v>6.5</v>
      </c>
      <c r="F335" s="108">
        <v>7</v>
      </c>
      <c r="G335" s="71">
        <f ca="1">SUM(0.25*(J335-F335),F335)</f>
        <v>7.5</v>
      </c>
      <c r="H335" s="71">
        <f ca="1">SUM(0.5*(J335-F335),F335)</f>
        <v>8</v>
      </c>
      <c r="I335" s="71">
        <f ca="1">SUM(0.75*(J335-F335),F335)</f>
        <v>8.5</v>
      </c>
      <c r="J335" s="108">
        <f ca="1">SUM(F335,-B335,F335)</f>
        <v>9</v>
      </c>
      <c r="K335" s="71">
        <f ca="1">SUM(0.333*(M335-J335),J335)</f>
        <v>9.9324000000000012</v>
      </c>
      <c r="L335" s="71">
        <f ca="1">SUM(0.666*(M335-J335),J335)</f>
        <v>10.8648</v>
      </c>
      <c r="M335" s="108">
        <f ca="1">SUM(J335,-F335,J335,0.4*ABS(J335-F335))</f>
        <v>11.8</v>
      </c>
      <c r="N335" s="109">
        <f ca="1">SUM(0.2*(R335-M335),M335)</f>
        <v>12.84</v>
      </c>
      <c r="O335" s="71">
        <f ca="1">SUM(0.4*(R335-M335),M335)</f>
        <v>13.88</v>
      </c>
      <c r="P335" s="71">
        <f ca="1">SUM(0.6*(R335-M335),M335)</f>
        <v>14.92</v>
      </c>
      <c r="Q335" s="71">
        <f ca="1">SUM(0.8*(R335-M335),M335)</f>
        <v>15.96</v>
      </c>
      <c r="R335" s="108">
        <v>17</v>
      </c>
      <c r="S335" s="122"/>
      <c r="T335" s="111">
        <f ca="1">SUM((CT20+CS19+CR18+CQ17+CP16+CO15+CN14+CM13+CL12+CK11)*0.132,(CJ10+CI10+CH9+CG9+CC7+CB7+CA6+BZ6+BY5+BX5+BW4+BV4)*0.132/2,(CF8+CE8+CD8)*0.132/3,17)</f>
        <v>18.22353846153846</v>
      </c>
      <c r="U335" s="111"/>
      <c r="V335" s="122"/>
      <c r="W335" s="108"/>
    </row>
    <row r="336" spans="2:23">
      <c r="B336" s="108">
        <v>6</v>
      </c>
      <c r="C336" s="71">
        <f ca="1">SUM(0.25*(F336-B336),B336)</f>
        <v>6.25</v>
      </c>
      <c r="D336" s="71">
        <f ca="1">SUM(0.5*(F336-B336)+B336)</f>
        <v>6.5</v>
      </c>
      <c r="E336" s="71">
        <f ca="1">SUM(0.75*(F336-B336),B336)</f>
        <v>6.75</v>
      </c>
      <c r="F336" s="108">
        <v>7</v>
      </c>
      <c r="G336" s="71">
        <f ca="1">SUM(0.25*(J336-F336),F336)</f>
        <v>7.25</v>
      </c>
      <c r="H336" s="71">
        <f ca="1">SUM(0.5*(J336-F336),F336)</f>
        <v>7.5</v>
      </c>
      <c r="I336" s="71">
        <f ca="1">SUM(0.75*(J336-F336),F336)</f>
        <v>7.75</v>
      </c>
      <c r="J336" s="108">
        <f ca="1">SUM(F336,-B336,F336)</f>
        <v>8</v>
      </c>
      <c r="K336" s="71">
        <f ca="1">SUM(0.333*(M336-J336),J336)</f>
        <v>8.4662</v>
      </c>
      <c r="L336" s="71">
        <f ca="1">SUM(0.666*(M336-J336),J336)</f>
        <v>8.9324000000000012</v>
      </c>
      <c r="M336" s="108">
        <f ca="1">SUM(J336,-F336,J336,0.4*ABS(J336-F336))</f>
        <v>9.4</v>
      </c>
      <c r="N336" s="109">
        <f ca="1">SUM(0.2*(R336-M336),M336)</f>
        <v>10.92</v>
      </c>
      <c r="O336" s="71">
        <f ca="1">SUM(0.4*(R336-M336),M336)</f>
        <v>12.440000000000001</v>
      </c>
      <c r="P336" s="71">
        <f ca="1">SUM(0.6*(R336-M336),M336)</f>
        <v>13.96</v>
      </c>
      <c r="Q336" s="71">
        <f ca="1">SUM(0.8*(R336-M336),M336)</f>
        <v>15.48</v>
      </c>
      <c r="R336" s="108">
        <v>17</v>
      </c>
      <c r="S336" s="122"/>
      <c r="T336" s="111">
        <f ca="1">SUM((CR20+CQ19+CQ18+CP17+CP16+CO15+CO14+CN13+CN12+CM11+CM10+CL9)*0.132,(CK8+CJ8+CI8+CH8)*0.132/4,(CG7+CF7+CE7+CD6+CC6+CB6+CA5+BZ5+BY5+BX4+BW4+BV4)*0.132/3,17)</f>
        <v>18.12453846153846</v>
      </c>
      <c r="U336" s="111"/>
      <c r="V336" s="122"/>
      <c r="W336" s="108"/>
    </row>
    <row r="337" spans="2:23">
      <c r="B337" s="108">
        <v>7</v>
      </c>
      <c r="C337" s="71">
        <f ca="1">SUM(0.25*(F337-B337),B337)</f>
        <v>7</v>
      </c>
      <c r="D337" s="71">
        <f ca="1">SUM(0.5*(F337-B337)+B337)</f>
        <v>7</v>
      </c>
      <c r="E337" s="71">
        <f ca="1">SUM(0.75*(F337-B337),B337)</f>
        <v>7</v>
      </c>
      <c r="F337" s="108">
        <v>7</v>
      </c>
      <c r="G337" s="71">
        <f ca="1">SUM(0.25*(J337-F337),F337)</f>
        <v>7</v>
      </c>
      <c r="H337" s="71">
        <f ca="1">SUM(0.5*(J337-F337),F337)</f>
        <v>7</v>
      </c>
      <c r="I337" s="71">
        <f ca="1">SUM(0.75*(J337-F337),F337)</f>
        <v>7</v>
      </c>
      <c r="J337" s="108">
        <f ca="1">SUM(F337,-B337,F337)</f>
        <v>7</v>
      </c>
      <c r="K337" s="71">
        <f ca="1">SUM(0.333*(M337-J337),J337)</f>
        <v>7.4995</v>
      </c>
      <c r="L337" s="71">
        <f ca="1">SUM(0.666*(M337-J337),J337)</f>
        <v>7.9990000000000006</v>
      </c>
      <c r="M337" s="108">
        <f ca="1">SUM(J337,-F337,J337,0.2*ABS(J337-F337),0.15*(17-F337))</f>
        <v>8.5</v>
      </c>
      <c r="N337" s="109">
        <f ca="1">SUM(0.2*(R337-M337),M337)</f>
        <v>10.2</v>
      </c>
      <c r="O337" s="71">
        <f ca="1">SUM(0.4*(R337-M337),M337)</f>
        <v>11.9</v>
      </c>
      <c r="P337" s="71">
        <f ca="1">SUM(0.6*(R337-M337),M337)</f>
        <v>13.6</v>
      </c>
      <c r="Q337" s="71">
        <f ca="1">SUM(0.8*(R337-M337),M337)</f>
        <v>15.3</v>
      </c>
      <c r="R337" s="108">
        <v>17</v>
      </c>
      <c r="S337" s="122"/>
      <c r="T337" s="111">
        <f ca="1">SUM((CP20+CP19+CP18+CP17+CP16+CP15+CP14+CP13+CP12+CO11+CN10+CM9)*0.132,(CL8+CK8+CJ8+CI8+CH7+CG7+CF7+CE7)*0.132/4,(CD6+CC6+CB6+CA5+BZ5+BY5+BX4+BW4+BV4)*0.132/3,17)</f>
        <v>18.619538461538461</v>
      </c>
      <c r="U337" s="111"/>
      <c r="V337" s="122"/>
      <c r="W337" s="108"/>
    </row>
    <row r="338" spans="2:23">
      <c r="B338" s="108">
        <v>8</v>
      </c>
      <c r="C338" s="71">
        <f ca="1">SUM(0.25*(F338-B338),B338)</f>
        <v>7.75</v>
      </c>
      <c r="D338" s="71">
        <f ca="1">SUM(0.5*(F338-B338)+B338)</f>
        <v>7.5</v>
      </c>
      <c r="E338" s="71">
        <f ca="1">SUM(0.75*(F338-B338),B338)</f>
        <v>7.25</v>
      </c>
      <c r="F338" s="108">
        <v>7</v>
      </c>
      <c r="G338" s="71">
        <f ca="1">SUM(0.25*(J338-F338),F338)</f>
        <v>6.75</v>
      </c>
      <c r="H338" s="71">
        <f ca="1">SUM(0.5*(J338-F338),F338)</f>
        <v>6.5</v>
      </c>
      <c r="I338" s="71">
        <f ca="1">SUM(0.75*(J338-F338),F338)</f>
        <v>6.25</v>
      </c>
      <c r="J338" s="108">
        <f ca="1">SUM(F338,-B338,F338)</f>
        <v>6</v>
      </c>
      <c r="K338" s="71">
        <f ca="1">SUM(0.333*(M338-J338),J338)</f>
        <v>5.8002</v>
      </c>
      <c r="L338" s="71">
        <f ca="1">SUM(0.666*(M338-J338),J338)</f>
        <v>5.6004000000000005</v>
      </c>
      <c r="M338" s="108">
        <f ca="1">SUM(J338,-F338,J338,0.4*ABS(J338-F338))</f>
        <v>5.4</v>
      </c>
      <c r="N338" s="109">
        <f ca="1">SUM(0.2*(R338-M338),M338)</f>
        <v>7.7200000000000006</v>
      </c>
      <c r="O338" s="71">
        <f ca="1">SUM(0.4*(R338-M338),M338)</f>
        <v>10.04</v>
      </c>
      <c r="P338" s="71">
        <f ca="1">SUM(0.6*(R338-M338),M338)</f>
        <v>12.36</v>
      </c>
      <c r="Q338" s="71">
        <f ca="1">SUM(0.8*(R338-M338),M338)</f>
        <v>14.68</v>
      </c>
      <c r="R338" s="108">
        <v>17</v>
      </c>
      <c r="S338" s="122"/>
      <c r="T338" s="111">
        <f ca="1">SUM((CN20+CO19+CO18+CP17+CP16+CQ15+CQ14+CR13+CR12+CS11+CS10+CT9)*0.132,(CS8+CR8+CQ8+CP8+CO8+CN7+CM7+CL7+CK7+CJ7+CI6+CH6+CG6+CF6+CE6+CD5+CC5+CB5+CA5+BZ5)*0.132/5,(BY4+BX4+BW4+BV4)*0.132/4,17)</f>
        <v>17.585538461538462</v>
      </c>
      <c r="U338" s="111"/>
      <c r="V338" s="122"/>
      <c r="W338" s="108"/>
    </row>
    <row r="339" spans="2:23">
      <c r="B339" s="108">
        <v>9</v>
      </c>
      <c r="C339" s="71">
        <f ca="1">SUM(0.25*(F339-B339),B339)</f>
        <v>8.5</v>
      </c>
      <c r="D339" s="71">
        <f ca="1">SUM(0.5*(F339-B339)+B339)</f>
        <v>8</v>
      </c>
      <c r="E339" s="71">
        <f ca="1">SUM(0.75*(F339-B339),B339)</f>
        <v>7.5</v>
      </c>
      <c r="F339" s="108">
        <v>7</v>
      </c>
      <c r="G339" s="71">
        <f ca="1">SUM(0.25*(J339-F339),F339)</f>
        <v>6.5</v>
      </c>
      <c r="H339" s="71">
        <f ca="1">SUM(0.5*(J339-F339),F339)</f>
        <v>6</v>
      </c>
      <c r="I339" s="71">
        <f ca="1">SUM(0.75*(J339-F339),F339)</f>
        <v>5.5</v>
      </c>
      <c r="J339" s="108">
        <f ca="1">SUM(F339,-B339,F339)</f>
        <v>5</v>
      </c>
      <c r="K339" s="71">
        <f ca="1">SUM(0.333*(M339-J339),J339)</f>
        <v>4.6004</v>
      </c>
      <c r="L339" s="71">
        <f ca="1">SUM(0.666*(M339-J339),J339)</f>
        <v>4.2008</v>
      </c>
      <c r="M339" s="108">
        <f ca="1">SUM(J339,-F339,J339,0.4*ABS(J339-F339))</f>
        <v>3.8</v>
      </c>
      <c r="N339" s="109">
        <f ca="1">SUM(0.2*(R339-M339),M339)</f>
        <v>6.4399999999999995</v>
      </c>
      <c r="O339" s="71">
        <f ca="1">SUM(0.4*(R339-M339),M339)</f>
        <v>9.08</v>
      </c>
      <c r="P339" s="71">
        <f ca="1">SUM(0.6*(R339-M339),M339)</f>
        <v>11.719999999999999</v>
      </c>
      <c r="Q339" s="71">
        <f ca="1">SUM(0.8*(R339-M339),M339)</f>
        <v>14.36</v>
      </c>
      <c r="R339" s="108">
        <v>17</v>
      </c>
      <c r="S339" s="122"/>
      <c r="T339" s="111">
        <f ca="1">SUM((CL20+CM19+CN18+CO17+CP16+CQ15+CR14+CS13+CT12+CU11+CV10+CW9)*0.132,(CV8+CU8+CT8+CS8+CR8+CQ8+CP7+CO7+CN7+CM7+CL7+CK7)*0.132/6,(CJ6+CI6+CH6+CG6+CF6+CE5+CD5+CC5+CB5+CA5+BZ4+BY4+BX4+BW4+BV4)*0.132/5,17)</f>
        <v>17.919938461538461</v>
      </c>
      <c r="U339" s="111"/>
      <c r="V339" s="122"/>
      <c r="W339" s="108"/>
    </row>
    <row r="340" spans="2:23">
      <c r="B340" s="108">
        <v>10</v>
      </c>
      <c r="C340" s="71">
        <f ca="1">SUM(0.25*(F340-B340),B340)</f>
        <v>9.25</v>
      </c>
      <c r="D340" s="71">
        <f ca="1">SUM(0.5*(F340-B340)+B340)</f>
        <v>8.5</v>
      </c>
      <c r="E340" s="71">
        <f ca="1">SUM(0.75*(F340-B340),B340)</f>
        <v>7.75</v>
      </c>
      <c r="F340" s="108">
        <v>7</v>
      </c>
      <c r="G340" s="71">
        <f ca="1">SUM(0.25*(J340-F340),F340)</f>
        <v>6.25</v>
      </c>
      <c r="H340" s="71">
        <f ca="1">SUM(0.5*(J340-F340),F340)</f>
        <v>5.5</v>
      </c>
      <c r="I340" s="71">
        <f ca="1">SUM(0.75*(J340-F340),F340)</f>
        <v>4.75</v>
      </c>
      <c r="J340" s="108">
        <f ca="1">SUM(F340,-B340,F340)</f>
        <v>4</v>
      </c>
      <c r="K340" s="71">
        <f ca="1">SUM(0.333*(M340-J340),J340)</f>
        <v>3.4006</v>
      </c>
      <c r="L340" s="71">
        <f ca="1">SUM(0.666*(M340-J340),J340)</f>
        <v>2.8012</v>
      </c>
      <c r="M340" s="108">
        <f ca="1">SUM(J340,-F340,J340,0.4*ABS(J340-F340))</f>
        <v>2.2</v>
      </c>
      <c r="N340" s="109">
        <f ca="1">SUM(0.2*(R340-M340),M340)</f>
        <v>5.16</v>
      </c>
      <c r="O340" s="71">
        <f ca="1">SUM(0.4*(R340-M340),M340)</f>
        <v>8.120000000000001</v>
      </c>
      <c r="P340" s="71">
        <f ca="1">SUM(0.6*(R340-M340),M340)</f>
        <v>11.080000000000002</v>
      </c>
      <c r="Q340" s="71">
        <f ca="1">SUM(0.8*(R340-M340),M340)</f>
        <v>14.040000000000003</v>
      </c>
      <c r="R340" s="108">
        <v>17</v>
      </c>
      <c r="S340" s="122"/>
      <c r="T340" s="111">
        <f ca="1">SUM((CJ20+CM18+CP16+CS14+CV12+CY10+CZ9)*0.132,(CK19+CL19+CN17+CO17+CQ15+CR15+CT13+CU13+CW11+CX11)*0.132/2,(CY8+CX8+CW8+CV8+CU8+CT8+CS7+CR7+CQ7+CP7+CO7+CN7+CM6+CL6+CK6+CJ6+CI6+CH6+CG5+CF5+CE5+CD5+CC5+CB5+CA4+BZ4+BY4+BX4+BW4+BV4)*0.132/6,17)</f>
        <v>17.71753846153846</v>
      </c>
      <c r="U340" s="111"/>
      <c r="V340" s="122"/>
      <c r="W340" s="108"/>
    </row>
    <row r="341" spans="2:23">
      <c r="B341" s="108"/>
      <c r="C341" s="71"/>
      <c r="D341" s="71"/>
      <c r="E341" s="71"/>
      <c r="F341" s="108"/>
      <c r="G341" s="71"/>
      <c r="H341" s="71"/>
      <c r="I341" s="71"/>
      <c r="J341" s="108"/>
      <c r="K341" s="71"/>
      <c r="L341" s="71"/>
      <c r="M341" s="108"/>
      <c r="N341" s="109"/>
      <c r="O341" s="71"/>
      <c r="P341" s="71"/>
      <c r="Q341" s="71"/>
      <c r="R341" s="108"/>
      <c r="S341" s="122"/>
      <c r="T341" s="111"/>
      <c r="U341" s="111"/>
      <c r="V341" s="122"/>
      <c r="W341" s="108"/>
    </row>
    <row r="342" spans="2:23">
      <c r="B342" s="108">
        <v>5</v>
      </c>
      <c r="C342" s="71">
        <f ca="1">SUM(0.25*(F342-B342),B342)</f>
        <v>5.75</v>
      </c>
      <c r="D342" s="71">
        <f ca="1">SUM(0.5*(F342-B342)+B342)</f>
        <v>6.5</v>
      </c>
      <c r="E342" s="71">
        <f ca="1">SUM(0.75*(F342-B342),B342)</f>
        <v>7.25</v>
      </c>
      <c r="F342" s="108">
        <v>8</v>
      </c>
      <c r="G342" s="71">
        <f ca="1">SUM(0.25*(J342-F342),F342)</f>
        <v>8.75</v>
      </c>
      <c r="H342" s="71">
        <f ca="1">SUM(0.5*(J342-F342),F342)</f>
        <v>9.5</v>
      </c>
      <c r="I342" s="71">
        <f ca="1">SUM(0.75*(J342-F342),F342)</f>
        <v>10.25</v>
      </c>
      <c r="J342" s="108">
        <f ca="1">SUM(F342,-B342,F342)</f>
        <v>11</v>
      </c>
      <c r="K342" s="71">
        <f ca="1">SUM(0.333*(M342-J342),J342)</f>
        <v>11.74925</v>
      </c>
      <c r="L342" s="71">
        <f ca="1">SUM(0.666*(M342-J342),J342)</f>
        <v>12.4985</v>
      </c>
      <c r="M342" s="108">
        <f ca="1">SUM(J342,J342-G342)</f>
        <v>13.25</v>
      </c>
      <c r="N342" s="109">
        <f ca="1">SUM(0.2*(R342-M342),M342)</f>
        <v>14</v>
      </c>
      <c r="O342" s="71">
        <f ca="1">SUM(0.4*(R342-M342),M342)</f>
        <v>14.75</v>
      </c>
      <c r="P342" s="71">
        <f ca="1">SUM(0.6*(R342-M342),M342)</f>
        <v>15.5</v>
      </c>
      <c r="Q342" s="71">
        <f ca="1">SUM(0.8*(R342-M342),M342)</f>
        <v>16.25</v>
      </c>
      <c r="R342" s="108">
        <v>17</v>
      </c>
      <c r="S342" s="122"/>
      <c r="T342" s="111">
        <f ca="1">SUM((CT20+CQ18+CN16+CK14+CH12+CG11+BX6+BW5+BV4)*0.132,(CS19+CR19+CP17+CO17+CM15+CL15+CJ13+CI13+CF10+CE10+CD9+CC9+CB8+CA8+BZ7+BY7)*0.132/2,17)</f>
        <v>18.971538461538461</v>
      </c>
      <c r="U342" s="111"/>
      <c r="V342" s="122"/>
      <c r="W342" s="108"/>
    </row>
    <row r="343" spans="2:23">
      <c r="B343" s="108">
        <v>6</v>
      </c>
      <c r="C343" s="71">
        <f ca="1">SUM(0.25*(F343-B343),B343)</f>
        <v>6.5</v>
      </c>
      <c r="D343" s="71">
        <f ca="1">SUM(0.5*(F343-B343)+B343)</f>
        <v>7</v>
      </c>
      <c r="E343" s="71">
        <f ca="1">SUM(0.75*(F343-B343),B343)</f>
        <v>7.5</v>
      </c>
      <c r="F343" s="108">
        <v>8</v>
      </c>
      <c r="G343" s="71">
        <f ca="1">SUM(0.25*(J343-F343),F343)</f>
        <v>8.5</v>
      </c>
      <c r="H343" s="71">
        <f ca="1">SUM(0.5*(J343-F343),F343)</f>
        <v>9</v>
      </c>
      <c r="I343" s="71">
        <f ca="1">SUM(0.75*(J343-F343),F343)</f>
        <v>9.5</v>
      </c>
      <c r="J343" s="108">
        <f ca="1">SUM(F343,-B343,F343)</f>
        <v>10</v>
      </c>
      <c r="K343" s="71">
        <f ca="1">SUM(0.333*(M343-J343),J343)</f>
        <v>10.932400000000001</v>
      </c>
      <c r="L343" s="71">
        <f ca="1">SUM(0.666*(M343-J343),J343)</f>
        <v>11.8648</v>
      </c>
      <c r="M343" s="108">
        <f ca="1">SUM(J343,-F343,J343,0.4*ABS(J343-F343))</f>
        <v>12.8</v>
      </c>
      <c r="N343" s="109">
        <f ca="1">SUM(0.2*(R343-M343),M343)</f>
        <v>13.64</v>
      </c>
      <c r="O343" s="71">
        <f ca="1">SUM(0.4*(R343-M343),M343)</f>
        <v>14.48</v>
      </c>
      <c r="P343" s="71">
        <f ca="1">SUM(0.6*(R343-M343),M343)</f>
        <v>15.32</v>
      </c>
      <c r="Q343" s="71">
        <f ca="1">SUM(0.8*(R343-M343),M343)</f>
        <v>16.16</v>
      </c>
      <c r="R343" s="108">
        <v>17</v>
      </c>
      <c r="S343" s="122"/>
      <c r="T343" s="111">
        <f ca="1">SUM((CR20+CQ19+CP18+CO17+CN16+CM15+CL14+CK13+CJ12+CI11+BV4)*0.132,(+CH10+CG10+CF9+CE9+CD8+CC8+CB7+CA7+BZ6+BY6+BX5+BW5)*0.132/2,17)</f>
        <v>18.575538461538461</v>
      </c>
      <c r="U343" s="111"/>
      <c r="V343" s="122"/>
      <c r="W343" s="108"/>
    </row>
    <row r="344" spans="2:23">
      <c r="B344" s="108">
        <v>7</v>
      </c>
      <c r="C344" s="71">
        <f ca="1">SUM(0.25*(F344-B344),B344)</f>
        <v>7.25</v>
      </c>
      <c r="D344" s="71">
        <f ca="1">SUM(0.5*(F344-B344)+B344)</f>
        <v>7.5</v>
      </c>
      <c r="E344" s="71">
        <f ca="1">SUM(0.75*(F344-B344),B344)</f>
        <v>7.75</v>
      </c>
      <c r="F344" s="108">
        <v>8</v>
      </c>
      <c r="G344" s="71">
        <f ca="1">SUM(0.25*(J344-F344),F344)</f>
        <v>8.25</v>
      </c>
      <c r="H344" s="71">
        <f ca="1">SUM(0.5*(J344-F344),F344)</f>
        <v>8.5</v>
      </c>
      <c r="I344" s="71">
        <f ca="1">SUM(0.75*(J344-F344),F344)</f>
        <v>8.75</v>
      </c>
      <c r="J344" s="108">
        <f ca="1">SUM(F344,-B344,F344)</f>
        <v>9</v>
      </c>
      <c r="K344" s="71">
        <f ca="1">SUM(0.333*(M344-J344),J344)</f>
        <v>9.4662</v>
      </c>
      <c r="L344" s="71">
        <f ca="1">SUM(0.666*(M344-J344),J344)</f>
        <v>9.9324000000000012</v>
      </c>
      <c r="M344" s="108">
        <f ca="1">SUM(J344,-F344,J344,0.4*ABS(J344-F344))</f>
        <v>10.4</v>
      </c>
      <c r="N344" s="109">
        <f ca="1">SUM(0.2*(R344-M344),M344)</f>
        <v>11.72</v>
      </c>
      <c r="O344" s="71">
        <f ca="1">SUM(0.4*(R344-M344),M344)</f>
        <v>13.040000000000001</v>
      </c>
      <c r="P344" s="71">
        <f ca="1">SUM(0.6*(R344-M344),M344)</f>
        <v>14.36</v>
      </c>
      <c r="Q344" s="71">
        <f ca="1">SUM(0.8*(R344-M344),M344)</f>
        <v>15.68</v>
      </c>
      <c r="R344" s="108">
        <v>17</v>
      </c>
      <c r="S344" s="122"/>
      <c r="T344" s="111">
        <f ca="1">SUM((CP20+CO19+CO18+CN17+CN16+CM15+CM14+CL13+CL12+CK12+CJ10+CI9)*0.132,(CH8+CG8+CF8+CE7+CD7+CC7+CB6+CA6+BZ6)*0.132/3,(BY5+BX5+BW4+BV4)*0.132/2,17)</f>
        <v>19.110307692307693</v>
      </c>
      <c r="U344" s="111"/>
      <c r="V344" s="122"/>
      <c r="W344" s="108"/>
    </row>
    <row r="345" spans="2:23">
      <c r="B345" s="108">
        <v>8</v>
      </c>
      <c r="C345" s="71">
        <f ca="1">SUM(0.25*(F345-B345),B345)</f>
        <v>8</v>
      </c>
      <c r="D345" s="71">
        <f ca="1">SUM(0.5*(F345-B345)+B345)</f>
        <v>8</v>
      </c>
      <c r="E345" s="71">
        <f ca="1">SUM(0.75*(F345-B345),B345)</f>
        <v>8</v>
      </c>
      <c r="F345" s="108">
        <v>8</v>
      </c>
      <c r="G345" s="71">
        <f ca="1">SUM(0.25*(J345-F345),F345)</f>
        <v>8</v>
      </c>
      <c r="H345" s="71">
        <f ca="1">SUM(0.5*(J345-F345),F345)</f>
        <v>8</v>
      </c>
      <c r="I345" s="71">
        <f ca="1">SUM(0.75*(J345-F345),F345)</f>
        <v>8</v>
      </c>
      <c r="J345" s="108">
        <f ca="1">SUM(F345,-B345,F345)</f>
        <v>8</v>
      </c>
      <c r="K345" s="71">
        <f ca="1">SUM(0.333*(M345-J345),J345)</f>
        <v>8.44955</v>
      </c>
      <c r="L345" s="71">
        <f ca="1">SUM(0.666*(M345-J345),J345)</f>
        <v>8.8991</v>
      </c>
      <c r="M345" s="108">
        <f ca="1">SUM(J345,-F345,J345,0.2*ABS(J345-F345),0.15*(17-F345))</f>
        <v>9.35</v>
      </c>
      <c r="N345" s="109">
        <f ca="1">SUM(0.2*(R345-M345),M345)</f>
        <v>10.879999999999999</v>
      </c>
      <c r="O345" s="71">
        <f ca="1">SUM(0.4*(R345-M345),M345)</f>
        <v>12.41</v>
      </c>
      <c r="P345" s="71">
        <f ca="1">SUM(0.6*(R345-M345),M345)</f>
        <v>13.94</v>
      </c>
      <c r="Q345" s="71">
        <f ca="1">SUM(0.8*(R345-M345),M345)</f>
        <v>15.47</v>
      </c>
      <c r="R345" s="108">
        <v>17</v>
      </c>
      <c r="S345" s="122"/>
      <c r="T345" s="111">
        <f ca="1">SUM((CN20+CN19+CN18+CN17+CN16+CN15+CN14+CN13+CN12+CM11+CL10+CK9)*0.132,(CJ8+CI8+CH8+CG7+CF7+CE7+CD6+CC6+CB6+CA5+BZ5+BY5+BX4+BW4+BV4)*0.132/3,17)</f>
        <v>17.82753846153846</v>
      </c>
      <c r="U345" s="111"/>
      <c r="V345" s="122"/>
      <c r="W345" s="108"/>
    </row>
    <row r="346" spans="2:23">
      <c r="B346" s="108">
        <v>9</v>
      </c>
      <c r="C346" s="71">
        <f ca="1">SUM(0.25*(F346-B346),B346)</f>
        <v>8.75</v>
      </c>
      <c r="D346" s="71">
        <f ca="1">SUM(0.5*(F346-B346)+B346)</f>
        <v>8.5</v>
      </c>
      <c r="E346" s="71">
        <f ca="1">SUM(0.75*(F346-B346),B346)</f>
        <v>8.25</v>
      </c>
      <c r="F346" s="108">
        <v>8</v>
      </c>
      <c r="G346" s="71">
        <f ca="1">SUM(0.25*(J346-F346),F346)</f>
        <v>7.75</v>
      </c>
      <c r="H346" s="71">
        <f ca="1">SUM(0.5*(J346-F346),F346)</f>
        <v>7.5</v>
      </c>
      <c r="I346" s="71">
        <f ca="1">SUM(0.75*(J346-F346),F346)</f>
        <v>7.25</v>
      </c>
      <c r="J346" s="108">
        <f ca="1">SUM(F346,-B346,F346)</f>
        <v>7</v>
      </c>
      <c r="K346" s="71">
        <f ca="1">SUM(0.333*(M346-J346),J346)</f>
        <v>6.8002</v>
      </c>
      <c r="L346" s="71">
        <f ca="1">SUM(0.666*(M346-J346),J346)</f>
        <v>6.6004000000000005</v>
      </c>
      <c r="M346" s="108">
        <f ca="1">SUM(J346,-F346,J346,0.4*ABS(J346-F346))</f>
        <v>6.4</v>
      </c>
      <c r="N346" s="109">
        <f ca="1">SUM(0.2*(R346-M346),M346)</f>
        <v>8.52</v>
      </c>
      <c r="O346" s="71">
        <f ca="1">SUM(0.4*(R346-M346),M346)</f>
        <v>10.64</v>
      </c>
      <c r="P346" s="71">
        <f ca="1">SUM(0.6*(R346-M346),M346)</f>
        <v>12.76</v>
      </c>
      <c r="Q346" s="71">
        <f ca="1">SUM(0.8*(R346-M346),M346)</f>
        <v>14.88</v>
      </c>
      <c r="R346" s="108">
        <v>17</v>
      </c>
      <c r="S346" s="122"/>
      <c r="T346" s="111">
        <f ca="1">SUM((CL20+CM19+CM18+CN17+CN16+CO15+CO14+CP13+CP12+CQ11+CQ10+CQ9)*0.132,(CP8+CO8+CN8+CM8+CL8)*0.132/5,(CK7+CJ7+CI7+CH7+CG6+CF6+CE6+CD6+CC5+CB5+CA5+BZ5+BY4+BX4+BW4+BV4)*0.132/4,17)</f>
        <v>18.555738461538461</v>
      </c>
      <c r="U346" s="111"/>
      <c r="V346" s="122"/>
      <c r="W346" s="108"/>
    </row>
    <row r="347" spans="2:23">
      <c r="B347" s="108">
        <v>10</v>
      </c>
      <c r="C347" s="71">
        <f ca="1">SUM(0.25*(F347-B347),B347)</f>
        <v>9.5</v>
      </c>
      <c r="D347" s="71">
        <f ca="1">SUM(0.5*(F347-B347)+B347)</f>
        <v>9</v>
      </c>
      <c r="E347" s="71">
        <f ca="1">SUM(0.75*(F347-B347),B347)</f>
        <v>8.5</v>
      </c>
      <c r="F347" s="108">
        <v>8</v>
      </c>
      <c r="G347" s="71">
        <f ca="1">SUM(0.25*(J347-F347),F347)</f>
        <v>7.5</v>
      </c>
      <c r="H347" s="71">
        <f ca="1">SUM(0.5*(J347-F347),F347)</f>
        <v>7</v>
      </c>
      <c r="I347" s="71">
        <f ca="1">SUM(0.75*(J347-F347),F347)</f>
        <v>6.5</v>
      </c>
      <c r="J347" s="108">
        <f ca="1">SUM(F347,-B347,F347)</f>
        <v>6</v>
      </c>
      <c r="K347" s="71">
        <f ca="1">SUM(0.333*(M347-J347),J347)</f>
        <v>5.6004</v>
      </c>
      <c r="L347" s="71">
        <f ca="1">SUM(0.666*(M347-J347),J347)</f>
        <v>5.2008</v>
      </c>
      <c r="M347" s="108">
        <f ca="1">SUM(J347,-F347,J347,0.4*ABS(J347-F347))</f>
        <v>4.8</v>
      </c>
      <c r="N347" s="109">
        <f ca="1">SUM(0.2*(R347-M347),M347)</f>
        <v>7.24</v>
      </c>
      <c r="O347" s="71">
        <f ca="1">SUM(0.4*(R347-M347),M347)</f>
        <v>9.68</v>
      </c>
      <c r="P347" s="71">
        <f ca="1">SUM(0.6*(R347-M347),M347)</f>
        <v>12.12</v>
      </c>
      <c r="Q347" s="71">
        <f ca="1">SUM(0.8*(R347-M347),M347)</f>
        <v>14.559999999999999</v>
      </c>
      <c r="R347" s="108">
        <v>17</v>
      </c>
      <c r="S347" s="122"/>
      <c r="T347" s="111">
        <f ca="1">SUM((CJ20+CK19+CL18+CM17+CN16+CO15+CP14+CQ13+CR12+CS11+CT10+CU9)*0.132,(CT8+CS8+CR8+CQ8+CP8+CO7+CN7+CM7+CL7+CK7+CJ6+CI6+CH6+CG6+CF6+CE5+CD5+CC5+CB5+CA5+BZ4+BY4+BX4+BW4+BV4)*0.132/5,17)</f>
        <v>18.073938461538461</v>
      </c>
      <c r="U347" s="111"/>
      <c r="V347" s="122"/>
      <c r="W347" s="108"/>
    </row>
    <row r="348" spans="2:23">
      <c r="B348" s="108">
        <v>11</v>
      </c>
      <c r="C348" s="71">
        <f ca="1">SUM(0.25*(F348-B348),B348)</f>
        <v>10.25</v>
      </c>
      <c r="D348" s="71">
        <f ca="1">SUM(0.5*(F348-B348)+B348)</f>
        <v>9.5</v>
      </c>
      <c r="E348" s="71">
        <f ca="1">SUM(0.75*(F348-B348),B348)</f>
        <v>8.75</v>
      </c>
      <c r="F348" s="108">
        <v>8</v>
      </c>
      <c r="G348" s="71">
        <f ca="1">SUM(0.25*(J348-F348),F348)</f>
        <v>7.25</v>
      </c>
      <c r="H348" s="71">
        <f ca="1">SUM(0.5*(J348-F348),F348)</f>
        <v>6.5</v>
      </c>
      <c r="I348" s="71">
        <f ca="1">SUM(0.75*(J348-F348),F348)</f>
        <v>5.75</v>
      </c>
      <c r="J348" s="108">
        <f ca="1">SUM(F348,-B348,F348)</f>
        <v>5</v>
      </c>
      <c r="K348" s="71">
        <f ca="1">SUM(0.333*(M348-J348),J348)</f>
        <v>4.4006</v>
      </c>
      <c r="L348" s="71">
        <f ca="1">SUM(0.666*(M348-J348),J348)</f>
        <v>3.8012</v>
      </c>
      <c r="M348" s="108">
        <f ca="1">SUM(J348,-F348,J348,0.4*ABS(J348-F348))</f>
        <v>3.2</v>
      </c>
      <c r="N348" s="109">
        <f ca="1">SUM(0.2*(R348-M348),M348)</f>
        <v>5.9600000000000009</v>
      </c>
      <c r="O348" s="71">
        <f ca="1">SUM(0.4*(R348-M348),M348)</f>
        <v>8.72</v>
      </c>
      <c r="P348" s="71">
        <f ca="1">SUM(0.6*(R348-M348),M348)</f>
        <v>11.48</v>
      </c>
      <c r="Q348" s="71">
        <f ca="1">SUM(0.8*(R348-M348),M348)</f>
        <v>14.240000000000002</v>
      </c>
      <c r="R348" s="108">
        <v>17</v>
      </c>
      <c r="S348" s="122"/>
      <c r="T348" s="111">
        <f ca="1">SUM((CH20+CK18+CN16+CQ14+CT12+CW10+CX9)*0.132,(CI19+CJ19+CL17+CM17+CO15+CP15+CR13+CS13+CU11+CV11)*0.132/2,(CW8+CV8+CU8+CT8+CS8+CR8+CQ7+CP7+CO7+CN7+CM7+CL7+CK6+CJ6+CI6+CH6+CG6+CF6)*0.132/6,(CE5+CD5+CC5+CB5+CA5+BZ4+BY4+BX4+BW4+BV4)*0.132/5,17)</f>
        <v>18.513938461538462</v>
      </c>
      <c r="U348" s="111"/>
      <c r="V348" s="122"/>
      <c r="W348" s="108"/>
    </row>
    <row r="349" spans="2:23">
      <c r="B349" s="108">
        <v>12</v>
      </c>
      <c r="C349" s="71">
        <f ca="1">SUM(0.25*(F349-B349),B349)</f>
        <v>11</v>
      </c>
      <c r="D349" s="71">
        <f ca="1">SUM(0.5*(F349-B349)+B349)</f>
        <v>10</v>
      </c>
      <c r="E349" s="71">
        <f ca="1">SUM(0.75*(F349-B349),B349)</f>
        <v>9</v>
      </c>
      <c r="F349" s="108">
        <v>8</v>
      </c>
      <c r="G349" s="71">
        <f ca="1">SUM(0.25*(J349-F349),F349)</f>
        <v>7</v>
      </c>
      <c r="H349" s="71">
        <f ca="1">SUM(0.5*(J349-F349),F349)</f>
        <v>6</v>
      </c>
      <c r="I349" s="71">
        <f ca="1">SUM(0.75*(J349-F349),F349)</f>
        <v>5</v>
      </c>
      <c r="J349" s="108">
        <f ca="1">SUM(F349,-B349,F349)</f>
        <v>4</v>
      </c>
      <c r="K349" s="71">
        <f ca="1">SUM(0.333*(M349-J349),J349)</f>
        <v>3.2008</v>
      </c>
      <c r="L349" s="71">
        <f ca="1">SUM(0.666*(M349-J349),J349)</f>
        <v>2.4016</v>
      </c>
      <c r="M349" s="108">
        <f ca="1">SUM(J349,-F349,J349,0.4*ABS(J349-F349))</f>
        <v>1.6</v>
      </c>
      <c r="N349" s="109">
        <f ca="1">SUM(0.2*(R349-M349),M349)</f>
        <v>4.68</v>
      </c>
      <c r="O349" s="71">
        <f ca="1">SUM(0.4*(R349-M349),M349)</f>
        <v>7.76</v>
      </c>
      <c r="P349" s="71">
        <f ca="1">SUM(0.6*(R349-M349),M349)</f>
        <v>10.84</v>
      </c>
      <c r="Q349" s="71">
        <f ca="1">SUM(0.8*(R349-M349),M349)</f>
        <v>13.92</v>
      </c>
      <c r="R349" s="108">
        <v>17</v>
      </c>
      <c r="S349" s="122"/>
      <c r="T349" s="111">
        <f ca="1">SUM((CF20+DA9)*0.132,(CG19+CH19+CI18+CJ18+CK17+CL17+CM16+CN16+CO15+CP15+CQ14+CR14+CS13+CT13+CU12+CV12+CW11+CX11+CY10+CZ10)*0.132/2,(CZ8+CY8+CX8+CW8+CV8+CU8+CT8)*0.132/7,(CS7+CR7+CQ7+CP7+CO7+CN7+CM6+CL6+CK6+CJ6+CI6+CH6+CG5+CF5+CE5+CD5+CC5+CB5+CA4+BZ4+BY4+BX4+BW4+BV4)*0.132/6,17)</f>
        <v>18.685538461538464</v>
      </c>
      <c r="U349" s="111"/>
      <c r="V349" s="122"/>
      <c r="W349" s="108"/>
    </row>
    <row r="350" spans="2:23">
      <c r="B350" s="108"/>
      <c r="C350" s="71"/>
      <c r="D350" s="71"/>
      <c r="E350" s="71"/>
      <c r="F350" s="108"/>
      <c r="G350" s="71"/>
      <c r="H350" s="71"/>
      <c r="I350" s="71"/>
      <c r="J350" s="108"/>
      <c r="K350" s="71"/>
      <c r="L350" s="71"/>
      <c r="M350" s="108"/>
      <c r="N350" s="109"/>
      <c r="O350" s="71"/>
      <c r="P350" s="71"/>
      <c r="Q350" s="71"/>
      <c r="R350" s="108"/>
      <c r="S350" s="122"/>
      <c r="T350" s="111"/>
      <c r="U350" s="111"/>
      <c r="V350" s="122"/>
      <c r="W350" s="108"/>
    </row>
    <row r="351" spans="2:23">
      <c r="B351" s="108">
        <v>7</v>
      </c>
      <c r="C351" s="71">
        <f ca="1">SUM(0.25*(F351-B351),B351)</f>
        <v>7.5</v>
      </c>
      <c r="D351" s="71">
        <f ca="1">SUM(0.5*(F351-B351)+B351)</f>
        <v>8</v>
      </c>
      <c r="E351" s="71">
        <f ca="1">SUM(0.75*(F351-B351),B351)</f>
        <v>8.5</v>
      </c>
      <c r="F351" s="108">
        <v>9</v>
      </c>
      <c r="G351" s="71">
        <f ca="1">SUM(0.25*(J351-F351),F351)</f>
        <v>9.5</v>
      </c>
      <c r="H351" s="71">
        <f ca="1">SUM(0.5*(J351-F351),F351)</f>
        <v>10</v>
      </c>
      <c r="I351" s="71">
        <f ca="1">SUM(0.75*(J351-F351),F351)</f>
        <v>10.5</v>
      </c>
      <c r="J351" s="108">
        <f ca="1">SUM(F351,-B351,F351)</f>
        <v>11</v>
      </c>
      <c r="K351" s="71">
        <f ca="1">SUM(0.333*(M351-J351),J351)</f>
        <v>11.932400000000001</v>
      </c>
      <c r="L351" s="71">
        <f ca="1">SUM(0.666*(M351-J351),J351)</f>
        <v>12.8648</v>
      </c>
      <c r="M351" s="108">
        <f ca="1">SUM(J351,-F351,J351,0.4*ABS(J351-F351))</f>
        <v>13.8</v>
      </c>
      <c r="N351" s="109">
        <f ca="1">SUM(0.2*(R351-M351),M351)</f>
        <v>14.440000000000001</v>
      </c>
      <c r="O351" s="71">
        <f ca="1">SUM(0.4*(R351-M351),M351)</f>
        <v>15.08</v>
      </c>
      <c r="P351" s="71">
        <f ca="1">SUM(0.6*(R351-M351),M351)</f>
        <v>15.72</v>
      </c>
      <c r="Q351" s="71">
        <f ca="1">SUM(0.8*(R351-M351),M351)</f>
        <v>16.36</v>
      </c>
      <c r="R351" s="108">
        <v>17</v>
      </c>
      <c r="S351" s="122"/>
      <c r="T351" s="111">
        <f ca="1">SUM((CP20+CO19+CN18+CM17+CL16+CK15+CJ14+CI13+CH12+BY7+BX6+BW5+BV4)*0.132,(CG11+CF11+CE10+CD10+CC9+CB9+CA8+BZ8)*0.132/2,17)</f>
        <v>19.169538461538462</v>
      </c>
      <c r="U351" s="111"/>
      <c r="V351" s="122"/>
      <c r="W351" s="108"/>
    </row>
    <row r="352" spans="2:23">
      <c r="B352" s="108">
        <v>8</v>
      </c>
      <c r="C352" s="71">
        <f ca="1">SUM(0.25*(F352-B352),B352)</f>
        <v>8.25</v>
      </c>
      <c r="D352" s="71">
        <f ca="1">SUM(0.5*(F352-B352)+B352)</f>
        <v>8.5</v>
      </c>
      <c r="E352" s="71">
        <f ca="1">SUM(0.75*(F352-B352),B352)</f>
        <v>8.75</v>
      </c>
      <c r="F352" s="108">
        <v>9</v>
      </c>
      <c r="G352" s="71">
        <f ca="1">SUM(0.25*(J352-F352),F352)</f>
        <v>9.25</v>
      </c>
      <c r="H352" s="71">
        <f ca="1">SUM(0.5*(J352-F352),F352)</f>
        <v>9.5</v>
      </c>
      <c r="I352" s="71">
        <f ca="1">SUM(0.75*(J352-F352),F352)</f>
        <v>9.75</v>
      </c>
      <c r="J352" s="108">
        <f ca="1">SUM(F352,-B352,F352)</f>
        <v>10</v>
      </c>
      <c r="K352" s="71">
        <f ca="1">SUM(0.333*(M352-J352),J352)</f>
        <v>10.4662</v>
      </c>
      <c r="L352" s="71">
        <f ca="1">SUM(0.666*(M352-J352),J352)</f>
        <v>10.932400000000001</v>
      </c>
      <c r="M352" s="108">
        <f ca="1">SUM(J352,-F352,J352,0.4*ABS(J352-F352))</f>
        <v>11.4</v>
      </c>
      <c r="N352" s="109">
        <f ca="1">SUM(0.2*(R352-M352),M352)</f>
        <v>12.52</v>
      </c>
      <c r="O352" s="71">
        <f ca="1">SUM(0.4*(R352-M352),M352)</f>
        <v>13.64</v>
      </c>
      <c r="P352" s="71">
        <f ca="1">SUM(0.6*(R352-M352),M352)</f>
        <v>14.76</v>
      </c>
      <c r="Q352" s="71">
        <f ca="1">SUM(0.8*(R352-M352),M352)</f>
        <v>15.879999999999999</v>
      </c>
      <c r="R352" s="108">
        <v>17</v>
      </c>
      <c r="S352" s="122"/>
      <c r="T352" s="111">
        <f ca="1">SUM((CN20+CM19+CM18+CL17+CL16+CK15+CK14+CJ13+CJ12+CI11+CH10+CG9)*0.132,(CF8+CE8+CD8)*0.132/3,(CC7+CB7+CA6+BZ6+BY5+BX5+BW4+BV4)*0.132/2,17)</f>
        <v>19.015538461538462</v>
      </c>
      <c r="U352" s="111"/>
      <c r="V352" s="122"/>
      <c r="W352" s="108"/>
    </row>
    <row r="353" spans="2:23">
      <c r="B353" s="108">
        <v>9</v>
      </c>
      <c r="C353" s="71">
        <f ca="1">SUM(0.25*(F353-B353),B353)</f>
        <v>9</v>
      </c>
      <c r="D353" s="71">
        <f ca="1">SUM(0.5*(F353-B353)+B353)</f>
        <v>9</v>
      </c>
      <c r="E353" s="71">
        <f ca="1">SUM(0.75*(F353-B353),B353)</f>
        <v>9</v>
      </c>
      <c r="F353" s="108">
        <v>9</v>
      </c>
      <c r="G353" s="71">
        <f ca="1">SUM(0.25*(J353-F353),F353)</f>
        <v>9</v>
      </c>
      <c r="H353" s="71">
        <f ca="1">SUM(0.5*(J353-F353),F353)</f>
        <v>9</v>
      </c>
      <c r="I353" s="71">
        <f ca="1">SUM(0.75*(J353-F353),F353)</f>
        <v>9</v>
      </c>
      <c r="J353" s="108">
        <f ca="1">SUM(F353,-B353,F353)</f>
        <v>9</v>
      </c>
      <c r="K353" s="71">
        <f ca="1">SUM(0.333*(M353-J353),J353)</f>
        <v>9.3996</v>
      </c>
      <c r="L353" s="71">
        <f ca="1">SUM(0.666*(M353-J353),J353)</f>
        <v>9.799199999999999</v>
      </c>
      <c r="M353" s="108">
        <f ca="1">SUM(J353,-F353,J353,0.2*ABS(J353-F353),0.15*(17-F353))</f>
        <v>10.2</v>
      </c>
      <c r="N353" s="109">
        <f ca="1">SUM(0.2*(R353-M353),M353)</f>
        <v>11.559999999999999</v>
      </c>
      <c r="O353" s="71">
        <f ca="1">SUM(0.4*(R353-M353),M353)</f>
        <v>12.92</v>
      </c>
      <c r="P353" s="71">
        <f ca="1">SUM(0.6*(R353-M353),M353)</f>
        <v>14.28</v>
      </c>
      <c r="Q353" s="71">
        <f ca="1">SUM(0.8*(R353-M353),M353)</f>
        <v>15.64</v>
      </c>
      <c r="R353" s="108">
        <v>17</v>
      </c>
      <c r="S353" s="122"/>
      <c r="T353" s="111">
        <f ca="1">SUM((CL20+CL19+CL18+CL17+CL16+CL15+CL14+CL13+CL12+CK11+CK10+CJ9)*0.132,(CI8+CH8+CG8+CF7+CE7+CD7+CC6+CB6+CA6+BZ5+BY5+BX5)*0.132/3,(BW4+BV4)*0.132/2,17)</f>
        <v>19.125538461538461</v>
      </c>
      <c r="U353" s="111"/>
      <c r="V353" s="122"/>
      <c r="W353" s="108"/>
    </row>
    <row r="354" spans="2:23">
      <c r="B354" s="108">
        <v>10</v>
      </c>
      <c r="C354" s="71">
        <f ca="1">SUM(0.25*(F354-B354),B354)</f>
        <v>9.75</v>
      </c>
      <c r="D354" s="71">
        <f ca="1">SUM(0.5*(F354-B354)+B354)</f>
        <v>9.5</v>
      </c>
      <c r="E354" s="71">
        <f ca="1">SUM(0.75*(F354-B354),B354)</f>
        <v>9.25</v>
      </c>
      <c r="F354" s="108">
        <v>9</v>
      </c>
      <c r="G354" s="71">
        <f ca="1">SUM(0.25*(J354-F354),F354)</f>
        <v>8.75</v>
      </c>
      <c r="H354" s="71">
        <f ca="1">SUM(0.5*(J354-F354),F354)</f>
        <v>8.5</v>
      </c>
      <c r="I354" s="71">
        <f ca="1">SUM(0.75*(J354-F354),F354)</f>
        <v>8.25</v>
      </c>
      <c r="J354" s="108">
        <f ca="1">SUM(F354,-B354,F354)</f>
        <v>8</v>
      </c>
      <c r="K354" s="71">
        <f ca="1">SUM(0.333*(M354-J354),J354)</f>
        <v>7.8002</v>
      </c>
      <c r="L354" s="71">
        <f ca="1">SUM(0.666*(M354-J354),J354)</f>
        <v>7.6004000000000005</v>
      </c>
      <c r="M354" s="108">
        <f ca="1">SUM(J354,-F354,J354,0.4*ABS(J354-F354))</f>
        <v>7.4</v>
      </c>
      <c r="N354" s="109">
        <f ca="1">SUM(0.2*(R354-M354),M354)</f>
        <v>9.32</v>
      </c>
      <c r="O354" s="71">
        <f ca="1">SUM(0.4*(R354-M354),M354)</f>
        <v>11.24</v>
      </c>
      <c r="P354" s="71">
        <f ca="1">SUM(0.6*(R354-M354),M354)</f>
        <v>13.16</v>
      </c>
      <c r="Q354" s="71">
        <f ca="1">SUM(0.8*(R354-M354),M354)</f>
        <v>15.08</v>
      </c>
      <c r="R354" s="108">
        <v>17</v>
      </c>
      <c r="S354" s="122"/>
      <c r="T354" s="111">
        <f ca="1">SUM((CJ20+CK19+CK18+CL17+CL16+CM15+CM14+CN13+CN12+CO11+CO10+CP9)*0.132,(CO8+CN8+CM8+CL8+CK7+CJ7+CI7+CH7+CG6+CF6+CE6+CD6+CC5+CB5+CA5+BZ5+BY4+BX4+BW4+BV4)*0.132/4,17)</f>
        <v>18.806538461538462</v>
      </c>
      <c r="U354" s="111"/>
      <c r="V354" s="122"/>
      <c r="W354" s="108"/>
    </row>
    <row r="355" spans="2:23">
      <c r="B355" s="108">
        <v>11</v>
      </c>
      <c r="C355" s="71">
        <f ca="1">SUM(0.25*(F355-B355),B355)</f>
        <v>10.5</v>
      </c>
      <c r="D355" s="71">
        <f ca="1">SUM(0.5*(F355-B355)+B355)</f>
        <v>10</v>
      </c>
      <c r="E355" s="71">
        <f ca="1">SUM(0.75*(F355-B355),B355)</f>
        <v>9.5</v>
      </c>
      <c r="F355" s="108">
        <v>9</v>
      </c>
      <c r="G355" s="71">
        <f ca="1">SUM(0.25*(J355-F355),F355)</f>
        <v>8.5</v>
      </c>
      <c r="H355" s="71">
        <f ca="1">SUM(0.5*(J355-F355),F355)</f>
        <v>8</v>
      </c>
      <c r="I355" s="71">
        <f ca="1">SUM(0.75*(J355-F355),F355)</f>
        <v>7.5</v>
      </c>
      <c r="J355" s="108">
        <f ca="1">SUM(F355,-B355,F355)</f>
        <v>7</v>
      </c>
      <c r="K355" s="71">
        <f ca="1">SUM(0.333*(M355-J355),J355)</f>
        <v>6.6004</v>
      </c>
      <c r="L355" s="71">
        <f ca="1">SUM(0.666*(M355-J355),J355)</f>
        <v>6.2008</v>
      </c>
      <c r="M355" s="108">
        <f ca="1">SUM(J355,-F355,J355,0.4*ABS(J355-F355))</f>
        <v>5.8</v>
      </c>
      <c r="N355" s="109">
        <f ca="1">SUM(0.2*(R355-M355),M355)</f>
        <v>8.04</v>
      </c>
      <c r="O355" s="71">
        <f ca="1">SUM(0.4*(R355-M355),M355)</f>
        <v>10.28</v>
      </c>
      <c r="P355" s="71">
        <f ca="1">SUM(0.6*(R355-M355),M355)</f>
        <v>12.52</v>
      </c>
      <c r="Q355" s="71">
        <f ca="1">SUM(0.8*(R355-M355),M355)</f>
        <v>14.759999999999998</v>
      </c>
      <c r="R355" s="108">
        <v>17</v>
      </c>
      <c r="S355" s="122"/>
      <c r="T355" s="111">
        <f ca="1">SUM((CH20+CI19+CJ18+CK17+CL16+CM15+CN14+CO13+CP12+CQ11+CR10+CR9)*0.132,(CQ8+CP8+CO8+CN8+CM8+CL7+CK7+CJ7+CI7+CH7)*0.132/5,(CG6+CF6+CE6+CD6+CC5+CB5+CA5+BZ5+BY4+BX4+BW4+BV4)*0.132/4,17)</f>
        <v>18.951738461538461</v>
      </c>
      <c r="U355" s="111"/>
      <c r="V355" s="122"/>
      <c r="W355" s="108"/>
    </row>
    <row r="356" spans="2:23">
      <c r="B356" s="108">
        <v>12</v>
      </c>
      <c r="C356" s="71">
        <f ca="1">SUM(0.25*(F356-B356),B356)</f>
        <v>11.25</v>
      </c>
      <c r="D356" s="71">
        <f ca="1">SUM(0.5*(F356-B356)+B356)</f>
        <v>10.5</v>
      </c>
      <c r="E356" s="71">
        <f ca="1">SUM(0.75*(F356-B356),B356)</f>
        <v>9.75</v>
      </c>
      <c r="F356" s="108">
        <v>9</v>
      </c>
      <c r="G356" s="71">
        <f ca="1">SUM(0.25*(J356-F356),F356)</f>
        <v>8.25</v>
      </c>
      <c r="H356" s="71">
        <f ca="1">SUM(0.5*(J356-F356),F356)</f>
        <v>7.5</v>
      </c>
      <c r="I356" s="71">
        <f ca="1">SUM(0.75*(J356-F356),F356)</f>
        <v>6.75</v>
      </c>
      <c r="J356" s="108">
        <f ca="1">SUM(F356,-B356,F356)</f>
        <v>6</v>
      </c>
      <c r="K356" s="71">
        <f ca="1">SUM(0.333*(M356-J356),J356)</f>
        <v>5.4006</v>
      </c>
      <c r="L356" s="71">
        <f ca="1">SUM(0.666*(M356-J356),J356)</f>
        <v>4.8012</v>
      </c>
      <c r="M356" s="108">
        <f ca="1">SUM(J356,-F356,J356,0.4*ABS(J356-F356))</f>
        <v>4.2</v>
      </c>
      <c r="N356" s="109">
        <f ca="1">SUM(0.2*(R356-M356),M356)</f>
        <v>6.7600000000000007</v>
      </c>
      <c r="O356" s="71">
        <f ca="1">SUM(0.4*(R356-M356),M356)</f>
        <v>9.32</v>
      </c>
      <c r="P356" s="71">
        <f ca="1">SUM(0.6*(R356-M356),M356)</f>
        <v>11.879999999999999</v>
      </c>
      <c r="Q356" s="71">
        <f ca="1">SUM(0.8*(R356-M356),M356)</f>
        <v>14.440000000000001</v>
      </c>
      <c r="R356" s="108">
        <v>17</v>
      </c>
      <c r="S356" s="122"/>
      <c r="T356" s="111">
        <f ca="1">SUM((CF20+CI18+CL16+CO14+CR12+CU10+CV9)*0.132,(CG19+CH19+CJ17+CK17+CM15+CN15+CP13+CQ13+CS11+CT11)*0.132/2,(CU8+CT8+CS8+CR8+CQ8+CP8)*0.132/6,(CO7+CN7+CM7+CL7+CK7+CJ6+CI6+CH6+CG6+CF6+CE5+CD5+CC5+CB5+CA5+BZ4+BY4+BX4+BW4+BV4)*0.132/5,17)</f>
        <v>18.659138461538461</v>
      </c>
      <c r="U356" s="111"/>
      <c r="V356" s="122"/>
      <c r="W356" s="108"/>
    </row>
    <row r="357" spans="2:23">
      <c r="B357" s="108">
        <v>13</v>
      </c>
      <c r="C357" s="71">
        <f ca="1">SUM(0.25*(F357-B357),B357)</f>
        <v>12</v>
      </c>
      <c r="D357" s="71">
        <f ca="1">SUM(0.5*(F357-B357)+B357)</f>
        <v>11</v>
      </c>
      <c r="E357" s="71">
        <f ca="1">SUM(0.75*(F357-B357),B357)</f>
        <v>10</v>
      </c>
      <c r="F357" s="108">
        <v>9</v>
      </c>
      <c r="G357" s="71">
        <f ca="1">SUM(0.25*(J357-F357),F357)</f>
        <v>8</v>
      </c>
      <c r="H357" s="71">
        <f ca="1">SUM(0.5*(J357-F357),F357)</f>
        <v>7</v>
      </c>
      <c r="I357" s="71">
        <f ca="1">SUM(0.75*(J357-F357),F357)</f>
        <v>6</v>
      </c>
      <c r="J357" s="108">
        <f ca="1">SUM(F357,-B357,F357)</f>
        <v>5</v>
      </c>
      <c r="K357" s="71">
        <f ca="1">SUM(0.333*(M357-J357),J357)</f>
        <v>4.2008</v>
      </c>
      <c r="L357" s="71">
        <f ca="1">SUM(0.666*(M357-J357),J357)</f>
        <v>3.4016</v>
      </c>
      <c r="M357" s="108">
        <f ca="1">SUM(J357,-F357,J357,0.4*ABS(J357-F357))</f>
        <v>2.6</v>
      </c>
      <c r="N357" s="109">
        <f ca="1">SUM(0.2*(R357-M357),M357)</f>
        <v>5.48</v>
      </c>
      <c r="O357" s="71">
        <f ca="1">SUM(0.4*(R357-M357),M357)</f>
        <v>8.3600000000000012</v>
      </c>
      <c r="P357" s="71">
        <f ca="1">SUM(0.6*(R357-M357),M357)</f>
        <v>11.24</v>
      </c>
      <c r="Q357" s="71">
        <f ca="1">SUM(0.8*(R357-M357),M357)</f>
        <v>14.120000000000001</v>
      </c>
      <c r="R357" s="108">
        <v>17</v>
      </c>
      <c r="S357" s="122"/>
      <c r="T357" s="111">
        <f ca="1">SUM((CE19+CF19+CG18+CH18+CI17+CJ17+CK16+CL16+CM15+CN15+CO14+CP14+CQ13+CR13+CS12+CT12+CU11+CV11+CW10+CX10)*0.132/2,(CD20+CY9)*0.132,(CX8+CW8+CV8+CU8+CT8+CS8+CR7+CQ7+CP7+CO7+CN7+CM7+CL6+CK6+CJ6+CI6+CH6+CG6+CF5+CE5+CD5+CC5+CB5+CA5)*0.132/6,(BZ4+BY4+BX4+BW4+BV4)*0.132/5,17)</f>
        <v>18.874738461538463</v>
      </c>
      <c r="U357" s="111"/>
      <c r="V357" s="122"/>
      <c r="W357" s="108"/>
    </row>
    <row r="358" spans="2:23">
      <c r="B358" s="108">
        <v>14</v>
      </c>
      <c r="C358" s="71">
        <f ca="1">SUM(0.25*(F358-B358),B358)</f>
        <v>12.75</v>
      </c>
      <c r="D358" s="71">
        <f ca="1">SUM(0.5*(F358-B358)+B358)</f>
        <v>11.5</v>
      </c>
      <c r="E358" s="71">
        <f ca="1">SUM(0.75*(F358-B358),B358)</f>
        <v>10.25</v>
      </c>
      <c r="F358" s="108">
        <v>9</v>
      </c>
      <c r="G358" s="71">
        <f ca="1">SUM(0.25*(J358-F358),F358)</f>
        <v>7.75</v>
      </c>
      <c r="H358" s="71">
        <f ca="1">SUM(0.5*(J358-F358),F358)</f>
        <v>6.5</v>
      </c>
      <c r="I358" s="71">
        <f ca="1">SUM(0.75*(J358-F358),F358)</f>
        <v>5.25</v>
      </c>
      <c r="J358" s="108">
        <f ca="1">SUM(F358,-B358,F358)</f>
        <v>4</v>
      </c>
      <c r="K358" s="71">
        <f ca="1">SUM(0.333*(M358-J358),J358)</f>
        <v>3.001</v>
      </c>
      <c r="L358" s="71">
        <f ca="1">SUM(0.666*(M358-J358),J358)</f>
        <v>2.002</v>
      </c>
      <c r="M358" s="108">
        <f ca="1">SUM(J358,-F358,J358,0.4*ABS(J358-F358))</f>
        <v>1</v>
      </c>
      <c r="N358" s="109">
        <f ca="1">SUM(0.2*(R358-M358),M358)</f>
        <v>4.2</v>
      </c>
      <c r="O358" s="71">
        <f ca="1">SUM(0.4*(R358-M358),M358)</f>
        <v>7.4</v>
      </c>
      <c r="P358" s="71">
        <f ca="1">SUM(0.6*(R358-M358),M358)</f>
        <v>10.6</v>
      </c>
      <c r="Q358" s="71">
        <f ca="1">SUM(0.8*(R358-M358),M358)</f>
        <v>13.8</v>
      </c>
      <c r="R358" s="108">
        <v>17</v>
      </c>
      <c r="S358" s="122"/>
      <c r="T358" s="111">
        <f ca="1">SUM((CB20+CC20+CD19+CE19+CI17+CJ17+CK16+CL16+CP14+CQ14+CU12+CV12+CW11+CX11+CY10+CZ10+DA9+DB9)*0.132/2,(CF18+CG18+CH18+CM15+CN15+CO15+CR13+CS13+CT13)*0.132/3,(DA8+CZ8+CY8+CX8+CW8+CV8+CU8+CT7+CS7+CR7+CQ7+CP7+CO7+CN7)*0.132/7,(CM6+CL6+CK6+CJ6+CI6+CH6+CG5+CF5+CE5+CD5+CC5+CB5+CA4+BZ4+BY4+BX4+BW4+BV4)*0.132/6,17)</f>
        <v>18.754681318681321</v>
      </c>
      <c r="U358" s="111"/>
      <c r="V358" s="122"/>
      <c r="W358" s="108"/>
    </row>
    <row r="359" spans="2:23">
      <c r="B359" s="108"/>
      <c r="C359" s="71"/>
      <c r="D359" s="71"/>
      <c r="E359" s="71"/>
      <c r="F359" s="108"/>
      <c r="G359" s="71"/>
      <c r="H359" s="71"/>
      <c r="I359" s="71"/>
      <c r="J359" s="108"/>
      <c r="K359" s="71"/>
      <c r="L359" s="71"/>
      <c r="M359" s="108"/>
      <c r="N359" s="109"/>
      <c r="O359" s="71"/>
      <c r="P359" s="71"/>
      <c r="Q359" s="71"/>
      <c r="R359" s="108"/>
      <c r="S359" s="122"/>
      <c r="T359" s="111"/>
      <c r="U359" s="111"/>
      <c r="V359" s="122"/>
      <c r="W359" s="108"/>
    </row>
    <row r="360" spans="2:23">
      <c r="B360" s="108">
        <v>8</v>
      </c>
      <c r="C360" s="71">
        <f ca="1">SUM(0.25*(F360-B360),B360)</f>
        <v>8.5</v>
      </c>
      <c r="D360" s="71">
        <f ca="1">SUM(0.5*(F360-B360)+B360)</f>
        <v>9</v>
      </c>
      <c r="E360" s="71">
        <f ca="1">SUM(0.75*(F360-B360),B360)</f>
        <v>9.5</v>
      </c>
      <c r="F360" s="108">
        <v>10</v>
      </c>
      <c r="G360" s="71">
        <f ca="1">SUM(0.25*(J360-F360),F360)</f>
        <v>10.5</v>
      </c>
      <c r="H360" s="71">
        <f ca="1">SUM(0.5*(J360-F360),F360)</f>
        <v>11</v>
      </c>
      <c r="I360" s="71">
        <f ca="1">SUM(0.75*(J360-F360),F360)</f>
        <v>11.5</v>
      </c>
      <c r="J360" s="108">
        <f ca="1">SUM(F360,-B360,F360)</f>
        <v>12</v>
      </c>
      <c r="K360" s="71">
        <f ca="1">SUM(0.333*(M360-J360),J360)</f>
        <v>12.932400000000001</v>
      </c>
      <c r="L360" s="71">
        <f ca="1">SUM(0.666*(M360-J360),J360)</f>
        <v>13.8648</v>
      </c>
      <c r="M360" s="108">
        <f ca="1">SUM(J360,-F360,J360,0.4*ABS(J360-F360))</f>
        <v>14.8</v>
      </c>
      <c r="N360" s="109">
        <f ca="1">SUM(0.2*(R360-M360),M360)</f>
        <v>15.24</v>
      </c>
      <c r="O360" s="71">
        <f ca="1">SUM(0.4*(R360-M360),M360)</f>
        <v>15.68</v>
      </c>
      <c r="P360" s="71">
        <f ca="1">SUM(0.6*(R360-M360),M360)</f>
        <v>16.12</v>
      </c>
      <c r="Q360" s="71">
        <f ca="1">SUM(0.8*(R360-M360),M360)</f>
        <v>16.56</v>
      </c>
      <c r="R360" s="108">
        <v>17</v>
      </c>
      <c r="S360" s="122"/>
      <c r="T360" s="111">
        <f ca="1">SUM((CN20+CM19+CL18+CK17+CJ16+CI15+CH14+CG13+CF12+CE11+BZ8+BY7+BX6+BW5+BV4)*0.132,(CD10+CC10+CB9+CA9)*0.132/2,17)</f>
        <v>19.103538461538463</v>
      </c>
      <c r="U360" s="111"/>
      <c r="V360" s="122"/>
      <c r="W360" s="108"/>
    </row>
    <row r="361" spans="2:23">
      <c r="B361" s="108">
        <v>9</v>
      </c>
      <c r="C361" s="71">
        <f ca="1">SUM(0.25*(F361-B361),B361)</f>
        <v>9.25</v>
      </c>
      <c r="D361" s="71">
        <f ca="1">SUM(0.5*(F361-B361)+B361)</f>
        <v>9.5</v>
      </c>
      <c r="E361" s="71">
        <f ca="1">SUM(0.75*(F361-B361),B361)</f>
        <v>9.75</v>
      </c>
      <c r="F361" s="108">
        <v>10</v>
      </c>
      <c r="G361" s="71">
        <f ca="1">SUM(0.25*(J361-F361),F361)</f>
        <v>10.25</v>
      </c>
      <c r="H361" s="71">
        <f ca="1">SUM(0.5*(J361-F361),F361)</f>
        <v>10.5</v>
      </c>
      <c r="I361" s="71">
        <f ca="1">SUM(0.75*(J361-F361),F361)</f>
        <v>10.75</v>
      </c>
      <c r="J361" s="108">
        <f ca="1">SUM(F361,-B361,F361)</f>
        <v>11</v>
      </c>
      <c r="K361" s="71">
        <f ca="1">SUM(0.333*(M361-J361),J361)</f>
        <v>11.4662</v>
      </c>
      <c r="L361" s="71">
        <f ca="1">SUM(0.666*(M361-J361),J361)</f>
        <v>11.932400000000001</v>
      </c>
      <c r="M361" s="108">
        <f ca="1">SUM(J361,-F361,J361,0.4*ABS(J361-F361))</f>
        <v>12.4</v>
      </c>
      <c r="N361" s="109">
        <f ca="1">SUM(0.2*(R361-M361),M361)</f>
        <v>13.32</v>
      </c>
      <c r="O361" s="71">
        <f ca="1">SUM(0.4*(R361-M361),M361)</f>
        <v>14.24</v>
      </c>
      <c r="P361" s="71">
        <f ca="1">SUM(0.6*(R361-M361),M361)</f>
        <v>15.16</v>
      </c>
      <c r="Q361" s="71">
        <f ca="1">SUM(0.8*(R361-M361),M361)</f>
        <v>16.08</v>
      </c>
      <c r="R361" s="108">
        <v>17</v>
      </c>
      <c r="S361" s="122"/>
      <c r="T361" s="111">
        <f ca="1">SUM((CL20+CK19+CK18+CJ17+CJ16+CI15+CI14+CH13+CH12+CG11+CF10+CE9+BV4)*0.132,(CD8+CC8+CB7+CA7+BZ6+BY6+BX5+BW5)*0.132/2,17)</f>
        <v>19.49953846153846</v>
      </c>
      <c r="U361" s="111"/>
      <c r="V361" s="122"/>
      <c r="W361" s="108"/>
    </row>
    <row r="362" spans="2:23">
      <c r="B362" s="108">
        <v>10</v>
      </c>
      <c r="C362" s="71">
        <f ca="1">SUM(0.25*(F362-B362),B362)</f>
        <v>10</v>
      </c>
      <c r="D362" s="71">
        <f ca="1">SUM(0.5*(F362-B362)+B362)</f>
        <v>10</v>
      </c>
      <c r="E362" s="71">
        <f ca="1">SUM(0.75*(F362-B362),B362)</f>
        <v>10</v>
      </c>
      <c r="F362" s="108">
        <v>10</v>
      </c>
      <c r="G362" s="71">
        <f ca="1">SUM(0.25*(J362-F362),F362)</f>
        <v>10</v>
      </c>
      <c r="H362" s="71">
        <f ca="1">SUM(0.5*(J362-F362),F362)</f>
        <v>10</v>
      </c>
      <c r="I362" s="71">
        <f ca="1">SUM(0.75*(J362-F362),F362)</f>
        <v>10</v>
      </c>
      <c r="J362" s="108">
        <f ca="1">SUM(F362,-B362,F362)</f>
        <v>10</v>
      </c>
      <c r="K362" s="71">
        <f ca="1">SUM(0.333*(M362-J362),J362)</f>
        <v>10.34965</v>
      </c>
      <c r="L362" s="71">
        <f ca="1">SUM(0.666*(M362-J362),J362)</f>
        <v>10.699300000000001</v>
      </c>
      <c r="M362" s="108">
        <f ca="1">SUM(J362,-F362,J362,0.2*ABS(J362-F362),0.15*(17-F362))</f>
        <v>11.05</v>
      </c>
      <c r="N362" s="109">
        <f ca="1">SUM(0.2*(R362-M362),M362)</f>
        <v>12.24</v>
      </c>
      <c r="O362" s="71">
        <f ca="1">SUM(0.4*(R362-M362),M362)</f>
        <v>13.43</v>
      </c>
      <c r="P362" s="71">
        <f ca="1">SUM(0.6*(R362-M362),M362)</f>
        <v>14.620000000000001</v>
      </c>
      <c r="Q362" s="71">
        <f ca="1">SUM(0.8*(R362-M362),M362)</f>
        <v>15.81</v>
      </c>
      <c r="R362" s="108">
        <v>17</v>
      </c>
      <c r="S362" s="122"/>
      <c r="T362" s="111">
        <f ca="1">SUM((CJ20+CJ19+CJ18+CJ17+CJ16+CJ15+CJ14+CJ13+CJ12+CI11+CI10+CH9)*0.132,(CG8+CF8+CE8+CD7+CC7+CB7)*0.132/3,(CA6+BZ6+BY5+BX5+BW4+BV4)*0.132/2,17)</f>
        <v>20.335538461538462</v>
      </c>
      <c r="U362" s="111"/>
      <c r="V362" s="122"/>
      <c r="W362" s="108"/>
    </row>
    <row r="363" spans="2:23">
      <c r="B363" s="108">
        <v>11</v>
      </c>
      <c r="C363" s="71">
        <f ca="1">SUM(0.25*(F363-B363),B363)</f>
        <v>10.75</v>
      </c>
      <c r="D363" s="71">
        <f ca="1">SUM(0.5*(F363-B363)+B363)</f>
        <v>10.5</v>
      </c>
      <c r="E363" s="71">
        <f ca="1">SUM(0.75*(F363-B363),B363)</f>
        <v>10.25</v>
      </c>
      <c r="F363" s="108">
        <v>10</v>
      </c>
      <c r="G363" s="71">
        <f ca="1">SUM(0.25*(J363-F363),F363)</f>
        <v>9.75</v>
      </c>
      <c r="H363" s="71">
        <f ca="1">SUM(0.5*(J363-F363),F363)</f>
        <v>9.5</v>
      </c>
      <c r="I363" s="71">
        <f ca="1">SUM(0.75*(J363-F363),F363)</f>
        <v>9.25</v>
      </c>
      <c r="J363" s="108">
        <f ca="1">SUM(F363,-B363,F363)</f>
        <v>9</v>
      </c>
      <c r="K363" s="71">
        <f ca="1">SUM(0.333*(M363-J363),J363)</f>
        <v>8.8002</v>
      </c>
      <c r="L363" s="71">
        <f ca="1">SUM(0.666*(M363-J363),J363)</f>
        <v>8.6004</v>
      </c>
      <c r="M363" s="108">
        <f ca="1">SUM(J363,-F363,J363,0.4*ABS(J363-F363))</f>
        <v>8.4</v>
      </c>
      <c r="N363" s="109">
        <f ca="1">SUM(0.2*(R363-M363),M363)</f>
        <v>10.120000000000001</v>
      </c>
      <c r="O363" s="71">
        <f ca="1">SUM(0.4*(R363-M363),M363)</f>
        <v>11.84</v>
      </c>
      <c r="P363" s="71">
        <f ca="1">SUM(0.6*(R363-M363),M363)</f>
        <v>13.559999999999999</v>
      </c>
      <c r="Q363" s="71">
        <f ca="1">SUM(0.8*(R363-M363),M363)</f>
        <v>15.280000000000001</v>
      </c>
      <c r="R363" s="108">
        <v>17</v>
      </c>
      <c r="S363" s="122"/>
      <c r="T363" s="111">
        <f ca="1">SUM((CH20+CI19+CI18+CJ17+CJ16+CK15+CK14+CL13+CL12+CM11+CM10+CM9)*0.132,(CL8+CK8+CJ8+CI8+CH7+CG7+CF7+CE7)*0.132/4,(CD6+CC6+CB6+CA5+BZ5+BY5+BX4+BW4+BV4)*0.132/3,17)</f>
        <v>19.411538461538459</v>
      </c>
      <c r="U363" s="111"/>
      <c r="V363" s="122"/>
      <c r="W363" s="108"/>
    </row>
    <row r="364" spans="2:23">
      <c r="B364" s="108">
        <v>12</v>
      </c>
      <c r="C364" s="71">
        <f ca="1">SUM(0.25*(F364-B364),B364)</f>
        <v>11.5</v>
      </c>
      <c r="D364" s="71">
        <f ca="1">SUM(0.5*(F364-B364)+B364)</f>
        <v>11</v>
      </c>
      <c r="E364" s="71">
        <f ca="1">SUM(0.75*(F364-B364),B364)</f>
        <v>10.5</v>
      </c>
      <c r="F364" s="108">
        <v>10</v>
      </c>
      <c r="G364" s="71">
        <f ca="1">SUM(0.25*(J364-F364),F364)</f>
        <v>9.5</v>
      </c>
      <c r="H364" s="71">
        <f ca="1">SUM(0.5*(J364-F364),F364)</f>
        <v>9</v>
      </c>
      <c r="I364" s="71">
        <f ca="1">SUM(0.75*(J364-F364),F364)</f>
        <v>8.5</v>
      </c>
      <c r="J364" s="108">
        <f ca="1">SUM(F364,-B364,F364)</f>
        <v>8</v>
      </c>
      <c r="K364" s="71">
        <f ca="1">SUM(0.333*(M364-J364),J364)</f>
        <v>7.6004</v>
      </c>
      <c r="L364" s="71">
        <f ca="1">SUM(0.666*(M364-J364),J364)</f>
        <v>7.2008</v>
      </c>
      <c r="M364" s="108">
        <f ca="1">SUM(J364,-F364,J364,0.4*ABS(J364-F364))</f>
        <v>6.8</v>
      </c>
      <c r="N364" s="109">
        <f ca="1">SUM(0.2*(R364-M364),M364)</f>
        <v>8.84</v>
      </c>
      <c r="O364" s="71">
        <f ca="1">SUM(0.4*(R364-M364),M364)</f>
        <v>10.879999999999999</v>
      </c>
      <c r="P364" s="71">
        <f ca="1">SUM(0.6*(R364-M364),M364)</f>
        <v>12.919999999999998</v>
      </c>
      <c r="Q364" s="71">
        <f ca="1">SUM(0.8*(R364-M364),M364)</f>
        <v>14.96</v>
      </c>
      <c r="R364" s="108">
        <v>17</v>
      </c>
      <c r="S364" s="122"/>
      <c r="T364" s="111">
        <f ca="1">SUM((CF20+CG19+CH18+CI17+CJ16+CK15+CL14+CM13+CN12+CO11+CP10+CP9)*0.132,(CO8+CN8+CM8+CL8+CK7+CJ7+CI7+CH7+CG6+CF6+CE6+CD6+CC5+CB5+CA5+BZ5+BY4+BX4+BW4+BV4)*0.132/4,17)</f>
        <v>19.466538461538462</v>
      </c>
      <c r="U364" s="111"/>
      <c r="V364" s="122"/>
      <c r="W364" s="108"/>
    </row>
    <row r="365" spans="2:23">
      <c r="B365" s="108">
        <v>13</v>
      </c>
      <c r="C365" s="71">
        <f ca="1">SUM(0.25*(F365-B365),B365)</f>
        <v>12.25</v>
      </c>
      <c r="D365" s="71">
        <f ca="1">SUM(0.5*(F365-B365)+B365)</f>
        <v>11.5</v>
      </c>
      <c r="E365" s="71">
        <f ca="1">SUM(0.75*(F365-B365),B365)</f>
        <v>10.75</v>
      </c>
      <c r="F365" s="108">
        <v>10</v>
      </c>
      <c r="G365" s="71">
        <f ca="1">SUM(0.25*(J365-F365),F365)</f>
        <v>9.25</v>
      </c>
      <c r="H365" s="71">
        <f ca="1">SUM(0.5*(J365-F365),F365)</f>
        <v>8.5</v>
      </c>
      <c r="I365" s="71">
        <f ca="1">SUM(0.75*(J365-F365),F365)</f>
        <v>7.75</v>
      </c>
      <c r="J365" s="108">
        <f ca="1">SUM(F365,-B365,F365)</f>
        <v>7</v>
      </c>
      <c r="K365" s="71">
        <f ca="1">SUM(0.333*(M365-J365),J365)</f>
        <v>6.4006</v>
      </c>
      <c r="L365" s="71">
        <f ca="1">SUM(0.666*(M365-J365),J365)</f>
        <v>5.8012</v>
      </c>
      <c r="M365" s="108">
        <f ca="1">SUM(J365,-F365,J365,0.4*ABS(J365-F365))</f>
        <v>5.2</v>
      </c>
      <c r="N365" s="109">
        <f ca="1">SUM(0.2*(R365-M365),M365)</f>
        <v>7.5600000000000005</v>
      </c>
      <c r="O365" s="71">
        <f ca="1">SUM(0.4*(R365-M365),M365)</f>
        <v>9.9200000000000017</v>
      </c>
      <c r="P365" s="71">
        <f ca="1">SUM(0.6*(R365-M365),M365)</f>
        <v>12.280000000000001</v>
      </c>
      <c r="Q365" s="71">
        <f ca="1">SUM(0.8*(R365-M365),M365)</f>
        <v>14.64</v>
      </c>
      <c r="R365" s="108">
        <v>17</v>
      </c>
      <c r="S365" s="122"/>
      <c r="T365" s="111">
        <f ca="1">SUM((CD20+CG18+CJ16+CM14+CP12+CS10+CT9)*0.132,(CE19+CF19+CH17+CI17+CK15+CL15+CN13+CO13+CQ11+CR11)*0.132/2,(CS8+CR8+CQ8+CP8+CO8+CN7+CM7+CL7+CK7+CJ7+CI6+CH6+CG6+CF6+CE6+CD5+CC5+CB5+CA5+BZ5)*0.132/5,(BY4+BX4+BW4+BV4)*0.132/4,17)</f>
        <v>19.03753846153846</v>
      </c>
      <c r="U365" s="111"/>
      <c r="V365" s="122"/>
      <c r="W365" s="108"/>
    </row>
    <row r="366" spans="2:23">
      <c r="B366" s="108">
        <v>14</v>
      </c>
      <c r="C366" s="71">
        <f ca="1">SUM(0.25*(F366-B366),B366)</f>
        <v>13</v>
      </c>
      <c r="D366" s="71">
        <f ca="1">SUM(0.5*(F366-B366)+B366)</f>
        <v>12</v>
      </c>
      <c r="E366" s="71">
        <f ca="1">SUM(0.75*(F366-B366),B366)</f>
        <v>11</v>
      </c>
      <c r="F366" s="108">
        <v>10</v>
      </c>
      <c r="G366" s="71">
        <f ca="1">SUM(0.25*(J366-F366),F366)</f>
        <v>9</v>
      </c>
      <c r="H366" s="71">
        <f ca="1">SUM(0.5*(J366-F366),F366)</f>
        <v>8</v>
      </c>
      <c r="I366" s="71">
        <f ca="1">SUM(0.75*(J366-F366),F366)</f>
        <v>7</v>
      </c>
      <c r="J366" s="108">
        <f ca="1">SUM(F366,-B366,F366)</f>
        <v>6</v>
      </c>
      <c r="K366" s="71">
        <f ca="1">SUM(0.333*(M366-J366),J366)</f>
        <v>5.2008</v>
      </c>
      <c r="L366" s="71">
        <f ca="1">SUM(0.666*(M366-J366),J366)</f>
        <v>4.4016</v>
      </c>
      <c r="M366" s="108">
        <f ca="1">SUM(J366,-F366,J366,0.4*ABS(J366-F366))</f>
        <v>3.6</v>
      </c>
      <c r="N366" s="109">
        <f ca="1">SUM(0.2*(R366-M366),M366)</f>
        <v>6.28</v>
      </c>
      <c r="O366" s="71">
        <f ca="1">SUM(0.4*(R366-M366),M366)</f>
        <v>8.96</v>
      </c>
      <c r="P366" s="71">
        <f ca="1">SUM(0.6*(R366-M366),M366)</f>
        <v>11.639999999999999</v>
      </c>
      <c r="Q366" s="71">
        <f ca="1">SUM(0.8*(R366-M366),M366)</f>
        <v>14.32</v>
      </c>
      <c r="R366" s="108">
        <v>17</v>
      </c>
      <c r="S366" s="122"/>
      <c r="T366" s="111">
        <f ca="1">SUM((CC19+CD19+CE18+CF18+CG17+CH17+CI16+CJ16+CK15+CL15+CM14+CN14+CO13+CP13+CQ12+CR12+CS11+CT11+CU10+CV10)*0.132/2,(CB20+CW9)*0.132,(CV8+CU8+CT8+CS8+CR8+CQ8+CP7+CO7+CN7+CM7+CL7+CK7)*0.132/6,(CJ6+CI6+CH6+CG6+CF6+CE5+CD5+CC5+CB5+CA5+BZ4+BY4+BX4+BW4+BV4)*0.132/5,17)</f>
        <v>18.711938461538463</v>
      </c>
      <c r="U366" s="111"/>
      <c r="V366" s="122"/>
      <c r="W366" s="108"/>
    </row>
    <row r="367" spans="2:23">
      <c r="B367" s="108">
        <v>15</v>
      </c>
      <c r="C367" s="71">
        <f ca="1">SUM(0.25*(F367-B367),B367)</f>
        <v>13.75</v>
      </c>
      <c r="D367" s="71">
        <f ca="1">SUM(0.5*(F367-B367)+B367)</f>
        <v>12.5</v>
      </c>
      <c r="E367" s="71">
        <f ca="1">SUM(0.75*(F367-B367),B367)</f>
        <v>11.25</v>
      </c>
      <c r="F367" s="108">
        <v>10</v>
      </c>
      <c r="G367" s="71">
        <f ca="1">SUM(0.25*(J367-F367),F367)</f>
        <v>8.75</v>
      </c>
      <c r="H367" s="71">
        <f ca="1">SUM(0.5*(J367-F367),F367)</f>
        <v>7.5</v>
      </c>
      <c r="I367" s="71">
        <f ca="1">SUM(0.75*(J367-F367),F367)</f>
        <v>6.25</v>
      </c>
      <c r="J367" s="108">
        <f ca="1">SUM(F367,-B367,F367)</f>
        <v>5</v>
      </c>
      <c r="K367" s="71">
        <f ca="1">SUM(0.333*(M367-J367),J367)</f>
        <v>4.0009999999999994</v>
      </c>
      <c r="L367" s="71">
        <f ca="1">SUM(0.666*(M367-J367),J367)</f>
        <v>3.002</v>
      </c>
      <c r="M367" s="108">
        <f ca="1">SUM(J367,-F367,J367,0.4*ABS(J367-F367))</f>
        <v>2</v>
      </c>
      <c r="N367" s="109">
        <f ca="1">SUM(0.2*(R367-M367),M367)</f>
        <v>5</v>
      </c>
      <c r="O367" s="71">
        <f ca="1">SUM(0.4*(R367-M367),M367)</f>
        <v>8</v>
      </c>
      <c r="P367" s="71">
        <f ca="1">SUM(0.6*(R367-M367),M367)</f>
        <v>11</v>
      </c>
      <c r="Q367" s="71">
        <f ca="1">SUM(0.8*(R367-M367),M367)</f>
        <v>14</v>
      </c>
      <c r="R367" s="108">
        <v>17</v>
      </c>
      <c r="S367" s="122"/>
      <c r="T367" s="111">
        <f ca="1">SUM((BZ20+CA20+CB19+CC19+CG17+CH17+CI16+CJ16+CN14+CO14+CS12+CT12+CU11+CV11+CW10+CX10+CY9+CZ9)*0.132/2,(CD18+CE18+CF18+CK15+CL15+CM15+CP13+CQ13+CR13)*0.132/3,(CY8+CX8+CW8+CV8+CU8+CT8+CS7+CR7+CQ7+CP7+CO7+CN7+CM6+CL6+CK6+CJ6+CI6+CH6+CG5+CF5+CE5+CD5+CC5+CB5+CA4+BZ4+BY4+BX4+BW4+BV4)*0.132/6,17)</f>
        <v>18.729538461538461</v>
      </c>
      <c r="U367" s="111"/>
      <c r="V367" s="122"/>
      <c r="W367" s="108"/>
    </row>
    <row r="368" spans="2:23">
      <c r="B368" s="108"/>
      <c r="C368" s="71"/>
      <c r="D368" s="71"/>
      <c r="E368" s="71"/>
      <c r="F368" s="108"/>
      <c r="G368" s="71"/>
      <c r="H368" s="71"/>
      <c r="I368" s="71"/>
      <c r="J368" s="108"/>
      <c r="K368" s="71"/>
      <c r="L368" s="71"/>
      <c r="M368" s="108"/>
      <c r="N368" s="109"/>
      <c r="O368" s="71"/>
      <c r="P368" s="71"/>
      <c r="Q368" s="71"/>
      <c r="R368" s="108"/>
      <c r="S368" s="122"/>
      <c r="T368" s="111"/>
      <c r="U368" s="111"/>
      <c r="V368" s="122"/>
      <c r="W368" s="108"/>
    </row>
    <row r="369" spans="2:23">
      <c r="B369" s="108">
        <v>9</v>
      </c>
      <c r="C369" s="71">
        <f ca="1">SUM(0.25*(F369-B369),B369)</f>
        <v>9.5</v>
      </c>
      <c r="D369" s="71">
        <f ca="1">SUM(0.5*(F369-B369)+B369)</f>
        <v>10</v>
      </c>
      <c r="E369" s="71">
        <f ca="1">SUM(0.75*(F369-B369),B369)</f>
        <v>10.5</v>
      </c>
      <c r="F369" s="108">
        <v>11</v>
      </c>
      <c r="G369" s="71">
        <f ca="1">SUM(0.25*(J369-F369),F369)</f>
        <v>11.5</v>
      </c>
      <c r="H369" s="71">
        <f ca="1">SUM(0.5*(J369-F369),F369)</f>
        <v>12</v>
      </c>
      <c r="I369" s="71">
        <f ca="1">SUM(0.75*(J369-F369),F369)</f>
        <v>12.5</v>
      </c>
      <c r="J369" s="108">
        <f ca="1">SUM(F369,-B369,F369)</f>
        <v>13</v>
      </c>
      <c r="K369" s="71">
        <f ca="1">SUM(0.333*(M369-J369),J369)</f>
        <v>13.4995</v>
      </c>
      <c r="L369" s="71">
        <f ca="1">SUM(0.666*(M369-J369),J369)</f>
        <v>13.999</v>
      </c>
      <c r="M369" s="108">
        <f ca="1">SUM(J369,J369-G369)</f>
        <v>14.5</v>
      </c>
      <c r="N369" s="109">
        <f ca="1">SUM(0.2*(R369-M369),M369)</f>
        <v>15</v>
      </c>
      <c r="O369" s="71">
        <f ca="1">SUM(0.4*(R369-M369),M369)</f>
        <v>15.5</v>
      </c>
      <c r="P369" s="71">
        <f ca="1">SUM(0.6*(R369-M369),M369)</f>
        <v>16</v>
      </c>
      <c r="Q369" s="71">
        <f ca="1">SUM(0.8*(R369-M369),M369)</f>
        <v>16.5</v>
      </c>
      <c r="R369" s="108">
        <v>17</v>
      </c>
      <c r="S369" s="122"/>
      <c r="T369" s="111">
        <f ca="1">SUM((CL20+CK19+CJ18+CI17+CH16+CG15+CF14+CE13+CD12+CC11+CB10+CA9+BZ8+BY7+BX6+BW5+BV4)*0.132,17)</f>
        <v>18.971538461538461</v>
      </c>
      <c r="U369" s="111"/>
      <c r="V369" s="122"/>
      <c r="W369" s="108"/>
    </row>
    <row r="370" spans="2:23">
      <c r="B370" s="108">
        <v>10</v>
      </c>
      <c r="C370" s="71">
        <f ca="1">SUM(0.25*(F370-B370),B370)</f>
        <v>10.25</v>
      </c>
      <c r="D370" s="71">
        <f ca="1">SUM(0.5*(F370-B370)+B370)</f>
        <v>10.5</v>
      </c>
      <c r="E370" s="71">
        <f ca="1">SUM(0.75*(F370-B370),B370)</f>
        <v>10.75</v>
      </c>
      <c r="F370" s="108">
        <v>11</v>
      </c>
      <c r="G370" s="71">
        <f ca="1">SUM(0.25*(J370-F370),F370)</f>
        <v>11.25</v>
      </c>
      <c r="H370" s="71">
        <f ca="1">SUM(0.5*(J370-F370),F370)</f>
        <v>11.5</v>
      </c>
      <c r="I370" s="71">
        <f ca="1">SUM(0.75*(J370-F370),F370)</f>
        <v>11.75</v>
      </c>
      <c r="J370" s="108">
        <f ca="1">SUM(F370,-B370,F370)</f>
        <v>12</v>
      </c>
      <c r="K370" s="71">
        <f ca="1">SUM(0.333*(M370-J370),J370)</f>
        <v>12.4662</v>
      </c>
      <c r="L370" s="71">
        <f ca="1">SUM(0.666*(M370-J370),J370)</f>
        <v>12.932400000000001</v>
      </c>
      <c r="M370" s="108">
        <f ca="1">SUM(J370,-F370,J370,0.4*ABS(J370-F370))</f>
        <v>13.4</v>
      </c>
      <c r="N370" s="109">
        <f ca="1">SUM(0.2*(R370-M370),M370)</f>
        <v>14.120000000000001</v>
      </c>
      <c r="O370" s="71">
        <f ca="1">SUM(0.4*(R370-M370),M370)</f>
        <v>14.84</v>
      </c>
      <c r="P370" s="71">
        <f ca="1">SUM(0.6*(R370-M370),M370)</f>
        <v>15.56</v>
      </c>
      <c r="Q370" s="71">
        <f ca="1">SUM(0.8*(R370-M370),M370)</f>
        <v>16.28</v>
      </c>
      <c r="R370" s="108">
        <v>17</v>
      </c>
      <c r="S370" s="122"/>
      <c r="T370" s="111">
        <f ca="1">SUM((CJ20+CI19+CI18+CH17+CH16+CG15+CG14+CF13+CF12+CE11+CD10+CC9)*0.132,(CB8+CA8+BZ7+BY7)*0.132/2,(BX6+BW5+BV4)*0.132,17)</f>
        <v>19.301538461538463</v>
      </c>
      <c r="U370" s="111"/>
      <c r="V370" s="122"/>
      <c r="W370" s="108"/>
    </row>
    <row r="371" spans="2:23">
      <c r="B371" s="108">
        <v>11</v>
      </c>
      <c r="C371" s="71">
        <f ca="1">SUM(0.25*(F371-B371),B371)</f>
        <v>11</v>
      </c>
      <c r="D371" s="71">
        <f ca="1">SUM(0.5*(F371-B371)+B371)</f>
        <v>11</v>
      </c>
      <c r="E371" s="71">
        <f ca="1">SUM(0.75*(F371-B371),B371)</f>
        <v>11</v>
      </c>
      <c r="F371" s="108">
        <v>11</v>
      </c>
      <c r="G371" s="71">
        <f ca="1">SUM(0.25*(J371-F371),F371)</f>
        <v>11</v>
      </c>
      <c r="H371" s="71">
        <f ca="1">SUM(0.5*(J371-F371),F371)</f>
        <v>11</v>
      </c>
      <c r="I371" s="71">
        <f ca="1">SUM(0.75*(J371-F371),F371)</f>
        <v>11</v>
      </c>
      <c r="J371" s="108">
        <f ca="1">SUM(F371,-B371,F371)</f>
        <v>11</v>
      </c>
      <c r="K371" s="71">
        <f ca="1">SUM(0.333*(M371-J371),J371)</f>
        <v>11.2997</v>
      </c>
      <c r="L371" s="71">
        <f ca="1">SUM(0.666*(M371-J371),J371)</f>
        <v>11.599400000000001</v>
      </c>
      <c r="M371" s="108">
        <f ca="1">SUM(J371,-F371,J371,0.2*ABS(J371-F371),0.15*(17-F371))</f>
        <v>11.9</v>
      </c>
      <c r="N371" s="109">
        <f ca="1">SUM(0.2*(R371-M371),M371)</f>
        <v>12.92</v>
      </c>
      <c r="O371" s="71">
        <f ca="1">SUM(0.4*(R371-M371),M371)</f>
        <v>13.940000000000001</v>
      </c>
      <c r="P371" s="71">
        <f ca="1">SUM(0.6*(R371-M371),M371)</f>
        <v>14.96</v>
      </c>
      <c r="Q371" s="71">
        <f ca="1">SUM(0.8*(R371-M371),M371)</f>
        <v>15.98</v>
      </c>
      <c r="R371" s="108">
        <v>17</v>
      </c>
      <c r="S371" s="122"/>
      <c r="T371" s="111">
        <f ca="1">SUM((CH20+CH19+CH18+CH17+CH16+CH15+CH14+CH13+CH12+CG11+CG10+CF9)*0.132,(CE8+CD8+CC7+CB7+CA6+BZ6+BY5+BX5+BW4+BV4)*0.132/2,17)</f>
        <v>19.763538461538463</v>
      </c>
      <c r="U371" s="111"/>
      <c r="V371" s="122"/>
      <c r="W371" s="108"/>
    </row>
    <row r="372" spans="2:23">
      <c r="B372" s="108">
        <v>12</v>
      </c>
      <c r="C372" s="71">
        <f ca="1">SUM(0.25*(F372-B372),B372)</f>
        <v>11.75</v>
      </c>
      <c r="D372" s="71">
        <f ca="1">SUM(0.5*(F372-B372)+B372)</f>
        <v>11.5</v>
      </c>
      <c r="E372" s="71">
        <f ca="1">SUM(0.75*(F372-B372),B372)</f>
        <v>11.25</v>
      </c>
      <c r="F372" s="108">
        <v>11</v>
      </c>
      <c r="G372" s="71">
        <f ca="1">SUM(0.25*(J372-F372),F372)</f>
        <v>10.75</v>
      </c>
      <c r="H372" s="71">
        <f ca="1">SUM(0.5*(J372-F372),F372)</f>
        <v>10.5</v>
      </c>
      <c r="I372" s="71">
        <f ca="1">SUM(0.75*(J372-F372),F372)</f>
        <v>10.25</v>
      </c>
      <c r="J372" s="108">
        <f ca="1">SUM(F372,-B372,F372)</f>
        <v>10</v>
      </c>
      <c r="K372" s="71">
        <f ca="1">SUM(0.333*(M372-J372),J372)</f>
        <v>9.8002</v>
      </c>
      <c r="L372" s="71">
        <f ca="1">SUM(0.666*(M372-J372),J372)</f>
        <v>9.6004</v>
      </c>
      <c r="M372" s="108">
        <f ca="1">SUM(J372,-F372,J372,0.4*ABS(J372-F372))</f>
        <v>9.4</v>
      </c>
      <c r="N372" s="109">
        <f ca="1">SUM(0.2*(R372-M372),M372)</f>
        <v>10.92</v>
      </c>
      <c r="O372" s="71">
        <f ca="1">SUM(0.4*(R372-M372),M372)</f>
        <v>12.440000000000001</v>
      </c>
      <c r="P372" s="71">
        <f ca="1">SUM(0.6*(R372-M372),M372)</f>
        <v>13.96</v>
      </c>
      <c r="Q372" s="71">
        <f ca="1">SUM(0.8*(R372-M372),M372)</f>
        <v>15.48</v>
      </c>
      <c r="R372" s="108">
        <v>17</v>
      </c>
      <c r="S372" s="122"/>
      <c r="T372" s="111">
        <f ca="1">SUM((CF20+CG19+CG18+CH17+CH16+CI15+CI14+CJ13+CJ12+CK11+CK10+CK9)*0.132,(CJ8+CI8+CH8+CG7+CF7+CE7+CD6+CC6+CB6+CA5+BZ5+BY5+BX4+BW4+BV4)*0.132/3,17)</f>
        <v>20.071538461538459</v>
      </c>
      <c r="U372" s="111"/>
      <c r="V372" s="122"/>
      <c r="W372" s="108"/>
    </row>
    <row r="373" spans="2:23">
      <c r="B373" s="108">
        <v>13</v>
      </c>
      <c r="C373" s="71">
        <f ca="1">SUM(0.25*(F373-B373),B373)</f>
        <v>12.5</v>
      </c>
      <c r="D373" s="71">
        <f ca="1">SUM(0.5*(F373-B373)+B373)</f>
        <v>12</v>
      </c>
      <c r="E373" s="71">
        <f ca="1">SUM(0.75*(F373-B373),B373)</f>
        <v>11.5</v>
      </c>
      <c r="F373" s="108">
        <v>11</v>
      </c>
      <c r="G373" s="71">
        <f ca="1">SUM(0.25*(J373-F373),F373)</f>
        <v>10.5</v>
      </c>
      <c r="H373" s="71">
        <f ca="1">SUM(0.5*(J373-F373),F373)</f>
        <v>10</v>
      </c>
      <c r="I373" s="71">
        <f ca="1">SUM(0.75*(J373-F373),F373)</f>
        <v>9.5</v>
      </c>
      <c r="J373" s="108">
        <f ca="1">SUM(F373,-B373,F373)</f>
        <v>9</v>
      </c>
      <c r="K373" s="71">
        <f ca="1">SUM(0.333*(M373-J373),J373)</f>
        <v>8.6004</v>
      </c>
      <c r="L373" s="71">
        <f ca="1">SUM(0.666*(M373-J373),J373)</f>
        <v>8.2008</v>
      </c>
      <c r="M373" s="108">
        <f ca="1">SUM(J373,-F373,J373,0.4*ABS(J373-F373))</f>
        <v>7.8</v>
      </c>
      <c r="N373" s="109">
        <f ca="1">SUM(0.2*(R373-M373),M373)</f>
        <v>9.64</v>
      </c>
      <c r="O373" s="71">
        <f ca="1">SUM(0.4*(R373-M373),M373)</f>
        <v>11.48</v>
      </c>
      <c r="P373" s="71">
        <f ca="1">SUM(0.6*(R373-M373),M373)</f>
        <v>13.32</v>
      </c>
      <c r="Q373" s="71">
        <f ca="1">SUM(0.8*(R373-M373),M373)</f>
        <v>15.16</v>
      </c>
      <c r="R373" s="108">
        <v>17</v>
      </c>
      <c r="S373" s="122"/>
      <c r="T373" s="111">
        <f ca="1">SUM((CD20+CE19+CF18+CG17+CH16+CI15+CJ14+CK13+CL12+CM11+CN10+CN9)*0.132,(CM8+CL8+CK8+CJ8+CI7+CH7+CG7+CF7+CE6+CD6+CC6+CB6)*0.132/4,(CA5+BZ5+BY5+BX4+BW4+BV4)*0.132/3,17)</f>
        <v>19.510538461538459</v>
      </c>
      <c r="U373" s="111"/>
      <c r="V373" s="122"/>
      <c r="W373" s="108"/>
    </row>
    <row r="374" spans="2:23">
      <c r="B374" s="108">
        <v>14</v>
      </c>
      <c r="C374" s="71">
        <f ca="1">SUM(0.25*(F374-B374),B374)</f>
        <v>13.25</v>
      </c>
      <c r="D374" s="71">
        <f ca="1">SUM(0.5*(F374-B374)+B374)</f>
        <v>12.5</v>
      </c>
      <c r="E374" s="71">
        <f ca="1">SUM(0.75*(F374-B374),B374)</f>
        <v>11.75</v>
      </c>
      <c r="F374" s="108">
        <v>11</v>
      </c>
      <c r="G374" s="71">
        <f ca="1">SUM(0.25*(J374-F374),F374)</f>
        <v>10.25</v>
      </c>
      <c r="H374" s="71">
        <f ca="1">SUM(0.5*(J374-F374),F374)</f>
        <v>9.5</v>
      </c>
      <c r="I374" s="71">
        <f ca="1">SUM(0.75*(J374-F374),F374)</f>
        <v>8.75</v>
      </c>
      <c r="J374" s="108">
        <f ca="1">SUM(F374,-B374,F374)</f>
        <v>8</v>
      </c>
      <c r="K374" s="71">
        <f ca="1">SUM(0.333*(M374-J374),J374)</f>
        <v>7.4006</v>
      </c>
      <c r="L374" s="71">
        <f ca="1">SUM(0.666*(M374-J374),J374)</f>
        <v>6.8012</v>
      </c>
      <c r="M374" s="108">
        <f ca="1">SUM(J374,-F374,J374,0.4*ABS(J374-F374))</f>
        <v>6.2</v>
      </c>
      <c r="N374" s="109">
        <f ca="1">SUM(0.2*(R374-M374),M374)</f>
        <v>8.36</v>
      </c>
      <c r="O374" s="71">
        <f ca="1">SUM(0.4*(R374-M374),M374)</f>
        <v>10.52</v>
      </c>
      <c r="P374" s="71">
        <f ca="1">SUM(0.6*(R374-M374),M374)</f>
        <v>12.68</v>
      </c>
      <c r="Q374" s="71">
        <f ca="1">SUM(0.8*(R374-M374),M374)</f>
        <v>14.84</v>
      </c>
      <c r="R374" s="108">
        <v>17</v>
      </c>
      <c r="S374" s="122"/>
      <c r="T374" s="111">
        <f ca="1">SUM((CB20+CE18+CH16+CK14+CN12+CQ10+CR9)*0.132,(CC19+CD19+CF17+CG17+CI15+CJ15+CL13+CM13+CO11+CP11)*0.132/2,(CQ8+CP8+CO8+CN8+CM8+CL7+CK7+CJ7+CI7+CH7)*0.132/5,(CG6+CF6+CE6+CD6+CC5+CB5+CA5+BZ5+BY4+BX4+BW4+BV4)*0.132/4,17)</f>
        <v>18.951738461538461</v>
      </c>
      <c r="U374" s="111"/>
      <c r="V374" s="122"/>
      <c r="W374" s="108"/>
    </row>
    <row r="375" spans="2:23">
      <c r="B375" s="108">
        <v>15</v>
      </c>
      <c r="C375" s="71">
        <f ca="1">SUM(0.25*(F375-B375),B375)</f>
        <v>14</v>
      </c>
      <c r="D375" s="71">
        <f ca="1">SUM(0.5*(F375-B375)+B375)</f>
        <v>13</v>
      </c>
      <c r="E375" s="71">
        <f ca="1">SUM(0.75*(F375-B375),B375)</f>
        <v>12</v>
      </c>
      <c r="F375" s="108">
        <v>11</v>
      </c>
      <c r="G375" s="71">
        <f ca="1">SUM(0.25*(J375-F375),F375)</f>
        <v>10</v>
      </c>
      <c r="H375" s="71">
        <f ca="1">SUM(0.5*(J375-F375),F375)</f>
        <v>9</v>
      </c>
      <c r="I375" s="71">
        <f ca="1">SUM(0.75*(J375-F375),F375)</f>
        <v>8</v>
      </c>
      <c r="J375" s="108">
        <f ca="1">SUM(F375,-B375,F375)</f>
        <v>7</v>
      </c>
      <c r="K375" s="71">
        <f ca="1">SUM(0.333*(M375-J375),J375)</f>
        <v>6.2008</v>
      </c>
      <c r="L375" s="71">
        <f ca="1">SUM(0.666*(M375-J375),J375)</f>
        <v>5.4016</v>
      </c>
      <c r="M375" s="108">
        <f ca="1">SUM(J375,-F375,J375,0.4*ABS(J375-F375))</f>
        <v>4.6</v>
      </c>
      <c r="N375" s="109">
        <f ca="1">SUM(0.2*(R375-M375),M375)</f>
        <v>7.08</v>
      </c>
      <c r="O375" s="71">
        <f ca="1">SUM(0.4*(R375-M375),M375)</f>
        <v>9.56</v>
      </c>
      <c r="P375" s="71">
        <f ca="1">SUM(0.6*(R375-M375),M375)</f>
        <v>12.04</v>
      </c>
      <c r="Q375" s="71">
        <f ca="1">SUM(0.8*(R375-M375),M375)</f>
        <v>14.520000000000001</v>
      </c>
      <c r="R375" s="108">
        <v>17</v>
      </c>
      <c r="S375" s="122"/>
      <c r="T375" s="111">
        <f ca="1">SUM((CA19+CB19+CC18+CD18+CE17+CF17+CG16+CH16+CI15+CJ15+CK14+CL14+CM13+CN13+CO12+CP12+CQ11+CR11+CS10+CT10)*0.132/2,(BZ20+CU9)*0.132,(CT8+CS8+CR8+CQ8+CP8+CO7+CN7+CM7+CL7+CK7+CJ6+CI6+CH6+CG6+CF6+CE5+CD5+CC5+CB5+CA5+BZ4+BY4+BX4+BW4+BV4)*0.132/5,17)</f>
        <v>19.129938461538462</v>
      </c>
      <c r="U375" s="111"/>
      <c r="V375" s="122"/>
      <c r="W375" s="108"/>
    </row>
    <row r="376" spans="2:23">
      <c r="B376" s="108">
        <v>16</v>
      </c>
      <c r="C376" s="71">
        <f ca="1">SUM(0.25*(F376-B376),B376)</f>
        <v>14.75</v>
      </c>
      <c r="D376" s="71">
        <f ca="1">SUM(0.5*(F376-B376)+B376)</f>
        <v>13.5</v>
      </c>
      <c r="E376" s="71">
        <f ca="1">SUM(0.75*(F376-B376),B376)</f>
        <v>12.25</v>
      </c>
      <c r="F376" s="108">
        <v>11</v>
      </c>
      <c r="G376" s="71">
        <f ca="1">SUM(0.25*(J376-F376),F376)</f>
        <v>9.75</v>
      </c>
      <c r="H376" s="71">
        <f ca="1">SUM(0.5*(J376-F376),F376)</f>
        <v>8.5</v>
      </c>
      <c r="I376" s="71">
        <f ca="1">SUM(0.75*(J376-F376),F376)</f>
        <v>7.25</v>
      </c>
      <c r="J376" s="108">
        <f ca="1">SUM(F376,-B376,F376)</f>
        <v>6</v>
      </c>
      <c r="K376" s="71">
        <f ca="1">SUM(0.333*(M376-J376),J376)</f>
        <v>5.0009999999999994</v>
      </c>
      <c r="L376" s="71">
        <f ca="1">SUM(0.666*(M376-J376),J376)</f>
        <v>4.002</v>
      </c>
      <c r="M376" s="108">
        <f ca="1">SUM(J376,-F376,J376,0.4*ABS(J376-F376))</f>
        <v>3</v>
      </c>
      <c r="N376" s="109">
        <f ca="1">SUM(0.2*(R376-M376),M376)</f>
        <v>5.8000000000000007</v>
      </c>
      <c r="O376" s="71">
        <f ca="1">SUM(0.4*(R376-M376),M376)</f>
        <v>8.6000000000000014</v>
      </c>
      <c r="P376" s="71">
        <f ca="1">SUM(0.6*(R376-M376),M376)</f>
        <v>11.4</v>
      </c>
      <c r="Q376" s="71">
        <f ca="1">SUM(0.8*(R376-M376),M376)</f>
        <v>14.200000000000001</v>
      </c>
      <c r="R376" s="108">
        <v>17</v>
      </c>
      <c r="S376" s="122"/>
      <c r="T376" s="111">
        <f ca="1">SUM((BX20+BY20+BZ19+CA19+CE17+CF17+CG16+CH16+CL14+CM14+CQ12+CR12+CS11+CT11+CU10+CV10+CW9+CX9)*0.132/2,(CB18+CC18+CD18+CI15+CJ15+CK15+CN13+CO13+CP13)*0.132/3,(CW8+CV8+CU8+CT8+CS8+CR8+CQ7+CP7+CO7+CN7+CM7+CL7+CK6+CJ6+CI6+CH6+CG6+CF6)*0.132/6,(CE5+CD5+CC5+CB5+CA5+BZ4+BY4+BX4+BW4+BV4)*0.132/5,17)</f>
        <v>18.865938461538462</v>
      </c>
      <c r="U376" s="111"/>
      <c r="V376" s="122"/>
      <c r="W376" s="108"/>
    </row>
    <row r="377" spans="2:23">
      <c r="B377" s="108">
        <v>17</v>
      </c>
      <c r="C377" s="71">
        <f ca="1">SUM(0.25*(F377-B377),B377)</f>
        <v>15.5</v>
      </c>
      <c r="D377" s="71">
        <f ca="1">SUM(0.5*(F377-B377)+B377)</f>
        <v>14</v>
      </c>
      <c r="E377" s="71">
        <f ca="1">SUM(0.75*(F377-B377),B377)</f>
        <v>12.5</v>
      </c>
      <c r="F377" s="108">
        <v>11</v>
      </c>
      <c r="G377" s="71">
        <f ca="1">SUM(0.25*(J377-F377),F377)</f>
        <v>9.5</v>
      </c>
      <c r="H377" s="71">
        <f ca="1">SUM(0.5*(J377-F377),F377)</f>
        <v>8</v>
      </c>
      <c r="I377" s="71">
        <f ca="1">SUM(0.75*(J377-F377),F377)</f>
        <v>6.5</v>
      </c>
      <c r="J377" s="108">
        <f ca="1">SUM(F377,-B377,F377)</f>
        <v>5</v>
      </c>
      <c r="K377" s="71">
        <f ca="1">SUM(0.333*(M377-J377),J377)</f>
        <v>3.8012</v>
      </c>
      <c r="L377" s="71">
        <f ca="1">SUM(0.666*(M377-J377),J377)</f>
        <v>2.6024000000000003</v>
      </c>
      <c r="M377" s="108">
        <f ca="1">SUM(J377,-F377,J377,0.4*ABS(J377-F377))</f>
        <v>1.4000000000000004</v>
      </c>
      <c r="N377" s="109">
        <f ca="1">SUM(0.2*(R377-M377),M377)</f>
        <v>4.5200000000000005</v>
      </c>
      <c r="O377" s="71">
        <f ca="1">SUM(0.4*(R377-M377),M377)</f>
        <v>7.6400000000000006</v>
      </c>
      <c r="P377" s="71">
        <f ca="1">SUM(0.6*(R377-M377),M377)</f>
        <v>10.76</v>
      </c>
      <c r="Q377" s="71">
        <f ca="1">SUM(0.8*(R377-M377),M377)</f>
        <v>13.88</v>
      </c>
      <c r="R377" s="108">
        <v>17</v>
      </c>
      <c r="S377" s="122"/>
      <c r="T377" s="111">
        <f ca="1">SUM((BV20+BW20+CA18+CB18)*0.132/2,(BX19+BY19+BZ19+CC17+CD17+CE17+CF16+CG16+CH16+CI15+CJ15+CK15+CL14+CM14+CN14+CO13+CP13+CQ13+CR12+CS12+CT12+CU11+CV11+CW11)*0.132/3,(CX10+CY10+CZ9+DA9)*0.132/2,(CZ8+CY8+CX8+CW8+CV8+CU8+CT8)*0.132/7,(CS7+CR7+CQ7+CP7+CO7+CN7+CM6+CL6+CK6+CJ6+CI6+CH6+CG5+CF5+CE5+CD5+CC5+CB5+CA4+BZ4+BY4+BX4+BW4+BV4)*0.132/6,17)</f>
        <v>18.861538461538458</v>
      </c>
      <c r="U377" s="111"/>
      <c r="V377" s="122"/>
      <c r="W377" s="108"/>
    </row>
    <row r="378" spans="2:23">
      <c r="B378" s="108"/>
      <c r="C378" s="71"/>
      <c r="D378" s="71"/>
      <c r="E378" s="71"/>
      <c r="F378" s="108"/>
      <c r="G378" s="71"/>
      <c r="H378" s="71"/>
      <c r="I378" s="71"/>
      <c r="J378" s="108"/>
      <c r="K378" s="71"/>
      <c r="L378" s="71"/>
      <c r="M378" s="108"/>
      <c r="N378" s="109"/>
      <c r="O378" s="71"/>
      <c r="P378" s="71"/>
      <c r="Q378" s="71"/>
      <c r="R378" s="108"/>
      <c r="S378" s="122"/>
      <c r="T378" s="111"/>
      <c r="U378" s="111"/>
      <c r="V378" s="122"/>
      <c r="W378" s="108"/>
    </row>
    <row r="379" spans="2:23">
      <c r="B379" s="108">
        <v>11</v>
      </c>
      <c r="C379" s="71">
        <f ca="1">SUM(0.25*(F379-B379),B379)</f>
        <v>11.25</v>
      </c>
      <c r="D379" s="71">
        <f ca="1">SUM(0.5*(F379-B379)+B379)</f>
        <v>11.5</v>
      </c>
      <c r="E379" s="71">
        <f ca="1">SUM(0.75*(F379-B379),B379)</f>
        <v>11.75</v>
      </c>
      <c r="F379" s="108">
        <v>12</v>
      </c>
      <c r="G379" s="71">
        <f ca="1">SUM(0.25*(J379-F379),F379)</f>
        <v>12.25</v>
      </c>
      <c r="H379" s="71">
        <f ca="1">SUM(0.5*(J379-F379),F379)</f>
        <v>12.5</v>
      </c>
      <c r="I379" s="71">
        <f ca="1">SUM(0.75*(J379-F379),F379)</f>
        <v>12.75</v>
      </c>
      <c r="J379" s="108">
        <f ca="1">SUM(F379,-B379,F379)</f>
        <v>13</v>
      </c>
      <c r="K379" s="71">
        <f ca="1">SUM(0.333*(M379-J379),J379)</f>
        <v>13.4662</v>
      </c>
      <c r="L379" s="71">
        <f ca="1">SUM(0.666*(M379-J379),J379)</f>
        <v>13.932400000000001</v>
      </c>
      <c r="M379" s="108">
        <f ca="1">SUM(J379,-F379,J379,0.4*ABS(J379-F379))</f>
        <v>14.4</v>
      </c>
      <c r="N379" s="109">
        <f ca="1">SUM(0.2*(R379-M379),M379)</f>
        <v>14.92</v>
      </c>
      <c r="O379" s="71">
        <f ca="1">SUM(0.4*(R379-M379),M379)</f>
        <v>15.44</v>
      </c>
      <c r="P379" s="71">
        <f ca="1">SUM(0.6*(R379-M379),M379)</f>
        <v>15.96</v>
      </c>
      <c r="Q379" s="71">
        <f ca="1">SUM(0.8*(R379-M379),M379)</f>
        <v>16.48</v>
      </c>
      <c r="R379" s="108">
        <v>17</v>
      </c>
      <c r="S379" s="122"/>
      <c r="T379" s="111">
        <f ca="1">SUM((CH20+CG19+CG18+CF17+CF16+CE15+CE14+CD13+CD12+CC11+CB10+CA9+BZ8+BY7+BX6+BW5+BV4)*0.132,17)</f>
        <v>18.83953846153846</v>
      </c>
      <c r="U379" s="111"/>
      <c r="V379" s="122"/>
      <c r="W379" s="108"/>
    </row>
    <row r="380" spans="2:23">
      <c r="B380" s="108">
        <v>12</v>
      </c>
      <c r="C380" s="71">
        <f ca="1">SUM(0.25*(F380-B380),B380)</f>
        <v>12</v>
      </c>
      <c r="D380" s="71">
        <f ca="1">SUM(0.5*(F380-B380)+B380)</f>
        <v>12</v>
      </c>
      <c r="E380" s="71">
        <f ca="1">SUM(0.75*(F380-B380),B380)</f>
        <v>12</v>
      </c>
      <c r="F380" s="108">
        <v>12</v>
      </c>
      <c r="G380" s="71">
        <f ca="1">SUM(0.25*(J380-F380),F380)</f>
        <v>12</v>
      </c>
      <c r="H380" s="71">
        <f ca="1">SUM(0.5*(J380-F380),F380)</f>
        <v>12</v>
      </c>
      <c r="I380" s="71">
        <f ca="1">SUM(0.75*(J380-F380),F380)</f>
        <v>12</v>
      </c>
      <c r="J380" s="108">
        <f ca="1">SUM(F380,-B380,F380)</f>
        <v>12</v>
      </c>
      <c r="K380" s="71">
        <f ca="1">SUM(0.333*(M380-J380),J380)</f>
        <v>12.24975</v>
      </c>
      <c r="L380" s="71">
        <f ca="1">SUM(0.666*(M380-J380),J380)</f>
        <v>12.4995</v>
      </c>
      <c r="M380" s="108">
        <f ca="1">SUM(J380,-F380,J380,0.2*ABS(J380-F380),0.15*(17-F380))</f>
        <v>12.75</v>
      </c>
      <c r="N380" s="109">
        <f ca="1">SUM(0.2*(R380-M380),M380)</f>
        <v>13.6</v>
      </c>
      <c r="O380" s="71">
        <f ca="1">SUM(0.4*(R380-M380),M380)</f>
        <v>14.45</v>
      </c>
      <c r="P380" s="71">
        <f ca="1">SUM(0.6*(R380-M380),M380)</f>
        <v>15.3</v>
      </c>
      <c r="Q380" s="71">
        <f ca="1">SUM(0.8*(R380-M380),M380)</f>
        <v>16.15</v>
      </c>
      <c r="R380" s="108">
        <v>17</v>
      </c>
      <c r="S380" s="122"/>
      <c r="T380" s="111">
        <f ca="1">SUM((CF20+CF19+CF18+CF17+CF16+CF15+CF14+CF13+CF12+CF11+CE10+CD9)*0.132,(CC8+CB8+CA7+BZ7+BY6+BX6)*0.132/2,(BW5+BV4)*0.132,17)</f>
        <v>19.631538461538462</v>
      </c>
      <c r="U380" s="111"/>
      <c r="V380" s="122"/>
      <c r="W380" s="108"/>
    </row>
    <row r="381" spans="2:23">
      <c r="B381" s="108">
        <v>13</v>
      </c>
      <c r="C381" s="71">
        <f ca="1">SUM(0.25*(F381-B381),B381)</f>
        <v>12.75</v>
      </c>
      <c r="D381" s="71">
        <f ca="1">SUM(0.5*(F381-B381)+B381)</f>
        <v>12.5</v>
      </c>
      <c r="E381" s="71">
        <f ca="1">SUM(0.75*(F381-B381),B381)</f>
        <v>12.25</v>
      </c>
      <c r="F381" s="108">
        <v>12</v>
      </c>
      <c r="G381" s="71">
        <f ca="1">SUM(0.25*(J381-F381),F381)</f>
        <v>11.75</v>
      </c>
      <c r="H381" s="71">
        <f ca="1">SUM(0.5*(J381-F381),F381)</f>
        <v>11.5</v>
      </c>
      <c r="I381" s="71">
        <f ca="1">SUM(0.75*(J381-F381),F381)</f>
        <v>11.25</v>
      </c>
      <c r="J381" s="108">
        <f ca="1">SUM(F381,-B381,F381)</f>
        <v>11</v>
      </c>
      <c r="K381" s="71">
        <f ca="1">SUM(0.333*(M381-J381),J381)</f>
        <v>10.8002</v>
      </c>
      <c r="L381" s="71">
        <f ca="1">SUM(0.666*(M381-J381),J381)</f>
        <v>10.6004</v>
      </c>
      <c r="M381" s="108">
        <f ca="1">SUM(J381,-F381,J381,0.4*ABS(J381-F381))</f>
        <v>10.4</v>
      </c>
      <c r="N381" s="109">
        <f ca="1">SUM(0.2*(R381-M381),M381)</f>
        <v>11.72</v>
      </c>
      <c r="O381" s="71">
        <f ca="1">SUM(0.4*(R381-M381),M381)</f>
        <v>13.040000000000001</v>
      </c>
      <c r="P381" s="71">
        <f ca="1">SUM(0.6*(R381-M381),M381)</f>
        <v>14.36</v>
      </c>
      <c r="Q381" s="71">
        <f ca="1">SUM(0.8*(R381-M381),M381)</f>
        <v>15.68</v>
      </c>
      <c r="R381" s="108">
        <v>17</v>
      </c>
      <c r="S381" s="122"/>
      <c r="T381" s="111">
        <f ca="1">SUM((CD20+CE19+CE18+CF17+CF16+CG15+CG14+CH13+CH12+CI11+CI10+CI9)*0.132,(CH8+CG8+CF8+CE7+CD7+CC7+CB6+CA6+BZ6)*0.132/3,(BY5+BX5+BW4+BV4)*0.132/2,17)</f>
        <v>19.279538461538461</v>
      </c>
      <c r="U381" s="111"/>
      <c r="V381" s="122"/>
      <c r="W381" s="108"/>
    </row>
    <row r="382" spans="2:23">
      <c r="B382" s="108">
        <v>14</v>
      </c>
      <c r="C382" s="71">
        <f ca="1">SUM(0.25*(F382-B382),B382)</f>
        <v>13.5</v>
      </c>
      <c r="D382" s="71">
        <f ca="1">SUM(0.5*(F382-B382)+B382)</f>
        <v>13</v>
      </c>
      <c r="E382" s="71">
        <f ca="1">SUM(0.75*(F382-B382),B382)</f>
        <v>12.5</v>
      </c>
      <c r="F382" s="108">
        <v>12</v>
      </c>
      <c r="G382" s="71">
        <f ca="1">SUM(0.25*(J382-F382),F382)</f>
        <v>11.5</v>
      </c>
      <c r="H382" s="71">
        <f ca="1">SUM(0.5*(J382-F382),F382)</f>
        <v>11</v>
      </c>
      <c r="I382" s="71">
        <f ca="1">SUM(0.75*(J382-F382),F382)</f>
        <v>10.5</v>
      </c>
      <c r="J382" s="108">
        <f ca="1">SUM(F382,-B382,F382)</f>
        <v>10</v>
      </c>
      <c r="K382" s="71">
        <f ca="1">SUM(0.333*(M382-J382),J382)</f>
        <v>9.6004</v>
      </c>
      <c r="L382" s="71">
        <f ca="1">SUM(0.666*(M382-J382),J382)</f>
        <v>9.200800000000001</v>
      </c>
      <c r="M382" s="108">
        <f ca="1">SUM(J382,-F382,J382,0.4*ABS(J382-F382))</f>
        <v>8.8</v>
      </c>
      <c r="N382" s="109">
        <f ca="1">SUM(0.2*(R382-M382),M382)</f>
        <v>10.440000000000001</v>
      </c>
      <c r="O382" s="71">
        <f ca="1">SUM(0.4*(R382-M382),M382)</f>
        <v>12.08</v>
      </c>
      <c r="P382" s="71">
        <f ca="1">SUM(0.6*(R382-M382),M382)</f>
        <v>13.719999999999999</v>
      </c>
      <c r="Q382" s="71">
        <f ca="1">SUM(0.8*(R382-M382),M382)</f>
        <v>15.36</v>
      </c>
      <c r="R382" s="108">
        <v>17</v>
      </c>
      <c r="S382" s="122"/>
      <c r="T382" s="111">
        <f ca="1">SUM((CB20+CC19+CD18+CE17+CF16+CG15+CH14+CI13+CJ12+CK11+CL10+CL9)*0.132,(CK8+CJ8+CI8+CH8)*0.132/4,(CG7+CF7+CE7+CD6+CC6+CB6+CA5+BZ5+BY5+BX4+BW4+BV4)*0.132/3,17)</f>
        <v>19.312538461538463</v>
      </c>
      <c r="U382" s="111"/>
      <c r="V382" s="122"/>
      <c r="W382" s="108"/>
    </row>
    <row r="383" spans="2:23">
      <c r="B383" s="108">
        <v>15</v>
      </c>
      <c r="C383" s="71">
        <f ca="1">SUM(0.25*(F383-B383),B383)</f>
        <v>14.25</v>
      </c>
      <c r="D383" s="71">
        <f ca="1">SUM(0.5*(F383-B383)+B383)</f>
        <v>13.5</v>
      </c>
      <c r="E383" s="71">
        <f ca="1">SUM(0.75*(F383-B383),B383)</f>
        <v>12.75</v>
      </c>
      <c r="F383" s="108">
        <v>12</v>
      </c>
      <c r="G383" s="71">
        <f ca="1">SUM(0.25*(J383-F383),F383)</f>
        <v>11.25</v>
      </c>
      <c r="H383" s="71">
        <f ca="1">SUM(0.5*(J383-F383),F383)</f>
        <v>10.5</v>
      </c>
      <c r="I383" s="71">
        <f ca="1">SUM(0.75*(J383-F383),F383)</f>
        <v>9.75</v>
      </c>
      <c r="J383" s="108">
        <f ca="1">SUM(F383,-B383,F383)</f>
        <v>9</v>
      </c>
      <c r="K383" s="71">
        <f ca="1">SUM(0.333*(M383-J383),J383)</f>
        <v>8.4006</v>
      </c>
      <c r="L383" s="71">
        <f ca="1">SUM(0.666*(M383-J383),J383)</f>
        <v>7.8012</v>
      </c>
      <c r="M383" s="108">
        <f ca="1">SUM(J383,-F383,J383,0.4*ABS(J383-F383))</f>
        <v>7.2</v>
      </c>
      <c r="N383" s="109">
        <f ca="1">SUM(0.2*(R383-M383),M383)</f>
        <v>9.16</v>
      </c>
      <c r="O383" s="71">
        <f ca="1">SUM(0.4*(R383-M383),M383)</f>
        <v>11.120000000000001</v>
      </c>
      <c r="P383" s="71">
        <f ca="1">SUM(0.6*(R383-M383),M383)</f>
        <v>13.08</v>
      </c>
      <c r="Q383" s="71">
        <f ca="1">SUM(0.8*(R383-M383),M383)</f>
        <v>15.040000000000001</v>
      </c>
      <c r="R383" s="108">
        <v>17</v>
      </c>
      <c r="S383" s="122"/>
      <c r="T383" s="111">
        <f ca="1">SUM((BZ20+CC18+CF16+CI14+CL12+CO10+CP9)*0.132,(CA19+CB19+CD17+CE17+CG15+CH15+CJ13+CK13+CM11+CN11)*0.132/2,(CO8+CN8+CM8+CL8+CK7+CJ7+CI7+CH7+CG6+CF6+CE6+CD6+CC5+CB5+CA5+BZ5+BY4+BX4+BW4+BV4)*0.132/4,17)</f>
        <v>19.664538461538463</v>
      </c>
      <c r="U383" s="111"/>
      <c r="V383" s="122"/>
      <c r="W383" s="108"/>
    </row>
    <row r="384" spans="2:23">
      <c r="B384" s="108">
        <v>16</v>
      </c>
      <c r="C384" s="71">
        <f ca="1">SUM(0.25*(F384-B384),B384)</f>
        <v>15</v>
      </c>
      <c r="D384" s="71">
        <f ca="1">SUM(0.5*(F384-B384)+B384)</f>
        <v>14</v>
      </c>
      <c r="E384" s="71">
        <f ca="1">SUM(0.75*(F384-B384),B384)</f>
        <v>13</v>
      </c>
      <c r="F384" s="108">
        <v>12</v>
      </c>
      <c r="G384" s="71">
        <f ca="1">SUM(0.25*(J384-F384),F384)</f>
        <v>11</v>
      </c>
      <c r="H384" s="71">
        <f ca="1">SUM(0.5*(J384-F384),F384)</f>
        <v>10</v>
      </c>
      <c r="I384" s="71">
        <f ca="1">SUM(0.75*(J384-F384),F384)</f>
        <v>9</v>
      </c>
      <c r="J384" s="108">
        <f ca="1">SUM(F384,-B384,F384)</f>
        <v>8</v>
      </c>
      <c r="K384" s="71">
        <f ca="1">SUM(0.333*(M384-J384),J384)</f>
        <v>7.2008</v>
      </c>
      <c r="L384" s="71">
        <f ca="1">SUM(0.666*(M384-J384),J384)</f>
        <v>6.4016</v>
      </c>
      <c r="M384" s="108">
        <f ca="1">SUM(J384,-F384,J384,0.4*ABS(J384-F384))</f>
        <v>5.6</v>
      </c>
      <c r="N384" s="109">
        <f ca="1">SUM(0.2*(R384-M384),M384)</f>
        <v>7.88</v>
      </c>
      <c r="O384" s="71">
        <f ca="1">SUM(0.4*(R384-M384),M384)</f>
        <v>10.16</v>
      </c>
      <c r="P384" s="71">
        <f ca="1">SUM(0.6*(R384-M384),M384)</f>
        <v>12.44</v>
      </c>
      <c r="Q384" s="71">
        <f ca="1">SUM(0.8*(R384-M384),M384)</f>
        <v>14.72</v>
      </c>
      <c r="R384" s="108">
        <v>17</v>
      </c>
      <c r="S384" s="122"/>
      <c r="T384" s="111">
        <f ca="1">SUM((BY19+BZ19+CA18+CB18+CC17+CD17+CE16+CF16+CG15+CH15+CI14+CJ14+CK13+CL13+CM12+CN12+CO11+CP11+CQ10+CR10)*0.132/2,(BX20+CS9)*0.132,(CR8+CQ8+CP8+CO8+CN8+CM7+CL7+CK7+CJ7+CI7+CH6+CG6+CF6+CE6+CD6)*0.132/5,(CC5+CB5+CA5+BZ5+BY4+BX4+BW4+BV4)*0.132/4,17)</f>
        <v>19.215738461538461</v>
      </c>
      <c r="U384" s="111"/>
      <c r="V384" s="122"/>
      <c r="W384" s="108"/>
    </row>
    <row r="385" spans="2:23">
      <c r="B385" s="108">
        <v>17</v>
      </c>
      <c r="C385" s="71">
        <f ca="1">SUM(0.25*(F385-B385),B385)</f>
        <v>15.75</v>
      </c>
      <c r="D385" s="71">
        <f ca="1">SUM(0.5*(F385-B385)+B385)</f>
        <v>14.5</v>
      </c>
      <c r="E385" s="71">
        <f ca="1">SUM(0.75*(F385-B385),B385)</f>
        <v>13.25</v>
      </c>
      <c r="F385" s="108">
        <v>12</v>
      </c>
      <c r="G385" s="71">
        <f ca="1">SUM(0.25*(J385-F385),F385)</f>
        <v>10.75</v>
      </c>
      <c r="H385" s="71">
        <f ca="1">SUM(0.5*(J385-F385),F385)</f>
        <v>9.5</v>
      </c>
      <c r="I385" s="71">
        <f ca="1">SUM(0.75*(J385-F385),F385)</f>
        <v>8.25</v>
      </c>
      <c r="J385" s="108">
        <f ca="1">SUM(F385,-B385,F385)</f>
        <v>7</v>
      </c>
      <c r="K385" s="71">
        <f ca="1">SUM(0.333*(M385-J385),J385)</f>
        <v>6.0009999999999994</v>
      </c>
      <c r="L385" s="71">
        <f ca="1">SUM(0.666*(M385-J385),J385)</f>
        <v>5.002</v>
      </c>
      <c r="M385" s="108">
        <f ca="1">SUM(J385,-F385,J385,0.4*ABS(J385-F385))</f>
        <v>4</v>
      </c>
      <c r="N385" s="109">
        <f ca="1">SUM(0.2*(R385-M385),M385)</f>
        <v>6.6</v>
      </c>
      <c r="O385" s="71">
        <f ca="1">SUM(0.4*(R385-M385),M385)</f>
        <v>9.2</v>
      </c>
      <c r="P385" s="71">
        <f ca="1">SUM(0.6*(R385-M385),M385)</f>
        <v>11.8</v>
      </c>
      <c r="Q385" s="71">
        <f ca="1">SUM(0.8*(R385-M385),M385)</f>
        <v>14.4</v>
      </c>
      <c r="R385" s="108">
        <v>17</v>
      </c>
      <c r="S385" s="122"/>
      <c r="T385" s="111">
        <f ca="1">SUM((BV20+BW20+BX19+BY19+CC17+CD17+CE16+CF16+CJ14+CK14+CO12+CP12+CQ11+CR11+CS10+CT10+CU9+CV9)*0.132/2,(BZ18+CA18+CB18+CG15+CH15+CI15+CL13+CM13+CN13)*0.132/3,(CU8+CT8+CS8+CR8+CQ8+CP8)*0.132/6,(CO7+CN7+CM7+CL7+CK7+CJ6+CI6+CH6+CG6+CF6+CE5+CD5+CC5+CB5+CA5+BZ4+BY4+BX4+BW4+BV4)*0.132/5,17)</f>
        <v>19.143138461538463</v>
      </c>
      <c r="U385" s="111"/>
      <c r="V385" s="122"/>
      <c r="W385" s="108"/>
    </row>
    <row r="386" spans="2:23">
      <c r="B386" s="108">
        <v>18</v>
      </c>
      <c r="C386" s="71">
        <f ca="1">SUM(0.25*(F386-B386),B386)</f>
        <v>16.5</v>
      </c>
      <c r="D386" s="71">
        <f ca="1">SUM(0.5*(F386-B386)+B386)</f>
        <v>15</v>
      </c>
      <c r="E386" s="71">
        <f ca="1">SUM(0.75*(F386-B386),B386)</f>
        <v>13.5</v>
      </c>
      <c r="F386" s="108">
        <v>12</v>
      </c>
      <c r="G386" s="71">
        <f ca="1">SUM(0.25*(J386-F386),F386)</f>
        <v>10.5</v>
      </c>
      <c r="H386" s="71">
        <f ca="1">SUM(0.5*(J386-F386),F386)</f>
        <v>9</v>
      </c>
      <c r="I386" s="71">
        <f ca="1">SUM(0.75*(J386-F386),F386)</f>
        <v>7.5</v>
      </c>
      <c r="J386" s="108">
        <f ca="1">SUM(F386,-B386,F386)</f>
        <v>6</v>
      </c>
      <c r="K386" s="71">
        <f ca="1">SUM(0.333*(M386-J386),J386)</f>
        <v>4.8012</v>
      </c>
      <c r="L386" s="71">
        <f ca="1">SUM(0.666*(M386-J386),J386)</f>
        <v>3.6024000000000003</v>
      </c>
      <c r="M386" s="108">
        <f ca="1">SUM(J386,-F386,J386,0.4*ABS(J386-F386))</f>
        <v>2.4000000000000004</v>
      </c>
      <c r="N386" s="109">
        <f ca="1">SUM(0.2*(R386-M386),M386)</f>
        <v>5.32</v>
      </c>
      <c r="O386" s="71">
        <f ca="1">SUM(0.4*(R386-M386),M386)</f>
        <v>8.24</v>
      </c>
      <c r="P386" s="71">
        <f ca="1">SUM(0.6*(R386-M386),M386)</f>
        <v>11.16</v>
      </c>
      <c r="Q386" s="71">
        <f ca="1">SUM(0.8*(R386-M386),M386)</f>
        <v>14.08</v>
      </c>
      <c r="R386" s="108">
        <v>17</v>
      </c>
      <c r="S386" s="122"/>
      <c r="T386" s="111">
        <f ca="1">SUM((BT20+BU20+BY18+BZ18)*0.132/2,(BV19+BW19+BX19+CA17+CB17+CC17+CD16+CE16+CF16+CG15+CH15+CI15+CJ14+CK14+CL14+CM13+CN13+CO13+CP12+CQ12+CR12+CS11+CT11+CU11)*0.132/3,(CV10+CW10+CX9+CY9)*0.132/2,(CX8+CW8+CV8+CU8+CT8+CS8+CR7+CQ7+CP7+CO7+CN7+CM7+CL6+CK6+CJ6+CI6+CH6+CG6+CF5+CE5+CD5+CC5+CB5+CA5)*0.132/6,(BZ4+BY4+BX4+BW4+BV4)*0.132/5,17)</f>
        <v>18.76473846153846</v>
      </c>
      <c r="U386" s="111"/>
      <c r="V386" s="122"/>
      <c r="W386" s="108"/>
    </row>
    <row r="387" spans="2:23">
      <c r="B387" s="108"/>
      <c r="C387" s="71"/>
      <c r="D387" s="71"/>
      <c r="E387" s="71"/>
      <c r="F387" s="108"/>
      <c r="G387" s="71"/>
      <c r="H387" s="71"/>
      <c r="I387" s="71"/>
      <c r="J387" s="108"/>
      <c r="K387" s="71"/>
      <c r="L387" s="71"/>
      <c r="M387" s="108"/>
      <c r="N387" s="109"/>
      <c r="O387" s="71"/>
      <c r="P387" s="71"/>
      <c r="Q387" s="71"/>
      <c r="R387" s="108"/>
      <c r="S387" s="122"/>
      <c r="T387" s="111"/>
      <c r="U387" s="111"/>
      <c r="V387" s="122"/>
      <c r="W387" s="108"/>
    </row>
    <row r="388" spans="2:23">
      <c r="B388" s="108">
        <v>12</v>
      </c>
      <c r="C388" s="71">
        <f ca="1">SUM(0.25*(F388-B388),B388)</f>
        <v>12.25</v>
      </c>
      <c r="D388" s="71">
        <f ca="1">SUM(0.5*(F388-B388)+B388)</f>
        <v>12.5</v>
      </c>
      <c r="E388" s="71">
        <f ca="1">SUM(0.75*(F388-B388),B388)</f>
        <v>12.75</v>
      </c>
      <c r="F388" s="108">
        <v>13</v>
      </c>
      <c r="G388" s="71">
        <f ca="1">SUM(0.25*(J388-F388),F388)</f>
        <v>13.25</v>
      </c>
      <c r="H388" s="71">
        <f ca="1">SUM(0.5*(J388-F388),F388)</f>
        <v>13.5</v>
      </c>
      <c r="I388" s="71">
        <f ca="1">SUM(0.75*(J388-F388),F388)</f>
        <v>13.75</v>
      </c>
      <c r="J388" s="108">
        <f ca="1">SUM(F388,-B388,F388)</f>
        <v>14</v>
      </c>
      <c r="K388" s="71">
        <f ca="1">SUM(0.333*(M388-J388),J388)</f>
        <v>14.4662</v>
      </c>
      <c r="L388" s="71">
        <f ca="1">SUM(0.666*(M388-J388),J388)</f>
        <v>14.932400000000001</v>
      </c>
      <c r="M388" s="108">
        <f ca="1">SUM(J388,-F388,J388,0.4*ABS(J388-F388))</f>
        <v>15.4</v>
      </c>
      <c r="N388" s="109">
        <f ca="1">SUM(0.2*(R388-M388),M388)</f>
        <v>15.72</v>
      </c>
      <c r="O388" s="71">
        <f ca="1">SUM(0.4*(R388-M388),M388)</f>
        <v>16.04</v>
      </c>
      <c r="P388" s="71">
        <f ca="1">SUM(0.6*(R388-M388),M388)</f>
        <v>16.36</v>
      </c>
      <c r="Q388" s="71">
        <f ca="1">SUM(0.8*(R388-M388),M388)</f>
        <v>16.68</v>
      </c>
      <c r="R388" s="108">
        <v>17</v>
      </c>
      <c r="S388" s="122"/>
      <c r="T388" s="111">
        <f ca="1">SUM((CF20+CE19+CE18+CD17+CD16+CC15+CC14+CB13+CB12+CA11+BZ10+BY9+BX8+BW7+BW6+BV5+BV4)*0.132,17)</f>
        <v>19.103538461538459</v>
      </c>
      <c r="U388" s="111"/>
      <c r="V388" s="122"/>
      <c r="W388" s="108"/>
    </row>
    <row r="389" spans="2:23">
      <c r="B389" s="108">
        <v>13</v>
      </c>
      <c r="C389" s="71">
        <f ca="1">SUM(0.25*(F389-B389),B389)</f>
        <v>13</v>
      </c>
      <c r="D389" s="71">
        <f ca="1">SUM(0.5*(F389-B389)+B389)</f>
        <v>13</v>
      </c>
      <c r="E389" s="71">
        <f ca="1">SUM(0.75*(F389-B389),B389)</f>
        <v>13</v>
      </c>
      <c r="F389" s="108">
        <v>13</v>
      </c>
      <c r="G389" s="71">
        <f ca="1">SUM(0.25*(J389-F389),F389)</f>
        <v>13</v>
      </c>
      <c r="H389" s="71">
        <f ca="1">SUM(0.5*(J389-F389),F389)</f>
        <v>13</v>
      </c>
      <c r="I389" s="71">
        <f ca="1">SUM(0.75*(J389-F389),F389)</f>
        <v>13</v>
      </c>
      <c r="J389" s="108">
        <f ca="1">SUM(F389,-B389,F389)</f>
        <v>13</v>
      </c>
      <c r="K389" s="71">
        <f ca="1">SUM(0.333*(M389-J389),J389)</f>
        <v>13.1998</v>
      </c>
      <c r="L389" s="71">
        <f ca="1">SUM(0.666*(M389-J389),J389)</f>
        <v>13.3996</v>
      </c>
      <c r="M389" s="108">
        <f ca="1">SUM(J389,-F389,J389,0.2*ABS(J389-F389),0.15*(17-F389))</f>
        <v>13.6</v>
      </c>
      <c r="N389" s="109">
        <f ca="1">SUM(0.2*(R389-M389),M389)</f>
        <v>14.28</v>
      </c>
      <c r="O389" s="71">
        <f ca="1">SUM(0.4*(R389-M389),M389)</f>
        <v>14.96</v>
      </c>
      <c r="P389" s="71">
        <f ca="1">SUM(0.6*(R389-M389),M389)</f>
        <v>15.64</v>
      </c>
      <c r="Q389" s="71">
        <f ca="1">SUM(0.8*(R389-M389),M389)</f>
        <v>16.32</v>
      </c>
      <c r="R389" s="108">
        <v>17</v>
      </c>
      <c r="S389" s="122"/>
      <c r="T389" s="111">
        <f ca="1">SUM((CD20+CD19+CD18+CD17+CD16+CD15+CD14+CD13+CD12+CD11+CD10+CC9+BX6+BW5+BV4)*0.132,(CB8+CA8+BZ7+BY7)*0.132/2,17)</f>
        <v>19.433538461538461</v>
      </c>
      <c r="U389" s="111"/>
      <c r="V389" s="122"/>
      <c r="W389" s="108"/>
    </row>
    <row r="390" spans="2:23">
      <c r="B390" s="108">
        <v>14</v>
      </c>
      <c r="C390" s="71">
        <f ca="1">SUM(0.25*(F390-B390),B390)</f>
        <v>13.75</v>
      </c>
      <c r="D390" s="71">
        <f ca="1">SUM(0.5*(F390-B390)+B390)</f>
        <v>13.5</v>
      </c>
      <c r="E390" s="71">
        <f ca="1">SUM(0.75*(F390-B390),B390)</f>
        <v>13.25</v>
      </c>
      <c r="F390" s="108">
        <v>13</v>
      </c>
      <c r="G390" s="71">
        <f ca="1">SUM(0.25*(J390-F390),F390)</f>
        <v>12.75</v>
      </c>
      <c r="H390" s="71">
        <f ca="1">SUM(0.5*(J390-F390),F390)</f>
        <v>12.5</v>
      </c>
      <c r="I390" s="71">
        <f ca="1">SUM(0.75*(J390-F390),F390)</f>
        <v>12.25</v>
      </c>
      <c r="J390" s="108">
        <f ca="1">SUM(F390,-B390,F390)</f>
        <v>12</v>
      </c>
      <c r="K390" s="71">
        <f ca="1">SUM(0.333*(M390-J390),J390)</f>
        <v>11.8002</v>
      </c>
      <c r="L390" s="71">
        <f ca="1">SUM(0.666*(M390-J390),J390)</f>
        <v>11.6004</v>
      </c>
      <c r="M390" s="108">
        <f ca="1">SUM(J390,-F390,J390,0.4*ABS(J390-F390))</f>
        <v>11.4</v>
      </c>
      <c r="N390" s="109">
        <f ca="1">SUM(0.2*(R390-M390),M390)</f>
        <v>12.52</v>
      </c>
      <c r="O390" s="71">
        <f ca="1">SUM(0.4*(R390-M390),M390)</f>
        <v>13.64</v>
      </c>
      <c r="P390" s="71">
        <f ca="1">SUM(0.6*(R390-M390),M390)</f>
        <v>14.76</v>
      </c>
      <c r="Q390" s="71">
        <f ca="1">SUM(0.8*(R390-M390),M390)</f>
        <v>15.879999999999999</v>
      </c>
      <c r="R390" s="108">
        <v>17</v>
      </c>
      <c r="S390" s="122"/>
      <c r="T390" s="111">
        <f ca="1">SUM((CB20+CC19+CC18+CD17+CD16+CE15+CE14+CF13+CF12+CG11+CG10+CG9)*0.132,(CF8+CE8+CD8)*0.132/3,(CC7+CB7+CA6+BZ6+BY5+BX5+BW4+BV4)*0.132/2,17)</f>
        <v>19.015538461538462</v>
      </c>
      <c r="U390" s="111"/>
      <c r="V390" s="122"/>
      <c r="W390" s="108"/>
    </row>
    <row r="391" spans="2:23">
      <c r="B391" s="108">
        <v>15</v>
      </c>
      <c r="C391" s="71">
        <f ca="1">SUM(0.25*(F391-B391),B391)</f>
        <v>14.5</v>
      </c>
      <c r="D391" s="71">
        <f ca="1">SUM(0.5*(F391-B391)+B391)</f>
        <v>14</v>
      </c>
      <c r="E391" s="71">
        <f ca="1">SUM(0.75*(F391-B391),B391)</f>
        <v>13.5</v>
      </c>
      <c r="F391" s="108">
        <v>13</v>
      </c>
      <c r="G391" s="71">
        <f ca="1">SUM(0.25*(J391-F391),F391)</f>
        <v>12.5</v>
      </c>
      <c r="H391" s="71">
        <f ca="1">SUM(0.5*(J391-F391),F391)</f>
        <v>12</v>
      </c>
      <c r="I391" s="71">
        <f ca="1">SUM(0.75*(J391-F391),F391)</f>
        <v>11.5</v>
      </c>
      <c r="J391" s="108">
        <f ca="1">SUM(F391,-B391,F391)</f>
        <v>11</v>
      </c>
      <c r="K391" s="71">
        <f ca="1">SUM(0.333*(M391-J391),J391)</f>
        <v>10.6004</v>
      </c>
      <c r="L391" s="71">
        <f ca="1">SUM(0.666*(M391-J391),J391)</f>
        <v>10.200800000000001</v>
      </c>
      <c r="M391" s="108">
        <f ca="1">SUM(J391,-F391,J391,0.4*ABS(J391-F391))</f>
        <v>9.8</v>
      </c>
      <c r="N391" s="109">
        <f ca="1">SUM(0.2*(R391-M391),M391)</f>
        <v>11.24</v>
      </c>
      <c r="O391" s="71">
        <f ca="1">SUM(0.4*(R391-M391),M391)</f>
        <v>12.68</v>
      </c>
      <c r="P391" s="71">
        <f ca="1">SUM(0.6*(R391-M391),M391)</f>
        <v>14.120000000000001</v>
      </c>
      <c r="Q391" s="71">
        <f ca="1">SUM(0.8*(R391-M391),M391)</f>
        <v>15.56</v>
      </c>
      <c r="R391" s="108">
        <v>17</v>
      </c>
      <c r="S391" s="122"/>
      <c r="T391" s="111">
        <f ca="1">SUM((BZ20+CA19+CB18+CC17+CD16+CE15+CF14+CG13+CH12+CI11+CJ10+CJ9)*0.132,(CI8+CH8+CG8+CF7+CE7+CD7+CC6+CB6+CA6+BZ5+BY5+BX5)*0.132/3,(BW4+BV4)*0.132/2,17)</f>
        <v>19.521538461538462</v>
      </c>
      <c r="U391" s="111"/>
      <c r="V391" s="122"/>
      <c r="W391" s="108"/>
    </row>
    <row r="392" spans="2:23">
      <c r="B392" s="108">
        <v>16</v>
      </c>
      <c r="C392" s="71">
        <f ca="1">SUM(0.25*(F392-B392),B392)</f>
        <v>15.25</v>
      </c>
      <c r="D392" s="71">
        <f ca="1">SUM(0.5*(F392-B392)+B392)</f>
        <v>14.5</v>
      </c>
      <c r="E392" s="71">
        <f ca="1">SUM(0.75*(F392-B392),B392)</f>
        <v>13.75</v>
      </c>
      <c r="F392" s="108">
        <v>13</v>
      </c>
      <c r="G392" s="71">
        <f ca="1">SUM(0.25*(J392-F392),F392)</f>
        <v>12.25</v>
      </c>
      <c r="H392" s="71">
        <f ca="1">SUM(0.5*(J392-F392),F392)</f>
        <v>11.5</v>
      </c>
      <c r="I392" s="71">
        <f ca="1">SUM(0.75*(J392-F392),F392)</f>
        <v>10.75</v>
      </c>
      <c r="J392" s="108">
        <f ca="1">SUM(F392,-B392,F392)</f>
        <v>10</v>
      </c>
      <c r="K392" s="71">
        <f ca="1">SUM(0.333*(M392-J392),J392)</f>
        <v>9.400599999999999</v>
      </c>
      <c r="L392" s="71">
        <f ca="1">SUM(0.666*(M392-J392),J392)</f>
        <v>8.8012</v>
      </c>
      <c r="M392" s="108">
        <f ca="1">SUM(J392,-F392,J392,0.4*ABS(J392-F392))</f>
        <v>8.2</v>
      </c>
      <c r="N392" s="109">
        <f ca="1">SUM(0.2*(R392-M392),M392)</f>
        <v>9.9599999999999991</v>
      </c>
      <c r="O392" s="71">
        <f ca="1">SUM(0.4*(R392-M392),M392)</f>
        <v>11.719999999999999</v>
      </c>
      <c r="P392" s="71">
        <f ca="1">SUM(0.6*(R392-M392),M392)</f>
        <v>13.48</v>
      </c>
      <c r="Q392" s="71">
        <f ca="1">SUM(0.8*(R392-M392),M392)</f>
        <v>15.24</v>
      </c>
      <c r="R392" s="108">
        <v>17</v>
      </c>
      <c r="S392" s="122"/>
      <c r="T392" s="111">
        <f ca="1">SUM((BX20+CA18+CD16+CG14+CJ12+CM10+CN9)*0.132,(BY19+BZ19+CB17+CC17+CE15+CF15+CH13+CI13+CK11+CL11)*0.132/2,(CM8+CL8+CK8+CJ8+CI7+CH7+CG7+CF7+CE6+CD6+CC6+CB6)*0.132/4,(CA5+BZ5+BY5+BX4+BW4+BV4)*0.132/3,17)</f>
        <v>19.24653846153846</v>
      </c>
      <c r="U392" s="111"/>
      <c r="V392" s="122"/>
      <c r="W392" s="108"/>
    </row>
    <row r="393" spans="2:23">
      <c r="B393" s="108">
        <v>17</v>
      </c>
      <c r="C393" s="71">
        <f ca="1">SUM(0.25*(F393-B393),B393)</f>
        <v>16</v>
      </c>
      <c r="D393" s="71">
        <f ca="1">SUM(0.5*(F393-B393)+B393)</f>
        <v>15</v>
      </c>
      <c r="E393" s="71">
        <f ca="1">SUM(0.75*(F393-B393),B393)</f>
        <v>14</v>
      </c>
      <c r="F393" s="108">
        <v>13</v>
      </c>
      <c r="G393" s="71">
        <f ca="1">SUM(0.25*(J393-F393),F393)</f>
        <v>12</v>
      </c>
      <c r="H393" s="71">
        <f ca="1">SUM(0.5*(J393-F393),F393)</f>
        <v>11</v>
      </c>
      <c r="I393" s="71">
        <f ca="1">SUM(0.75*(J393-F393),F393)</f>
        <v>10</v>
      </c>
      <c r="J393" s="108">
        <f ca="1">SUM(F393,-B393,F393)</f>
        <v>9</v>
      </c>
      <c r="K393" s="71">
        <f ca="1">SUM(0.333*(M393-J393),J393)</f>
        <v>8.2008</v>
      </c>
      <c r="L393" s="71">
        <f ca="1">SUM(0.666*(M393-J393),J393)</f>
        <v>7.4016</v>
      </c>
      <c r="M393" s="108">
        <f ca="1">SUM(J393,-F393,J393,0.4*ABS(J393-F393))</f>
        <v>6.6</v>
      </c>
      <c r="N393" s="109">
        <f ca="1">SUM(0.2*(R393-M393),M393)</f>
        <v>8.68</v>
      </c>
      <c r="O393" s="71">
        <f ca="1">SUM(0.4*(R393-M393),M393)</f>
        <v>10.76</v>
      </c>
      <c r="P393" s="71">
        <f ca="1">SUM(0.6*(R393-M393),M393)</f>
        <v>12.84</v>
      </c>
      <c r="Q393" s="71">
        <f ca="1">SUM(0.8*(R393-M393),M393)</f>
        <v>14.92</v>
      </c>
      <c r="R393" s="108">
        <v>17</v>
      </c>
      <c r="S393" s="122"/>
      <c r="T393" s="111">
        <f ca="1">SUM((BW19+BX19+BY18+BZ18+CA17+CB17+CC16+CD16+CE15+CF15+CG14+CH14+CI13+CJ13+CK12+CL12+CM11+CN11+CO10+CP10)*0.132/2,(BV20+CQ9)*0.132,(CP8+CO8+CN8+CM8+CL8)*0.132/5,(CK7+CJ7+CI7+CH7+CG6+CF6+CE6+CD6+CC5+CB5+CA5+BZ5+BY4+BX4+BW4+BV4)*0.132/4,17)</f>
        <v>19.149738461538462</v>
      </c>
      <c r="U393" s="111"/>
      <c r="V393" s="122"/>
      <c r="W393" s="108"/>
    </row>
    <row r="394" spans="2:23">
      <c r="B394" s="108">
        <v>18</v>
      </c>
      <c r="C394" s="71">
        <f ca="1">SUM(0.25*(F394-B394),B394)</f>
        <v>16.75</v>
      </c>
      <c r="D394" s="71">
        <f ca="1">SUM(0.5*(F394-B394)+B394)</f>
        <v>15.5</v>
      </c>
      <c r="E394" s="71">
        <f ca="1">SUM(0.75*(F394-B394),B394)</f>
        <v>14.25</v>
      </c>
      <c r="F394" s="108">
        <v>13</v>
      </c>
      <c r="G394" s="71">
        <f ca="1">SUM(0.25*(J394-F394),F394)</f>
        <v>11.75</v>
      </c>
      <c r="H394" s="71">
        <f ca="1">SUM(0.5*(J394-F394),F394)</f>
        <v>10.5</v>
      </c>
      <c r="I394" s="71">
        <f ca="1">SUM(0.75*(J394-F394),F394)</f>
        <v>9.25</v>
      </c>
      <c r="J394" s="108">
        <f ca="1">SUM(F394,-B394,F394)</f>
        <v>8</v>
      </c>
      <c r="K394" s="71">
        <f ca="1">SUM(0.333*(M394-J394),J394)</f>
        <v>7.0009999999999994</v>
      </c>
      <c r="L394" s="71">
        <f ca="1">SUM(0.666*(M394-J394),J394)</f>
        <v>6.002</v>
      </c>
      <c r="M394" s="108">
        <f ca="1">SUM(J394,-F394,J394,0.4*ABS(J394-F394))</f>
        <v>5</v>
      </c>
      <c r="N394" s="109">
        <f ca="1">SUM(0.2*(R394-M394),M394)</f>
        <v>7.4</v>
      </c>
      <c r="O394" s="71">
        <f ca="1">SUM(0.4*(R394-M394),M394)</f>
        <v>9.8</v>
      </c>
      <c r="P394" s="71">
        <f ca="1">SUM(0.6*(R394-M394),M394)</f>
        <v>12.2</v>
      </c>
      <c r="Q394" s="71">
        <f ca="1">SUM(0.8*(R394-M394),M394)</f>
        <v>14.600000000000001</v>
      </c>
      <c r="R394" s="108">
        <v>17</v>
      </c>
      <c r="S394" s="122"/>
      <c r="T394" s="111">
        <f ca="1">SUM((BT20+BU20+BV19+BW19+CA17+CB17+CC16+CD16+CH14+CI14+CM12+CN12+CO11+CP11+CQ10+CR10+CS9+CT9)*0.132/2,(BX18+BY18+BZ18+CE15+CF15+CG15+CJ13+CK13+CL13)*0.132/3,(CS8+CR8+CQ8+CP8+CO8+CN7+CM7+CL7+CK7+CJ7+CI6+CH6+CG6+CF6+CE6+CD5+CC5+CB5+CA5+BZ5)*0.132/5,(BY4+BX4+BW4+BV4)*0.132/4,17)</f>
        <v>18.68553846153846</v>
      </c>
      <c r="U394" s="111"/>
      <c r="V394" s="122"/>
      <c r="W394" s="108"/>
    </row>
    <row r="395" spans="2:23">
      <c r="B395" s="108">
        <v>19</v>
      </c>
      <c r="C395" s="71">
        <f ca="1">SUM(0.25*(F395-B395),B395)</f>
        <v>17.5</v>
      </c>
      <c r="D395" s="71">
        <f ca="1">SUM(0.5*(F395-B395)+B395)</f>
        <v>16</v>
      </c>
      <c r="E395" s="71">
        <f ca="1">SUM(0.75*(F395-B395),B395)</f>
        <v>14.5</v>
      </c>
      <c r="F395" s="108">
        <v>13</v>
      </c>
      <c r="G395" s="71">
        <f ca="1">SUM(0.25*(J395-F395),F395)</f>
        <v>11.5</v>
      </c>
      <c r="H395" s="71">
        <f ca="1">SUM(0.5*(J395-F395),F395)</f>
        <v>10</v>
      </c>
      <c r="I395" s="71">
        <f ca="1">SUM(0.75*(J395-F395),F395)</f>
        <v>8.5</v>
      </c>
      <c r="J395" s="108">
        <f ca="1">SUM(F395,-B395,F395)</f>
        <v>7</v>
      </c>
      <c r="K395" s="71">
        <f ca="1">SUM(0.333*(M395-J395),J395)</f>
        <v>5.8012</v>
      </c>
      <c r="L395" s="71">
        <f ca="1">SUM(0.666*(M395-J395),J395)</f>
        <v>4.6024</v>
      </c>
      <c r="M395" s="108">
        <f ca="1">SUM(J395,-F395,J395,0.4*ABS(J395-F395))</f>
        <v>3.4000000000000004</v>
      </c>
      <c r="N395" s="109">
        <f ca="1">SUM(0.2*(R395-M395),M395)</f>
        <v>6.120000000000001</v>
      </c>
      <c r="O395" s="71">
        <f ca="1">SUM(0.4*(R395-M395),M395)</f>
        <v>8.84</v>
      </c>
      <c r="P395" s="71">
        <f ca="1">SUM(0.6*(R395-M395),M395)</f>
        <v>11.56</v>
      </c>
      <c r="Q395" s="71">
        <f ca="1">SUM(0.8*(R395-M395),M395)</f>
        <v>14.280000000000001</v>
      </c>
      <c r="R395" s="108">
        <v>17</v>
      </c>
      <c r="S395" s="122"/>
      <c r="T395" s="111">
        <f ca="1">SUM((BR20+BS20+BW18+BX18)*0.132/2,(BT19+BU19+BV19+BY17+BZ17+CA17+CB16+CC16+CD16+CE15+CF15+CG15+CH14+CI14+CJ14+CK13+CL13+CM13+CN12+CO12+CP12+CQ11+CR11+CS11)*0.132/3,(CT10+CU10+CV9+CW9)*0.132/2,(CV8+CU8+CT8+CS8+CR8+CQ8+CP7+CO7+CN7+CM7+CL7+CK7)*0.132/6,(CJ6+CI6+CH6+CG6+CF6+CE5+CD5+CC5+CB5+CA5+BZ4+BY4+BX4+BW4+BV4)*0.132/5,17)</f>
        <v>18.711938461538459</v>
      </c>
      <c r="U395" s="111"/>
      <c r="V395" s="122"/>
      <c r="W395" s="108"/>
    </row>
    <row r="396" spans="2:23">
      <c r="B396" s="108">
        <v>20</v>
      </c>
      <c r="C396" s="71">
        <f ca="1">SUM(0.25*(F396-B396),B396)</f>
        <v>18.25</v>
      </c>
      <c r="D396" s="71">
        <f ca="1">SUM(0.5*(F396-B396)+B396)</f>
        <v>16.5</v>
      </c>
      <c r="E396" s="71">
        <f ca="1">SUM(0.75*(F396-B396),B396)</f>
        <v>14.75</v>
      </c>
      <c r="F396" s="108">
        <v>13</v>
      </c>
      <c r="G396" s="71">
        <f ca="1">SUM(0.25*(J396-F396),F396)</f>
        <v>11.25</v>
      </c>
      <c r="H396" s="71">
        <f ca="1">SUM(0.5*(J396-F396),F396)</f>
        <v>9.5</v>
      </c>
      <c r="I396" s="71">
        <f ca="1">SUM(0.75*(J396-F396),F396)</f>
        <v>7.75</v>
      </c>
      <c r="J396" s="108">
        <f ca="1">SUM(F396,-B396,F396)</f>
        <v>6</v>
      </c>
      <c r="K396" s="71">
        <f ca="1">SUM(0.333*(M396-J396),J396)</f>
        <v>4.6014</v>
      </c>
      <c r="L396" s="71">
        <f ca="1">SUM(0.666*(M396-J396),J396)</f>
        <v>3.2028000000000003</v>
      </c>
      <c r="M396" s="108">
        <f ca="1">SUM(J396,-F396,J396,0.4*ABS(J396-F396))</f>
        <v>1.8000000000000003</v>
      </c>
      <c r="N396" s="109">
        <f ca="1">SUM(0.2*(R396-M396),M396)</f>
        <v>4.84</v>
      </c>
      <c r="O396" s="71">
        <f ca="1">SUM(0.4*(R396-M396),M396)</f>
        <v>7.8800000000000008</v>
      </c>
      <c r="P396" s="71">
        <f ca="1">SUM(0.6*(R396-M396),M396)</f>
        <v>10.92</v>
      </c>
      <c r="Q396" s="71">
        <f ca="1">SUM(0.8*(R396-M396),M396)</f>
        <v>13.96</v>
      </c>
      <c r="R396" s="108">
        <v>17</v>
      </c>
      <c r="S396" s="122"/>
      <c r="T396" s="111">
        <f ca="1">SUM((BP20+BQ20+BR20+BS19+BT19+BU19+BV18+BW18+BX18+BY17+BZ17+CA17+CB16+CC16+CD16+CI14+CJ14+CK14+CP12+CQ12+CR12+CS11+CT11+CU11+CV10+CW10+CX10)*0.132/3,(CE15+CF15+CG15+CH15+CL13+CM13+CN13+CO13)*0.132/4,(CY9+CZ9)*0.132/2,(CY8+CX8+CW8+CV8+CU8+CT8+CS7+CR7+CQ7+CP7+CO7+CN7+CM6+CL6+CK6+CJ6+CI6+CH6+CG5+CF5+CE5+CD5+CC5+CB5+CA4+BZ4+BY4+BX4+BW4+BV4)*0.132/6,17)</f>
        <v>18.509538461538462</v>
      </c>
      <c r="U396" s="111"/>
      <c r="V396" s="122"/>
      <c r="W396" s="108"/>
    </row>
    <row r="397" spans="2:23">
      <c r="B397" s="108"/>
      <c r="C397" s="71"/>
      <c r="D397" s="71"/>
      <c r="E397" s="71"/>
      <c r="F397" s="108"/>
      <c r="G397" s="71"/>
      <c r="H397" s="71"/>
      <c r="I397" s="71"/>
      <c r="J397" s="108"/>
      <c r="K397" s="71"/>
      <c r="L397" s="71"/>
      <c r="M397" s="108"/>
      <c r="N397" s="109"/>
      <c r="O397" s="71"/>
      <c r="P397" s="71"/>
      <c r="Q397" s="71"/>
      <c r="R397" s="108"/>
      <c r="S397" s="122"/>
      <c r="T397" s="111"/>
      <c r="U397" s="111"/>
      <c r="V397" s="122"/>
      <c r="W397" s="108"/>
    </row>
    <row r="398" spans="2:23">
      <c r="B398" s="108">
        <v>13</v>
      </c>
      <c r="C398" s="71">
        <f ca="1">SUM(0.25*(F398-B398),B398)</f>
        <v>13.25</v>
      </c>
      <c r="D398" s="71">
        <f ca="1">SUM(0.5*(F398-B398)+B398)</f>
        <v>13.5</v>
      </c>
      <c r="E398" s="71">
        <f ca="1">SUM(0.75*(F398-B398),B398)</f>
        <v>13.75</v>
      </c>
      <c r="F398" s="108">
        <v>14</v>
      </c>
      <c r="G398" s="71">
        <f ca="1">SUM(0.25*(J398-F398),F398)</f>
        <v>14.25</v>
      </c>
      <c r="H398" s="71">
        <f ca="1">SUM(0.5*(J398-F398),F398)</f>
        <v>14.5</v>
      </c>
      <c r="I398" s="71">
        <f ca="1">SUM(0.75*(J398-F398),F398)</f>
        <v>14.75</v>
      </c>
      <c r="J398" s="108">
        <f ca="1">SUM(F398,-B398,F398)</f>
        <v>15</v>
      </c>
      <c r="K398" s="71">
        <f ca="1">SUM(0.333*(M398-J398),J398)</f>
        <v>15.24975</v>
      </c>
      <c r="L398" s="71">
        <f ca="1">SUM(0.666*(M398-J398),J398)</f>
        <v>15.4995</v>
      </c>
      <c r="M398" s="108">
        <f ca="1">SUM(J398,J398-G398)</f>
        <v>15.75</v>
      </c>
      <c r="N398" s="109">
        <f ca="1">SUM(0.2*(R398-M398),M398)</f>
        <v>16</v>
      </c>
      <c r="O398" s="71">
        <f ca="1">SUM(0.4*(R398-M398),M398)</f>
        <v>16.25</v>
      </c>
      <c r="P398" s="71">
        <f ca="1">SUM(0.6*(R398-M398),M398)</f>
        <v>16.5</v>
      </c>
      <c r="Q398" s="71">
        <f ca="1">SUM(0.8*(R398-M398),M398)</f>
        <v>16.75</v>
      </c>
      <c r="R398" s="108">
        <v>17</v>
      </c>
      <c r="S398" s="122"/>
      <c r="T398" s="111">
        <f ca="1">SUM((CD20+CC19+CC18+CB17+CB16+CA15+CA14+BZ13+BZ12+BY11+BY10+BX9+BX8+BW7+BW6+BV5+BV4)*0.132,17)</f>
        <v>18.17953846153846</v>
      </c>
      <c r="U398" s="111"/>
      <c r="V398" s="122"/>
      <c r="W398" s="108"/>
    </row>
    <row r="399" spans="2:23">
      <c r="B399" s="108">
        <v>14</v>
      </c>
      <c r="C399" s="71">
        <f ca="1">SUM(0.25*(F399-B399),B399)</f>
        <v>14</v>
      </c>
      <c r="D399" s="71">
        <f ca="1">SUM(0.5*(F399-B399)+B399)</f>
        <v>14</v>
      </c>
      <c r="E399" s="71">
        <f ca="1">SUM(0.75*(F399-B399),B399)</f>
        <v>14</v>
      </c>
      <c r="F399" s="108">
        <v>14</v>
      </c>
      <c r="G399" s="71">
        <f ca="1">SUM(0.25*(J399-F399),F399)</f>
        <v>14</v>
      </c>
      <c r="H399" s="71">
        <f ca="1">SUM(0.5*(J399-F399),F399)</f>
        <v>14</v>
      </c>
      <c r="I399" s="71">
        <f ca="1">SUM(0.75*(J399-F399),F399)</f>
        <v>14</v>
      </c>
      <c r="J399" s="108">
        <f ca="1">SUM(F399,-B399,F399)</f>
        <v>14</v>
      </c>
      <c r="K399" s="71">
        <f ca="1">SUM(0.333*(M399-J399),J399)</f>
        <v>14.149849999999999</v>
      </c>
      <c r="L399" s="71">
        <f ca="1">SUM(0.666*(M399-J399),J399)</f>
        <v>14.2997</v>
      </c>
      <c r="M399" s="108">
        <f ca="1">SUM(J399,-F399,J399,0.2*ABS(J399-F399),0.15*(17-F399))</f>
        <v>14.45</v>
      </c>
      <c r="N399" s="109">
        <f ca="1">SUM(0.2*(R399-M399),M399)</f>
        <v>14.959999999999999</v>
      </c>
      <c r="O399" s="71">
        <f ca="1">SUM(0.4*(R399-M399),M399)</f>
        <v>15.469999999999999</v>
      </c>
      <c r="P399" s="71">
        <f ca="1">SUM(0.6*(R399-M399),M399)</f>
        <v>15.98</v>
      </c>
      <c r="Q399" s="71">
        <f ca="1">SUM(0.8*(R399-M399),M399)</f>
        <v>16.49</v>
      </c>
      <c r="R399" s="108">
        <v>17</v>
      </c>
      <c r="S399" s="122"/>
      <c r="T399" s="111">
        <f ca="1">SUM((CB20+CB19+CB18+CB17+CB16+CB15+CB14+CB13+CB12+CB11+CB10+CA9+BZ8+BY7+BX6+BW5+BV4)*0.132,17)</f>
        <v>19.763538461538463</v>
      </c>
      <c r="U399" s="111"/>
      <c r="V399" s="122"/>
      <c r="W399" s="108"/>
    </row>
    <row r="400" spans="2:23">
      <c r="B400" s="108">
        <v>15</v>
      </c>
      <c r="C400" s="71">
        <f ca="1">SUM(0.25*(F400-B400),B400)</f>
        <v>14.75</v>
      </c>
      <c r="D400" s="71">
        <f ca="1">SUM(0.5*(F400-B400)+B400)</f>
        <v>14.5</v>
      </c>
      <c r="E400" s="71">
        <f ca="1">SUM(0.75*(F400-B400),B400)</f>
        <v>14.25</v>
      </c>
      <c r="F400" s="108">
        <v>14</v>
      </c>
      <c r="G400" s="71">
        <f ca="1">SUM(0.25*(J400-F400),F400)</f>
        <v>13.75</v>
      </c>
      <c r="H400" s="71">
        <f ca="1">SUM(0.5*(J400-F400),F400)</f>
        <v>13.5</v>
      </c>
      <c r="I400" s="71">
        <f ca="1">SUM(0.75*(J400-F400),F400)</f>
        <v>13.25</v>
      </c>
      <c r="J400" s="108">
        <f ca="1">SUM(F400,-B400,F400)</f>
        <v>13</v>
      </c>
      <c r="K400" s="71">
        <f ca="1">SUM(0.333*(M400-J400),J400)</f>
        <v>12.8002</v>
      </c>
      <c r="L400" s="71">
        <f ca="1">SUM(0.666*(M400-J400),J400)</f>
        <v>12.6004</v>
      </c>
      <c r="M400" s="108">
        <f ca="1">SUM(J400,-F400,J400,0.4*ABS(J400-F400))</f>
        <v>12.4</v>
      </c>
      <c r="N400" s="109">
        <f ca="1">SUM(0.2*(R400-M400),M400)</f>
        <v>13.32</v>
      </c>
      <c r="O400" s="71">
        <f ca="1">SUM(0.4*(R400-M400),M400)</f>
        <v>14.24</v>
      </c>
      <c r="P400" s="71">
        <f ca="1">SUM(0.6*(R400-M400),M400)</f>
        <v>15.16</v>
      </c>
      <c r="Q400" s="71">
        <f ca="1">SUM(0.8*(R400-M400),M400)</f>
        <v>16.08</v>
      </c>
      <c r="R400" s="108">
        <v>17</v>
      </c>
      <c r="S400" s="122"/>
      <c r="T400" s="111">
        <f ca="1">SUM((BZ20+CA19+CA18+CB17+CB16+CC15+CC14+CD13+CD12+CE11+CE10+CE9+BV4)*0.132,(CD8+CC8+CB7+CA7+BZ6+BY6+BX5+BW5)*0.132/2,17)</f>
        <v>19.235538461538461</v>
      </c>
      <c r="U400" s="111"/>
      <c r="V400" s="122"/>
      <c r="W400" s="108"/>
    </row>
    <row r="401" spans="2:23">
      <c r="B401" s="108">
        <v>16</v>
      </c>
      <c r="C401" s="71">
        <f ca="1">SUM(0.25*(F401-B401),B401)</f>
        <v>15.5</v>
      </c>
      <c r="D401" s="71">
        <f ca="1">SUM(0.5*(F401-B401)+B401)</f>
        <v>15</v>
      </c>
      <c r="E401" s="71">
        <f ca="1">SUM(0.75*(F401-B401),B401)</f>
        <v>14.5</v>
      </c>
      <c r="F401" s="108">
        <v>14</v>
      </c>
      <c r="G401" s="71">
        <f ca="1">SUM(0.25*(J401-F401),F401)</f>
        <v>13.5</v>
      </c>
      <c r="H401" s="71">
        <f ca="1">SUM(0.5*(J401-F401),F401)</f>
        <v>13</v>
      </c>
      <c r="I401" s="71">
        <f ca="1">SUM(0.75*(J401-F401),F401)</f>
        <v>12.5</v>
      </c>
      <c r="J401" s="108">
        <f ca="1">SUM(F401,-B401,F401)</f>
        <v>12</v>
      </c>
      <c r="K401" s="71">
        <f ca="1">SUM(0.333*(M401-J401),J401)</f>
        <v>11.6004</v>
      </c>
      <c r="L401" s="71">
        <f ca="1">SUM(0.666*(M401-J401),J401)</f>
        <v>11.200800000000001</v>
      </c>
      <c r="M401" s="108">
        <f ca="1">SUM(J401,-F401,J401,0.4*ABS(J401-F401))</f>
        <v>10.8</v>
      </c>
      <c r="N401" s="109">
        <f ca="1">SUM(0.2*(R401-M401),M401)</f>
        <v>12.040000000000001</v>
      </c>
      <c r="O401" s="71">
        <f ca="1">SUM(0.4*(R401-M401),M401)</f>
        <v>13.280000000000001</v>
      </c>
      <c r="P401" s="71">
        <f ca="1">SUM(0.6*(R401-M401),M401)</f>
        <v>14.52</v>
      </c>
      <c r="Q401" s="71">
        <f ca="1">SUM(0.8*(R401-M401),M401)</f>
        <v>15.760000000000002</v>
      </c>
      <c r="R401" s="108">
        <v>17</v>
      </c>
      <c r="S401" s="122"/>
      <c r="T401" s="111">
        <f ca="1">SUM((BX20+BY19+BZ18+CA17+CB16+CC15+CD14+CE13+CF12+CG11+CH10+CH9)*0.132,(CG8+CF8+CE8+CD7+CC7+CB7)*0.132/3,(CA6+BZ6+BY5+BX5+BW4+BV4)*0.132/2,17)</f>
        <v>19.411538461538459</v>
      </c>
      <c r="U401" s="111"/>
      <c r="V401" s="122"/>
      <c r="W401" s="108"/>
    </row>
    <row r="402" spans="2:23">
      <c r="B402" s="108">
        <v>17</v>
      </c>
      <c r="C402" s="71">
        <f ca="1">SUM(0.25*(F402-B402),B402)</f>
        <v>16.25</v>
      </c>
      <c r="D402" s="71">
        <f ca="1">SUM(0.5*(F402-B402)+B402)</f>
        <v>15.5</v>
      </c>
      <c r="E402" s="71">
        <f ca="1">SUM(0.75*(F402-B402),B402)</f>
        <v>14.75</v>
      </c>
      <c r="F402" s="108">
        <v>14</v>
      </c>
      <c r="G402" s="71">
        <f ca="1">SUM(0.25*(J402-F402),F402)</f>
        <v>13.25</v>
      </c>
      <c r="H402" s="71">
        <f ca="1">SUM(0.5*(J402-F402),F402)</f>
        <v>12.5</v>
      </c>
      <c r="I402" s="71">
        <f ca="1">SUM(0.75*(J402-F402),F402)</f>
        <v>11.75</v>
      </c>
      <c r="J402" s="108">
        <f ca="1">SUM(F402,-B402,F402)</f>
        <v>11</v>
      </c>
      <c r="K402" s="71">
        <f ca="1">SUM(0.333*(M402-J402),J402)</f>
        <v>10.400599999999999</v>
      </c>
      <c r="L402" s="71">
        <f ca="1">SUM(0.666*(M402-J402),J402)</f>
        <v>9.8012</v>
      </c>
      <c r="M402" s="108">
        <f ca="1">SUM(J402,-F402,J402,0.4*ABS(J402-F402))</f>
        <v>9.2</v>
      </c>
      <c r="N402" s="109">
        <f ca="1">SUM(0.2*(R402-M402),M402)</f>
        <v>10.76</v>
      </c>
      <c r="O402" s="71">
        <f ca="1">SUM(0.4*(R402-M402),M402)</f>
        <v>12.32</v>
      </c>
      <c r="P402" s="71">
        <f ca="1">SUM(0.6*(R402-M402),M402)</f>
        <v>13.879999999999999</v>
      </c>
      <c r="Q402" s="71">
        <f ca="1">SUM(0.8*(R402-M402),M402)</f>
        <v>15.440000000000001</v>
      </c>
      <c r="R402" s="108">
        <v>17</v>
      </c>
      <c r="S402" s="122"/>
      <c r="T402" s="111">
        <f ca="1">SUM((BV20+BY18+CB16+CE14+CH12+CK10+CL9)*0.132,(BW19+BX19+BZ17+CA17+CC15+CD15+CF13+CG13+CI11+CJ11)*0.132/2,(CK8+CJ8+CI8+CH8)*0.132/4,(CG7+CF7+CE7+CD6+CC6+CB6+CA5+BZ5+BY5+BX4+BW4+BV4)*0.132/3,17)</f>
        <v>19.180538461538461</v>
      </c>
      <c r="U402" s="111"/>
      <c r="V402" s="122"/>
      <c r="W402" s="108"/>
    </row>
    <row r="403" spans="2:23">
      <c r="B403" s="108">
        <v>18</v>
      </c>
      <c r="C403" s="71">
        <f ca="1">SUM(0.25*(F403-B403),B403)</f>
        <v>17</v>
      </c>
      <c r="D403" s="71">
        <f ca="1">SUM(0.5*(F403-B403)+B403)</f>
        <v>16</v>
      </c>
      <c r="E403" s="71">
        <f ca="1">SUM(0.75*(F403-B403),B403)</f>
        <v>15</v>
      </c>
      <c r="F403" s="108">
        <v>14</v>
      </c>
      <c r="G403" s="71">
        <f ca="1">SUM(0.25*(J403-F403),F403)</f>
        <v>13</v>
      </c>
      <c r="H403" s="71">
        <f ca="1">SUM(0.5*(J403-F403),F403)</f>
        <v>12</v>
      </c>
      <c r="I403" s="71">
        <f ca="1">SUM(0.75*(J403-F403),F403)</f>
        <v>11</v>
      </c>
      <c r="J403" s="108">
        <f ca="1">SUM(F403,-B403,F403)</f>
        <v>10</v>
      </c>
      <c r="K403" s="71">
        <f ca="1">SUM(0.333*(M403-J403),J403)</f>
        <v>9.2008</v>
      </c>
      <c r="L403" s="71">
        <f ca="1">SUM(0.666*(M403-J403),J403)</f>
        <v>8.4016</v>
      </c>
      <c r="M403" s="108">
        <f ca="1">SUM(J403,-F403,J403,0.4*ABS(J403-F403))</f>
        <v>7.6</v>
      </c>
      <c r="N403" s="109">
        <f ca="1">SUM(0.2*(R403-M403),M403)</f>
        <v>9.48</v>
      </c>
      <c r="O403" s="71">
        <f ca="1">SUM(0.4*(R403-M403),M403)</f>
        <v>11.36</v>
      </c>
      <c r="P403" s="71">
        <f ca="1">SUM(0.6*(R403-M403),M403)</f>
        <v>13.239999999999998</v>
      </c>
      <c r="Q403" s="71">
        <f ca="1">SUM(0.8*(R403-M403),M403)</f>
        <v>15.120000000000001</v>
      </c>
      <c r="R403" s="108">
        <v>17</v>
      </c>
      <c r="S403" s="122"/>
      <c r="T403" s="111">
        <f ca="1">SUM((BU19+BV19+BW18+BX18+BY17+BZ17+CA16+CB16+CC15+CD15+CE14+CF14+CG13+CH13+CI12+CJ12+CK11+CL11+CM10+CN10)*0.132/2,(BT20+CO9)*0.132,(CN8+CM8+CL8+CK8+CJ7+CI7+CH7+CG7+CF6+CE6+CD6+CC6+CB5+CA5+BZ5+BY5)*0.132/4,(BX4+BW4+BV4)*0.132/3,17)</f>
        <v>18.498538461538459</v>
      </c>
      <c r="U403" s="111"/>
      <c r="V403" s="122"/>
      <c r="W403" s="108"/>
    </row>
    <row r="404" spans="2:23">
      <c r="B404" s="108">
        <v>19</v>
      </c>
      <c r="C404" s="71">
        <f ca="1">SUM(0.25*(F404-B404),B404)</f>
        <v>17.75</v>
      </c>
      <c r="D404" s="71">
        <f ca="1">SUM(0.5*(F404-B404)+B404)</f>
        <v>16.5</v>
      </c>
      <c r="E404" s="71">
        <f ca="1">SUM(0.75*(F404-B404),B404)</f>
        <v>15.25</v>
      </c>
      <c r="F404" s="108">
        <v>14</v>
      </c>
      <c r="G404" s="71">
        <f ca="1">SUM(0.25*(J404-F404),F404)</f>
        <v>12.75</v>
      </c>
      <c r="H404" s="71">
        <f ca="1">SUM(0.5*(J404-F404),F404)</f>
        <v>11.5</v>
      </c>
      <c r="I404" s="71">
        <f ca="1">SUM(0.75*(J404-F404),F404)</f>
        <v>10.25</v>
      </c>
      <c r="J404" s="108">
        <f ca="1">SUM(F404,-B404,F404)</f>
        <v>9</v>
      </c>
      <c r="K404" s="71">
        <f ca="1">SUM(0.333*(M404-J404),J404)</f>
        <v>8.001</v>
      </c>
      <c r="L404" s="71">
        <f ca="1">SUM(0.666*(M404-J404),J404)</f>
        <v>7.002</v>
      </c>
      <c r="M404" s="108">
        <f ca="1">SUM(J404,-F404,J404,0.4*ABS(J404-F404))</f>
        <v>6</v>
      </c>
      <c r="N404" s="109">
        <f ca="1">SUM(0.2*(R404-M404),M404)</f>
        <v>8.2</v>
      </c>
      <c r="O404" s="71">
        <f ca="1">SUM(0.4*(R404-M404),M404)</f>
        <v>10.4</v>
      </c>
      <c r="P404" s="71">
        <f ca="1">SUM(0.6*(R404-M404),M404)</f>
        <v>12.6</v>
      </c>
      <c r="Q404" s="71">
        <f ca="1">SUM(0.8*(R404-M404),M404)</f>
        <v>14.8</v>
      </c>
      <c r="R404" s="108">
        <v>17</v>
      </c>
      <c r="S404" s="122"/>
      <c r="T404" s="111">
        <f ca="1">SUM((BR20+BS20+BT19+BU19+BY17+BZ17+CA16+CB16+CF14+CG14+CK12+CL12+CM11+CN11+CO10+CP10+CQ9+CR9)*0.132/2,(BV19+BW19+BX19+CC15+CD15+CE15+CH13+CI13+CJ13)*0.132/3,(CQ8+CP8+CO8+CN8+CM8+CL7+CK7+CJ7+CI7+CH7)*0.132/5,(CG6+CF6+CE6+CD6+CC5+CB5+CA5+BZ5+BY4+BX4+BW4+BV4)*0.132/4,17)</f>
        <v>18.770661538461539</v>
      </c>
      <c r="U404" s="111"/>
      <c r="V404" s="122"/>
      <c r="W404" s="108"/>
    </row>
    <row r="405" spans="2:23">
      <c r="B405" s="108">
        <v>20</v>
      </c>
      <c r="C405" s="71">
        <f ca="1">SUM(0.25*(F405-B405),B405)</f>
        <v>18.5</v>
      </c>
      <c r="D405" s="71">
        <f ca="1">SUM(0.5*(F405-B405)+B405)</f>
        <v>17</v>
      </c>
      <c r="E405" s="71">
        <f ca="1">SUM(0.75*(F405-B405),B405)</f>
        <v>15.5</v>
      </c>
      <c r="F405" s="108">
        <v>14</v>
      </c>
      <c r="G405" s="71">
        <f ca="1">SUM(0.25*(J405-F405),F405)</f>
        <v>12.5</v>
      </c>
      <c r="H405" s="71">
        <f ca="1">SUM(0.5*(J405-F405),F405)</f>
        <v>11</v>
      </c>
      <c r="I405" s="71">
        <f ca="1">SUM(0.75*(J405-F405),F405)</f>
        <v>9.5</v>
      </c>
      <c r="J405" s="108">
        <f ca="1">SUM(F405,-B405,F405)</f>
        <v>8</v>
      </c>
      <c r="K405" s="71">
        <f ca="1">SUM(0.333*(M405-J405),J405)</f>
        <v>6.8012</v>
      </c>
      <c r="L405" s="71">
        <f ca="1">SUM(0.666*(M405-J405),J405)</f>
        <v>5.6024</v>
      </c>
      <c r="M405" s="108">
        <f ca="1">SUM(J405,-F405,J405,0.4*ABS(J405-F405))</f>
        <v>4.4</v>
      </c>
      <c r="N405" s="109">
        <f ca="1">SUM(0.2*(R405-M405),M405)</f>
        <v>6.92</v>
      </c>
      <c r="O405" s="71">
        <f ca="1">SUM(0.4*(R405-M405),M405)</f>
        <v>9.4400000000000013</v>
      </c>
      <c r="P405" s="71">
        <f ca="1">SUM(0.6*(R405-M405),M405)</f>
        <v>11.96</v>
      </c>
      <c r="Q405" s="71">
        <f ca="1">SUM(0.8*(R405-M405),M405)</f>
        <v>14.48</v>
      </c>
      <c r="R405" s="108">
        <v>17</v>
      </c>
      <c r="S405" s="122"/>
      <c r="T405" s="111">
        <f ca="1">SUM((BP20+BQ20+BU18+BV18)*0.132/2,(BR19+BS19+BT19+BW17+BX17+BY17+BZ16+CA16+CB16+CC15+CD15+CE15+CF14+CG14+CH14+CI13+CJ13+CK13+CL12+CM12+CN12+CO11+CP11+CQ11)*0.132/3,(CR10+CS10+CT9+CU9)*0.132/2,(CT8+CS8+CR8+CQ8+CP8+CO7+CN7+CM7+CL7+CK7+CJ6+CI6+CH6+CG6+CF6+CE5+CD5+CC5+CB5+CA5+BZ4+BY4+BX4+BW4+BV4)*0.132/5,17)</f>
        <v>18.29393846153846</v>
      </c>
      <c r="U405" s="111"/>
      <c r="V405" s="122"/>
      <c r="W405" s="108"/>
    </row>
    <row r="406" spans="2:23">
      <c r="B406" s="108">
        <v>21</v>
      </c>
      <c r="C406" s="71">
        <f ca="1">SUM(0.25*(F406-B406),B406)</f>
        <v>19.25</v>
      </c>
      <c r="D406" s="71">
        <f ca="1">SUM(0.5*(F406-B406)+B406)</f>
        <v>17.5</v>
      </c>
      <c r="E406" s="71">
        <f ca="1">SUM(0.75*(F406-B406),B406)</f>
        <v>15.75</v>
      </c>
      <c r="F406" s="108">
        <v>14</v>
      </c>
      <c r="G406" s="71">
        <f ca="1">SUM(0.25*(J406-F406),F406)</f>
        <v>12.25</v>
      </c>
      <c r="H406" s="71">
        <f ca="1">SUM(0.5*(J406-F406),F406)</f>
        <v>10.5</v>
      </c>
      <c r="I406" s="71">
        <f ca="1">SUM(0.75*(J406-F406),F406)</f>
        <v>8.75</v>
      </c>
      <c r="J406" s="108">
        <f ca="1">SUM(F406,-B406,F406)</f>
        <v>7</v>
      </c>
      <c r="K406" s="71">
        <f ca="1">SUM(0.333*(M406-J406),J406)</f>
        <v>5.6014</v>
      </c>
      <c r="L406" s="71">
        <f ca="1">SUM(0.666*(M406-J406),J406)</f>
        <v>4.2028</v>
      </c>
      <c r="M406" s="108">
        <f ca="1">SUM(J406,-F406,J406,0.4*ABS(J406-F406))</f>
        <v>2.8000000000000003</v>
      </c>
      <c r="N406" s="109">
        <f ca="1">SUM(0.2*(R406-M406),M406)</f>
        <v>5.6400000000000006</v>
      </c>
      <c r="O406" s="71">
        <f ca="1">SUM(0.4*(R406-M406),M406)</f>
        <v>8.48</v>
      </c>
      <c r="P406" s="71">
        <f ca="1">SUM(0.6*(R406-M406),M406)</f>
        <v>11.32</v>
      </c>
      <c r="Q406" s="71">
        <f ca="1">SUM(0.8*(R406-M406),M406)</f>
        <v>14.16</v>
      </c>
      <c r="R406" s="108">
        <v>17</v>
      </c>
      <c r="S406" s="122"/>
      <c r="T406" s="111">
        <f ca="1">SUM((BN20+BO20+BP20+BQ19+BR19+BS19+BT18+BU18+BV18+BW17+BX17+BY17+BZ16+CA16+CB16+CG14+CH14+CI14+CN12+CO12+CP12+CQ11+CR11+CS11+CT10+CU10+CV10)*0.132/3,(CC15+CD15+CE15+CF15+CJ13+CK13+CL13+CM13)*0.132/4,(CW9+CX9)*0.132/2,(CW8+CV8+CU8+CT8+CS8+CR8+CQ7+CP7+CO7+CN7+CM7+CL7+CK6+CJ6+CI6+CH6+CG6+CF6)*0.132/6,(CE5+CD5+CC5+CB5+CA5+BZ4+BY4+BX4+BW4+BV4)*0.132/5,17)</f>
        <v>18.39293846153846</v>
      </c>
      <c r="U406" s="111"/>
      <c r="V406" s="122"/>
      <c r="W406" s="108"/>
    </row>
    <row r="407" spans="2:23">
      <c r="B407" s="108">
        <v>22</v>
      </c>
      <c r="C407" s="71">
        <f ca="1">SUM(0.25*(F407-B407),B407)</f>
        <v>20</v>
      </c>
      <c r="D407" s="71">
        <f ca="1">SUM(0.5*(F407-B407)+B407)</f>
        <v>18</v>
      </c>
      <c r="E407" s="71">
        <f ca="1">SUM(0.75*(F407-B407),B407)</f>
        <v>16</v>
      </c>
      <c r="F407" s="108">
        <v>14</v>
      </c>
      <c r="G407" s="71">
        <f ca="1">SUM(0.25*(J407-F407),F407)</f>
        <v>12</v>
      </c>
      <c r="H407" s="71">
        <f ca="1">SUM(0.5*(J407-F407),F407)</f>
        <v>10</v>
      </c>
      <c r="I407" s="71">
        <f ca="1">SUM(0.75*(J407-F407),F407)</f>
        <v>8</v>
      </c>
      <c r="J407" s="108">
        <f ca="1">SUM(F407,-B407,F407)</f>
        <v>6</v>
      </c>
      <c r="K407" s="71">
        <f ca="1">SUM(0.333*(M407-J407),J407)</f>
        <v>4.4016</v>
      </c>
      <c r="L407" s="71">
        <f ca="1">SUM(0.666*(M407-J407),J407)</f>
        <v>2.8032</v>
      </c>
      <c r="M407" s="108">
        <f ca="1">SUM(J407,-F407,J407,0.4*ABS(J407-F407))</f>
        <v>1.2000000000000002</v>
      </c>
      <c r="N407" s="109">
        <f ca="1">SUM(0.2*(R407-M407),M407)</f>
        <v>4.36</v>
      </c>
      <c r="O407" s="71">
        <f ca="1">SUM(0.4*(R407-M407),M407)</f>
        <v>7.5200000000000005</v>
      </c>
      <c r="P407" s="71">
        <f ca="1">SUM(0.6*(R407-M407),M407)</f>
        <v>10.68</v>
      </c>
      <c r="Q407" s="71">
        <f ca="1">SUM(0.8*(R407-M407),M407)</f>
        <v>13.84</v>
      </c>
      <c r="R407" s="108">
        <v>17</v>
      </c>
      <c r="S407" s="122"/>
      <c r="T407" s="111">
        <f ca="1">SUM((BL20+BM20+BN20+BS18+BT18+BU18+BZ16+CA16+CB16)*0.132/3,(BO19+BP19+BQ19+BR19+BV17+BW17+BX17+BY17+CC15+CD15+CE15+CF15+CG14+CH14+CI14+CJ14+CK13+CL13+CM13+CN13+CO12+CP12+CQ12+CR12+CS11+CT11+CU11+CV11)*0.132/4,(CW10+CX10+CY10+CZ9+DA9+DB9)*0.132/3,(DA8+CZ8+CY8+CX8+CW8+CV8+CU8+CT7+CS7+CR7+CQ7+CP7+CO7+CN7)*0.132/7,(CM6+CL6+CK6+CJ6+CI6+CH6+CG5+CF5+CE5+CD5+CC5+CB5+CA4+BZ4+BY4+BX4+BW4+BV4)*0.132/6,17)</f>
        <v>18.116681318681319</v>
      </c>
      <c r="U407" s="111"/>
      <c r="V407" s="122"/>
      <c r="W407" s="108"/>
    </row>
    <row r="408" spans="2:23">
      <c r="B408" s="108"/>
      <c r="C408" s="71"/>
      <c r="D408" s="71"/>
      <c r="E408" s="71"/>
      <c r="F408" s="108"/>
      <c r="G408" s="71"/>
      <c r="H408" s="71"/>
      <c r="I408" s="71"/>
      <c r="J408" s="108"/>
      <c r="K408" s="71"/>
      <c r="L408" s="71"/>
      <c r="M408" s="108"/>
      <c r="N408" s="109"/>
      <c r="O408" s="71"/>
      <c r="P408" s="71"/>
      <c r="Q408" s="71"/>
      <c r="R408" s="108"/>
      <c r="S408" s="122"/>
      <c r="T408" s="111"/>
      <c r="U408" s="111"/>
      <c r="V408" s="122"/>
      <c r="W408" s="108"/>
    </row>
    <row r="409" spans="2:23">
      <c r="B409" s="108">
        <v>15</v>
      </c>
      <c r="C409" s="71">
        <f ca="1">SUM(0.25*(F409-B409),B409)</f>
        <v>15</v>
      </c>
      <c r="D409" s="71">
        <f ca="1">SUM(0.5*(F409-B409)+B409)</f>
        <v>15</v>
      </c>
      <c r="E409" s="71">
        <f ca="1">SUM(0.75*(F409-B409),B409)</f>
        <v>15</v>
      </c>
      <c r="F409" s="108">
        <v>15</v>
      </c>
      <c r="G409" s="71">
        <f ca="1">SUM(0.25*(J409-F409),F409)</f>
        <v>15</v>
      </c>
      <c r="H409" s="71">
        <f ca="1">SUM(0.5*(J409-F409),F409)</f>
        <v>15</v>
      </c>
      <c r="I409" s="71">
        <f ca="1">SUM(0.75*(J409-F409),F409)</f>
        <v>15</v>
      </c>
      <c r="J409" s="108">
        <f ca="1">SUM(F409,-B409,F409)</f>
        <v>15</v>
      </c>
      <c r="K409" s="71">
        <f ca="1">SUM(0.333*(M409-J409),J409)</f>
        <v>15.0999</v>
      </c>
      <c r="L409" s="71">
        <f ca="1">SUM(0.666*(M409-J409),J409)</f>
        <v>15.1998</v>
      </c>
      <c r="M409" s="108">
        <f ca="1">SUM(J409,-F409,J409,0.2*ABS(J409-F409),0.15*(17-F409))</f>
        <v>15.3</v>
      </c>
      <c r="N409" s="109">
        <f ca="1">SUM(0.2*(R409-M409),M409)</f>
        <v>15.64</v>
      </c>
      <c r="O409" s="71">
        <f ca="1">SUM(0.4*(R409-M409),M409)</f>
        <v>15.98</v>
      </c>
      <c r="P409" s="71">
        <f ca="1">SUM(0.6*(R409-M409),M409)</f>
        <v>16.32</v>
      </c>
      <c r="Q409" s="71">
        <f ca="1">SUM(0.8*(R409-M409),M409)</f>
        <v>16.66</v>
      </c>
      <c r="R409" s="108">
        <v>17</v>
      </c>
      <c r="S409" s="122"/>
      <c r="T409" s="111">
        <f ca="1">SUM((BZ20+BZ19+BZ18+BZ17+BZ16+BZ15+BZ14+BZ13+BZ12+BZ11+BZ10+BY9+BX8+BW7+BW6+BV5+BV4)*0.132,17)</f>
        <v>18.443538461538463</v>
      </c>
      <c r="U409" s="111"/>
      <c r="V409" s="122"/>
      <c r="W409" s="108"/>
    </row>
    <row r="410" spans="2:23">
      <c r="B410" s="108">
        <v>16</v>
      </c>
      <c r="C410" s="71">
        <f ca="1">SUM(0.25*(F410-B410),B410)</f>
        <v>15.75</v>
      </c>
      <c r="D410" s="71">
        <f ca="1">SUM(0.5*(F410-B410)+B410)</f>
        <v>15.5</v>
      </c>
      <c r="E410" s="71">
        <f ca="1">SUM(0.75*(F410-B410),B410)</f>
        <v>15.25</v>
      </c>
      <c r="F410" s="108">
        <v>15</v>
      </c>
      <c r="G410" s="71">
        <f ca="1">SUM(0.25*(J410-F410),F410)</f>
        <v>14.75</v>
      </c>
      <c r="H410" s="71">
        <f ca="1">SUM(0.5*(J410-F410),F410)</f>
        <v>14.5</v>
      </c>
      <c r="I410" s="71">
        <f ca="1">SUM(0.75*(J410-F410),F410)</f>
        <v>14.25</v>
      </c>
      <c r="J410" s="108">
        <f ca="1">SUM(F410,-B410,F410)</f>
        <v>14</v>
      </c>
      <c r="K410" s="71">
        <f ca="1">SUM(0.333*(M410-J410),J410)</f>
        <v>13.8002</v>
      </c>
      <c r="L410" s="71">
        <f ca="1">SUM(0.666*(M410-J410),J410)</f>
        <v>13.6004</v>
      </c>
      <c r="M410" s="108">
        <f ca="1">SUM(J410,-F410,J410,0.4*ABS(J410-F410))</f>
        <v>13.4</v>
      </c>
      <c r="N410" s="109">
        <f ca="1">SUM(0.2*(R410-M410),M410)</f>
        <v>14.120000000000001</v>
      </c>
      <c r="O410" s="71">
        <f ca="1">SUM(0.4*(R410-M410),M410)</f>
        <v>14.84</v>
      </c>
      <c r="P410" s="71">
        <f ca="1">SUM(0.6*(R410-M410),M410)</f>
        <v>15.56</v>
      </c>
      <c r="Q410" s="71">
        <f ca="1">SUM(0.8*(R410-M410),M410)</f>
        <v>16.28</v>
      </c>
      <c r="R410" s="108">
        <v>17</v>
      </c>
      <c r="S410" s="122"/>
      <c r="T410" s="111">
        <f ca="1">SUM((BX20+BY19+BY18+BZ17+BZ16+CA15+CA14+CB13+CB12+CC11+CC10+CC9+BX6+BW5+BV4)*0.132,(CB8+CA8+BZ7+BY7)*0.132/2,17)</f>
        <v>19.169538461538462</v>
      </c>
      <c r="U410" s="111"/>
      <c r="V410" s="122"/>
      <c r="W410" s="108"/>
    </row>
    <row r="411" spans="2:23">
      <c r="B411" s="108">
        <v>17</v>
      </c>
      <c r="C411" s="71">
        <f ca="1">SUM(0.25*(F411-B411),B411)</f>
        <v>16.5</v>
      </c>
      <c r="D411" s="71">
        <f ca="1">SUM(0.5*(F411-B411)+B411)</f>
        <v>16</v>
      </c>
      <c r="E411" s="71">
        <f ca="1">SUM(0.75*(F411-B411),B411)</f>
        <v>15.5</v>
      </c>
      <c r="F411" s="108">
        <v>15</v>
      </c>
      <c r="G411" s="71">
        <f ca="1">SUM(0.25*(J411-F411),F411)</f>
        <v>14.5</v>
      </c>
      <c r="H411" s="71">
        <f ca="1">SUM(0.5*(J411-F411),F411)</f>
        <v>14</v>
      </c>
      <c r="I411" s="71">
        <f ca="1">SUM(0.75*(J411-F411),F411)</f>
        <v>13.5</v>
      </c>
      <c r="J411" s="108">
        <f ca="1">SUM(F411,-B411,F411)</f>
        <v>13</v>
      </c>
      <c r="K411" s="71">
        <f ca="1">SUM(0.333*(M411-J411),J411)</f>
        <v>12.6004</v>
      </c>
      <c r="L411" s="71">
        <f ca="1">SUM(0.666*(M411-J411),J411)</f>
        <v>12.200800000000001</v>
      </c>
      <c r="M411" s="108">
        <f ca="1">SUM(J411,-F411,J411,0.4*ABS(J411-F411))</f>
        <v>11.8</v>
      </c>
      <c r="N411" s="109">
        <f ca="1">SUM(0.2*(R411-M411),M411)</f>
        <v>12.84</v>
      </c>
      <c r="O411" s="71">
        <f ca="1">SUM(0.4*(R411-M411),M411)</f>
        <v>13.88</v>
      </c>
      <c r="P411" s="71">
        <f ca="1">SUM(0.6*(R411-M411),M411)</f>
        <v>14.92</v>
      </c>
      <c r="Q411" s="71">
        <f ca="1">SUM(0.8*(R411-M411),M411)</f>
        <v>15.96</v>
      </c>
      <c r="R411" s="108">
        <v>17</v>
      </c>
      <c r="S411" s="122"/>
      <c r="T411" s="111">
        <f ca="1">SUM((BV20+BW19+BX18+BY17+BZ16+CA15+CB14+CC13+CD12+CE11+CF10+CF9)*0.132,(CE8+CD8+CC7+CB7+CA6+BZ6+BY5+BX5+BW4+BV4)*0.132/2,17)</f>
        <v>19.235538461538461</v>
      </c>
      <c r="U411" s="111"/>
      <c r="V411" s="122"/>
      <c r="W411" s="108"/>
    </row>
    <row r="412" spans="2:23">
      <c r="B412" s="108">
        <v>18</v>
      </c>
      <c r="C412" s="71">
        <f ca="1">SUM(0.25*(F412-B412),B412)</f>
        <v>17.25</v>
      </c>
      <c r="D412" s="71">
        <f ca="1">SUM(0.5*(F412-B412)+B412)</f>
        <v>16.5</v>
      </c>
      <c r="E412" s="71">
        <f ca="1">SUM(0.75*(F412-B412),B412)</f>
        <v>15.75</v>
      </c>
      <c r="F412" s="108">
        <v>15</v>
      </c>
      <c r="G412" s="71">
        <f ca="1">SUM(0.25*(J412-F412),F412)</f>
        <v>14.25</v>
      </c>
      <c r="H412" s="71">
        <f ca="1">SUM(0.5*(J412-F412),F412)</f>
        <v>13.5</v>
      </c>
      <c r="I412" s="71">
        <f ca="1">SUM(0.75*(J412-F412),F412)</f>
        <v>12.75</v>
      </c>
      <c r="J412" s="108">
        <f ca="1">SUM(F412,-B412,F412)</f>
        <v>12</v>
      </c>
      <c r="K412" s="71">
        <f ca="1">SUM(0.333*(M412-J412),J412)</f>
        <v>11.400599999999999</v>
      </c>
      <c r="L412" s="71">
        <f ca="1">SUM(0.666*(M412-J412),J412)</f>
        <v>10.8012</v>
      </c>
      <c r="M412" s="108">
        <f ca="1">SUM(J412,-F412,J412,0.4*ABS(J412-F412))</f>
        <v>10.2</v>
      </c>
      <c r="N412" s="109">
        <f ca="1">SUM(0.2*(R412-M412),M412)</f>
        <v>11.559999999999999</v>
      </c>
      <c r="O412" s="71">
        <f ca="1">SUM(0.4*(R412-M412),M412)</f>
        <v>12.92</v>
      </c>
      <c r="P412" s="71">
        <f ca="1">SUM(0.6*(R412-M412),M412)</f>
        <v>14.28</v>
      </c>
      <c r="Q412" s="71">
        <f ca="1">SUM(0.8*(R412-M412),M412)</f>
        <v>15.64</v>
      </c>
      <c r="R412" s="108">
        <v>17</v>
      </c>
      <c r="S412" s="122"/>
      <c r="T412" s="111">
        <f ca="1">SUM((BT20+BW18+BZ16+CC14+CF12+CI10+CJ9)*0.132,(BU19+BV19+BX17+BY17+CA15+CB15+CD13+CE13+CG11+CH11)*0.132/2,(CI8+CH8+CG8+CF7+CE7+CD7+CC6+CB6+CA6+BZ5+BY5+BX5)*0.132/3,(BW4+BV4)*0.132/2,17)</f>
        <v>18.79553846153846</v>
      </c>
      <c r="U412" s="111"/>
      <c r="V412" s="122"/>
      <c r="W412" s="108"/>
    </row>
    <row r="413" spans="2:23">
      <c r="B413" s="108">
        <v>19</v>
      </c>
      <c r="C413" s="71">
        <f ca="1">SUM(0.25*(F413-B413),B413)</f>
        <v>18</v>
      </c>
      <c r="D413" s="71">
        <f ca="1">SUM(0.5*(F413-B413)+B413)</f>
        <v>17</v>
      </c>
      <c r="E413" s="71">
        <f ca="1">SUM(0.75*(F413-B413),B413)</f>
        <v>16</v>
      </c>
      <c r="F413" s="108">
        <v>15</v>
      </c>
      <c r="G413" s="71">
        <f ca="1">SUM(0.25*(J413-F413),F413)</f>
        <v>14</v>
      </c>
      <c r="H413" s="71">
        <f ca="1">SUM(0.5*(J413-F413),F413)</f>
        <v>13</v>
      </c>
      <c r="I413" s="71">
        <f ca="1">SUM(0.75*(J413-F413),F413)</f>
        <v>12</v>
      </c>
      <c r="J413" s="108">
        <f ca="1">SUM(F413,-B413,F413)</f>
        <v>11</v>
      </c>
      <c r="K413" s="71">
        <f ca="1">SUM(0.333*(M413-J413),J413)</f>
        <v>10.2008</v>
      </c>
      <c r="L413" s="71">
        <f ca="1">SUM(0.666*(M413-J413),J413)</f>
        <v>9.4016</v>
      </c>
      <c r="M413" s="108">
        <f ca="1">SUM(J413,-F413,J413,0.4*ABS(J413-F413))</f>
        <v>8.6</v>
      </c>
      <c r="N413" s="109">
        <f ca="1">SUM(0.2*(R413-M413),M413)</f>
        <v>10.28</v>
      </c>
      <c r="O413" s="71">
        <f ca="1">SUM(0.4*(R413-M413),M413)</f>
        <v>11.96</v>
      </c>
      <c r="P413" s="71">
        <f ca="1">SUM(0.6*(R413-M413),M413)</f>
        <v>13.64</v>
      </c>
      <c r="Q413" s="71">
        <f ca="1">SUM(0.8*(R413-M413),M413)</f>
        <v>15.32</v>
      </c>
      <c r="R413" s="108">
        <v>17</v>
      </c>
      <c r="S413" s="122"/>
      <c r="T413" s="111">
        <f ca="1">SUM((BS19+BT19+BU18+BV18+BW17+BX17+BY16+BZ16+CA15+CB15+CC14+CD14+CE13+CF13+CG12+CH12+CI11+CJ11+CK10+CL10)*0.132/2,(BR20+CM9)*0.132,(CL8+CK8+CJ8+CI8+CH7+CG7+CF7+CE7)*0.132/4,(CD6+CC6+CB6+CA5+BZ5+BY5+BX4+BW4+BV4)*0.132/3,17)</f>
        <v>18.817538461538462</v>
      </c>
      <c r="U413" s="111"/>
      <c r="V413" s="122"/>
      <c r="W413" s="108"/>
    </row>
    <row r="414" spans="2:23">
      <c r="B414" s="108">
        <v>20</v>
      </c>
      <c r="C414" s="71">
        <f ca="1">SUM(0.25*(F414-B414),B414)</f>
        <v>18.75</v>
      </c>
      <c r="D414" s="71">
        <f ca="1">SUM(0.5*(F414-B414)+B414)</f>
        <v>17.5</v>
      </c>
      <c r="E414" s="71">
        <f ca="1">SUM(0.75*(F414-B414),B414)</f>
        <v>16.25</v>
      </c>
      <c r="F414" s="108">
        <v>15</v>
      </c>
      <c r="G414" s="71">
        <f ca="1">SUM(0.25*(J414-F414),F414)</f>
        <v>13.75</v>
      </c>
      <c r="H414" s="71">
        <f ca="1">SUM(0.5*(J414-F414),F414)</f>
        <v>12.5</v>
      </c>
      <c r="I414" s="71">
        <f ca="1">SUM(0.75*(J414-F414),F414)</f>
        <v>11.25</v>
      </c>
      <c r="J414" s="108">
        <f ca="1">SUM(F414,-B414,F414)</f>
        <v>10</v>
      </c>
      <c r="K414" s="71">
        <f ca="1">SUM(0.333*(M414-J414),J414)</f>
        <v>9.001</v>
      </c>
      <c r="L414" s="71">
        <f ca="1">SUM(0.666*(M414-J414),J414)</f>
        <v>8.0019999999999989</v>
      </c>
      <c r="M414" s="108">
        <f ca="1">SUM(J414,-F414,J414,0.4*ABS(J414-F414))</f>
        <v>7</v>
      </c>
      <c r="N414" s="109">
        <f ca="1">SUM(0.2*(R414-M414),M414)</f>
        <v>9</v>
      </c>
      <c r="O414" s="71">
        <f ca="1">SUM(0.4*(R414-M414),M414)</f>
        <v>11</v>
      </c>
      <c r="P414" s="71">
        <f ca="1">SUM(0.6*(R414-M414),M414)</f>
        <v>13</v>
      </c>
      <c r="Q414" s="71">
        <f ca="1">SUM(0.8*(R414-M414),M414)</f>
        <v>15</v>
      </c>
      <c r="R414" s="108">
        <v>17</v>
      </c>
      <c r="S414" s="122"/>
      <c r="T414" s="111">
        <f ca="1">SUM((BP20+BQ20+BR19+BS19+BW17+BX17+BY16+BZ16+CD14+CE14+CI12+CJ12+CK11+CL11+CM10+CN10+CO9+CP9)*0.132/2,(BT18+BU18+BV18+CA15+CB15+CC15+CF13+CG13+CH13)*0.132/3,(CO8+CN8+CM8+CL8+CK7+CJ7+CI7+CH7+CG6+CF6+CE6+CD6+CC5+CB5+CA5+BZ5+BY4+BX4+BW4+BV4)*0.132/4,17)</f>
        <v>18.498538461538462</v>
      </c>
      <c r="U414" s="111"/>
      <c r="V414" s="122"/>
      <c r="W414" s="108"/>
    </row>
    <row r="415" spans="2:23">
      <c r="B415" s="108">
        <v>21</v>
      </c>
      <c r="C415" s="71">
        <f ca="1">SUM(0.25*(F415-B415),B415)</f>
        <v>19.5</v>
      </c>
      <c r="D415" s="71">
        <f ca="1">SUM(0.5*(F415-B415)+B415)</f>
        <v>18</v>
      </c>
      <c r="E415" s="71">
        <f ca="1">SUM(0.75*(F415-B415),B415)</f>
        <v>16.5</v>
      </c>
      <c r="F415" s="108">
        <v>15</v>
      </c>
      <c r="G415" s="71">
        <f ca="1">SUM(0.25*(J415-F415),F415)</f>
        <v>13.5</v>
      </c>
      <c r="H415" s="71">
        <f ca="1">SUM(0.5*(J415-F415),F415)</f>
        <v>12</v>
      </c>
      <c r="I415" s="71">
        <f ca="1">SUM(0.75*(J415-F415),F415)</f>
        <v>10.5</v>
      </c>
      <c r="J415" s="108">
        <f ca="1">SUM(F415,-B415,F415)</f>
        <v>9</v>
      </c>
      <c r="K415" s="71">
        <f ca="1">SUM(0.333*(M415-J415),J415)</f>
        <v>7.8012</v>
      </c>
      <c r="L415" s="71">
        <f ca="1">SUM(0.666*(M415-J415),J415)</f>
        <v>6.6024</v>
      </c>
      <c r="M415" s="108">
        <f ca="1">SUM(J415,-F415,J415,0.4*ABS(J415-F415))</f>
        <v>5.4</v>
      </c>
      <c r="N415" s="109">
        <f ca="1">SUM(0.2*(R415-M415),M415)</f>
        <v>7.7200000000000006</v>
      </c>
      <c r="O415" s="71">
        <f ca="1">SUM(0.4*(R415-M415),M415)</f>
        <v>10.04</v>
      </c>
      <c r="P415" s="71">
        <f ca="1">SUM(0.6*(R415-M415),M415)</f>
        <v>12.36</v>
      </c>
      <c r="Q415" s="71">
        <f ca="1">SUM(0.8*(R415-M415),M415)</f>
        <v>14.68</v>
      </c>
      <c r="R415" s="108">
        <v>17</v>
      </c>
      <c r="S415" s="122"/>
      <c r="T415" s="111">
        <f ca="1">SUM((BN20+BO20+BS18+BT18)*0.132/2,(BP19+BQ19+BR19+BU17+BV17+BW17+BX16+BY16+BZ16+CA15+CB15+CC15+CD14+CE14+CF14+CG13+CH13+CI13+CJ12+CK12+CL12+CM11+CN11+CO11)*0.132/3,(CP10+CQ10+CR9+CS9)*0.132/2,(CR8+CQ8+CP8+CO8+CN8+CM7+CL7+CK7+CJ7+CI7+CH6+CG6+CF6+CE6+CD6)*0.132/5,(CC5+CB5+CA5+BZ5+BY4+BX4+BW4+BV4)*0.132/4,17)</f>
        <v>18.225738461538462</v>
      </c>
      <c r="U415" s="111"/>
      <c r="V415" s="122"/>
      <c r="W415" s="108"/>
    </row>
    <row r="416" spans="2:23">
      <c r="B416" s="108">
        <v>22</v>
      </c>
      <c r="C416" s="71">
        <f ca="1">SUM(0.25*(F416-B416),B416)</f>
        <v>20.25</v>
      </c>
      <c r="D416" s="71">
        <f ca="1">SUM(0.5*(F416-B416)+B416)</f>
        <v>18.5</v>
      </c>
      <c r="E416" s="71">
        <f ca="1">SUM(0.75*(F416-B416),B416)</f>
        <v>16.75</v>
      </c>
      <c r="F416" s="108">
        <v>15</v>
      </c>
      <c r="G416" s="71">
        <f ca="1">SUM(0.25*(J416-F416),F416)</f>
        <v>13.25</v>
      </c>
      <c r="H416" s="71">
        <f ca="1">SUM(0.5*(J416-F416),F416)</f>
        <v>11.5</v>
      </c>
      <c r="I416" s="71">
        <f ca="1">SUM(0.75*(J416-F416),F416)</f>
        <v>9.75</v>
      </c>
      <c r="J416" s="108">
        <f ca="1">SUM(F416,-B416,F416)</f>
        <v>8</v>
      </c>
      <c r="K416" s="71">
        <f ca="1">SUM(0.333*(M416-J416),J416)</f>
        <v>6.6014</v>
      </c>
      <c r="L416" s="71">
        <f ca="1">SUM(0.666*(M416-J416),J416)</f>
        <v>5.2028</v>
      </c>
      <c r="M416" s="108">
        <f ca="1">SUM(J416,-F416,J416,0.4*ABS(J416-F416))</f>
        <v>3.8000000000000003</v>
      </c>
      <c r="N416" s="109">
        <f ca="1">SUM(0.2*(R416-M416),M416)</f>
        <v>6.44</v>
      </c>
      <c r="O416" s="71">
        <f ca="1">SUM(0.4*(R416-M416),M416)</f>
        <v>9.08</v>
      </c>
      <c r="P416" s="71">
        <f ca="1">SUM(0.6*(R416-M416),M416)</f>
        <v>11.719999999999999</v>
      </c>
      <c r="Q416" s="71">
        <f ca="1">SUM(0.8*(R416-M416),M416)</f>
        <v>14.360000000000001</v>
      </c>
      <c r="R416" s="108">
        <v>17</v>
      </c>
      <c r="S416" s="122"/>
      <c r="T416" s="111">
        <f ca="1">SUM((BL20+BM20+BN20+BO19+BP19+BQ19+BR18+BS18+BT18+BU17+BV17+BW17+BX16+BY16+BZ16++CE14+CF14+CG14+CL12+CM12+CN12+CO11+CP11+CQ11+CR10+CS10+CT10)*0.132/3,(CA15+CB15+CC15+CD15+CH13+CI13+CJ13+CK13)*0.132/4,(CU9+CV9)*0.132/2,(CU8+CT8+CS8+CR8+CQ8+CP8)*0.132/6,(CO7+CN7+CM7+CL7+CK7+CJ6+CI6+CH6+CG6+CF6+CE5+CD5+CC5+CB5+CA5+BZ4+BY4+BX4+BW4+BV4)*0.132/5,17)</f>
        <v>18.06513846153846</v>
      </c>
      <c r="U416" s="111"/>
      <c r="V416" s="122"/>
      <c r="W416" s="108"/>
    </row>
    <row r="417" spans="2:23">
      <c r="B417" s="108">
        <v>23</v>
      </c>
      <c r="C417" s="71">
        <f ca="1">SUM(0.25*(F417-B417),B417)</f>
        <v>21</v>
      </c>
      <c r="D417" s="71">
        <f ca="1">SUM(0.5*(F417-B417)+B417)</f>
        <v>19</v>
      </c>
      <c r="E417" s="71">
        <f ca="1">SUM(0.75*(F417-B417),B417)</f>
        <v>17</v>
      </c>
      <c r="F417" s="108">
        <v>15</v>
      </c>
      <c r="G417" s="71">
        <f ca="1">SUM(0.25*(J417-F417),F417)</f>
        <v>13</v>
      </c>
      <c r="H417" s="71">
        <f ca="1">SUM(0.5*(J417-F417),F417)</f>
        <v>11</v>
      </c>
      <c r="I417" s="71">
        <f ca="1">SUM(0.75*(J417-F417),F417)</f>
        <v>9</v>
      </c>
      <c r="J417" s="108">
        <f ca="1">SUM(F417,-B417,F417)</f>
        <v>7</v>
      </c>
      <c r="K417" s="71">
        <f ca="1">SUM(0.333*(M417-J417),J417)</f>
        <v>5.4016</v>
      </c>
      <c r="L417" s="71">
        <f ca="1">SUM(0.666*(M417-J417),J417)</f>
        <v>3.8032</v>
      </c>
      <c r="M417" s="108">
        <f ca="1">SUM(J417,-F417,J417,0.4*ABS(J417-F417))</f>
        <v>2.2</v>
      </c>
      <c r="N417" s="109">
        <f ca="1">SUM(0.2*(R417-M417),M417)</f>
        <v>5.16</v>
      </c>
      <c r="O417" s="71">
        <f ca="1">SUM(0.4*(R417-M417),M417)</f>
        <v>8.120000000000001</v>
      </c>
      <c r="P417" s="71">
        <f ca="1">SUM(0.6*(R417-M417),M417)</f>
        <v>11.080000000000002</v>
      </c>
      <c r="Q417" s="71">
        <f ca="1">SUM(0.8*(R417-M417),M417)</f>
        <v>14.040000000000003</v>
      </c>
      <c r="R417" s="108">
        <v>17</v>
      </c>
      <c r="S417" s="122"/>
      <c r="T417" s="111">
        <f ca="1">SUM((BJ20+BK20+BL20+BQ18+BR18+BS18+BX16+BY16+BZ16)*0.132/3,(BM19+BN19+BO19+BP19+BT17+BU17+BV17+BW17+CA15+CB15+CC15+CD15+CE14+CF14+CG14+CH14+CI13+CJ13+CK13+CL13+CM12+CN12+CO12+CP12+CQ11+CR11+CS11+CT11)*0.132/4,(CU10+CV10+CW10+CX9+CY9+CZ9)*0.132/3,(CY8+CX8+CW8+CV8+CU8+CT8+CS7+CR7+CQ7+CP7+CO7+CN7+CM6+CL6+CK6+CJ6+CI6+CH6+CG5+CF5+CE5+CD5+CC5+CB5+CA4+BZ4+BY4+BX4+BW4+BV4)*0.132/6,17)</f>
        <v>18.058538461538461</v>
      </c>
      <c r="U417" s="111"/>
      <c r="V417" s="122"/>
      <c r="W417" s="108"/>
    </row>
    <row r="418" spans="2:23">
      <c r="B418" s="108"/>
      <c r="C418" s="71"/>
      <c r="D418" s="71"/>
      <c r="E418" s="71"/>
      <c r="F418" s="108"/>
      <c r="G418" s="71"/>
      <c r="H418" s="71"/>
      <c r="I418" s="71"/>
      <c r="J418" s="108"/>
      <c r="K418" s="71"/>
      <c r="L418" s="71"/>
      <c r="M418" s="108"/>
      <c r="N418" s="109"/>
      <c r="O418" s="71"/>
      <c r="P418" s="71"/>
      <c r="Q418" s="71"/>
      <c r="R418" s="108"/>
      <c r="S418" s="122"/>
      <c r="T418" s="111"/>
      <c r="U418" s="111"/>
      <c r="V418" s="122"/>
      <c r="W418" s="108"/>
    </row>
    <row r="419" spans="2:23">
      <c r="B419" s="108">
        <v>16</v>
      </c>
      <c r="C419" s="71">
        <f ca="1">SUM(0.25*(F419-B419),B419)</f>
        <v>16</v>
      </c>
      <c r="D419" s="71">
        <f ca="1">SUM(0.5*(F419-B419)+B419)</f>
        <v>16</v>
      </c>
      <c r="E419" s="71">
        <f ca="1">SUM(0.75*(F419-B419),B419)</f>
        <v>16</v>
      </c>
      <c r="F419" s="108">
        <v>16</v>
      </c>
      <c r="G419" s="71">
        <f ca="1">SUM(0.25*(J419-F419),F419)</f>
        <v>16</v>
      </c>
      <c r="H419" s="71">
        <f ca="1">SUM(0.5*(J419-F419),F419)</f>
        <v>16</v>
      </c>
      <c r="I419" s="71">
        <f ca="1">SUM(0.75*(J419-F419),F419)</f>
        <v>16</v>
      </c>
      <c r="J419" s="108">
        <f ca="1">SUM(F419,-B419,F419)</f>
        <v>16</v>
      </c>
      <c r="K419" s="71">
        <f ca="1">SUM(0.333*(M419-J419),J419)</f>
        <v>16.04995</v>
      </c>
      <c r="L419" s="71">
        <f ca="1">SUM(0.666*(M419-J419),J419)</f>
        <v>16.099899999999998</v>
      </c>
      <c r="M419" s="108">
        <f ca="1">SUM(J419,-F419,J419,0.2*ABS(J419-F419),0.15*(17-F419))</f>
        <v>16.15</v>
      </c>
      <c r="N419" s="109">
        <f ca="1">SUM(0.2*(R419-M419),M419)</f>
        <v>16.32</v>
      </c>
      <c r="O419" s="71">
        <f ca="1">SUM(0.4*(R419-M419),M419)</f>
        <v>16.49</v>
      </c>
      <c r="P419" s="71">
        <f ca="1">SUM(0.6*(R419-M419),M419)</f>
        <v>16.66</v>
      </c>
      <c r="Q419" s="71">
        <f ca="1">SUM(0.8*(R419-M419),M419)</f>
        <v>16.83</v>
      </c>
      <c r="R419" s="108">
        <v>17</v>
      </c>
      <c r="S419" s="122"/>
      <c r="T419" s="111">
        <f ca="1">SUM((BX20+BX19+BX18+BX17+BX16+BX15+BX14+BX13+BX12+BX11+BX10+BX9+BW8+BW7+BV6+BV5+BV4)*0.132,17)</f>
        <v>19.103538461538459</v>
      </c>
      <c r="U419" s="111"/>
      <c r="V419" s="122"/>
      <c r="W419" s="108"/>
    </row>
    <row r="420" spans="2:23">
      <c r="B420" s="108">
        <v>17</v>
      </c>
      <c r="C420" s="71">
        <f ca="1">SUM(0.25*(F420-B420),B420)</f>
        <v>16.75</v>
      </c>
      <c r="D420" s="71">
        <f ca="1">SUM(0.5*(F420-B420)+B420)</f>
        <v>16.5</v>
      </c>
      <c r="E420" s="71">
        <f ca="1">SUM(0.75*(F420-B420),B420)</f>
        <v>16.25</v>
      </c>
      <c r="F420" s="108">
        <v>16</v>
      </c>
      <c r="G420" s="71">
        <f ca="1">SUM(0.25*(J420-F420),F420)</f>
        <v>15.75</v>
      </c>
      <c r="H420" s="71">
        <f ca="1">SUM(0.5*(J420-F420),F420)</f>
        <v>15.5</v>
      </c>
      <c r="I420" s="71">
        <f ca="1">SUM(0.75*(J420-F420),F420)</f>
        <v>15.25</v>
      </c>
      <c r="J420" s="108">
        <f ca="1">SUM(F420,-B420,F420)</f>
        <v>15</v>
      </c>
      <c r="K420" s="71">
        <f ca="1">SUM(0.333*(M420-J420),J420)</f>
        <v>14.8002</v>
      </c>
      <c r="L420" s="71">
        <f ca="1">SUM(0.666*(M420-J420),J420)</f>
        <v>14.6004</v>
      </c>
      <c r="M420" s="108">
        <f ca="1">SUM(J420,-F420,J420,0.4*ABS(J420-F420))</f>
        <v>14.4</v>
      </c>
      <c r="N420" s="109">
        <f ca="1">SUM(0.2*(R420-M420),M420)</f>
        <v>14.92</v>
      </c>
      <c r="O420" s="71">
        <f ca="1">SUM(0.4*(R420-M420),M420)</f>
        <v>15.44</v>
      </c>
      <c r="P420" s="71">
        <f ca="1">SUM(0.6*(R420-M420),M420)</f>
        <v>15.96</v>
      </c>
      <c r="Q420" s="71">
        <f ca="1">SUM(0.8*(R420-M420),M420)</f>
        <v>16.48</v>
      </c>
      <c r="R420" s="108">
        <v>17</v>
      </c>
      <c r="S420" s="122"/>
      <c r="T420" s="111">
        <f ca="1">SUM((BV20+BW19+BW18+BX17+BX16+BY15+BY14+BZ13+BZ12+CA11+CA10+CA9+BZ8+BY7+BX6+BW5+BV4)*0.132,17)</f>
        <v>18.047538461538462</v>
      </c>
      <c r="U420" s="111"/>
      <c r="V420" s="122"/>
      <c r="W420" s="108"/>
    </row>
    <row r="421" spans="2:23">
      <c r="B421" s="108">
        <v>18</v>
      </c>
      <c r="C421" s="71">
        <f ca="1">SUM(0.25*(F421-B421),B421)</f>
        <v>17.5</v>
      </c>
      <c r="D421" s="71">
        <f ca="1">SUM(0.5*(F421-B421)+B421)</f>
        <v>17</v>
      </c>
      <c r="E421" s="71">
        <f ca="1">SUM(0.75*(F421-B421),B421)</f>
        <v>16.5</v>
      </c>
      <c r="F421" s="108">
        <v>16</v>
      </c>
      <c r="G421" s="71">
        <f ca="1">SUM(0.25*(J421-F421),F421)</f>
        <v>15.5</v>
      </c>
      <c r="H421" s="71">
        <f ca="1">SUM(0.5*(J421-F421),F421)</f>
        <v>15</v>
      </c>
      <c r="I421" s="71">
        <f ca="1">SUM(0.75*(J421-F421),F421)</f>
        <v>14.5</v>
      </c>
      <c r="J421" s="108">
        <f ca="1">SUM(F421,-B421,F421)</f>
        <v>14</v>
      </c>
      <c r="K421" s="71">
        <f ca="1">SUM(0.333*(M421-J421),J421)</f>
        <v>13.6004</v>
      </c>
      <c r="L421" s="71">
        <f ca="1">SUM(0.666*(M421-J421),J421)</f>
        <v>13.200800000000001</v>
      </c>
      <c r="M421" s="108">
        <f ca="1">SUM(J421,-F421,J421,0.4*ABS(J421-F421))</f>
        <v>12.8</v>
      </c>
      <c r="N421" s="109">
        <f ca="1">SUM(0.2*(R421-M421),M421)</f>
        <v>13.64</v>
      </c>
      <c r="O421" s="71">
        <f ca="1">SUM(0.4*(R421-M421),M421)</f>
        <v>14.48</v>
      </c>
      <c r="P421" s="71">
        <f ca="1">SUM(0.6*(R421-M421),M421)</f>
        <v>15.32</v>
      </c>
      <c r="Q421" s="71">
        <f ca="1">SUM(0.8*(R421-M421),M421)</f>
        <v>16.16</v>
      </c>
      <c r="R421" s="108">
        <v>17</v>
      </c>
      <c r="S421" s="122"/>
      <c r="T421" s="111">
        <f ca="1">SUM((BT20+BU19+BV18+BW17+BX16+BY15+BZ14+CA13+CB12+CC11+CD10+CD9)*0.132,(CC8+CB8+CA7+BZ7+BY6+BX6)*0.132/2,(BW5+BV4)*0.132,17)</f>
        <v>18.443538461538459</v>
      </c>
      <c r="U421" s="111"/>
      <c r="V421" s="122"/>
      <c r="W421" s="108"/>
    </row>
    <row r="422" spans="2:23">
      <c r="B422" s="108">
        <v>19</v>
      </c>
      <c r="C422" s="71">
        <f ca="1">SUM(0.25*(F422-B422),B422)</f>
        <v>18.25</v>
      </c>
      <c r="D422" s="71">
        <f ca="1">SUM(0.5*(F422-B422)+B422)</f>
        <v>17.5</v>
      </c>
      <c r="E422" s="71">
        <f ca="1">SUM(0.75*(F422-B422),B422)</f>
        <v>16.75</v>
      </c>
      <c r="F422" s="108">
        <v>16</v>
      </c>
      <c r="G422" s="71">
        <f ca="1">SUM(0.25*(J422-F422),F422)</f>
        <v>15.25</v>
      </c>
      <c r="H422" s="71">
        <f ca="1">SUM(0.5*(J422-F422),F422)</f>
        <v>14.5</v>
      </c>
      <c r="I422" s="71">
        <f ca="1">SUM(0.75*(J422-F422),F422)</f>
        <v>13.75</v>
      </c>
      <c r="J422" s="108">
        <f ca="1">SUM(F422,-B422,F422)</f>
        <v>13</v>
      </c>
      <c r="K422" s="71">
        <f ca="1">SUM(0.333*(M422-J422),J422)</f>
        <v>12.400599999999999</v>
      </c>
      <c r="L422" s="71">
        <f ca="1">SUM(0.666*(M422-J422),J422)</f>
        <v>11.8012</v>
      </c>
      <c r="M422" s="108">
        <f ca="1">SUM(J422,-F422,J422,0.4*ABS(J422-F422))</f>
        <v>11.2</v>
      </c>
      <c r="N422" s="109">
        <f ca="1">SUM(0.2*(R422-M422),M422)</f>
        <v>12.36</v>
      </c>
      <c r="O422" s="71">
        <f ca="1">SUM(0.4*(R422-M422),M422)</f>
        <v>13.52</v>
      </c>
      <c r="P422" s="71">
        <f ca="1">SUM(0.6*(R422-M422),M422)</f>
        <v>14.68</v>
      </c>
      <c r="Q422" s="71">
        <f ca="1">SUM(0.8*(R422-M422),M422)</f>
        <v>15.84</v>
      </c>
      <c r="R422" s="108">
        <v>17</v>
      </c>
      <c r="S422" s="122"/>
      <c r="T422" s="111">
        <f ca="1">SUM((BR20+BU18+BX16+CA14+CD12+CG10+CH9)*0.132,(BS19+BT19+BV17+BW17+BY15+BZ15+CB13+CC13+CE11+CF11)*0.132/2,(CG8+CF8+CE8+CD7+CC7+CB7)*0.132/3,(CA6+BZ6+BY5+BX5+BW4+BV4)*0.132/2,17)</f>
        <v>18.421538461538461</v>
      </c>
      <c r="U422" s="111"/>
      <c r="V422" s="122"/>
      <c r="W422" s="108"/>
    </row>
    <row r="423" spans="2:23">
      <c r="B423" s="108">
        <v>20</v>
      </c>
      <c r="C423" s="71">
        <f ca="1">SUM(0.25*(F423-B423),B423)</f>
        <v>19</v>
      </c>
      <c r="D423" s="71">
        <f ca="1">SUM(0.5*(F423-B423)+B423)</f>
        <v>18</v>
      </c>
      <c r="E423" s="71">
        <f ca="1">SUM(0.75*(F423-B423),B423)</f>
        <v>17</v>
      </c>
      <c r="F423" s="108">
        <v>16</v>
      </c>
      <c r="G423" s="71">
        <f ca="1">SUM(0.25*(J423-F423),F423)</f>
        <v>15</v>
      </c>
      <c r="H423" s="71">
        <f ca="1">SUM(0.5*(J423-F423),F423)</f>
        <v>14</v>
      </c>
      <c r="I423" s="71">
        <f ca="1">SUM(0.75*(J423-F423),F423)</f>
        <v>13</v>
      </c>
      <c r="J423" s="108">
        <f ca="1">SUM(F423,-B423,F423)</f>
        <v>12</v>
      </c>
      <c r="K423" s="71">
        <f ca="1">SUM(0.333*(M423-J423),J423)</f>
        <v>11.2008</v>
      </c>
      <c r="L423" s="71">
        <f ca="1">SUM(0.666*(M423-J423),J423)</f>
        <v>10.4016</v>
      </c>
      <c r="M423" s="108">
        <f ca="1">SUM(J423,-F423,J423,0.4*ABS(J423-F423))</f>
        <v>9.6</v>
      </c>
      <c r="N423" s="109">
        <f ca="1">SUM(0.2*(R423-M423),M423)</f>
        <v>11.08</v>
      </c>
      <c r="O423" s="71">
        <f ca="1">SUM(0.4*(R423-M423),M423)</f>
        <v>12.56</v>
      </c>
      <c r="P423" s="71">
        <f ca="1">SUM(0.6*(R423-M423),M423)</f>
        <v>14.04</v>
      </c>
      <c r="Q423" s="71">
        <f ca="1">SUM(0.8*(R423-M423),M423)</f>
        <v>15.52</v>
      </c>
      <c r="R423" s="108">
        <v>17</v>
      </c>
      <c r="S423" s="122"/>
      <c r="T423" s="111">
        <f ca="1">SUM((BQ19+BR19+BS18+BT18+BU17+BV17+BW16+BX16+BY15+BZ15+CA14+CB14+CC13+CD13+CE12+CF12+CG11+CH11+CI10+CJ10)*0.132/2,(BP20+CK9)*0.132,(CJ8+CI8+CH8+CG7+CF7+CE7+CD6+CC6+CB6+CA5+BZ5+BY5+BX4+BW4+BV4)*0.132/3,17)</f>
        <v>18.421538461538461</v>
      </c>
      <c r="U423" s="111"/>
      <c r="V423" s="122"/>
      <c r="W423" s="108"/>
    </row>
    <row r="424" spans="2:23">
      <c r="B424" s="108">
        <v>21</v>
      </c>
      <c r="C424" s="71">
        <f ca="1">SUM(0.25*(F424-B424),B424)</f>
        <v>19.75</v>
      </c>
      <c r="D424" s="71">
        <f ca="1">SUM(0.5*(F424-B424)+B424)</f>
        <v>18.5</v>
      </c>
      <c r="E424" s="71">
        <f ca="1">SUM(0.75*(F424-B424),B424)</f>
        <v>17.25</v>
      </c>
      <c r="F424" s="108">
        <v>16</v>
      </c>
      <c r="G424" s="71">
        <f ca="1">SUM(0.25*(J424-F424),F424)</f>
        <v>14.75</v>
      </c>
      <c r="H424" s="71">
        <f ca="1">SUM(0.5*(J424-F424),F424)</f>
        <v>13.5</v>
      </c>
      <c r="I424" s="71">
        <f ca="1">SUM(0.75*(J424-F424),F424)</f>
        <v>12.25</v>
      </c>
      <c r="J424" s="108">
        <f ca="1">SUM(F424,-B424,F424)</f>
        <v>11</v>
      </c>
      <c r="K424" s="71">
        <f ca="1">SUM(0.333*(M424-J424),J424)</f>
        <v>10.001</v>
      </c>
      <c r="L424" s="71">
        <f ca="1">SUM(0.666*(M424-J424),J424)</f>
        <v>9.0019999999999989</v>
      </c>
      <c r="M424" s="108">
        <f ca="1">SUM(J424,-F424,J424,0.4*ABS(J424-F424))</f>
        <v>8</v>
      </c>
      <c r="N424" s="109">
        <f ca="1">SUM(0.2*(R424-M424),M424)</f>
        <v>9.8</v>
      </c>
      <c r="O424" s="71">
        <f ca="1">SUM(0.4*(R424-M424),M424)</f>
        <v>11.6</v>
      </c>
      <c r="P424" s="71">
        <f ca="1">SUM(0.6*(R424-M424),M424)</f>
        <v>13.399999999999999</v>
      </c>
      <c r="Q424" s="71">
        <f ca="1">SUM(0.8*(R424-M424),M424)</f>
        <v>15.2</v>
      </c>
      <c r="R424" s="108">
        <v>17</v>
      </c>
      <c r="S424" s="122"/>
      <c r="T424" s="111">
        <f ca="1">SUM((BN20+BO20+BP19+BQ19+BU17+BV17+BW16+BX16+CB14+CC14+CG12+CH12+CI11+CJ11+CK10+CL10+CM9+CN9)*0.132/2,(BR18+BS18+BT18+BY15+BZ15+CA15+CD13+CE13+CF13)*0.132/3,(CM8+CL8+CK8+CJ8+CI7+CH7+CG7+CF7+CE6+CD6+CC6+CB6)*0.132/4,(CA5+BZ5+BY5+BX4+BW4+BV4)*0.132/3,17)</f>
        <v>18.190538461538463</v>
      </c>
      <c r="U424" s="111"/>
      <c r="V424" s="122"/>
      <c r="W424" s="108"/>
    </row>
    <row r="425" spans="2:23">
      <c r="B425" s="108">
        <v>22</v>
      </c>
      <c r="C425" s="71">
        <f ca="1">SUM(0.25*(F425-B425),B425)</f>
        <v>20.5</v>
      </c>
      <c r="D425" s="71">
        <f ca="1">SUM(0.5*(F425-B425)+B425)</f>
        <v>19</v>
      </c>
      <c r="E425" s="71">
        <f ca="1">SUM(0.75*(F425-B425),B425)</f>
        <v>17.5</v>
      </c>
      <c r="F425" s="108">
        <v>16</v>
      </c>
      <c r="G425" s="71">
        <f ca="1">SUM(0.25*(J425-F425),F425)</f>
        <v>14.5</v>
      </c>
      <c r="H425" s="71">
        <f ca="1">SUM(0.5*(J425-F425),F425)</f>
        <v>13</v>
      </c>
      <c r="I425" s="71">
        <f ca="1">SUM(0.75*(J425-F425),F425)</f>
        <v>11.5</v>
      </c>
      <c r="J425" s="108">
        <f ca="1">SUM(F425,-B425,F425)</f>
        <v>10</v>
      </c>
      <c r="K425" s="71">
        <f ca="1">SUM(0.333*(M425-J425),J425)</f>
        <v>8.8012</v>
      </c>
      <c r="L425" s="71">
        <f ca="1">SUM(0.666*(M425-J425),J425)</f>
        <v>7.6024</v>
      </c>
      <c r="M425" s="108">
        <f ca="1">SUM(J425,-F425,J425,0.4*ABS(J425-F425))</f>
        <v>6.4</v>
      </c>
      <c r="N425" s="109">
        <f ca="1">SUM(0.2*(R425-M425),M425)</f>
        <v>8.52</v>
      </c>
      <c r="O425" s="71">
        <f ca="1">SUM(0.4*(R425-M425),M425)</f>
        <v>10.64</v>
      </c>
      <c r="P425" s="71">
        <f ca="1">SUM(0.6*(R425-M425),M425)</f>
        <v>12.76</v>
      </c>
      <c r="Q425" s="71">
        <f ca="1">SUM(0.8*(R425-M425),M425)</f>
        <v>14.88</v>
      </c>
      <c r="R425" s="108">
        <v>17</v>
      </c>
      <c r="S425" s="122"/>
      <c r="T425" s="111">
        <f ca="1">SUM((BL20+BM20+BQ18+BR18)*0.132/2,(BN19+BO19+BP19+BS17+BT17+BU17+BV16+BW16+BX16+BY15+BZ15+CA15+CB14+CC14+CD14+CE13+CF13+CG13+CH12+CI12+CJ12+CK11+CL11+CM11)*0.132/3,(CN10+CO10+CP9+CQ9)*0.132/2,(CP8+CO8+CN8+CM8+CL8)*0.132/5,(CK7+CJ7+CI7+CH7+CG6+CF6+CE6+CD6+CC5+CB5+CA5+BZ5+BY4+BX4+BW4+BV4)*0.132/4,17)</f>
        <v>18.04973846153846</v>
      </c>
      <c r="U425" s="111"/>
      <c r="V425" s="122"/>
      <c r="W425" s="108"/>
    </row>
    <row r="426" spans="2:23">
      <c r="B426" s="108">
        <v>23</v>
      </c>
      <c r="C426" s="71">
        <f ca="1">SUM(0.25*(F426-B426),B426)</f>
        <v>21.25</v>
      </c>
      <c r="D426" s="71">
        <f ca="1">SUM(0.5*(F426-B426)+B426)</f>
        <v>19.5</v>
      </c>
      <c r="E426" s="71">
        <f ca="1">SUM(0.75*(F426-B426),B426)</f>
        <v>17.75</v>
      </c>
      <c r="F426" s="108">
        <v>16</v>
      </c>
      <c r="G426" s="71">
        <f ca="1">SUM(0.25*(J426-F426),F426)</f>
        <v>14.25</v>
      </c>
      <c r="H426" s="71">
        <f ca="1">SUM(0.5*(J426-F426),F426)</f>
        <v>12.5</v>
      </c>
      <c r="I426" s="71">
        <f ca="1">SUM(0.75*(J426-F426),F426)</f>
        <v>10.75</v>
      </c>
      <c r="J426" s="108">
        <f ca="1">SUM(F426,-B426,F426)</f>
        <v>9</v>
      </c>
      <c r="K426" s="71">
        <f ca="1">SUM(0.333*(M426-J426),J426)</f>
        <v>7.6014</v>
      </c>
      <c r="L426" s="71">
        <f ca="1">SUM(0.666*(M426-J426),J426)</f>
        <v>6.2028</v>
      </c>
      <c r="M426" s="108">
        <f ca="1">SUM(J426,-F426,J426,0.4*ABS(J426-F426))</f>
        <v>4.8000000000000007</v>
      </c>
      <c r="N426" s="109">
        <f ca="1">SUM(0.2*(R426-M426),M426)</f>
        <v>7.24</v>
      </c>
      <c r="O426" s="71">
        <f ca="1">SUM(0.4*(R426-M426),M426)</f>
        <v>9.68</v>
      </c>
      <c r="P426" s="71">
        <f ca="1">SUM(0.6*(R426-M426),M426)</f>
        <v>12.120000000000001</v>
      </c>
      <c r="Q426" s="71">
        <f ca="1">SUM(0.8*(R426-M426),M426)</f>
        <v>14.56</v>
      </c>
      <c r="R426" s="108">
        <v>17</v>
      </c>
      <c r="S426" s="122"/>
      <c r="T426" s="111">
        <f ca="1">SUM((BJ20+BK20+BL20+BM19+BN19+BO19+BP18+BQ18+BR18+BS17+BT17+BU17+BV16+BW16+BX16+CC14+CD14+CE14+CJ12+CK12+CL12+CM11+CN11+CO11+CP10+CQ10+CR10)*0.132/3,(BY15+BZ15+CA15+CB15+CF13+CG13+CH13+CI13)*0.132/4,(CS9+CT9)*0.132/2,(CS8+CR8+CQ8+CP8+CO8+CN7+CM7+CL7+CK7+CJ7+CI6+CH6+CG6+CF6+CE6+CD5+CC5+CB5+CA5+BZ5)*0.132/5,(BY4+BX4+BW4+BV4)*0.132/4,17)</f>
        <v>17.794538461538462</v>
      </c>
      <c r="U426" s="111"/>
      <c r="V426" s="122"/>
      <c r="W426" s="108"/>
    </row>
    <row r="427" spans="2:23">
      <c r="B427" s="108">
        <v>24</v>
      </c>
      <c r="C427" s="71">
        <f ca="1">SUM(0.25*(F427-B427),B427)</f>
        <v>22</v>
      </c>
      <c r="D427" s="71">
        <f ca="1">SUM(0.5*(F427-B427)+B427)</f>
        <v>20</v>
      </c>
      <c r="E427" s="71">
        <f ca="1">SUM(0.75*(F427-B427),B427)</f>
        <v>18</v>
      </c>
      <c r="F427" s="108">
        <v>16</v>
      </c>
      <c r="G427" s="71">
        <f ca="1">SUM(0.25*(J427-F427),F427)</f>
        <v>14</v>
      </c>
      <c r="H427" s="71">
        <f ca="1">SUM(0.5*(J427-F427),F427)</f>
        <v>12</v>
      </c>
      <c r="I427" s="71">
        <f ca="1">SUM(0.75*(J427-F427),F427)</f>
        <v>10</v>
      </c>
      <c r="J427" s="108">
        <f ca="1">SUM(F427,-B427,F427)</f>
        <v>8</v>
      </c>
      <c r="K427" s="71">
        <f ca="1">SUM(0.333*(M427-J427),J427)</f>
        <v>6.4016</v>
      </c>
      <c r="L427" s="71">
        <f ca="1">SUM(0.666*(M427-J427),J427)</f>
        <v>4.8032</v>
      </c>
      <c r="M427" s="108">
        <f ca="1">SUM(J427,-F427,J427,0.4*ABS(J427-F427))</f>
        <v>3.2</v>
      </c>
      <c r="N427" s="109">
        <f ca="1">SUM(0.2*(R427-M427),M427)</f>
        <v>5.9600000000000009</v>
      </c>
      <c r="O427" s="71">
        <f ca="1">SUM(0.4*(R427-M427),M427)</f>
        <v>8.72</v>
      </c>
      <c r="P427" s="71">
        <f ca="1">SUM(0.6*(R427-M427),M427)</f>
        <v>11.48</v>
      </c>
      <c r="Q427" s="71">
        <f ca="1">SUM(0.8*(R427-M427),M427)</f>
        <v>14.240000000000002</v>
      </c>
      <c r="R427" s="108">
        <v>17</v>
      </c>
      <c r="S427" s="122"/>
      <c r="T427" s="111">
        <f ca="1">SUM((BH20+BI20+BJ20+BO18+BP18+BQ18+BV16+BW16+BX16)*0.132/3,(BK19+BL19+BM19+BN19+BR17+BS17+BT17+BU17+BY15+BZ15+CA15+CB15+CC14+CD14+CE14+CF14+CG13+CH13+CI13+CJ13+CK12+CL12+CM12+CN12+CO11+CP11+CQ11+CR11)*0.132/4,(CS10+CT10+CU10+CV9+CW9+CX9)*0.132/3,(CW8+CV8+CU8+CT8+CS8+CR8+CQ7+CP7+CO7+CN7+CM7+CL7+CK6+CJ6+CI6+CH6+CG6+CF6)*0.132/6,(CE5+CD5+CC5+CB5+CA5+BZ4+BY4+BX4+BW4+BV4)*0.132/5,17)</f>
        <v>17.67793846153846</v>
      </c>
      <c r="U427" s="111"/>
      <c r="V427" s="122"/>
      <c r="W427" s="108"/>
    </row>
    <row r="428" spans="2:23">
      <c r="B428" s="108">
        <v>25</v>
      </c>
      <c r="C428" s="71">
        <f ca="1">SUM(0.25*(F428-B428),B428)</f>
        <v>22.75</v>
      </c>
      <c r="D428" s="71">
        <f ca="1">SUM(0.5*(F428-B428)+B428)</f>
        <v>20.5</v>
      </c>
      <c r="E428" s="71">
        <f ca="1">SUM(0.75*(F428-B428),B428)</f>
        <v>18.25</v>
      </c>
      <c r="F428" s="108">
        <v>16</v>
      </c>
      <c r="G428" s="71">
        <f ca="1">SUM(0.25*(J428-F428),F428)</f>
        <v>13.75</v>
      </c>
      <c r="H428" s="71">
        <f ca="1">SUM(0.5*(J428-F428),F428)</f>
        <v>11.5</v>
      </c>
      <c r="I428" s="71">
        <f ca="1">SUM(0.75*(J428-F428),F428)</f>
        <v>9.25</v>
      </c>
      <c r="J428" s="108">
        <f ca="1">SUM(F428,-B428,F428)</f>
        <v>7</v>
      </c>
      <c r="K428" s="71">
        <f ca="1">SUM(0.333*(M428-J428),J428)</f>
        <v>5.2017999999999995</v>
      </c>
      <c r="L428" s="71">
        <f ca="1">SUM(0.666*(M428-J428),J428)</f>
        <v>3.4035999999999995</v>
      </c>
      <c r="M428" s="108">
        <f ca="1">SUM(J428,-F428,J428,0.4*ABS(J428-F428))</f>
        <v>1.6</v>
      </c>
      <c r="N428" s="109">
        <f ca="1">SUM(0.2*(R428-M428),M428)</f>
        <v>4.68</v>
      </c>
      <c r="O428" s="71">
        <f ca="1">SUM(0.4*(R428-M428),M428)</f>
        <v>7.76</v>
      </c>
      <c r="P428" s="71">
        <f ca="1">SUM(0.6*(R428-M428),M428)</f>
        <v>10.84</v>
      </c>
      <c r="Q428" s="71">
        <f ca="1">SUM(0.8*(R428-M428),M428)</f>
        <v>13.92</v>
      </c>
      <c r="R428" s="108">
        <v>17</v>
      </c>
      <c r="S428" s="122"/>
      <c r="T428" s="111">
        <f ca="1">SUM((BF20+BG20+BH20)*0.132/3,(BI19+BJ19+BK19+BL19+BM18+BN18+BO18+BP18+BQ17+BR17+BS17+BT17+BU16+BV16+BW16+BX16+CD14+CE14+CF14+CG14+CM12+CN12+CO12+CP12+CQ11+CR11+CS11+CT11+CU10+CV10+CW10+CX10)*0.132/4,(CH13+CI13+CJ13+CK13+CL13+BY15+BZ15+CA15+CB15+CC15)*0.132/5,(CY9+CZ9+DA9)*0.132/3,(CZ8+CY8+CX8+CW8+CV8+CU8+CT8)*0.132/7,(CS7+CR7+CQ7+CP7+CO7+CN7+CM6+CL6+CK6+CJ6+CI6+CH6+CG5+CF5+CE5+CD5+CC5+CB5+CA4+BZ4+BY4+BX4+BW4+BV4)*0.132/6,17)</f>
        <v>17.552538461538461</v>
      </c>
      <c r="U428" s="111"/>
      <c r="V428" s="122"/>
      <c r="W428" s="108"/>
    </row>
    <row r="429" spans="2:23">
      <c r="B429" s="108"/>
      <c r="C429" s="71"/>
      <c r="D429" s="71"/>
      <c r="E429" s="71"/>
      <c r="F429" s="108"/>
      <c r="G429" s="71"/>
      <c r="H429" s="71"/>
      <c r="I429" s="71"/>
      <c r="J429" s="108"/>
      <c r="K429" s="71"/>
      <c r="L429" s="71"/>
      <c r="M429" s="108"/>
      <c r="N429" s="109"/>
      <c r="O429" s="71"/>
      <c r="P429" s="71"/>
      <c r="Q429" s="71"/>
      <c r="R429" s="108"/>
      <c r="S429" s="122"/>
      <c r="T429" s="111"/>
      <c r="U429" s="111"/>
      <c r="V429" s="122"/>
      <c r="W429" s="108"/>
    </row>
    <row r="430" spans="2:23">
      <c r="B430" s="108">
        <v>17</v>
      </c>
      <c r="C430" s="71">
        <f ca="1">SUM(0.25*(F430-B430),B430)</f>
        <v>17</v>
      </c>
      <c r="D430" s="71">
        <f ca="1">SUM(0.5*(F430-B430)+B430)</f>
        <v>17</v>
      </c>
      <c r="E430" s="71">
        <f ca="1">SUM(0.75*(F430-B430),B430)</f>
        <v>17</v>
      </c>
      <c r="F430" s="108">
        <v>17</v>
      </c>
      <c r="G430" s="71">
        <f ca="1">SUM(0.25*(J430-F430),F430)</f>
        <v>17</v>
      </c>
      <c r="H430" s="71">
        <f ca="1">SUM(0.5*(J430-F430),F430)</f>
        <v>17</v>
      </c>
      <c r="I430" s="71">
        <f ca="1">SUM(0.75*(J430-F430),F430)</f>
        <v>17</v>
      </c>
      <c r="J430" s="108">
        <f ca="1">SUM(F430,-B430,F430)</f>
        <v>17</v>
      </c>
      <c r="K430" s="71">
        <f ca="1">SUM(0.333*(M430-J430),J430)</f>
        <v>17</v>
      </c>
      <c r="L430" s="71">
        <f ca="1">SUM(0.666*(M430-J430),J430)</f>
        <v>17</v>
      </c>
      <c r="M430" s="108">
        <f ca="1">SUM(J430,J430-G430)</f>
        <v>17</v>
      </c>
      <c r="N430" s="109">
        <f ca="1">SUM(0.2*(R430-M430),M430)</f>
        <v>17</v>
      </c>
      <c r="O430" s="71">
        <f ca="1">SUM(0.4*(R430-M430),M430)</f>
        <v>17</v>
      </c>
      <c r="P430" s="71">
        <f ca="1">SUM(0.6*(R430-M430),M430)</f>
        <v>17</v>
      </c>
      <c r="Q430" s="71">
        <f ca="1">SUM(0.8*(R430-M430),M430)</f>
        <v>17</v>
      </c>
      <c r="R430" s="108">
        <v>17</v>
      </c>
      <c r="S430" s="122"/>
      <c r="T430" s="111">
        <f ca="1">SUM((BV20+BV19+++BV18+BV17+BV16+BV15+BV14+BV13+BV12+BV11+BV10+BV9+BV8+BV7+BV6+BV5+BV4)*0.132,17)</f>
        <v>17.651538461538461</v>
      </c>
      <c r="U430" s="111"/>
      <c r="V430" s="122"/>
      <c r="W430" s="108"/>
    </row>
    <row r="431" spans="2:23">
      <c r="B431" s="108">
        <v>18</v>
      </c>
      <c r="C431" s="71">
        <f ca="1">SUM(0.25*(F431-B431),B431)</f>
        <v>17.75</v>
      </c>
      <c r="D431" s="71">
        <f ca="1">SUM(0.5*(F431-B431)+B431)</f>
        <v>17.5</v>
      </c>
      <c r="E431" s="71">
        <f ca="1">SUM(0.75*(F431-B431),B431)</f>
        <v>17.25</v>
      </c>
      <c r="F431" s="108">
        <v>17</v>
      </c>
      <c r="G431" s="71">
        <f ca="1">SUM(0.25*(J431-F431),F431)</f>
        <v>16.75</v>
      </c>
      <c r="H431" s="71">
        <f ca="1">SUM(0.5*(J431-F431),F431)</f>
        <v>16.5</v>
      </c>
      <c r="I431" s="71">
        <f ca="1">SUM(0.75*(J431-F431),F431)</f>
        <v>16.25</v>
      </c>
      <c r="J431" s="108">
        <f ca="1">SUM(F431,-B431,F431)</f>
        <v>16</v>
      </c>
      <c r="K431" s="71">
        <f ca="1">SUM(0.333*(M431-J431),J431)</f>
        <v>15.8002</v>
      </c>
      <c r="L431" s="71">
        <f ca="1">SUM(0.666*(M431-J431),J431)</f>
        <v>15.6004</v>
      </c>
      <c r="M431" s="108">
        <f ca="1">SUM(J431,-F431,J431,0.4*ABS(J431-F431))</f>
        <v>15.4</v>
      </c>
      <c r="N431" s="109">
        <f ca="1">SUM(0.2*(R431-M431),M431)</f>
        <v>15.72</v>
      </c>
      <c r="O431" s="71">
        <f ca="1">SUM(0.4*(R431-M431),M431)</f>
        <v>16.04</v>
      </c>
      <c r="P431" s="71">
        <f ca="1">SUM(0.6*(R431-M431),M431)</f>
        <v>16.36</v>
      </c>
      <c r="Q431" s="71">
        <f ca="1">SUM(0.8*(R431-M431),M431)</f>
        <v>16.68</v>
      </c>
      <c r="R431" s="108">
        <v>17</v>
      </c>
      <c r="S431" s="122"/>
      <c r="T431" s="111">
        <f ca="1">SUM((BT20+BU19+BU18+BV17+BV16+BW15+BW14+BX13+BX12+BY11+BY10+BY9+BX8+BW7+BW6+BV5+BV4)*0.132,17)</f>
        <v>17.783538461538463</v>
      </c>
      <c r="U431" s="111"/>
      <c r="V431" s="122"/>
      <c r="W431" s="108"/>
    </row>
    <row r="432" spans="2:23">
      <c r="B432" s="108">
        <v>19</v>
      </c>
      <c r="C432" s="71">
        <f ca="1">SUM(0.25*(F432-B432),B432)</f>
        <v>18.5</v>
      </c>
      <c r="D432" s="71">
        <f ca="1">SUM(0.5*(F432-B432)+B432)</f>
        <v>18</v>
      </c>
      <c r="E432" s="71">
        <f ca="1">SUM(0.75*(F432-B432),B432)</f>
        <v>17.5</v>
      </c>
      <c r="F432" s="108">
        <v>17</v>
      </c>
      <c r="G432" s="71">
        <f ca="1">SUM(0.25*(J432-F432),F432)</f>
        <v>16.5</v>
      </c>
      <c r="H432" s="71">
        <f ca="1">SUM(0.5*(J432-F432),F432)</f>
        <v>16</v>
      </c>
      <c r="I432" s="71">
        <f ca="1">SUM(0.75*(J432-F432),F432)</f>
        <v>15.5</v>
      </c>
      <c r="J432" s="108">
        <f ca="1">SUM(F432,-B432,F432)</f>
        <v>15</v>
      </c>
      <c r="K432" s="71">
        <f ca="1">SUM(0.333*(M432-J432),J432)</f>
        <v>14.6004</v>
      </c>
      <c r="L432" s="71">
        <f ca="1">SUM(0.666*(M432-J432),J432)</f>
        <v>14.200800000000001</v>
      </c>
      <c r="M432" s="108">
        <f ca="1">SUM(J432,-F432,J432,0.4*ABS(J432-F432))</f>
        <v>13.8</v>
      </c>
      <c r="N432" s="109">
        <f ca="1">SUM(0.2*(R432-M432),M432)</f>
        <v>14.440000000000001</v>
      </c>
      <c r="O432" s="71">
        <f ca="1">SUM(0.4*(R432-M432),M432)</f>
        <v>15.08</v>
      </c>
      <c r="P432" s="71">
        <f ca="1">SUM(0.6*(R432-M432),M432)</f>
        <v>15.72</v>
      </c>
      <c r="Q432" s="71">
        <f ca="1">SUM(0.8*(R432-M432),M432)</f>
        <v>16.36</v>
      </c>
      <c r="R432" s="108">
        <v>17</v>
      </c>
      <c r="S432" s="122"/>
      <c r="T432" s="111">
        <f ca="1">SUM((BR20+BS19+BT18+BU17+BV16+BW15+BX14+BY13+BZ12+CA11+CB10+CB9+BY7+BX6+BW5+BV4)*0.132,(CA8+BZ8)*0.132/2,17)</f>
        <v>18.311538461538461</v>
      </c>
      <c r="U432" s="111"/>
      <c r="V432" s="122"/>
      <c r="W432" s="108"/>
    </row>
    <row r="433" spans="2:23">
      <c r="B433" s="108">
        <v>20</v>
      </c>
      <c r="C433" s="71">
        <f ca="1">SUM(0.25*(F433-B433),B433)</f>
        <v>19.25</v>
      </c>
      <c r="D433" s="71">
        <f ca="1">SUM(0.5*(F433-B433)+B433)</f>
        <v>18.5</v>
      </c>
      <c r="E433" s="71">
        <f ca="1">SUM(0.75*(F433-B433),B433)</f>
        <v>17.75</v>
      </c>
      <c r="F433" s="108">
        <v>17</v>
      </c>
      <c r="G433" s="71">
        <f ca="1">SUM(0.25*(J433-F433),F433)</f>
        <v>16.25</v>
      </c>
      <c r="H433" s="71">
        <f ca="1">SUM(0.5*(J433-F433),F433)</f>
        <v>15.5</v>
      </c>
      <c r="I433" s="71">
        <f ca="1">SUM(0.75*(J433-F433),F433)</f>
        <v>14.75</v>
      </c>
      <c r="J433" s="108">
        <f ca="1">SUM(F433,-B433,F433)</f>
        <v>14</v>
      </c>
      <c r="K433" s="71">
        <f ca="1">SUM(0.333*(M433-J433),J433)</f>
        <v>13.400599999999999</v>
      </c>
      <c r="L433" s="71">
        <f ca="1">SUM(0.666*(M433-J433),J433)</f>
        <v>12.8012</v>
      </c>
      <c r="M433" s="108">
        <f ca="1">SUM(J433,-F433,J433,0.4*ABS(J433-F433))</f>
        <v>12.2</v>
      </c>
      <c r="N433" s="109">
        <f ca="1">SUM(0.2*(R433-M433),M433)</f>
        <v>13.16</v>
      </c>
      <c r="O433" s="71">
        <f ca="1">SUM(0.4*(R433-M433),M433)</f>
        <v>14.12</v>
      </c>
      <c r="P433" s="71">
        <f ca="1">SUM(0.6*(R433-M433),M433)</f>
        <v>15.08</v>
      </c>
      <c r="Q433" s="71">
        <f ca="1">SUM(0.8*(R433-M433),M433)</f>
        <v>16.04</v>
      </c>
      <c r="R433" s="108">
        <v>17</v>
      </c>
      <c r="S433" s="122"/>
      <c r="T433" s="111">
        <f ca="1">SUM((BP20+BS18+BV16+BY14+CB12+CE10+CF9)*0.132,(BQ19+BR19+BT17+BU17+BW15+BX15+BZ13+CA13+CC11+CD11+CE8+CD8+CC7+CB7+CA6+BZ6+BY5+BX5+BW4+BV4)*0.132/2,17)</f>
        <v>17.915538461538461</v>
      </c>
      <c r="U433" s="111"/>
      <c r="V433" s="122"/>
      <c r="W433" s="108"/>
    </row>
    <row r="434" spans="2:23">
      <c r="B434" s="108">
        <v>21</v>
      </c>
      <c r="C434" s="71">
        <f ca="1">SUM(0.25*(F434-B434),B434)</f>
        <v>20</v>
      </c>
      <c r="D434" s="71">
        <f ca="1">SUM(0.5*(F434-B434)+B434)</f>
        <v>19</v>
      </c>
      <c r="E434" s="71">
        <f ca="1">SUM(0.75*(F434-B434),B434)</f>
        <v>18</v>
      </c>
      <c r="F434" s="108">
        <v>17</v>
      </c>
      <c r="G434" s="71">
        <f ca="1">SUM(0.25*(J434-F434),F434)</f>
        <v>16</v>
      </c>
      <c r="H434" s="71">
        <f ca="1">SUM(0.5*(J434-F434),F434)</f>
        <v>15</v>
      </c>
      <c r="I434" s="71">
        <f ca="1">SUM(0.75*(J434-F434),F434)</f>
        <v>14</v>
      </c>
      <c r="J434" s="108">
        <f ca="1">SUM(F434,-B434,F434)</f>
        <v>13</v>
      </c>
      <c r="K434" s="71">
        <f ca="1">SUM(0.333*(M434-J434),J434)</f>
        <v>12.2008</v>
      </c>
      <c r="L434" s="71">
        <f ca="1">SUM(0.666*(M434-J434),J434)</f>
        <v>11.4016</v>
      </c>
      <c r="M434" s="108">
        <f ca="1">SUM(J434,-F434,J434,0.4*ABS(J434-F434))</f>
        <v>10.6</v>
      </c>
      <c r="N434" s="109">
        <f ca="1">SUM(0.2*(R434-M434),M434)</f>
        <v>11.879999999999999</v>
      </c>
      <c r="O434" s="71">
        <f ca="1">SUM(0.4*(R434-M434),M434)</f>
        <v>13.16</v>
      </c>
      <c r="P434" s="71">
        <f ca="1">SUM(0.6*(R434-M434),M434)</f>
        <v>14.44</v>
      </c>
      <c r="Q434" s="71">
        <f ca="1">SUM(0.8*(R434-M434),M434)</f>
        <v>15.72</v>
      </c>
      <c r="R434" s="108">
        <v>17</v>
      </c>
      <c r="S434" s="122"/>
      <c r="T434" s="111">
        <f ca="1">SUM((BO19+BP19+BQ18+BR18+BS17+BT17+BU16+BV16+BW15+BX15+BY14+BZ14+CA13+CB13+CC12+CD12+CE11+CF11+CG10+CH10)*0.132/2,(BN20+CI9)*0.132,(CH8+CG8+CF8+CE7+CD7+CC7+CB6+CA6+BZ6)*0.132/3,(BY5+BX5+BW4+BV4)*0.132/2,17)</f>
        <v>17.959538461538461</v>
      </c>
      <c r="U434" s="111"/>
      <c r="V434" s="122"/>
      <c r="W434" s="108"/>
    </row>
    <row r="435" spans="2:23">
      <c r="B435" s="108">
        <v>22</v>
      </c>
      <c r="C435" s="71">
        <f ca="1">SUM(0.25*(F435-B435),B435)</f>
        <v>20.75</v>
      </c>
      <c r="D435" s="71">
        <f ca="1">SUM(0.5*(F435-B435)+B435)</f>
        <v>19.5</v>
      </c>
      <c r="E435" s="71">
        <f ca="1">SUM(0.75*(F435-B435),B435)</f>
        <v>18.25</v>
      </c>
      <c r="F435" s="108">
        <v>17</v>
      </c>
      <c r="G435" s="71">
        <f ca="1">SUM(0.25*(J435-F435),F435)</f>
        <v>15.75</v>
      </c>
      <c r="H435" s="71">
        <f ca="1">SUM(0.5*(J435-F435),F435)</f>
        <v>14.5</v>
      </c>
      <c r="I435" s="71">
        <f ca="1">SUM(0.75*(J435-F435),F435)</f>
        <v>13.25</v>
      </c>
      <c r="J435" s="108">
        <f ca="1">SUM(F435,-B435,F435)</f>
        <v>12</v>
      </c>
      <c r="K435" s="71">
        <f ca="1">SUM(0.333*(M435-J435),J435)</f>
        <v>11.001</v>
      </c>
      <c r="L435" s="71">
        <f ca="1">SUM(0.666*(M435-J435),J435)</f>
        <v>10.001999999999999</v>
      </c>
      <c r="M435" s="108">
        <f ca="1">SUM(J435,-F435,J435,0.4*ABS(J435-F435))</f>
        <v>9</v>
      </c>
      <c r="N435" s="109">
        <f ca="1">SUM(0.2*(R435-M435),M435)</f>
        <v>10.6</v>
      </c>
      <c r="O435" s="71">
        <f ca="1">SUM(0.4*(R435-M435),M435)</f>
        <v>12.2</v>
      </c>
      <c r="P435" s="71">
        <f ca="1">SUM(0.6*(R435-M435),M435)</f>
        <v>13.8</v>
      </c>
      <c r="Q435" s="71">
        <f ca="1">SUM(0.8*(R435-M435),M435)</f>
        <v>15.4</v>
      </c>
      <c r="R435" s="108">
        <v>17</v>
      </c>
      <c r="S435" s="122"/>
      <c r="T435" s="111">
        <f ca="1">SUM((BL20+BM20+BN19+BO19+BS17+BT17+BU16+BV16+BZ14+CA14+CE12+CF12+CG11+CH11+CI10+CJ10+CK9+CL9)*0.132/2,(BP18+BQ18+BR18+BW15+BX15+BY15+CB13+CC13+CD13)*0.132/3,(CK8+CJ8+CI8+CH8)*0.132/4,(CG7+CF7+CE7+CD6+CC6+CB6+CA5+BZ5+BY5+BX4+BW4+BV4)*0.132/3,17)</f>
        <v>18.256538461538462</v>
      </c>
      <c r="U435" s="111"/>
      <c r="V435" s="122"/>
      <c r="W435" s="108"/>
    </row>
    <row r="436" spans="2:23">
      <c r="B436" s="108">
        <v>23</v>
      </c>
      <c r="C436" s="71">
        <f ca="1">SUM(0.25*(F436-B436),B436)</f>
        <v>21.5</v>
      </c>
      <c r="D436" s="71">
        <f ca="1">SUM(0.5*(F436-B436)+B436)</f>
        <v>20</v>
      </c>
      <c r="E436" s="71">
        <f ca="1">SUM(0.75*(F436-B436),B436)</f>
        <v>18.5</v>
      </c>
      <c r="F436" s="108">
        <v>17</v>
      </c>
      <c r="G436" s="71">
        <f ca="1">SUM(0.25*(J436-F436),F436)</f>
        <v>15.5</v>
      </c>
      <c r="H436" s="71">
        <f ca="1">SUM(0.5*(J436-F436),F436)</f>
        <v>14</v>
      </c>
      <c r="I436" s="71">
        <f ca="1">SUM(0.75*(J436-F436),F436)</f>
        <v>12.5</v>
      </c>
      <c r="J436" s="108">
        <f ca="1">SUM(F436,-B436,F436)</f>
        <v>11</v>
      </c>
      <c r="K436" s="71">
        <f ca="1">SUM(0.333*(M436-J436),J436)</f>
        <v>9.8012</v>
      </c>
      <c r="L436" s="71">
        <f ca="1">SUM(0.666*(M436-J436),J436)</f>
        <v>8.6024</v>
      </c>
      <c r="M436" s="108">
        <f ca="1">SUM(J436,-F436,J436,0.4*ABS(J436-F436))</f>
        <v>7.4</v>
      </c>
      <c r="N436" s="109">
        <f ca="1">SUM(0.2*(R436-M436),M436)</f>
        <v>9.32</v>
      </c>
      <c r="O436" s="71">
        <f ca="1">SUM(0.4*(R436-M436),M436)</f>
        <v>11.24</v>
      </c>
      <c r="P436" s="71">
        <f ca="1">SUM(0.6*(R436-M436),M436)</f>
        <v>13.16</v>
      </c>
      <c r="Q436" s="71">
        <f ca="1">SUM(0.8*(R436-M436),M436)</f>
        <v>15.08</v>
      </c>
      <c r="R436" s="108">
        <v>17</v>
      </c>
      <c r="S436" s="122"/>
      <c r="T436" s="111">
        <f ca="1">SUM((BJ20+BK20+BO18+BP18)*0.132/2,(BL19+BM19+BN19+BQ17+BR17+BS17+BT16+BU16+BV16+BW15+BX15+BY15+BZ14+CA14+CB14+CC13+CD13+CE13+CF12+CG12+CH12+CI11+CJ11+CK11)*0.132/3,(CL10+CM10+CN9+CO9)*0.132/2,(CN8+CM8+CL8+CK8+CJ7+CI7+CH7+CG7+CF6+CE6+CD6+CC6+CB5+CA5+BZ5+BY5)*0.132/4,(BX4+BW4+BV4)*0.132/3,17)</f>
        <v>17.618538461538463</v>
      </c>
      <c r="U436" s="111"/>
      <c r="V436" s="122"/>
      <c r="W436" s="108"/>
    </row>
    <row r="437" spans="2:23">
      <c r="B437" s="108">
        <v>24</v>
      </c>
      <c r="C437" s="71">
        <f ca="1">SUM(0.25*(F437-B437),B437)</f>
        <v>22.25</v>
      </c>
      <c r="D437" s="71">
        <f ca="1">SUM(0.5*(F437-B437)+B437)</f>
        <v>20.5</v>
      </c>
      <c r="E437" s="71">
        <f ca="1">SUM(0.75*(F437-B437),B437)</f>
        <v>18.75</v>
      </c>
      <c r="F437" s="108">
        <v>17</v>
      </c>
      <c r="G437" s="71">
        <f ca="1">SUM(0.25*(J437-F437),F437)</f>
        <v>15.25</v>
      </c>
      <c r="H437" s="71">
        <f ca="1">SUM(0.5*(J437-F437),F437)</f>
        <v>13.5</v>
      </c>
      <c r="I437" s="71">
        <f ca="1">SUM(0.75*(J437-F437),F437)</f>
        <v>11.75</v>
      </c>
      <c r="J437" s="108">
        <f ca="1">SUM(F437,-B437,F437)</f>
        <v>10</v>
      </c>
      <c r="K437" s="71">
        <f ca="1">SUM(0.333*(M437-J437),J437)</f>
        <v>8.6014</v>
      </c>
      <c r="L437" s="71">
        <f ca="1">SUM(0.666*(M437-J437),J437)</f>
        <v>7.2028</v>
      </c>
      <c r="M437" s="108">
        <f ca="1">SUM(J437,-F437,J437,0.4*ABS(J437-F437))</f>
        <v>5.8000000000000007</v>
      </c>
      <c r="N437" s="109">
        <f ca="1">SUM(0.2*(R437-M437),M437)</f>
        <v>8.0400000000000009</v>
      </c>
      <c r="O437" s="71">
        <f ca="1">SUM(0.4*(R437-M437),M437)</f>
        <v>10.280000000000001</v>
      </c>
      <c r="P437" s="71">
        <f ca="1">SUM(0.6*(R437-M437),M437)</f>
        <v>12.52</v>
      </c>
      <c r="Q437" s="71">
        <f ca="1">SUM(0.8*(R437-M437),M437)</f>
        <v>14.76</v>
      </c>
      <c r="R437" s="108">
        <v>17</v>
      </c>
      <c r="S437" s="122"/>
      <c r="T437" s="111">
        <f ca="1">SUM((BH20+BI20+BJ20+BK19+BL19+BM19+BN18+BO18+BP18+BQ17+BR17+BS17+BT16+BU16+BV16+CA14+CB14+CC14+CH12+CI12+CJ12+CK11+CL11+CM11+CN10+CO10+CP10)*0.132/3,(BW15+BX15+BY15+BZ15+CD13+CE13+CF13+CG13)*0.132/4,(CQ9+CR9)*0.132/2,(CQ8+CP8+CO8+CN8+CM8+CL7+CK7+CJ7+CI7+CH7)*0.132/5,(CG6+CF6+CE6+CD6+CC5+CB5+CA5+BZ5+BY4+BX4+BW4+BV4)*0.132/4,17)</f>
        <v>17.554738461538463</v>
      </c>
      <c r="U437" s="111"/>
      <c r="V437" s="122"/>
      <c r="W437" s="108"/>
    </row>
    <row r="438" spans="2:23">
      <c r="B438" s="108">
        <v>25</v>
      </c>
      <c r="C438" s="71">
        <f ca="1">SUM(0.25*(F438-B438),B438)</f>
        <v>23</v>
      </c>
      <c r="D438" s="71">
        <f ca="1">SUM(0.5*(F438-B438)+B438)</f>
        <v>21</v>
      </c>
      <c r="E438" s="71">
        <f ca="1">SUM(0.75*(F438-B438),B438)</f>
        <v>19</v>
      </c>
      <c r="F438" s="108">
        <v>17</v>
      </c>
      <c r="G438" s="71">
        <f ca="1">SUM(0.25*(J438-F438),F438)</f>
        <v>15</v>
      </c>
      <c r="H438" s="71">
        <f ca="1">SUM(0.5*(J438-F438),F438)</f>
        <v>13</v>
      </c>
      <c r="I438" s="71">
        <f ca="1">SUM(0.75*(J438-F438),F438)</f>
        <v>11</v>
      </c>
      <c r="J438" s="108">
        <f ca="1">SUM(F438,-B438,F438)</f>
        <v>9</v>
      </c>
      <c r="K438" s="71">
        <f ca="1">SUM(0.333*(M438-J438),J438)</f>
        <v>7.4016</v>
      </c>
      <c r="L438" s="71">
        <f ca="1">SUM(0.666*(M438-J438),J438)</f>
        <v>5.8032</v>
      </c>
      <c r="M438" s="108">
        <f ca="1">SUM(J438,-F438,J438,0.4*ABS(J438-F438))</f>
        <v>4.2</v>
      </c>
      <c r="N438" s="109">
        <f ca="1">SUM(0.2*(R438-M438),M438)</f>
        <v>6.7600000000000007</v>
      </c>
      <c r="O438" s="71">
        <f ca="1">SUM(0.4*(R438-M438),M438)</f>
        <v>9.32</v>
      </c>
      <c r="P438" s="71">
        <f ca="1">SUM(0.6*(R438-M438),M438)</f>
        <v>11.879999999999999</v>
      </c>
      <c r="Q438" s="71">
        <f ca="1">SUM(0.8*(R438-M438),M438)</f>
        <v>14.440000000000001</v>
      </c>
      <c r="R438" s="108">
        <v>17</v>
      </c>
      <c r="S438" s="122"/>
      <c r="T438" s="111">
        <f ca="1">SUM((BF20+BG20+BH20+BM18+BN18+BO18+BT16+BU16+BV16)*0.132/3,(BI19+BJ19+BK19+BL19+BP17+BQ17+BR17+BS17+BW15+BX15+BY15+BZ15+CA14+CB14+CC14+CD14+CE13+CF13+CG13+CH13+CI12+CJ12+CK12+CL12+CM11+CN11+CO11+CP11)*0.132/4,(CQ10+CR10+CS10+CT9+CU9+CV9)*0.132/3,(CU8+CT8+CS8+CR8+CQ8+CP8)*0.132/6,(CO7+CN7+CM7+CL7+CK7+CJ6+CI6+CH6+CG6+CF6+CE5+CD5+CC5+CB5+CA5+BZ4+BY4+BX4+BW4+BV4)*0.132/5,17)</f>
        <v>17.19613846153846</v>
      </c>
      <c r="U438" s="111"/>
      <c r="V438" s="122"/>
      <c r="W438" s="108"/>
    </row>
    <row r="439" spans="2:23">
      <c r="B439" s="108">
        <v>26</v>
      </c>
      <c r="C439" s="71">
        <f ca="1">SUM(0.25*(F439-B439),B439)</f>
        <v>23.75</v>
      </c>
      <c r="D439" s="71">
        <f ca="1">SUM(0.5*(F439-B439)+B439)</f>
        <v>21.5</v>
      </c>
      <c r="E439" s="71">
        <f ca="1">SUM(0.75*(F439-B439),B439)</f>
        <v>19.25</v>
      </c>
      <c r="F439" s="108">
        <v>17</v>
      </c>
      <c r="G439" s="71">
        <f ca="1">SUM(0.25*(J439-F439),F439)</f>
        <v>14.75</v>
      </c>
      <c r="H439" s="71">
        <f ca="1">SUM(0.5*(J439-F439),F439)</f>
        <v>12.5</v>
      </c>
      <c r="I439" s="71">
        <f ca="1">SUM(0.75*(J439-F439),F439)</f>
        <v>10.25</v>
      </c>
      <c r="J439" s="108">
        <f ca="1">SUM(F439,-B439,F439)</f>
        <v>8</v>
      </c>
      <c r="K439" s="71">
        <f ca="1">SUM(0.333*(M439-J439),J439)</f>
        <v>6.2017999999999995</v>
      </c>
      <c r="L439" s="71">
        <f ca="1">SUM(0.666*(M439-J439),J439)</f>
        <v>4.4035999999999991</v>
      </c>
      <c r="M439" s="108">
        <f ca="1">SUM(J439,-F439,J439,0.4*ABS(J439-F439))</f>
        <v>2.6</v>
      </c>
      <c r="N439" s="109">
        <f ca="1">SUM(0.2*(R439-M439),M439)</f>
        <v>5.48</v>
      </c>
      <c r="O439" s="71">
        <f ca="1">SUM(0.4*(R439-M439),M439)</f>
        <v>8.3600000000000012</v>
      </c>
      <c r="P439" s="71">
        <f ca="1">SUM(0.6*(R439-M439),M439)</f>
        <v>11.24</v>
      </c>
      <c r="Q439" s="71">
        <f ca="1">SUM(0.8*(R439-M439),M439)</f>
        <v>14.120000000000001</v>
      </c>
      <c r="R439" s="108">
        <v>17</v>
      </c>
      <c r="S439" s="122"/>
      <c r="T439" s="111">
        <f ca="1">SUM((BD20+BE20+BF20)*0.132/3,(BG19+BH19+BI19+BJ19+BK18+BL18+BM18+BN18+BO17+BP17+BQ17+BR17+BS16+BT16+BU16+BV16+CB14+CC14+CD14+CE14+CK12+CL12+CM12+CN12+CO11+CP11+CQ11+CR11+CS10+CT10+CU10+CV10)*0.132/4,(BW15+BX15+BY15+BZ15+CA15+CF13+CG13+CH13+CI13+CJ13)*0.132/5,(CW9+CX9+CY9)*0.132/3,(CX8+CW8+CV8+CU8+CT8+CS8+CR7+CQ7+CP7+CO7+CN7+CM7+CL6+CK6+CJ6+CI6+CH6+CG6+CF5+CE5+CD5+CC5+CB5+CA5)*0.132/6,(BZ4+BY4+BX4+BW4+BV4)*0.132/5,17)</f>
        <v>17.266538461538463</v>
      </c>
      <c r="U439" s="111"/>
      <c r="V439" s="122"/>
      <c r="W439" s="108"/>
    </row>
    <row r="440" spans="2:23">
      <c r="B440" s="108"/>
      <c r="C440" s="71"/>
      <c r="D440" s="71"/>
      <c r="E440" s="71"/>
      <c r="F440" s="108"/>
      <c r="G440" s="71"/>
      <c r="H440" s="71"/>
      <c r="I440" s="71"/>
      <c r="J440" s="108"/>
      <c r="K440" s="71"/>
      <c r="L440" s="71"/>
      <c r="M440" s="108"/>
      <c r="N440" s="109"/>
      <c r="O440" s="71"/>
      <c r="P440" s="71"/>
      <c r="Q440" s="71"/>
      <c r="R440" s="108"/>
      <c r="S440" s="122"/>
      <c r="T440" s="111"/>
      <c r="U440" s="111"/>
      <c r="V440" s="122"/>
      <c r="W440" s="108"/>
    </row>
    <row r="441" spans="2:23">
      <c r="B441" s="108">
        <v>19</v>
      </c>
      <c r="C441" s="71">
        <f ca="1">SUM(0.25*(F441-B441),B441)</f>
        <v>18.75</v>
      </c>
      <c r="D441" s="71">
        <f ca="1">SUM(0.5*(F441-B441)+B441)</f>
        <v>18.5</v>
      </c>
      <c r="E441" s="71">
        <f ca="1">SUM(0.75*(F441-B441),B441)</f>
        <v>18.25</v>
      </c>
      <c r="F441" s="108">
        <v>18</v>
      </c>
      <c r="G441" s="71">
        <f ca="1">SUM(0.25*(J441-F441),F441)</f>
        <v>17.75</v>
      </c>
      <c r="H441" s="71">
        <f ca="1">SUM(0.5*(J441-F441),F441)</f>
        <v>17.5</v>
      </c>
      <c r="I441" s="71">
        <f ca="1">SUM(0.75*(J441-F441),F441)</f>
        <v>17.25</v>
      </c>
      <c r="J441" s="108">
        <f ca="1">SUM(F441,-B441,F441)</f>
        <v>17</v>
      </c>
      <c r="K441" s="71">
        <f ca="1">SUM(0.333*(M441-J441),J441)</f>
        <v>16.8002</v>
      </c>
      <c r="L441" s="71">
        <f ca="1">SUM(0.666*(M441-J441),J441)</f>
        <v>16.6004</v>
      </c>
      <c r="M441" s="108">
        <f ca="1">SUM(J441,-F441,J441,0.4*ABS(J441-F441))</f>
        <v>16.4</v>
      </c>
      <c r="N441" s="109">
        <f ca="1">SUM(0.2*(R441-M441),M441)</f>
        <v>16.52</v>
      </c>
      <c r="O441" s="71">
        <f ca="1">SUM(0.4*(R441-M441),M441)</f>
        <v>16.64</v>
      </c>
      <c r="P441" s="71">
        <f ca="1">SUM(0.6*(R441-M441),M441)</f>
        <v>16.759999999999998</v>
      </c>
      <c r="Q441" s="71">
        <f ca="1">SUM(0.8*(R441-M441),M441)</f>
        <v>16.88</v>
      </c>
      <c r="R441" s="108">
        <v>17</v>
      </c>
      <c r="S441" s="122"/>
      <c r="T441" s="111">
        <f ca="1">SUM((BR20+BS19+BS18+BT17+BT16+BU15+BU14+BV13+BV12+BW11+BW10+BW9+BW8+BW7+BV6+BV5+BV4)*0.132,17)</f>
        <v>17.651538461538461</v>
      </c>
      <c r="U441" s="111"/>
      <c r="V441" s="122"/>
      <c r="W441" s="108"/>
    </row>
    <row r="442" spans="2:23">
      <c r="B442" s="108">
        <v>20</v>
      </c>
      <c r="C442" s="71">
        <f ca="1">SUM(0.25*(F442-B442),B442)</f>
        <v>19.5</v>
      </c>
      <c r="D442" s="71">
        <f ca="1">SUM(0.5*(F442-B442)+B442)</f>
        <v>19</v>
      </c>
      <c r="E442" s="71">
        <f ca="1">SUM(0.75*(F442-B442),B442)</f>
        <v>18.5</v>
      </c>
      <c r="F442" s="108">
        <v>18</v>
      </c>
      <c r="G442" s="71">
        <f ca="1">SUM(0.25*(J442-F442),F442)</f>
        <v>17.5</v>
      </c>
      <c r="H442" s="71">
        <f ca="1">SUM(0.5*(J442-F442),F442)</f>
        <v>17</v>
      </c>
      <c r="I442" s="71">
        <f ca="1">SUM(0.75*(J442-F442),F442)</f>
        <v>16.5</v>
      </c>
      <c r="J442" s="108">
        <f ca="1">SUM(F442,-B442,F442)</f>
        <v>16</v>
      </c>
      <c r="K442" s="71">
        <f ca="1">SUM(0.333*(M442-J442),J442)</f>
        <v>15.6004</v>
      </c>
      <c r="L442" s="71">
        <f ca="1">SUM(0.666*(M442-J442),J442)</f>
        <v>15.200800000000001</v>
      </c>
      <c r="M442" s="108">
        <f ca="1">SUM(J442,-F442,J442,0.4*ABS(J442-F442))</f>
        <v>14.8</v>
      </c>
      <c r="N442" s="109">
        <f ca="1">SUM(0.2*(R442-M442),M442)</f>
        <v>15.24</v>
      </c>
      <c r="O442" s="71">
        <f ca="1">SUM(0.4*(R442-M442),M442)</f>
        <v>15.68</v>
      </c>
      <c r="P442" s="71">
        <f ca="1">SUM(0.6*(R442-M442),M442)</f>
        <v>16.12</v>
      </c>
      <c r="Q442" s="71">
        <f ca="1">SUM(0.8*(R442-M442),M442)</f>
        <v>16.56</v>
      </c>
      <c r="R442" s="108">
        <v>17</v>
      </c>
      <c r="S442" s="122"/>
      <c r="T442" s="111">
        <f ca="1">SUM((BP20+BQ19+BR18+BS17+BT16+BU15+BV14+BW13+BX12+BY11+BZ10+BZ9+BY8+BX7+BW6+BV5+BV4)*0.132,17)</f>
        <v>18.047538461538462</v>
      </c>
      <c r="U442" s="111"/>
      <c r="V442" s="122"/>
      <c r="W442" s="108"/>
    </row>
    <row r="443" spans="2:23">
      <c r="B443" s="108">
        <v>21</v>
      </c>
      <c r="C443" s="71">
        <f ca="1">SUM(0.25*(F443-B443),B443)</f>
        <v>20.25</v>
      </c>
      <c r="D443" s="71">
        <f ca="1">SUM(0.5*(F443-B443)+B443)</f>
        <v>19.5</v>
      </c>
      <c r="E443" s="71">
        <f ca="1">SUM(0.75*(F443-B443),B443)</f>
        <v>18.75</v>
      </c>
      <c r="F443" s="108">
        <v>18</v>
      </c>
      <c r="G443" s="71">
        <f ca="1">SUM(0.25*(J443-F443),F443)</f>
        <v>17.25</v>
      </c>
      <c r="H443" s="71">
        <f ca="1">SUM(0.5*(J443-F443),F443)</f>
        <v>16.5</v>
      </c>
      <c r="I443" s="71">
        <f ca="1">SUM(0.75*(J443-F443),F443)</f>
        <v>15.75</v>
      </c>
      <c r="J443" s="108">
        <f ca="1">SUM(F443,-B443,F443)</f>
        <v>15</v>
      </c>
      <c r="K443" s="71">
        <f ca="1">SUM(0.333*(M443-J443),J443)</f>
        <v>14.400599999999999</v>
      </c>
      <c r="L443" s="71">
        <f ca="1">SUM(0.666*(M443-J443),J443)</f>
        <v>13.8012</v>
      </c>
      <c r="M443" s="108">
        <f ca="1">SUM(J443,-F443,J443,0.4*ABS(J443-F443))</f>
        <v>13.2</v>
      </c>
      <c r="N443" s="109">
        <f ca="1">SUM(0.2*(R443-M443),M443)</f>
        <v>13.959999999999999</v>
      </c>
      <c r="O443" s="71">
        <f ca="1">SUM(0.4*(R443-M443),M443)</f>
        <v>14.719999999999999</v>
      </c>
      <c r="P443" s="71">
        <f ca="1">SUM(0.6*(R443-M443),M443)</f>
        <v>15.48</v>
      </c>
      <c r="Q443" s="71">
        <f ca="1">SUM(0.8*(R443-M443),M443)</f>
        <v>16.240000000000002</v>
      </c>
      <c r="R443" s="108">
        <v>17</v>
      </c>
      <c r="S443" s="122"/>
      <c r="T443" s="111">
        <f ca="1">SUM((BN20+BQ18+BT16+BW14+BZ12+CC10+CD9)*0.132,(BO19+BP19+BR17+BS17+BU15+BV15+BX13+BY13+CA11+CB11+CC8+CB8+CA7+BZ7+BY6+BX6)*0.132/2,(BW5+BV4)*0.132,17)</f>
        <v>17.849538461538462</v>
      </c>
      <c r="U443" s="111"/>
      <c r="V443" s="122"/>
      <c r="W443" s="108"/>
    </row>
    <row r="444" spans="2:23">
      <c r="B444" s="108">
        <v>22</v>
      </c>
      <c r="C444" s="71">
        <f ca="1">SUM(0.25*(F444-B444),B444)</f>
        <v>21</v>
      </c>
      <c r="D444" s="71">
        <f ca="1">SUM(0.5*(F444-B444)+B444)</f>
        <v>20</v>
      </c>
      <c r="E444" s="71">
        <f ca="1">SUM(0.75*(F444-B444),B444)</f>
        <v>19</v>
      </c>
      <c r="F444" s="108">
        <v>18</v>
      </c>
      <c r="G444" s="71">
        <f ca="1">SUM(0.25*(J444-F444),F444)</f>
        <v>17</v>
      </c>
      <c r="H444" s="71">
        <f ca="1">SUM(0.5*(J444-F444),F444)</f>
        <v>16</v>
      </c>
      <c r="I444" s="71">
        <f ca="1">SUM(0.75*(J444-F444),F444)</f>
        <v>15</v>
      </c>
      <c r="J444" s="108">
        <f ca="1">SUM(F444,-B444,F444)</f>
        <v>14</v>
      </c>
      <c r="K444" s="71">
        <f ca="1">SUM(0.333*(M444-J444),J444)</f>
        <v>13.2008</v>
      </c>
      <c r="L444" s="71">
        <f ca="1">SUM(0.666*(M444-J444),J444)</f>
        <v>12.4016</v>
      </c>
      <c r="M444" s="108">
        <f ca="1">SUM(J444,-F444,J444,0.4*ABS(J444-F444))</f>
        <v>11.6</v>
      </c>
      <c r="N444" s="109">
        <f ca="1">SUM(0.2*(R444-M444),M444)</f>
        <v>12.68</v>
      </c>
      <c r="O444" s="71">
        <f ca="1">SUM(0.4*(R444-M444),M444)</f>
        <v>13.76</v>
      </c>
      <c r="P444" s="71">
        <f ca="1">SUM(0.6*(R444-M444),M444)</f>
        <v>14.84</v>
      </c>
      <c r="Q444" s="71">
        <f ca="1">SUM(0.8*(R444-M444),M444)</f>
        <v>15.92</v>
      </c>
      <c r="R444" s="108">
        <v>17</v>
      </c>
      <c r="S444" s="122"/>
      <c r="T444" s="111">
        <f ca="1">SUM((BM19+BN19+BO18+BP18+BQ17+BR17+BS16+BT16+BU15+BV15+BW14+BX14+BY13+BZ13+CA12+CB12+CC11+CD11+CE10+CF10)*0.132/2,(BL20+CG9)*0.132,(CF8+CE8+CD8)*0.132/3,(CC7+CB7+CA6+BZ6+BY5+BX5+BW4+BV4)*0.132/2,17)</f>
        <v>17.695538461538462</v>
      </c>
      <c r="U444" s="111"/>
      <c r="V444" s="122"/>
      <c r="W444" s="108"/>
    </row>
    <row r="445" spans="2:23">
      <c r="B445" s="108">
        <v>23</v>
      </c>
      <c r="C445" s="71">
        <f ca="1">SUM(0.25*(F445-B445),B445)</f>
        <v>21.75</v>
      </c>
      <c r="D445" s="71">
        <f ca="1">SUM(0.5*(F445-B445)+B445)</f>
        <v>20.5</v>
      </c>
      <c r="E445" s="71">
        <f ca="1">SUM(0.75*(F445-B445),B445)</f>
        <v>19.25</v>
      </c>
      <c r="F445" s="108">
        <v>18</v>
      </c>
      <c r="G445" s="71">
        <f ca="1">SUM(0.25*(J445-F445),F445)</f>
        <v>16.75</v>
      </c>
      <c r="H445" s="71">
        <f ca="1">SUM(0.5*(J445-F445),F445)</f>
        <v>15.5</v>
      </c>
      <c r="I445" s="71">
        <f ca="1">SUM(0.75*(J445-F445),F445)</f>
        <v>14.25</v>
      </c>
      <c r="J445" s="108">
        <f ca="1">SUM(F445,-B445,F445)</f>
        <v>13</v>
      </c>
      <c r="K445" s="71">
        <f ca="1">SUM(0.333*(M445-J445),J445)</f>
        <v>12.001</v>
      </c>
      <c r="L445" s="71">
        <f ca="1">SUM(0.666*(M445-J445),J445)</f>
        <v>11.001999999999999</v>
      </c>
      <c r="M445" s="108">
        <f ca="1">SUM(J445,-F445,J445,0.4*ABS(J445-F445))</f>
        <v>10</v>
      </c>
      <c r="N445" s="109">
        <f ca="1">SUM(0.2*(R445-M445),M445)</f>
        <v>11.4</v>
      </c>
      <c r="O445" s="71">
        <f ca="1">SUM(0.4*(R445-M445),M445)</f>
        <v>12.8</v>
      </c>
      <c r="P445" s="71">
        <f ca="1">SUM(0.6*(R445-M445),M445)</f>
        <v>14.2</v>
      </c>
      <c r="Q445" s="71">
        <f ca="1">SUM(0.8*(R445-M445),M445)</f>
        <v>15.600000000000001</v>
      </c>
      <c r="R445" s="108">
        <v>17</v>
      </c>
      <c r="S445" s="122"/>
      <c r="T445" s="111">
        <f ca="1">SUM((BJ20+BK20+BL19+BM19+BQ17+BR17+BS16+BT16+BX14+BY14+CC12+CD12+CE11+CF11+CG10+CH10+CI9+CJ9)*0.132/2,(BN18+BO18+BP18+BU15+BV15+BW15+BZ13+CA13+CB13)*0.132/3,(CI8+CH8+CG8+CF7+CE7+CD7+CC6+CB6+CA6+BZ5+BY5+BX5)*0.132/3,(BW4+BV4)*0.132/2,17)</f>
        <v>17.761538461538461</v>
      </c>
      <c r="U445" s="111"/>
      <c r="V445" s="122"/>
      <c r="W445" s="108"/>
    </row>
    <row r="446" spans="2:23">
      <c r="B446" s="108">
        <v>24</v>
      </c>
      <c r="C446" s="71">
        <f ca="1">SUM(0.25*(F446-B446),B446)</f>
        <v>22.5</v>
      </c>
      <c r="D446" s="71">
        <f ca="1">SUM(0.5*(F446-B446)+B446)</f>
        <v>21</v>
      </c>
      <c r="E446" s="71">
        <f ca="1">SUM(0.75*(F446-B446),B446)</f>
        <v>19.5</v>
      </c>
      <c r="F446" s="108">
        <v>18</v>
      </c>
      <c r="G446" s="71">
        <f ca="1">SUM(0.25*(J446-F446),F446)</f>
        <v>16.5</v>
      </c>
      <c r="H446" s="71">
        <f ca="1">SUM(0.5*(J446-F446),F446)</f>
        <v>15</v>
      </c>
      <c r="I446" s="71">
        <f ca="1">SUM(0.75*(J446-F446),F446)</f>
        <v>13.5</v>
      </c>
      <c r="J446" s="108">
        <f ca="1">SUM(F446,-B446,F446)</f>
        <v>12</v>
      </c>
      <c r="K446" s="71">
        <f ca="1">SUM(0.333*(M446-J446),J446)</f>
        <v>10.8012</v>
      </c>
      <c r="L446" s="71">
        <f ca="1">SUM(0.666*(M446-J446),J446)</f>
        <v>9.6024</v>
      </c>
      <c r="M446" s="108">
        <f ca="1">SUM(J446,-F446,J446,0.4*ABS(J446-F446))</f>
        <v>8.4</v>
      </c>
      <c r="N446" s="109">
        <f ca="1">SUM(0.2*(R446-M446),M446)</f>
        <v>10.120000000000001</v>
      </c>
      <c r="O446" s="71">
        <f ca="1">SUM(0.4*(R446-M446),M446)</f>
        <v>11.84</v>
      </c>
      <c r="P446" s="71">
        <f ca="1">SUM(0.6*(R446-M446),M446)</f>
        <v>13.559999999999999</v>
      </c>
      <c r="Q446" s="71">
        <f ca="1">SUM(0.8*(R446-M446),M446)</f>
        <v>15.280000000000001</v>
      </c>
      <c r="R446" s="108">
        <v>17</v>
      </c>
      <c r="S446" s="122"/>
      <c r="T446" s="111">
        <f ca="1">SUM((BH20+BI20+BM18+BN18)*0.132/2,(BJ19+BK19+BL19+BO17+BP17+BQ17+BR16+BS16+BT16+BU15+BV15+BW15+BX14+BY14+BZ14+CA13+CB13+CC13+CD12+CE12+CF12+CG11+CH11+CI11)*0.132/3,(CJ10+CK10+CL9+CM9)*0.132/2,(CL8+CK8+CJ8+CI8+CH7+CG7+CF7+CE7)*0.132/4,(CD6+CC6+CB6+CA5+BZ5+BY5+BX4+BW4+BV4)*0.132/3,17)</f>
        <v>17.607538461538461</v>
      </c>
      <c r="U446" s="111"/>
      <c r="V446" s="122"/>
      <c r="W446" s="108"/>
    </row>
    <row r="447" spans="2:23">
      <c r="B447" s="108">
        <v>25</v>
      </c>
      <c r="C447" s="71">
        <f ca="1">SUM(0.25*(F447-B447),B447)</f>
        <v>23.25</v>
      </c>
      <c r="D447" s="71">
        <f ca="1">SUM(0.5*(F447-B447)+B447)</f>
        <v>21.5</v>
      </c>
      <c r="E447" s="71">
        <f ca="1">SUM(0.75*(F447-B447),B447)</f>
        <v>19.75</v>
      </c>
      <c r="F447" s="108">
        <v>18</v>
      </c>
      <c r="G447" s="71">
        <f ca="1">SUM(0.25*(J447-F447),F447)</f>
        <v>16.25</v>
      </c>
      <c r="H447" s="71">
        <f ca="1">SUM(0.5*(J447-F447),F447)</f>
        <v>14.5</v>
      </c>
      <c r="I447" s="71">
        <f ca="1">SUM(0.75*(J447-F447),F447)</f>
        <v>12.75</v>
      </c>
      <c r="J447" s="108">
        <f ca="1">SUM(F447,-B447,F447)</f>
        <v>11</v>
      </c>
      <c r="K447" s="71">
        <f ca="1">SUM(0.333*(M447-J447),J447)</f>
        <v>9.6014</v>
      </c>
      <c r="L447" s="71">
        <f ca="1">SUM(0.666*(M447-J447),J447)</f>
        <v>8.2028</v>
      </c>
      <c r="M447" s="108">
        <f ca="1">SUM(J447,-F447,J447,0.4*ABS(J447-F447))</f>
        <v>6.8000000000000007</v>
      </c>
      <c r="N447" s="109">
        <f ca="1">SUM(0.2*(R447-M447),M447)</f>
        <v>8.84</v>
      </c>
      <c r="O447" s="71">
        <f ca="1">SUM(0.4*(R447-M447),M447)</f>
        <v>10.88</v>
      </c>
      <c r="P447" s="71">
        <f ca="1">SUM(0.6*(R447-M447),M447)</f>
        <v>12.92</v>
      </c>
      <c r="Q447" s="71">
        <f ca="1">SUM(0.8*(R447-M447),M447)</f>
        <v>14.96</v>
      </c>
      <c r="R447" s="108">
        <v>17</v>
      </c>
      <c r="S447" s="122"/>
      <c r="T447" s="111">
        <f ca="1">SUM((BF20+BG20+BH20+BI19+BJ19+BK19+BL18+BM18+BN18+BO17+BP17+BQ17+BR16+BS16+BT16+BY14+BZ14+CA14+CF12+CG12+CH12+CI11+CJ11+CK11+CL10+CM10+CN10)*0.132/3,(BU15+BV15+BW15+BX15+CB13+CC13+CD13+CE13)*0.132/4,(CO9+CP9)*0.132/2,(CO8+CN8+CM8+CL8+CK7+CJ7+CI7+CH7+CG6+CF6+CE6+CD6+CC5+CB5+CA5+BZ5+BY4+BX4+BW4+BV4)*0.132/4,17)</f>
        <v>17.288538461538462</v>
      </c>
      <c r="U447" s="111"/>
      <c r="V447" s="122"/>
      <c r="W447" s="108"/>
    </row>
    <row r="448" spans="2:23">
      <c r="B448" s="108">
        <v>26</v>
      </c>
      <c r="C448" s="71">
        <f ca="1">SUM(0.25*(F448-B448),B448)</f>
        <v>24</v>
      </c>
      <c r="D448" s="71">
        <f ca="1">SUM(0.5*(F448-B448)+B448)</f>
        <v>22</v>
      </c>
      <c r="E448" s="71">
        <f ca="1">SUM(0.75*(F448-B448),B448)</f>
        <v>20</v>
      </c>
      <c r="F448" s="108">
        <v>18</v>
      </c>
      <c r="G448" s="71">
        <f ca="1">SUM(0.25*(J448-F448),F448)</f>
        <v>16</v>
      </c>
      <c r="H448" s="71">
        <f ca="1">SUM(0.5*(J448-F448),F448)</f>
        <v>14</v>
      </c>
      <c r="I448" s="71">
        <f ca="1">SUM(0.75*(J448-F448),F448)</f>
        <v>12</v>
      </c>
      <c r="J448" s="108">
        <f ca="1">SUM(F448,-B448,F448)</f>
        <v>10</v>
      </c>
      <c r="K448" s="71">
        <f ca="1">SUM(0.333*(M448-J448),J448)</f>
        <v>8.4016</v>
      </c>
      <c r="L448" s="71">
        <f ca="1">SUM(0.666*(M448-J448),J448)</f>
        <v>6.8032</v>
      </c>
      <c r="M448" s="108">
        <f ca="1">SUM(J448,-F448,J448,0.4*ABS(J448-F448))</f>
        <v>5.2</v>
      </c>
      <c r="N448" s="109">
        <f ca="1">SUM(0.2*(R448-M448),M448)</f>
        <v>7.5600000000000005</v>
      </c>
      <c r="O448" s="71">
        <f ca="1">SUM(0.4*(R448-M448),M448)</f>
        <v>9.9200000000000017</v>
      </c>
      <c r="P448" s="71">
        <f ca="1">SUM(0.6*(R448-M448),M448)</f>
        <v>12.280000000000001</v>
      </c>
      <c r="Q448" s="71">
        <f ca="1">SUM(0.8*(R448-M448),M448)</f>
        <v>14.64</v>
      </c>
      <c r="R448" s="108">
        <v>17</v>
      </c>
      <c r="S448" s="122"/>
      <c r="T448" s="111">
        <f ca="1">SUM((BD20+BE20+BF20+BK18+BL18+BM18+BR16+BS16+BT16)*0.132/3,(BG19+BH19+BI19+BJ19+BN17+BO17+BP17+BQ17+BU15+BV15+BW15+BX15+BY14+BZ14+CA14+CB14+CC13+CD13+CE13+CF13+CG12+CH12+CI12+CJ12+CK11+CL11+CM11+CN11)*0.132/4,(CO10+CP10+CQ10+CR9+CS9+CT9)*0.132/3,(CS8+CR8+CQ8+CP8+CO8+CN7+CM7+CL7+CK7+CJ7+CI6+CH6+CG6+CF6+CE6+CD5+CC5+CB5+CA5+BZ5)*0.132/5,(BY4+BX4+BW4+BV4)*0.132/4,17)</f>
        <v>17.068538461538463</v>
      </c>
      <c r="U448" s="111"/>
      <c r="V448" s="122"/>
      <c r="W448" s="108"/>
    </row>
    <row r="449" spans="2:23">
      <c r="B449" s="108">
        <v>27</v>
      </c>
      <c r="C449" s="71">
        <f ca="1">SUM(0.25*(F449-B449),B449)</f>
        <v>24.75</v>
      </c>
      <c r="D449" s="71">
        <f ca="1">SUM(0.5*(F449-B449)+B449)</f>
        <v>22.5</v>
      </c>
      <c r="E449" s="71">
        <f ca="1">SUM(0.75*(F449-B449),B449)</f>
        <v>20.25</v>
      </c>
      <c r="F449" s="108">
        <v>18</v>
      </c>
      <c r="G449" s="71">
        <f ca="1">SUM(0.25*(J449-F449),F449)</f>
        <v>15.75</v>
      </c>
      <c r="H449" s="71">
        <f ca="1">SUM(0.5*(J449-F449),F449)</f>
        <v>13.5</v>
      </c>
      <c r="I449" s="71">
        <f ca="1">SUM(0.75*(J449-F449),F449)</f>
        <v>11.25</v>
      </c>
      <c r="J449" s="108">
        <f ca="1">SUM(F449,-B449,F449)</f>
        <v>9</v>
      </c>
      <c r="K449" s="71">
        <f ca="1">SUM(0.333*(M449-J449),J449)</f>
        <v>7.2017999999999995</v>
      </c>
      <c r="L449" s="71">
        <f ca="1">SUM(0.666*(M449-J449),J449)</f>
        <v>5.4035999999999991</v>
      </c>
      <c r="M449" s="108">
        <f ca="1">SUM(J449,-F449,J449,0.4*ABS(J449-F449))</f>
        <v>3.6</v>
      </c>
      <c r="N449" s="109">
        <f ca="1">SUM(0.2*(R449-M449),M449)</f>
        <v>6.28</v>
      </c>
      <c r="O449" s="71">
        <f ca="1">SUM(0.4*(R449-M449),M449)</f>
        <v>8.96</v>
      </c>
      <c r="P449" s="71">
        <f ca="1">SUM(0.6*(R449-M449),M449)</f>
        <v>11.639999999999999</v>
      </c>
      <c r="Q449" s="71">
        <f ca="1">SUM(0.8*(R449-M449),M449)</f>
        <v>14.32</v>
      </c>
      <c r="R449" s="108">
        <v>17</v>
      </c>
      <c r="S449" s="122"/>
      <c r="T449" s="111">
        <f ca="1">SUM((BB20+BC20+BD20)*0.132/3,(BE19+BF19+BG19+BH19+BI18+BJ18+BK18+BL18+BM17+BN17+BO17+BP17+BQ16+BR16+BS16+BT16+BZ14+CA14+CB14+CC14+CI12+CJ12+CK12+CL12+CM11+CN11+CO11+CP11+CQ10+CR10+CS10+CT10)*0.132/4,(BU15+BV15+BW15+BX15+BY15+CD13+CE13+CF13+CG13+CH13)*0.132/5,(CU9+CV9+CW9)*0.132/3,(CV8+CU8+CT8+CS8+CR8+CQ8+CP7+CO7+CN7+CM7+CL7+CK7)*0.132/6,(CJ6+CI6+CH6+CG6+CF6+CE5+CD5+CC5+CB5+CA5+BZ4+BY4+BX4+BW4+BV4)*0.132/5,17)</f>
        <v>16.877138461538461</v>
      </c>
      <c r="U449" s="111"/>
      <c r="V449" s="122"/>
      <c r="W449" s="108"/>
    </row>
    <row r="450" spans="2:23">
      <c r="B450" s="108">
        <v>28</v>
      </c>
      <c r="C450" s="71">
        <f ca="1">SUM(0.25*(F450-B450),B450)</f>
        <v>25.5</v>
      </c>
      <c r="D450" s="71">
        <f ca="1">SUM(0.5*(F450-B450)+B450)</f>
        <v>23</v>
      </c>
      <c r="E450" s="71">
        <f ca="1">SUM(0.75*(F450-B450),B450)</f>
        <v>20.5</v>
      </c>
      <c r="F450" s="108">
        <v>18</v>
      </c>
      <c r="G450" s="71">
        <f ca="1">SUM(0.25*(J450-F450),F450)</f>
        <v>15.5</v>
      </c>
      <c r="H450" s="71">
        <f ca="1">SUM(0.5*(J450-F450),F450)</f>
        <v>13</v>
      </c>
      <c r="I450" s="71">
        <f ca="1">SUM(0.75*(J450-F450),F450)</f>
        <v>10.5</v>
      </c>
      <c r="J450" s="108">
        <f ca="1">SUM(F450,-B450,F450)</f>
        <v>8</v>
      </c>
      <c r="K450" s="71">
        <f ca="1">SUM(0.333*(M450-J450),J450)</f>
        <v>6.002</v>
      </c>
      <c r="L450" s="71">
        <f ca="1">SUM(0.666*(M450-J450),J450)</f>
        <v>4.004</v>
      </c>
      <c r="M450" s="108">
        <f ca="1">SUM(J450,-F450,J450,0.4*ABS(J450-F450))</f>
        <v>2</v>
      </c>
      <c r="N450" s="109">
        <f ca="1">SUM(0.2*(R450-M450),M450)</f>
        <v>5</v>
      </c>
      <c r="O450" s="71">
        <f ca="1">SUM(0.4*(R450-M450),M450)</f>
        <v>8</v>
      </c>
      <c r="P450" s="71">
        <f ca="1">SUM(0.6*(R450-M450),M450)</f>
        <v>11</v>
      </c>
      <c r="Q450" s="71">
        <f ca="1">SUM(0.8*(R450-M450),M450)</f>
        <v>14</v>
      </c>
      <c r="R450" s="108">
        <v>17</v>
      </c>
      <c r="S450" s="122"/>
      <c r="T450" s="111">
        <f ca="1">SUM((AZ20+BA20+BB20+BC20+BD19+BE19+BF19+BG19+BM17+BN17+BO17+BP17+BQ16+BR16+BS16+BT16)*0.132/4,(BH18+BI18+BJ18+BK18+BL18+BU15+BV15+BW15+BX15+BY15+BZ14+CA14+CB14+CC14+CD14+CE13+CF13+CG13+CH13+CI13+CJ12+CK12+CL12+CM12+CN12)*0.132/5,(CO11+CP11+CQ11+CR11+CS10+CT10+CU10+CV10+CW9+CX9+CY9+CZ9)*0.132/4,(CY8+CX8+CW8+CV8+CU8+CT8+CS7+CR7+CQ7+CP7+CO7+CN7+CM6+CL6+CK6+CJ6+CI6+CH6+CG5+CF5+CE5+CD5+CC5+CB5+CA4+BZ4+BY4+BX4+BW4+BV4)*0.132/6,17)</f>
        <v>16.978338461538463</v>
      </c>
      <c r="U450" s="111"/>
      <c r="V450" s="122"/>
      <c r="W450" s="108"/>
    </row>
    <row r="451" spans="2:23">
      <c r="B451" s="108"/>
      <c r="C451" s="71"/>
      <c r="D451" s="71"/>
      <c r="E451" s="71"/>
      <c r="F451" s="108"/>
      <c r="G451" s="71"/>
      <c r="H451" s="71"/>
      <c r="I451" s="71"/>
      <c r="J451" s="108"/>
      <c r="K451" s="71"/>
      <c r="L451" s="71"/>
      <c r="M451" s="108"/>
      <c r="N451" s="109"/>
      <c r="O451" s="71"/>
      <c r="P451" s="71"/>
      <c r="Q451" s="71"/>
      <c r="R451" s="108"/>
      <c r="S451" s="122"/>
      <c r="T451" s="111"/>
      <c r="U451" s="111"/>
      <c r="V451" s="122"/>
      <c r="W451" s="108"/>
    </row>
    <row r="452" spans="2:23">
      <c r="B452" s="108">
        <v>20</v>
      </c>
      <c r="C452" s="71">
        <f ca="1">SUM(0.25*(F452-B452),B452)</f>
        <v>19.75</v>
      </c>
      <c r="D452" s="71">
        <f ca="1">SUM(0.5*(F452-B452)+B452)</f>
        <v>19.5</v>
      </c>
      <c r="E452" s="71">
        <f ca="1">SUM(0.75*(F452-B452),B452)</f>
        <v>19.25</v>
      </c>
      <c r="F452" s="108">
        <v>19</v>
      </c>
      <c r="G452" s="71">
        <f ca="1">SUM(0.25*(J452-F452),F452)</f>
        <v>18.75</v>
      </c>
      <c r="H452" s="71">
        <f ca="1">SUM(0.5*(J452-F452),F452)</f>
        <v>18.5</v>
      </c>
      <c r="I452" s="71">
        <f ca="1">SUM(0.75*(J452-F452),F452)</f>
        <v>18.25</v>
      </c>
      <c r="J452" s="108">
        <f ca="1">SUM(F452,-B452,F452)</f>
        <v>18</v>
      </c>
      <c r="K452" s="71">
        <f ca="1">SUM(0.333*(M452-J452),J452)</f>
        <v>17.8002</v>
      </c>
      <c r="L452" s="71">
        <f ca="1">SUM(0.666*(M452-J452),J452)</f>
        <v>17.6004</v>
      </c>
      <c r="M452" s="108">
        <f ca="1">SUM(J452,-F452,J452,0.4*ABS(J452-F452))</f>
        <v>17.4</v>
      </c>
      <c r="N452" s="109">
        <f ca="1">SUM(0.2*(R452-M452),M452)</f>
        <v>17.32</v>
      </c>
      <c r="O452" s="71">
        <f ca="1">SUM(0.4*(R452-M452),M452)</f>
        <v>17.24</v>
      </c>
      <c r="P452" s="71">
        <f ca="1">SUM(0.6*(R452-M452),M452)</f>
        <v>17.16</v>
      </c>
      <c r="Q452" s="71">
        <f ca="1">SUM(0.8*(R452-M452),M452)</f>
        <v>17.08</v>
      </c>
      <c r="R452" s="108">
        <v>17</v>
      </c>
      <c r="S452" s="122"/>
      <c r="T452" s="111">
        <f ca="1">SUM((BP20+BQ19+BQ18+BR17+BR16+BS15+BS14+BT13+BT12+BU11+BU10+BU9+BV8+BV7+BV6+BV5+BV4)*0.132,17)</f>
        <v>17.25553846153846</v>
      </c>
      <c r="U452" s="111"/>
      <c r="V452" s="122"/>
      <c r="W452" s="108"/>
    </row>
    <row r="453" spans="2:23">
      <c r="B453" s="108">
        <v>21</v>
      </c>
      <c r="C453" s="71">
        <f ca="1">SUM(0.25*(F453-B453),B453)</f>
        <v>20.5</v>
      </c>
      <c r="D453" s="71">
        <f ca="1">SUM(0.5*(F453-B453)+B453)</f>
        <v>20</v>
      </c>
      <c r="E453" s="71">
        <f ca="1">SUM(0.75*(F453-B453),B453)</f>
        <v>19.5</v>
      </c>
      <c r="F453" s="108">
        <v>19</v>
      </c>
      <c r="G453" s="71">
        <f ca="1">SUM(0.25*(J453-F453),F453)</f>
        <v>18.5</v>
      </c>
      <c r="H453" s="71">
        <f ca="1">SUM(0.5*(J453-F453),F453)</f>
        <v>18</v>
      </c>
      <c r="I453" s="71">
        <f ca="1">SUM(0.75*(J453-F453),F453)</f>
        <v>17.5</v>
      </c>
      <c r="J453" s="108">
        <f ca="1">SUM(F453,-B453,F453)</f>
        <v>17</v>
      </c>
      <c r="K453" s="71">
        <f ca="1">SUM(0.333*(M453-J453),J453)</f>
        <v>16.6004</v>
      </c>
      <c r="L453" s="71">
        <f ca="1">SUM(0.666*(M453-J453),J453)</f>
        <v>16.2008</v>
      </c>
      <c r="M453" s="108">
        <f ca="1">SUM(J453,-F453,J453,0.4*ABS(J453-F453))</f>
        <v>15.8</v>
      </c>
      <c r="N453" s="109">
        <f ca="1">SUM(0.2*(R453-M453),M453)</f>
        <v>16.04</v>
      </c>
      <c r="O453" s="71">
        <f ca="1">SUM(0.4*(R453-M453),M453)</f>
        <v>16.28</v>
      </c>
      <c r="P453" s="71">
        <f ca="1">SUM(0.6*(R453-M453),M453)</f>
        <v>16.52</v>
      </c>
      <c r="Q453" s="71">
        <f ca="1">SUM(0.8*(R453-M453),M453)</f>
        <v>16.76</v>
      </c>
      <c r="R453" s="108">
        <v>17</v>
      </c>
      <c r="S453" s="122"/>
      <c r="T453" s="111">
        <f ca="1">SUM((BN20+BO19+BP18+BQ17+BR16+BS15+BT14+BU13+BV12+BW11+BX10+BX9+BW8+BW7+BV6+BV5+BV4)*0.132,17)</f>
        <v>16.991538461538461</v>
      </c>
      <c r="U453" s="111"/>
      <c r="V453" s="122"/>
      <c r="W453" s="108"/>
    </row>
    <row r="454" spans="2:23">
      <c r="B454" s="108">
        <v>22</v>
      </c>
      <c r="C454" s="71">
        <f ca="1">SUM(0.25*(F454-B454),B454)</f>
        <v>21.25</v>
      </c>
      <c r="D454" s="71">
        <f ca="1">SUM(0.5*(F454-B454)+B454)</f>
        <v>20.5</v>
      </c>
      <c r="E454" s="71">
        <f ca="1">SUM(0.75*(F454-B454),B454)</f>
        <v>19.75</v>
      </c>
      <c r="F454" s="108">
        <v>19</v>
      </c>
      <c r="G454" s="71">
        <f ca="1">SUM(0.25*(J454-F454),F454)</f>
        <v>18.25</v>
      </c>
      <c r="H454" s="71">
        <f ca="1">SUM(0.5*(J454-F454),F454)</f>
        <v>17.5</v>
      </c>
      <c r="I454" s="71">
        <f ca="1">SUM(0.75*(J454-F454),F454)</f>
        <v>16.75</v>
      </c>
      <c r="J454" s="108">
        <f ca="1">SUM(F454,-B454,F454)</f>
        <v>16</v>
      </c>
      <c r="K454" s="71">
        <f ca="1">SUM(0.333*(M454-J454),J454)</f>
        <v>15.400599999999999</v>
      </c>
      <c r="L454" s="71">
        <f ca="1">SUM(0.666*(M454-J454),J454)</f>
        <v>14.8012</v>
      </c>
      <c r="M454" s="108">
        <f ca="1">SUM(J454,-F454,J454,0.4*ABS(J454-F454))</f>
        <v>14.2</v>
      </c>
      <c r="N454" s="109">
        <f ca="1">SUM(0.2*(R454-M454),M454)</f>
        <v>14.76</v>
      </c>
      <c r="O454" s="71">
        <f ca="1">SUM(0.4*(R454-M454),M454)</f>
        <v>15.32</v>
      </c>
      <c r="P454" s="71">
        <f ca="1">SUM(0.6*(R454-M454),M454)</f>
        <v>15.879999999999999</v>
      </c>
      <c r="Q454" s="71">
        <f ca="1">SUM(0.8*(R454-M454),M454)</f>
        <v>16.44</v>
      </c>
      <c r="R454" s="108">
        <v>17</v>
      </c>
      <c r="S454" s="122"/>
      <c r="T454" s="111">
        <f ca="1">SUM((BL20+BO18+BR16+BU14+BX12+CA10+CB9+BY7+BX6+BW5+BV4)*0.132,(BM19+BN19+BP17+BQ17+BS15+BT15+BV13+BW13+BY11+BZ11+CA8+BZ8)*0.132/2,17)</f>
        <v>17.519538461538463</v>
      </c>
      <c r="U454" s="111"/>
      <c r="V454" s="122"/>
      <c r="W454" s="108"/>
    </row>
    <row r="455" spans="2:23">
      <c r="B455" s="108">
        <v>23</v>
      </c>
      <c r="C455" s="71">
        <f ca="1">SUM(0.25*(F455-B455),B455)</f>
        <v>22</v>
      </c>
      <c r="D455" s="71">
        <f ca="1">SUM(0.5*(F455-B455)+B455)</f>
        <v>21</v>
      </c>
      <c r="E455" s="71">
        <f ca="1">SUM(0.75*(F455-B455),B455)</f>
        <v>20</v>
      </c>
      <c r="F455" s="108">
        <v>19</v>
      </c>
      <c r="G455" s="71">
        <f ca="1">SUM(0.25*(J455-F455),F455)</f>
        <v>18</v>
      </c>
      <c r="H455" s="71">
        <f ca="1">SUM(0.5*(J455-F455),F455)</f>
        <v>17</v>
      </c>
      <c r="I455" s="71">
        <f ca="1">SUM(0.75*(J455-F455),F455)</f>
        <v>16</v>
      </c>
      <c r="J455" s="108">
        <f ca="1">SUM(F455,-B455,F455)</f>
        <v>15</v>
      </c>
      <c r="K455" s="71">
        <f ca="1">SUM(0.333*(M455-J455),J455)</f>
        <v>14.2008</v>
      </c>
      <c r="L455" s="71">
        <f ca="1">SUM(0.666*(M455-J455),J455)</f>
        <v>13.4016</v>
      </c>
      <c r="M455" s="108">
        <f ca="1">SUM(J455,-F455,J455,0.4*ABS(J455-F455))</f>
        <v>12.6</v>
      </c>
      <c r="N455" s="109">
        <f ca="1">SUM(0.2*(R455-M455),M455)</f>
        <v>13.48</v>
      </c>
      <c r="O455" s="71">
        <f ca="1">SUM(0.4*(R455-M455),M455)</f>
        <v>14.36</v>
      </c>
      <c r="P455" s="71">
        <f ca="1">SUM(0.6*(R455-M455),M455)</f>
        <v>15.24</v>
      </c>
      <c r="Q455" s="71">
        <f ca="1">SUM(0.8*(R455-M455),M455)</f>
        <v>16.12</v>
      </c>
      <c r="R455" s="108">
        <v>17</v>
      </c>
      <c r="S455" s="122"/>
      <c r="T455" s="111">
        <f ca="1">SUM((BK19+BL19+BM18+BN18+BO17+BP17+BQ16+BR16+BS15+BT15+BU14+BV14+BW13+BX13+BY12+BZ12+CA11+CB11+CC10+CD10)*0.132/2,(BJ20+CE9)*0.132,(CD8+CC8+CB7+CA7+BZ6+BY6+BX5+BW5)*0.132/2,BV4*0.132,17)</f>
        <v>17.189538461538461</v>
      </c>
      <c r="U455" s="111"/>
      <c r="V455" s="122"/>
      <c r="W455" s="108"/>
    </row>
    <row r="456" spans="2:23">
      <c r="B456" s="108">
        <v>24</v>
      </c>
      <c r="C456" s="71">
        <f ca="1">SUM(0.25*(F456-B456),B456)</f>
        <v>22.75</v>
      </c>
      <c r="D456" s="71">
        <f ca="1">SUM(0.5*(F456-B456)+B456)</f>
        <v>21.5</v>
      </c>
      <c r="E456" s="71">
        <f ca="1">SUM(0.75*(F456-B456),B456)</f>
        <v>20.25</v>
      </c>
      <c r="F456" s="108">
        <v>19</v>
      </c>
      <c r="G456" s="71">
        <f ca="1">SUM(0.25*(J456-F456),F456)</f>
        <v>17.75</v>
      </c>
      <c r="H456" s="71">
        <f ca="1">SUM(0.5*(J456-F456),F456)</f>
        <v>16.5</v>
      </c>
      <c r="I456" s="71">
        <f ca="1">SUM(0.75*(J456-F456),F456)</f>
        <v>15.25</v>
      </c>
      <c r="J456" s="108">
        <f ca="1">SUM(F456,-B456,F456)</f>
        <v>14</v>
      </c>
      <c r="K456" s="71">
        <f ca="1">SUM(0.333*(M456-J456),J456)</f>
        <v>13.001</v>
      </c>
      <c r="L456" s="71">
        <f ca="1">SUM(0.666*(M456-J456),J456)</f>
        <v>12.001999999999999</v>
      </c>
      <c r="M456" s="108">
        <f ca="1">SUM(J456,-F456,J456,0.4*ABS(J456-F456))</f>
        <v>11</v>
      </c>
      <c r="N456" s="109">
        <f ca="1">SUM(0.2*(R456-M456),M456)</f>
        <v>12.2</v>
      </c>
      <c r="O456" s="71">
        <f ca="1">SUM(0.4*(R456-M456),M456)</f>
        <v>13.4</v>
      </c>
      <c r="P456" s="71">
        <f ca="1">SUM(0.6*(R456-M456),M456)</f>
        <v>14.6</v>
      </c>
      <c r="Q456" s="71">
        <f ca="1">SUM(0.8*(R456-M456),M456)</f>
        <v>15.8</v>
      </c>
      <c r="R456" s="108">
        <v>17</v>
      </c>
      <c r="S456" s="122"/>
      <c r="T456" s="111">
        <f ca="1">SUM((BH20+BI20+BJ19+BK19+BO17+BP17+BQ16+BR16+BV14+BW14+CA12+CB12+CC11+CD11+CE10+CF10+CG9+CH9)*0.132/2,(BL18+BM18+BN18+BS15+BT15+BU15+BX13+BY13+BZ13)*0.132/3,(CG8+CF8+CE8+CD7+CC7+CB7)*0.132/3,(CA6+BZ6+BY5+BX5+BW4+BV4)*0.132/2,17)</f>
        <v>17.233538461538462</v>
      </c>
      <c r="U456" s="111"/>
      <c r="V456" s="122"/>
      <c r="W456" s="108"/>
    </row>
    <row r="457" spans="2:23">
      <c r="B457" s="108">
        <v>25</v>
      </c>
      <c r="C457" s="71">
        <f ca="1">SUM(0.25*(F457-B457),B457)</f>
        <v>23.5</v>
      </c>
      <c r="D457" s="71">
        <f ca="1">SUM(0.5*(F457-B457)+B457)</f>
        <v>22</v>
      </c>
      <c r="E457" s="71">
        <f ca="1">SUM(0.75*(F457-B457),B457)</f>
        <v>20.5</v>
      </c>
      <c r="F457" s="108">
        <v>19</v>
      </c>
      <c r="G457" s="71">
        <f ca="1">SUM(0.25*(J457-F457),F457)</f>
        <v>17.5</v>
      </c>
      <c r="H457" s="71">
        <f ca="1">SUM(0.5*(J457-F457),F457)</f>
        <v>16</v>
      </c>
      <c r="I457" s="71">
        <f ca="1">SUM(0.75*(J457-F457),F457)</f>
        <v>14.5</v>
      </c>
      <c r="J457" s="108">
        <f ca="1">SUM(F457,-B457,F457)</f>
        <v>13</v>
      </c>
      <c r="K457" s="71">
        <f ca="1">SUM(0.333*(M457-J457),J457)</f>
        <v>11.8012</v>
      </c>
      <c r="L457" s="71">
        <f ca="1">SUM(0.666*(M457-J457),J457)</f>
        <v>10.6024</v>
      </c>
      <c r="M457" s="108">
        <f ca="1">SUM(J457,-F457,J457,0.4*ABS(J457-F457))</f>
        <v>9.4</v>
      </c>
      <c r="N457" s="109">
        <f ca="1">SUM(0.2*(R457-M457),M457)</f>
        <v>10.92</v>
      </c>
      <c r="O457" s="71">
        <f ca="1">SUM(0.4*(R457-M457),M457)</f>
        <v>12.440000000000001</v>
      </c>
      <c r="P457" s="71">
        <f ca="1">SUM(0.6*(R457-M457),M457)</f>
        <v>13.96</v>
      </c>
      <c r="Q457" s="71">
        <f ca="1">SUM(0.8*(R457-M457),M457)</f>
        <v>15.48</v>
      </c>
      <c r="R457" s="108">
        <v>17</v>
      </c>
      <c r="S457" s="122"/>
      <c r="T457" s="111">
        <f ca="1">SUM((BF20+BG20+BK18+BL18)*0.132/2,(BH19+BI19+BJ19+BM17+BN17+BO17+BP16+BQ16+BR16+BS15+BT15+BU15+BV14+BW14+BX14+BY13+BZ13+CA13+CB12+CC12+CD12+CE11+CF11+CG11)*0.132/3,(CH10+CI10+CJ9+CK9)*0.132/2,(CJ8+CI8+CH8+CG7+CF7+CE7+CD6+CC6+CB6+CA5+BZ5+BY5+BX4+BW4+BV4)*0.132/3,17)</f>
        <v>17.497538461538461</v>
      </c>
      <c r="U457" s="111"/>
      <c r="V457" s="122"/>
      <c r="W457" s="108"/>
    </row>
    <row r="458" spans="2:23">
      <c r="B458" s="108">
        <v>26</v>
      </c>
      <c r="C458" s="71">
        <f ca="1">SUM(0.25*(F458-B458),B458)</f>
        <v>24.25</v>
      </c>
      <c r="D458" s="71">
        <f ca="1">SUM(0.5*(F458-B458)+B458)</f>
        <v>22.5</v>
      </c>
      <c r="E458" s="71">
        <f ca="1">SUM(0.75*(F458-B458),B458)</f>
        <v>20.75</v>
      </c>
      <c r="F458" s="108">
        <v>19</v>
      </c>
      <c r="G458" s="71">
        <f ca="1">SUM(0.25*(J458-F458),F458)</f>
        <v>17.25</v>
      </c>
      <c r="H458" s="71">
        <f ca="1">SUM(0.5*(J458-F458),F458)</f>
        <v>15.5</v>
      </c>
      <c r="I458" s="71">
        <f ca="1">SUM(0.75*(J458-F458),F458)</f>
        <v>13.75</v>
      </c>
      <c r="J458" s="108">
        <f ca="1">SUM(F458,-B458,F458)</f>
        <v>12</v>
      </c>
      <c r="K458" s="71">
        <f ca="1">SUM(0.333*(M458-J458),J458)</f>
        <v>10.6014</v>
      </c>
      <c r="L458" s="71">
        <f ca="1">SUM(0.666*(M458-J458),J458)</f>
        <v>9.2028</v>
      </c>
      <c r="M458" s="108">
        <f ca="1">SUM(J458,-F458,J458,0.4*ABS(J458-F458))</f>
        <v>7.8000000000000007</v>
      </c>
      <c r="N458" s="109">
        <f ca="1">SUM(0.2*(R458-M458),M458)</f>
        <v>9.64</v>
      </c>
      <c r="O458" s="71">
        <f ca="1">SUM(0.4*(R458-M458),M458)</f>
        <v>11.48</v>
      </c>
      <c r="P458" s="71">
        <f ca="1">SUM(0.6*(R458-M458),M458)</f>
        <v>13.32</v>
      </c>
      <c r="Q458" s="71">
        <f ca="1">SUM(0.8*(R458-M458),M458)</f>
        <v>15.16</v>
      </c>
      <c r="R458" s="108">
        <v>17</v>
      </c>
      <c r="S458" s="122"/>
      <c r="T458" s="111">
        <f ca="1">SUM((BD20+BE20+BF20+BG19+BH19+BI19+BJ18+BK18+BL18+BM17+BN17+BO17+BP16+BQ16+BR16+BW14+BX14+BY14+CD12+CE12+CF12+CG11+CH11+CI11+CJ10+CK10+CL10)*0.132/3,(BS15+BT15+BU15+BV15+BZ13+CA13+CB13+CC13)*0.132/4,(CM9+CN9)*0.132/2,(CM8+CL8+CK8+CJ8+CI7+CH7+CG7+CF7+CE6+CD6+CC6+CB6)*0.132/4,(CA5+BZ5+BY5+BX4+BW4+BV4)*0.132/3,17)</f>
        <v>17.233538461538462</v>
      </c>
      <c r="U458" s="111"/>
      <c r="V458" s="122"/>
      <c r="W458" s="108"/>
    </row>
    <row r="459" spans="2:23">
      <c r="B459" s="108">
        <v>27</v>
      </c>
      <c r="C459" s="71">
        <f ca="1">SUM(0.25*(F459-B459),B459)</f>
        <v>25</v>
      </c>
      <c r="D459" s="71">
        <f ca="1">SUM(0.5*(F459-B459)+B459)</f>
        <v>23</v>
      </c>
      <c r="E459" s="71">
        <f ca="1">SUM(0.75*(F459-B459),B459)</f>
        <v>21</v>
      </c>
      <c r="F459" s="108">
        <v>19</v>
      </c>
      <c r="G459" s="71">
        <f ca="1">SUM(0.25*(J459-F459),F459)</f>
        <v>17</v>
      </c>
      <c r="H459" s="71">
        <f ca="1">SUM(0.5*(J459-F459),F459)</f>
        <v>15</v>
      </c>
      <c r="I459" s="71">
        <f ca="1">SUM(0.75*(J459-F459),F459)</f>
        <v>13</v>
      </c>
      <c r="J459" s="108">
        <f ca="1">SUM(F459,-B459,F459)</f>
        <v>11</v>
      </c>
      <c r="K459" s="71">
        <f ca="1">SUM(0.333*(M459-J459),J459)</f>
        <v>9.4016</v>
      </c>
      <c r="L459" s="71">
        <f ca="1">SUM(0.666*(M459-J459),J459)</f>
        <v>7.8032</v>
      </c>
      <c r="M459" s="108">
        <f ca="1">SUM(J459,-F459,J459,0.4*ABS(J459-F459))</f>
        <v>6.2</v>
      </c>
      <c r="N459" s="109">
        <f ca="1">SUM(0.2*(R459-M459),M459)</f>
        <v>8.36</v>
      </c>
      <c r="O459" s="71">
        <f ca="1">SUM(0.4*(R459-M459),M459)</f>
        <v>10.52</v>
      </c>
      <c r="P459" s="71">
        <f ca="1">SUM(0.6*(R459-M459),M459)</f>
        <v>12.68</v>
      </c>
      <c r="Q459" s="71">
        <f ca="1">SUM(0.8*(R459-M459),M459)</f>
        <v>14.84</v>
      </c>
      <c r="R459" s="108">
        <v>17</v>
      </c>
      <c r="S459" s="122"/>
      <c r="T459" s="111">
        <f ca="1">SUM((BB20+BC20+BD20+BI18+BJ18+BK18+BP16+BQ16+BR16)*0.132/3,(BE19+BF19+BG19+BH19+BL17+BM17+BN17+BO17+BS15+BT15+BU15+BV15+BW14+BX14+BY14+BZ14+CA13+CB13+CC13+CD13+CE12+CF12+CG12+CH12+CI11+CJ11+CK11+CL11)*0.132/4,(CM10+CN10+CO10+CP9+CQ9+CR9)*0.132/3,(CQ8+CP8+CO8+CN8+CM8+CL7+CK7+CJ7+CI7+CH7)*0.132/5,(CG6+CF6+CE6+CD6+CC5+CB5+CA5+BZ5+BY4+BX4+BW4+BV4)*0.132/4,17)</f>
        <v>17.125738461538461</v>
      </c>
      <c r="U459" s="111"/>
      <c r="V459" s="122"/>
      <c r="W459" s="108"/>
    </row>
    <row r="460" spans="2:23">
      <c r="B460" s="108">
        <v>28</v>
      </c>
      <c r="C460" s="71">
        <f ca="1">SUM(0.25*(F460-B460),B460)</f>
        <v>25.75</v>
      </c>
      <c r="D460" s="71">
        <f ca="1">SUM(0.5*(F460-B460)+B460)</f>
        <v>23.5</v>
      </c>
      <c r="E460" s="71">
        <f ca="1">SUM(0.75*(F460-B460),B460)</f>
        <v>21.25</v>
      </c>
      <c r="F460" s="108">
        <v>19</v>
      </c>
      <c r="G460" s="71">
        <f ca="1">SUM(0.25*(J460-F460),F460)</f>
        <v>16.75</v>
      </c>
      <c r="H460" s="71">
        <f ca="1">SUM(0.5*(J460-F460),F460)</f>
        <v>14.5</v>
      </c>
      <c r="I460" s="71">
        <f ca="1">SUM(0.75*(J460-F460),F460)</f>
        <v>12.25</v>
      </c>
      <c r="J460" s="108">
        <f ca="1">SUM(F460,-B460,F460)</f>
        <v>10</v>
      </c>
      <c r="K460" s="71">
        <f ca="1">SUM(0.333*(M460-J460),J460)</f>
        <v>8.2018</v>
      </c>
      <c r="L460" s="71">
        <f ca="1">SUM(0.666*(M460-J460),J460)</f>
        <v>6.4035999999999991</v>
      </c>
      <c r="M460" s="108">
        <f ca="1">SUM(J460,-F460,J460,0.4*ABS(J460-F460))</f>
        <v>4.6</v>
      </c>
      <c r="N460" s="109">
        <f ca="1">SUM(0.2*(R460-M460),M460)</f>
        <v>7.08</v>
      </c>
      <c r="O460" s="71">
        <f ca="1">SUM(0.4*(R460-M460),M460)</f>
        <v>9.56</v>
      </c>
      <c r="P460" s="71">
        <f ca="1">SUM(0.6*(R460-M460),M460)</f>
        <v>12.04</v>
      </c>
      <c r="Q460" s="71">
        <f ca="1">SUM(0.8*(R460-M460),M460)</f>
        <v>14.520000000000001</v>
      </c>
      <c r="R460" s="108">
        <v>17</v>
      </c>
      <c r="S460" s="122"/>
      <c r="T460" s="111">
        <f ca="1">SUM((AZ20+BA20+BB20)*0.132/3,(BC19+BD19+BE19+BF19+BG18+BH18+BI18+BJ18+BK17+BL17+BM17+BN17+BO16+BP16+BQ16+BR16+BX14+BY14+BZ14+CA14+CG12+CH12+CI12+CJ12+CK11+CL11+CM11+CN11+CO10+CP10+CQ10+CR10)*0.132/4,(BS15+BT15+BU15+BV15+BW15+CB13+CC13+CD13+CE13+CF13)*0.132/5,(CS9+CT9+CU9)*0.132/3,(CT8+CS8+CR8+CQ8+CP8+CO7+CN7+CM7+CL7+CK7+CJ6+CI6+CH6+CG6+CF6+CE5+CD5+CC5+CB5+CA5+BZ4+BY4+BX4+BW4+BV4)*0.132/5,17)</f>
        <v>16.806738461538462</v>
      </c>
      <c r="U460" s="111"/>
      <c r="V460" s="122"/>
      <c r="W460" s="108"/>
    </row>
    <row r="461" spans="2:23">
      <c r="B461" s="108">
        <v>29</v>
      </c>
      <c r="C461" s="71">
        <f ca="1">SUM(0.25*(F461-B461),B461)</f>
        <v>26.5</v>
      </c>
      <c r="D461" s="71">
        <f ca="1">SUM(0.5*(F461-B461)+B461)</f>
        <v>24</v>
      </c>
      <c r="E461" s="71">
        <f ca="1">SUM(0.75*(F461-B461),B461)</f>
        <v>21.5</v>
      </c>
      <c r="F461" s="108">
        <v>19</v>
      </c>
      <c r="G461" s="71">
        <f ca="1">SUM(0.25*(J461-F461),F461)</f>
        <v>16.5</v>
      </c>
      <c r="H461" s="71">
        <f ca="1">SUM(0.5*(J461-F461),F461)</f>
        <v>14</v>
      </c>
      <c r="I461" s="71">
        <f ca="1">SUM(0.75*(J461-F461),F461)</f>
        <v>11.5</v>
      </c>
      <c r="J461" s="108">
        <f ca="1">SUM(F461,-B461,F461)</f>
        <v>9</v>
      </c>
      <c r="K461" s="71">
        <f ca="1">SUM(0.333*(M461-J461),J461)</f>
        <v>7.002</v>
      </c>
      <c r="L461" s="71">
        <f ca="1">SUM(0.666*(M461-J461),J461)</f>
        <v>5.004</v>
      </c>
      <c r="M461" s="108">
        <f ca="1">SUM(J461,-F461,J461,0.4*ABS(J461-F461))</f>
        <v>3</v>
      </c>
      <c r="N461" s="109">
        <f ca="1">SUM(0.2*(R461-M461),M461)</f>
        <v>5.8000000000000007</v>
      </c>
      <c r="O461" s="71">
        <f ca="1">SUM(0.4*(R461-M461),M461)</f>
        <v>8.6000000000000014</v>
      </c>
      <c r="P461" s="71">
        <f ca="1">SUM(0.6*(R461-M461),M461)</f>
        <v>11.4</v>
      </c>
      <c r="Q461" s="71">
        <f ca="1">SUM(0.8*(R461-M461),M461)</f>
        <v>14.200000000000001</v>
      </c>
      <c r="R461" s="108">
        <v>17</v>
      </c>
      <c r="S461" s="122"/>
      <c r="T461" s="111">
        <f ca="1">SUM((AX20+AY20+AZ20+BA20+BB19+BC19+BD19+BE19+BK17+BL17+BM17+BN17+BO16+BP16+BQ16+BR16)*0.132/4,(BF18+BG18+BH18+BI18+BJ18+BS15+BT15+BU15+BV15+BW15+BX14+BY14+BZ14+CA14+CB14+CC13+CD13+CE13+CF13+CG13+CH12+CI12+CJ12+CK12+CL12)*0.132/5,(CM11+CN11+CO11+CP11+CQ10+CR10+CS10+CT10+CU9+CV9+CW9+CX9)*0.132/4,(CW8+CV8+CU8+CT8+CS8+CR8+CQ7+CP7+CO7+CN7+CM7+CL7+CK6+CJ6+CI6+CH6+CG6+CF6)*0.132/6,(CE5+CD5+CC5+CB5+CA5+BZ4+BY4+BX4+BW4+BV4)*0.132/5,17)</f>
        <v>16.837538461538461</v>
      </c>
      <c r="U461" s="111"/>
      <c r="V461" s="122"/>
      <c r="W461" s="108"/>
    </row>
    <row r="462" spans="2:23">
      <c r="B462" s="108">
        <v>30</v>
      </c>
      <c r="C462" s="71">
        <f ca="1">SUM(0.25*(F462-B462),B462)</f>
        <v>27.25</v>
      </c>
      <c r="D462" s="71">
        <f ca="1">SUM(0.5*(F462-B462)+B462)</f>
        <v>24.5</v>
      </c>
      <c r="E462" s="71">
        <f ca="1">SUM(0.75*(F462-B462),B462)</f>
        <v>21.75</v>
      </c>
      <c r="F462" s="108">
        <v>19</v>
      </c>
      <c r="G462" s="71">
        <f ca="1">SUM(0.25*(J462-F462),F462)</f>
        <v>16.25</v>
      </c>
      <c r="H462" s="71">
        <f ca="1">SUM(0.5*(J462-F462),F462)</f>
        <v>13.5</v>
      </c>
      <c r="I462" s="71">
        <f ca="1">SUM(0.75*(J462-F462),F462)</f>
        <v>10.75</v>
      </c>
      <c r="J462" s="108">
        <f ca="1">SUM(F462,-B462,F462)</f>
        <v>8</v>
      </c>
      <c r="K462" s="71">
        <f ca="1">SUM(0.333*(M462-J462),J462)</f>
        <v>5.8022</v>
      </c>
      <c r="L462" s="71">
        <f ca="1">SUM(0.666*(M462-J462),J462)</f>
        <v>3.6044</v>
      </c>
      <c r="M462" s="108">
        <f ca="1">SUM(J462,-F462,J462,0.4*ABS(J462-F462))</f>
        <v>1.4000000000000004</v>
      </c>
      <c r="N462" s="109">
        <f ca="1">SUM(0.2*(R462-M462),M462)</f>
        <v>4.5200000000000005</v>
      </c>
      <c r="O462" s="71">
        <f ca="1">SUM(0.4*(R462-M462),M462)</f>
        <v>7.6400000000000006</v>
      </c>
      <c r="P462" s="71">
        <f ca="1">SUM(0.6*(R462-M462),M462)</f>
        <v>10.76</v>
      </c>
      <c r="Q462" s="71">
        <f ca="1">SUM(0.8*(R462-M462),M462)</f>
        <v>13.88</v>
      </c>
      <c r="R462" s="108">
        <v>17</v>
      </c>
      <c r="S462" s="122"/>
      <c r="T462" s="111">
        <f ca="1">SUM((AV20+AW20+AX20+AY20+BE18+BF18+BG18+BH18)*0.132/4,(AZ19+BA19+BB19+BC19+BD19+BI17+BJ17+BK17+BL17+BM17+BN16+BO16+BP16+BQ16+BR16+BY14+BZ14+CA14+CB14+CC14+CJ12+CK12+CL12+CM12+CN12+CO11+CP11+CQ11+CR11+CS11)*0.132/5,(BS15+BT15+BU15+BV15+BW15+BX15+CD13+CE13+CF13+CG13+CH13+CI13)*0.132/6,(CT10+CU10+CV10+CW10+CX9+CY9+CZ9+DA9)*0.132/4,(CZ8+CY8+CX8+CW8+CV8+CU8+CT8)*0.132/7,(CS7+CR7+CQ7+CP7+CO7+CN7+CM6+CL6+CK6+CJ6+CI6+CH6+CG5+CF5+CE5+CD5+CC5+CB5+CA4+BZ4+BY4+BX4+BW4+BV4)*0.132/6,17)</f>
        <v>17.000338461538462</v>
      </c>
      <c r="U462" s="111"/>
      <c r="V462" s="122"/>
      <c r="W462" s="108"/>
    </row>
    <row r="463" spans="2:23">
      <c r="B463" s="108"/>
      <c r="C463" s="71"/>
      <c r="D463" s="71"/>
      <c r="E463" s="71"/>
      <c r="F463" s="108"/>
      <c r="G463" s="71"/>
      <c r="H463" s="71"/>
      <c r="I463" s="71"/>
      <c r="J463" s="108"/>
      <c r="K463" s="71"/>
      <c r="L463" s="71"/>
      <c r="M463" s="108"/>
      <c r="N463" s="109"/>
      <c r="O463" s="71"/>
      <c r="P463" s="71"/>
      <c r="Q463" s="71"/>
      <c r="R463" s="108"/>
      <c r="S463" s="122"/>
      <c r="T463" s="111"/>
      <c r="U463" s="111"/>
      <c r="V463" s="122"/>
      <c r="W463" s="108"/>
    </row>
    <row r="464" spans="2:23">
      <c r="B464" s="108">
        <v>21</v>
      </c>
      <c r="C464" s="71">
        <f ca="1">SUM(0.25*(F464-B464),B464)</f>
        <v>20.75</v>
      </c>
      <c r="D464" s="71">
        <f ca="1">SUM(0.5*(F464-B464)+B464)</f>
        <v>20.5</v>
      </c>
      <c r="E464" s="71">
        <f ca="1">SUM(0.75*(F464-B464),B464)</f>
        <v>20.25</v>
      </c>
      <c r="F464" s="108">
        <v>20</v>
      </c>
      <c r="G464" s="71">
        <f ca="1">SUM(0.25*(J464-F464),F464)</f>
        <v>19.75</v>
      </c>
      <c r="H464" s="71">
        <f ca="1">SUM(0.5*(J464-F464),F464)</f>
        <v>19.5</v>
      </c>
      <c r="I464" s="71">
        <f ca="1">SUM(0.75*(J464-F464),F464)</f>
        <v>19.25</v>
      </c>
      <c r="J464" s="108">
        <f ca="1">SUM(F464,-B464,F464)</f>
        <v>19</v>
      </c>
      <c r="K464" s="71">
        <f ca="1">SUM(0.333*(M464-J464),J464)</f>
        <v>18.75025</v>
      </c>
      <c r="L464" s="71">
        <f ca="1">SUM(0.666*(M464-J464),J464)</f>
        <v>18.5005</v>
      </c>
      <c r="M464" s="108">
        <f ca="1">SUM(J464,J464-G464)</f>
        <v>18.25</v>
      </c>
      <c r="N464" s="109">
        <f ca="1">SUM(0.2*(R464-M464),M464)</f>
        <v>18</v>
      </c>
      <c r="O464" s="71">
        <f ca="1">SUM(0.4*(R464-M464),M464)</f>
        <v>17.75</v>
      </c>
      <c r="P464" s="71">
        <f ca="1">SUM(0.6*(R464-M464),M464)</f>
        <v>17.5</v>
      </c>
      <c r="Q464" s="71">
        <f ca="1">SUM(0.8*(R464-M464),M464)</f>
        <v>17.25</v>
      </c>
      <c r="R464" s="108">
        <v>17</v>
      </c>
      <c r="S464" s="122"/>
      <c r="T464" s="111">
        <f ca="1">SUM((BN20+BO19+BO18+BP17+BP16+BQ15+BQ14+BR13+BR12+BS11+BS10+BT9+BT8+BU7+BU6+BV5+BV4)*0.132,17)</f>
        <v>17.25553846153846</v>
      </c>
      <c r="U464" s="111"/>
      <c r="V464" s="122"/>
      <c r="W464" s="108"/>
    </row>
    <row r="465" spans="2:23">
      <c r="B465" s="108">
        <v>22</v>
      </c>
      <c r="C465" s="71">
        <f ca="1">SUM(0.25*(F465-B465),B465)</f>
        <v>21.5</v>
      </c>
      <c r="D465" s="71">
        <f ca="1">SUM(0.5*(F465-B465)+B465)</f>
        <v>21</v>
      </c>
      <c r="E465" s="71">
        <f ca="1">SUM(0.75*(F465-B465),B465)</f>
        <v>20.5</v>
      </c>
      <c r="F465" s="108">
        <v>20</v>
      </c>
      <c r="G465" s="71">
        <f ca="1">SUM(0.25*(J465-F465),F465)</f>
        <v>19.5</v>
      </c>
      <c r="H465" s="71">
        <f ca="1">SUM(0.5*(J465-F465),F465)</f>
        <v>19</v>
      </c>
      <c r="I465" s="71">
        <f ca="1">SUM(0.75*(J465-F465),F465)</f>
        <v>18.5</v>
      </c>
      <c r="J465" s="108">
        <f ca="1">SUM(F465,-B465,F465)</f>
        <v>18</v>
      </c>
      <c r="K465" s="71">
        <f ca="1">SUM(0.333*(M465-J465),J465)</f>
        <v>17.6004</v>
      </c>
      <c r="L465" s="71">
        <f ca="1">SUM(0.666*(M465-J465),J465)</f>
        <v>17.2008</v>
      </c>
      <c r="M465" s="108">
        <f ca="1">SUM(J465,-F465,J465,0.4*ABS(J465-F465))</f>
        <v>16.8</v>
      </c>
      <c r="N465" s="109">
        <f ca="1">SUM(0.2*(R465-M465),M465)</f>
        <v>16.84</v>
      </c>
      <c r="O465" s="71">
        <f ca="1">SUM(0.4*(R465-M465),M465)</f>
        <v>16.88</v>
      </c>
      <c r="P465" s="71">
        <f ca="1">SUM(0.6*(R465-M465),M465)</f>
        <v>16.92</v>
      </c>
      <c r="Q465" s="71">
        <f ca="1">SUM(0.8*(R465-M465),M465)</f>
        <v>16.96</v>
      </c>
      <c r="R465" s="108">
        <v>17</v>
      </c>
      <c r="S465" s="122"/>
      <c r="T465" s="111">
        <f ca="1">SUM((BL20+BM19+BN18+BO17+BP16+BQ15+BR14+BS13+BT12+BU11+BV10+BV9+BV8+BV7+BV6+BV5+BV4)*0.132,17)</f>
        <v>17.25553846153846</v>
      </c>
      <c r="U465" s="111"/>
      <c r="V465" s="122"/>
      <c r="W465" s="108"/>
    </row>
    <row r="466" spans="2:23">
      <c r="B466" s="108">
        <v>23</v>
      </c>
      <c r="C466" s="71">
        <f ca="1">SUM(0.25*(F466-B466),B466)</f>
        <v>22.25</v>
      </c>
      <c r="D466" s="71">
        <f ca="1">SUM(0.5*(F466-B466)+B466)</f>
        <v>21.5</v>
      </c>
      <c r="E466" s="71">
        <f ca="1">SUM(0.75*(F466-B466),B466)</f>
        <v>20.75</v>
      </c>
      <c r="F466" s="108">
        <v>20</v>
      </c>
      <c r="G466" s="71">
        <f ca="1">SUM(0.25*(J466-F466),F466)</f>
        <v>19.25</v>
      </c>
      <c r="H466" s="71">
        <f ca="1">SUM(0.5*(J466-F466),F466)</f>
        <v>18.5</v>
      </c>
      <c r="I466" s="71">
        <f ca="1">SUM(0.75*(J466-F466),F466)</f>
        <v>17.75</v>
      </c>
      <c r="J466" s="108">
        <f ca="1">SUM(F466,-B466,F466)</f>
        <v>17</v>
      </c>
      <c r="K466" s="71">
        <f ca="1">SUM(0.333*(M466-J466),J466)</f>
        <v>16.4006</v>
      </c>
      <c r="L466" s="71">
        <f ca="1">SUM(0.666*(M466-J466),J466)</f>
        <v>15.8012</v>
      </c>
      <c r="M466" s="108">
        <f ca="1">SUM(J466,-F466,J466,0.4*ABS(J466-F466))</f>
        <v>15.2</v>
      </c>
      <c r="N466" s="109">
        <f ca="1">SUM(0.2*(R466-M466),M466)</f>
        <v>15.559999999999999</v>
      </c>
      <c r="O466" s="71">
        <f ca="1">SUM(0.4*(R466-M466),M466)</f>
        <v>15.92</v>
      </c>
      <c r="P466" s="71">
        <f ca="1">SUM(0.6*(R466-M466),M466)</f>
        <v>16.28</v>
      </c>
      <c r="Q466" s="71">
        <f ca="1">SUM(0.8*(R466-M466),M466)</f>
        <v>16.64</v>
      </c>
      <c r="R466" s="108">
        <v>17</v>
      </c>
      <c r="S466" s="122"/>
      <c r="T466" s="111">
        <f ca="1">SUM((BJ20+BM18+BP16+BS14+BV12+BY10+BZ9+BY8+BX7+BW6+BV5+BV4)*0.132,(BK19+BL19+BN17+BO17+BQ15+BR15+BT13+BU13+BW11+BX11)*0.132/2,17)</f>
        <v>17.321538461538463</v>
      </c>
      <c r="U466" s="111"/>
      <c r="V466" s="122"/>
      <c r="W466" s="108"/>
    </row>
    <row r="467" spans="2:23">
      <c r="B467" s="108">
        <v>24</v>
      </c>
      <c r="C467" s="71">
        <f ca="1">SUM(0.25*(F467-B467),B467)</f>
        <v>23</v>
      </c>
      <c r="D467" s="71">
        <f ca="1">SUM(0.5*(F467-B467)+B467)</f>
        <v>22</v>
      </c>
      <c r="E467" s="71">
        <f ca="1">SUM(0.75*(F467-B467),B467)</f>
        <v>21</v>
      </c>
      <c r="F467" s="108">
        <v>20</v>
      </c>
      <c r="G467" s="71">
        <f ca="1">SUM(0.25*(J467-F467),F467)</f>
        <v>19</v>
      </c>
      <c r="H467" s="71">
        <f ca="1">SUM(0.5*(J467-F467),F467)</f>
        <v>18</v>
      </c>
      <c r="I467" s="71">
        <f ca="1">SUM(0.75*(J467-F467),F467)</f>
        <v>17</v>
      </c>
      <c r="J467" s="108">
        <f ca="1">SUM(F467,-B467,F467)</f>
        <v>16</v>
      </c>
      <c r="K467" s="71">
        <f ca="1">SUM(0.333*(M467-J467),J467)</f>
        <v>15.2008</v>
      </c>
      <c r="L467" s="71">
        <f ca="1">SUM(0.666*(M467-J467),J467)</f>
        <v>14.4016</v>
      </c>
      <c r="M467" s="108">
        <f ca="1">SUM(J467,-F467,J467,0.4*ABS(J467-F467))</f>
        <v>13.6</v>
      </c>
      <c r="N467" s="109">
        <f ca="1">SUM(0.2*(R467-M467),M467)</f>
        <v>14.28</v>
      </c>
      <c r="O467" s="71">
        <f ca="1">SUM(0.4*(R467-M467),M467)</f>
        <v>14.96</v>
      </c>
      <c r="P467" s="71">
        <f ca="1">SUM(0.6*(R467-M467),M467)</f>
        <v>15.64</v>
      </c>
      <c r="Q467" s="71">
        <f ca="1">SUM(0.8*(R467-M467),M467)</f>
        <v>16.32</v>
      </c>
      <c r="R467" s="108">
        <v>17</v>
      </c>
      <c r="S467" s="122"/>
      <c r="T467" s="111">
        <f ca="1">SUM((BI19+BJ19+BK18+BL18+BM17+BN17+BO16+BP16+BQ15+BR15+BS14+BT14+BU13+BV13+BW12+BX12+BY11+BZ11+CA10+CB10+CB8+CA8+BZ7+BY7)*0.132/2,(BH20+CC9+BX6+BW5+BV4)*0.132,17)</f>
        <v>17.189538461538461</v>
      </c>
      <c r="U467" s="111"/>
      <c r="V467" s="122"/>
      <c r="W467" s="108"/>
    </row>
    <row r="468" spans="2:23">
      <c r="B468" s="108">
        <v>25</v>
      </c>
      <c r="C468" s="71">
        <f ca="1">SUM(0.25*(F468-B468),B468)</f>
        <v>23.75</v>
      </c>
      <c r="D468" s="71">
        <f ca="1">SUM(0.5*(F468-B468)+B468)</f>
        <v>22.5</v>
      </c>
      <c r="E468" s="71">
        <f ca="1">SUM(0.75*(F468-B468),B468)</f>
        <v>21.25</v>
      </c>
      <c r="F468" s="108">
        <v>20</v>
      </c>
      <c r="G468" s="71">
        <f ca="1">SUM(0.25*(J468-F468),F468)</f>
        <v>18.75</v>
      </c>
      <c r="H468" s="71">
        <f ca="1">SUM(0.5*(J468-F468),F468)</f>
        <v>17.5</v>
      </c>
      <c r="I468" s="71">
        <f ca="1">SUM(0.75*(J468-F468),F468)</f>
        <v>16.25</v>
      </c>
      <c r="J468" s="108">
        <f ca="1">SUM(F468,-B468,F468)</f>
        <v>15</v>
      </c>
      <c r="K468" s="71">
        <f ca="1">SUM(0.333*(M468-J468),J468)</f>
        <v>14.001</v>
      </c>
      <c r="L468" s="71">
        <f ca="1">SUM(0.666*(M468-J468),J468)</f>
        <v>13.001999999999999</v>
      </c>
      <c r="M468" s="108">
        <f ca="1">SUM(J468,-F468,J468,0.4*ABS(J468-F468))</f>
        <v>12</v>
      </c>
      <c r="N468" s="109">
        <f ca="1">SUM(0.2*(R468-M468),M468)</f>
        <v>13</v>
      </c>
      <c r="O468" s="71">
        <f ca="1">SUM(0.4*(R468-M468),M468)</f>
        <v>14</v>
      </c>
      <c r="P468" s="71">
        <f ca="1">SUM(0.6*(R468-M468),M468)</f>
        <v>15</v>
      </c>
      <c r="Q468" s="71">
        <f ca="1">SUM(0.8*(R468-M468),M468)</f>
        <v>16</v>
      </c>
      <c r="R468" s="108">
        <v>17</v>
      </c>
      <c r="S468" s="122"/>
      <c r="T468" s="111">
        <f ca="1">SUM((BF20+BG20+BH19+BI19+BM17+BN17+BO16+BP16+BT14+BU14+BY12+BZ12+CA11+CB11+CC10+CD10+CE9+CF9)*0.132/2,(BJ18+BK18+BL18+BQ15+BR15+BS15+BV13+BW13+BX13)*0.132/3,(CE8+CD8+CC7+CB7+CA6+BZ6+BY5+BX5+BW4+BV4)*0.132/2,17)</f>
        <v>17.189538461538461</v>
      </c>
      <c r="U468" s="111"/>
      <c r="V468" s="122"/>
      <c r="W468" s="108"/>
    </row>
    <row r="469" spans="2:23">
      <c r="B469" s="108">
        <v>26</v>
      </c>
      <c r="C469" s="71">
        <f ca="1">SUM(0.25*(F469-B469),B469)</f>
        <v>24.5</v>
      </c>
      <c r="D469" s="71">
        <f ca="1">SUM(0.5*(F469-B469)+B469)</f>
        <v>23</v>
      </c>
      <c r="E469" s="71">
        <f ca="1">SUM(0.75*(F469-B469),B469)</f>
        <v>21.5</v>
      </c>
      <c r="F469" s="108">
        <v>20</v>
      </c>
      <c r="G469" s="71">
        <f ca="1">SUM(0.25*(J469-F469),F469)</f>
        <v>18.5</v>
      </c>
      <c r="H469" s="71">
        <f ca="1">SUM(0.5*(J469-F469),F469)</f>
        <v>17</v>
      </c>
      <c r="I469" s="71">
        <f ca="1">SUM(0.75*(J469-F469),F469)</f>
        <v>15.5</v>
      </c>
      <c r="J469" s="108">
        <f ca="1">SUM(F469,-B469,F469)</f>
        <v>14</v>
      </c>
      <c r="K469" s="71">
        <f ca="1">SUM(0.333*(M469-J469),J469)</f>
        <v>12.8012</v>
      </c>
      <c r="L469" s="71">
        <f ca="1">SUM(0.666*(M469-J469),J469)</f>
        <v>11.6024</v>
      </c>
      <c r="M469" s="108">
        <f ca="1">SUM(J469,-F469,J469,0.4*ABS(J469-F469))</f>
        <v>10.4</v>
      </c>
      <c r="N469" s="109">
        <f ca="1">SUM(0.2*(R469-M469),M469)</f>
        <v>11.72</v>
      </c>
      <c r="O469" s="71">
        <f ca="1">SUM(0.4*(R469-M469),M469)</f>
        <v>13.040000000000001</v>
      </c>
      <c r="P469" s="71">
        <f ca="1">SUM(0.6*(R469-M469),M469)</f>
        <v>14.36</v>
      </c>
      <c r="Q469" s="71">
        <f ca="1">SUM(0.8*(R469-M469),M469)</f>
        <v>15.68</v>
      </c>
      <c r="R469" s="108">
        <v>17</v>
      </c>
      <c r="S469" s="122"/>
      <c r="T469" s="111">
        <f ca="1">SUM((BD20+BE20+BI18+BJ18)*0.132/2,(BF19+BG19+BH19+BK17+BL17+BM17+BN16+BO16+BP16+BQ15+BR15+BS15+BT14+BU14+BV14+BW13+BX13+BY13+BZ12+CA12+CB12+CC11+CD11+CE11)*0.132/3,(CF10+CG10+CH9+CI9)*0.132/2,(CH8+CG8+CF8+CE7+CD7+CC7+CB6+CA6+BZ6)*0.132/3,(BY5+BX5+BW4+BV4)*0.132/2,17)</f>
        <v>17.05753846153846</v>
      </c>
      <c r="U469" s="111"/>
      <c r="V469" s="122"/>
      <c r="W469" s="108"/>
    </row>
    <row r="470" spans="2:23">
      <c r="B470" s="108">
        <v>27</v>
      </c>
      <c r="C470" s="71">
        <f ca="1">SUM(0.25*(F470-B470),B470)</f>
        <v>25.25</v>
      </c>
      <c r="D470" s="71">
        <f ca="1">SUM(0.5*(F470-B470)+B470)</f>
        <v>23.5</v>
      </c>
      <c r="E470" s="71">
        <f ca="1">SUM(0.75*(F470-B470),B470)</f>
        <v>21.75</v>
      </c>
      <c r="F470" s="108">
        <v>20</v>
      </c>
      <c r="G470" s="71">
        <f ca="1">SUM(0.25*(J470-F470),F470)</f>
        <v>18.25</v>
      </c>
      <c r="H470" s="71">
        <f ca="1">SUM(0.5*(J470-F470),F470)</f>
        <v>16.5</v>
      </c>
      <c r="I470" s="71">
        <f ca="1">SUM(0.75*(J470-F470),F470)</f>
        <v>14.75</v>
      </c>
      <c r="J470" s="108">
        <f ca="1">SUM(F470,-B470,F470)</f>
        <v>13</v>
      </c>
      <c r="K470" s="71">
        <f ca="1">SUM(0.333*(M470-J470),J470)</f>
        <v>11.6014</v>
      </c>
      <c r="L470" s="71">
        <f ca="1">SUM(0.666*(M470-J470),J470)</f>
        <v>10.2028</v>
      </c>
      <c r="M470" s="108">
        <f ca="1">SUM(J470,-F470,J470,0.4*ABS(J470-F470))</f>
        <v>8.8</v>
      </c>
      <c r="N470" s="109">
        <f ca="1">SUM(0.2*(R470-M470),M470)</f>
        <v>10.440000000000001</v>
      </c>
      <c r="O470" s="71">
        <f ca="1">SUM(0.4*(R470-M470),M470)</f>
        <v>12.08</v>
      </c>
      <c r="P470" s="71">
        <f ca="1">SUM(0.6*(R470-M470),M470)</f>
        <v>13.719999999999999</v>
      </c>
      <c r="Q470" s="71">
        <f ca="1">SUM(0.8*(R470-M470),M470)</f>
        <v>15.36</v>
      </c>
      <c r="R470" s="108">
        <v>17</v>
      </c>
      <c r="S470" s="122"/>
      <c r="T470" s="111">
        <f ca="1">SUM((BB20+BC20+BD20+BE19+BF19+BG19+BH18+BI18+BJ18+BK17+BL17+BM17+BN16+BO16+BP16+BU14+BV14+BW14+CB12+CC12+CD12+CE11+CF11+CG11+CH10+CI10+CJ10)*0.132/3,(BQ15+BR15+BS15+BT15+BX13+BY13+BZ13+CA13)*0.132/4,(CK9+CL9)*0.132/2,(CK8+CJ8+CI8+CH8)*0.132/4,(CG7+CF7+CE7+CD6+CC6+CB6+CA5+BZ5+BY5+BX4+BW4+BV4)*0.132/3,17)</f>
        <v>17.266538461538463</v>
      </c>
      <c r="U470" s="111"/>
      <c r="V470" s="122"/>
      <c r="W470" s="108"/>
    </row>
    <row r="471" spans="2:23">
      <c r="B471" s="108">
        <v>28</v>
      </c>
      <c r="C471" s="71">
        <f ca="1">SUM(0.25*(F471-B471),B471)</f>
        <v>26</v>
      </c>
      <c r="D471" s="71">
        <f ca="1">SUM(0.5*(F471-B471)+B471)</f>
        <v>24</v>
      </c>
      <c r="E471" s="71">
        <f ca="1">SUM(0.75*(F471-B471),B471)</f>
        <v>22</v>
      </c>
      <c r="F471" s="108">
        <v>20</v>
      </c>
      <c r="G471" s="71">
        <f ca="1">SUM(0.25*(J471-F471),F471)</f>
        <v>18</v>
      </c>
      <c r="H471" s="71">
        <f ca="1">SUM(0.5*(J471-F471),F471)</f>
        <v>16</v>
      </c>
      <c r="I471" s="71">
        <f ca="1">SUM(0.75*(J471-F471),F471)</f>
        <v>14</v>
      </c>
      <c r="J471" s="108">
        <f ca="1">SUM(F471,-B471,F471)</f>
        <v>12</v>
      </c>
      <c r="K471" s="71">
        <f ca="1">SUM(0.333*(M471-J471),J471)</f>
        <v>10.4016</v>
      </c>
      <c r="L471" s="71">
        <f ca="1">SUM(0.666*(M471-J471),J471)</f>
        <v>8.8032</v>
      </c>
      <c r="M471" s="108">
        <f ca="1">SUM(J471,-F471,J471,0.4*ABS(J471-F471))</f>
        <v>7.2</v>
      </c>
      <c r="N471" s="109">
        <f ca="1">SUM(0.2*(R471-M471),M471)</f>
        <v>9.16</v>
      </c>
      <c r="O471" s="71">
        <f ca="1">SUM(0.4*(R471-M471),M471)</f>
        <v>11.120000000000001</v>
      </c>
      <c r="P471" s="71">
        <f ca="1">SUM(0.6*(R471-M471),M471)</f>
        <v>13.08</v>
      </c>
      <c r="Q471" s="71">
        <f ca="1">SUM(0.8*(R471-M471),M471)</f>
        <v>15.040000000000001</v>
      </c>
      <c r="R471" s="108">
        <v>17</v>
      </c>
      <c r="S471" s="122"/>
      <c r="T471" s="111">
        <f ca="1">SUM((AZ20+BA20+BB20+BG18+BH18+BI18+BN16+BO16+BP16)*0.132/3,(BC19+BD19+BE19+BF19+BJ17+BK17+BL17+BM17+BQ15+BR15+BS15+BT15+BU14+BV14+BW14+BX14+BY13+BZ13+CA13+CB13+CC12+CD12+CE12+CF12+CG11+CH11+CI11+CJ11)*0.132/4,(CK10+CL10+CM10+CN9+CO9+CP9)*0.132/3,(CO8+CN8+CM8+CL8+CK7+CJ7+CI7+CH7+CG6+CF6+CE6+CD6+CC5+CB5+CA5+BZ5+BY4+BX4+BW4+BV4)*0.132/4,17)</f>
        <v>16.980538461538462</v>
      </c>
      <c r="U471" s="111"/>
      <c r="V471" s="122"/>
      <c r="W471" s="108"/>
    </row>
    <row r="472" spans="2:23">
      <c r="B472" s="108">
        <v>29</v>
      </c>
      <c r="C472" s="71">
        <f ca="1">SUM(0.25*(F472-B472),B472)</f>
        <v>26.75</v>
      </c>
      <c r="D472" s="71">
        <f ca="1">SUM(0.5*(F472-B472)+B472)</f>
        <v>24.5</v>
      </c>
      <c r="E472" s="71">
        <f ca="1">SUM(0.75*(F472-B472),B472)</f>
        <v>22.25</v>
      </c>
      <c r="F472" s="108">
        <v>20</v>
      </c>
      <c r="G472" s="71">
        <f ca="1">SUM(0.25*(J472-F472),F472)</f>
        <v>17.75</v>
      </c>
      <c r="H472" s="71">
        <f ca="1">SUM(0.5*(J472-F472),F472)</f>
        <v>15.5</v>
      </c>
      <c r="I472" s="71">
        <f ca="1">SUM(0.75*(J472-F472),F472)</f>
        <v>13.25</v>
      </c>
      <c r="J472" s="108">
        <f ca="1">SUM(F472,-B472,F472)</f>
        <v>11</v>
      </c>
      <c r="K472" s="71">
        <f ca="1">SUM(0.333*(M472-J472),J472)</f>
        <v>9.2018</v>
      </c>
      <c r="L472" s="71">
        <f ca="1">SUM(0.666*(M472-J472),J472)</f>
        <v>7.4035999999999991</v>
      </c>
      <c r="M472" s="108">
        <f ca="1">SUM(J472,-F472,J472,0.4*ABS(J472-F472))</f>
        <v>5.6</v>
      </c>
      <c r="N472" s="109">
        <f ca="1">SUM(0.2*(R472-M472),M472)</f>
        <v>7.88</v>
      </c>
      <c r="O472" s="71">
        <f ca="1">SUM(0.4*(R472-M472),M472)</f>
        <v>10.16</v>
      </c>
      <c r="P472" s="71">
        <f ca="1">SUM(0.6*(R472-M472),M472)</f>
        <v>12.44</v>
      </c>
      <c r="Q472" s="71">
        <f ca="1">SUM(0.8*(R472-M472),M472)</f>
        <v>14.72</v>
      </c>
      <c r="R472" s="108">
        <v>17</v>
      </c>
      <c r="S472" s="122"/>
      <c r="T472" s="111">
        <f ca="1">SUM((AX20+AY20+AZ20)*0.132/3,(BA19+BB19+BC19+BD19+BE18+BF18+BG18+BH18+BI17+BJ17+BK17+BL17+BM16+BN16+BO16+BP16+BV14+BW14+BX14+BY14+CE12+CF12+CG12+CH12+CI11+CJ11+CK11+CL11+CM10+CN10+CO10+CP10)*0.132/4,(BQ15+BR15+BS15+BT15+BU15+BZ13+CA13+CB13+CC13+CD13)*0.132/5,(CQ9+CR9+CS9)*0.132/3,(CR8+CQ8+CP8+CO8+CN8+CM7+CL7+CK7+CJ7+CI7+CH6+CG6+CF6+CE6+CD6)*0.132/5,(CC5+CB5+CA5+BZ5+BY4+BX4+BW4+BV4)*0.132/4,17)</f>
        <v>17.015738461538461</v>
      </c>
      <c r="U472" s="111"/>
      <c r="V472" s="122"/>
      <c r="W472" s="108"/>
    </row>
    <row r="473" spans="2:23">
      <c r="B473" s="108">
        <v>30</v>
      </c>
      <c r="C473" s="71">
        <f ca="1">SUM(0.25*(F473-B473),B473)</f>
        <v>27.5</v>
      </c>
      <c r="D473" s="71">
        <f ca="1">SUM(0.5*(F473-B473)+B473)</f>
        <v>25</v>
      </c>
      <c r="E473" s="71">
        <f ca="1">SUM(0.75*(F473-B473),B473)</f>
        <v>22.5</v>
      </c>
      <c r="F473" s="108">
        <v>20</v>
      </c>
      <c r="G473" s="71">
        <f ca="1">SUM(0.25*(J473-F473),F473)</f>
        <v>17.5</v>
      </c>
      <c r="H473" s="71">
        <f ca="1">SUM(0.5*(J473-F473),F473)</f>
        <v>15</v>
      </c>
      <c r="I473" s="71">
        <f ca="1">SUM(0.75*(J473-F473),F473)</f>
        <v>12.5</v>
      </c>
      <c r="J473" s="108">
        <f ca="1">SUM(F473,-B473,F473)</f>
        <v>10</v>
      </c>
      <c r="K473" s="71">
        <f ca="1">SUM(0.333*(M473-J473),J473)</f>
        <v>8.0019999999999989</v>
      </c>
      <c r="L473" s="71">
        <f ca="1">SUM(0.666*(M473-J473),J473)</f>
        <v>6.004</v>
      </c>
      <c r="M473" s="108">
        <f ca="1">SUM(J473,-F473,J473,0.4*ABS(J473-F473))</f>
        <v>4</v>
      </c>
      <c r="N473" s="109">
        <f ca="1">SUM(0.2*(R473-M473),M473)</f>
        <v>6.6</v>
      </c>
      <c r="O473" s="71">
        <f ca="1">SUM(0.4*(R473-M473),M473)</f>
        <v>9.2</v>
      </c>
      <c r="P473" s="71">
        <f ca="1">SUM(0.6*(R473-M473),M473)</f>
        <v>11.8</v>
      </c>
      <c r="Q473" s="71">
        <f ca="1">SUM(0.8*(R473-M473),M473)</f>
        <v>14.4</v>
      </c>
      <c r="R473" s="108">
        <v>17</v>
      </c>
      <c r="S473" s="122"/>
      <c r="T473" s="111">
        <f ca="1">SUM((AV20+AW20+AX20+AY20+AZ19+BA19+BB19+BC19+BI17+BJ17+BK17+BL17+BM16+BN16+BO16+BP16)*0.132/4,(BD18+BE18+BF18+BG18+BH18+BQ15+BR15+BS15+BT15+BU15+BV14+BW14+BX14+BY14+BZ14+CA13+CB13+CC13+CD13+CE13+CF12+CG12+CH12+CI12+CJ12)*0.132/5,(CK11+CL11+CM11+CN11+CO10+CP10+CQ10+CR10+CS9+CT9+CU9+CV9)*0.132/4,(CU8+CT8+CS8+CR8+CQ8+CP8)*0.132/6,(CO7+CN7+CM7+CL7+CK7+CJ6+CI6+CH6+CG6+CF6+CE5+CD5+CC5+CB5+CA5+BZ4+BY4+BX4+BW4+BV4)*0.132/5,17)</f>
        <v>16.817738461538461</v>
      </c>
      <c r="U473" s="111"/>
      <c r="V473" s="122"/>
      <c r="W473" s="108"/>
    </row>
    <row r="474" spans="2:23">
      <c r="B474" s="108">
        <v>31</v>
      </c>
      <c r="C474" s="71">
        <f ca="1">SUM(0.25*(F474-B474),B474)</f>
        <v>28.25</v>
      </c>
      <c r="D474" s="71">
        <f ca="1">SUM(0.5*(F474-B474)+B474)</f>
        <v>25.5</v>
      </c>
      <c r="E474" s="71">
        <f ca="1">SUM(0.75*(F474-B474),B474)</f>
        <v>22.75</v>
      </c>
      <c r="F474" s="108">
        <v>20</v>
      </c>
      <c r="G474" s="71">
        <f ca="1">SUM(0.25*(J474-F474),F474)</f>
        <v>17.25</v>
      </c>
      <c r="H474" s="71">
        <f ca="1">SUM(0.5*(J474-F474),F474)</f>
        <v>14.5</v>
      </c>
      <c r="I474" s="71">
        <f ca="1">SUM(0.75*(J474-F474),F474)</f>
        <v>11.75</v>
      </c>
      <c r="J474" s="108">
        <f ca="1">SUM(F474,-B474,F474)</f>
        <v>9</v>
      </c>
      <c r="K474" s="71">
        <f ca="1">SUM(0.333*(M474-J474),J474)</f>
        <v>6.8022</v>
      </c>
      <c r="L474" s="71">
        <f ca="1">SUM(0.666*(M474-J474),J474)</f>
        <v>4.6044</v>
      </c>
      <c r="M474" s="108">
        <f ca="1">SUM(J474,-F474,J474,0.4*ABS(J474-F474))</f>
        <v>2.4000000000000004</v>
      </c>
      <c r="N474" s="109">
        <f ca="1">SUM(0.2*(R474-M474),M474)</f>
        <v>5.32</v>
      </c>
      <c r="O474" s="71">
        <f ca="1">SUM(0.4*(R474-M474),M474)</f>
        <v>8.24</v>
      </c>
      <c r="P474" s="71">
        <f ca="1">SUM(0.6*(R474-M474),M474)</f>
        <v>11.16</v>
      </c>
      <c r="Q474" s="71">
        <f ca="1">SUM(0.8*(R474-M474),M474)</f>
        <v>14.08</v>
      </c>
      <c r="R474" s="108">
        <v>17</v>
      </c>
      <c r="S474" s="122"/>
      <c r="T474" s="111">
        <f ca="1">SUM((AT20+AU20+AV20+AW20+BC18+BD18+BE18+BF18)*0.132/4,(AX19+AY19+AZ19+BA19+BB19+BG17+BH17+BI17+BJ17+BK17+BL16+BM16+BN16+BO16+BP16+BW14+BX14+BY14+BZ14+CA14+CH12+CI12+CJ12+CK12+CL12+CM11+CN11+CO11+CP11+CQ11)*0.132/5,(BQ15+BR15+BS15+BT15+BU15+BV15+CB13+CC13+CD13+CE13+CF13+CG13)*0.132/6,(CR10+CS10+CT10+CU10+CV9+CW9+CX9+CY9)*0.132/4,(CX8+CW8+CV8+CU8+CT8+CS8+CR7+CQ7+CP7+CO7+CN7+CM7+CL6+CK6+CJ6+CI6+CH6+CG6+CF5+CE5+CD5+CC5+CB5+CA5)*0.132/6,(BZ4+BY4+BX4+BW4+BV4)*0.132/5,17)</f>
        <v>16.885938461538462</v>
      </c>
      <c r="U474" s="111"/>
      <c r="V474" s="122"/>
      <c r="W474" s="108"/>
    </row>
    <row r="475" spans="2:23">
      <c r="B475" s="108"/>
      <c r="C475" s="71"/>
      <c r="D475" s="71"/>
      <c r="E475" s="71"/>
      <c r="F475" s="108"/>
      <c r="G475" s="71"/>
      <c r="H475" s="71"/>
      <c r="I475" s="71"/>
      <c r="J475" s="108"/>
      <c r="K475" s="71"/>
      <c r="L475" s="71"/>
      <c r="M475" s="108"/>
      <c r="N475" s="109"/>
      <c r="O475" s="71"/>
      <c r="P475" s="71"/>
      <c r="Q475" s="71"/>
      <c r="R475" s="108"/>
      <c r="S475" s="122"/>
      <c r="T475" s="111"/>
      <c r="U475" s="111"/>
      <c r="V475" s="122"/>
      <c r="W475" s="108"/>
    </row>
    <row r="476" spans="2:23">
      <c r="B476" s="108">
        <v>23</v>
      </c>
      <c r="C476" s="71">
        <f ca="1">SUM(0.25*(F476-B476),B476)</f>
        <v>22.5</v>
      </c>
      <c r="D476" s="71">
        <f ca="1">SUM(0.5*(F476-B476)+B476)</f>
        <v>22</v>
      </c>
      <c r="E476" s="71">
        <f ca="1">SUM(0.75*(F476-B476),B476)</f>
        <v>21.5</v>
      </c>
      <c r="F476" s="108">
        <v>21</v>
      </c>
      <c r="G476" s="71">
        <f ca="1">SUM(0.25*(J476-F476),F476)</f>
        <v>20.5</v>
      </c>
      <c r="H476" s="71">
        <f ca="1">SUM(0.5*(J476-F476),F476)</f>
        <v>20</v>
      </c>
      <c r="I476" s="71">
        <f ca="1">SUM(0.75*(J476-F476),F476)</f>
        <v>19.5</v>
      </c>
      <c r="J476" s="108">
        <f ca="1">SUM(F476,-B476,F476)</f>
        <v>19</v>
      </c>
      <c r="K476" s="71">
        <f ca="1">SUM(0.333*(M476-J476),J476)</f>
        <v>18.6004</v>
      </c>
      <c r="L476" s="71">
        <f ca="1">SUM(0.666*(M476-J476),J476)</f>
        <v>18.2008</v>
      </c>
      <c r="M476" s="108">
        <f ca="1">SUM(J476,-F476,J476,0.4*ABS(J476-F476))</f>
        <v>17.8</v>
      </c>
      <c r="N476" s="109">
        <f ca="1">SUM(0.2*(R476-M476),M476)</f>
        <v>17.64</v>
      </c>
      <c r="O476" s="71">
        <f ca="1">SUM(0.4*(R476-M476),M476)</f>
        <v>17.48</v>
      </c>
      <c r="P476" s="71">
        <f ca="1">SUM(0.6*(R476-M476),M476)</f>
        <v>17.32</v>
      </c>
      <c r="Q476" s="71">
        <f ca="1">SUM(0.8*(R476-M476),M476)</f>
        <v>17.16</v>
      </c>
      <c r="R476" s="108">
        <v>17</v>
      </c>
      <c r="S476" s="122"/>
      <c r="T476" s="111">
        <f ca="1">SUM((BJ20+BK19+BL18+BM17+BN16+BO15+BP14+BQ13+BR12+BS11+BT10+BT9+BU8+BU7+BV6+BV5+BV4)*0.132,17)</f>
        <v>16.859538461538463</v>
      </c>
      <c r="U476" s="111"/>
      <c r="V476" s="122"/>
      <c r="W476" s="108"/>
    </row>
    <row r="477" spans="2:23">
      <c r="B477" s="108">
        <v>24</v>
      </c>
      <c r="C477" s="71">
        <f ca="1">SUM(0.25*(F477-B477),B477)</f>
        <v>23.25</v>
      </c>
      <c r="D477" s="71">
        <f ca="1">SUM(0.5*(F477-B477)+B477)</f>
        <v>22.5</v>
      </c>
      <c r="E477" s="71">
        <f ca="1">SUM(0.75*(F477-B477),B477)</f>
        <v>21.75</v>
      </c>
      <c r="F477" s="108">
        <v>21</v>
      </c>
      <c r="G477" s="71">
        <f ca="1">SUM(0.25*(J477-F477),F477)</f>
        <v>20.25</v>
      </c>
      <c r="H477" s="71">
        <f ca="1">SUM(0.5*(J477-F477),F477)</f>
        <v>19.5</v>
      </c>
      <c r="I477" s="71">
        <f ca="1">SUM(0.75*(J477-F477),F477)</f>
        <v>18.75</v>
      </c>
      <c r="J477" s="108">
        <f ca="1">SUM(F477,-B477,F477)</f>
        <v>18</v>
      </c>
      <c r="K477" s="71">
        <f ca="1">SUM(0.333*(M477-J477),J477)</f>
        <v>17.4006</v>
      </c>
      <c r="L477" s="71">
        <f ca="1">SUM(0.666*(M477-J477),J477)</f>
        <v>16.801199999999998</v>
      </c>
      <c r="M477" s="108">
        <f ca="1">SUM(J477,-F477,J477,0.4*ABS(J477-F477))</f>
        <v>16.2</v>
      </c>
      <c r="N477" s="109">
        <f ca="1">SUM(0.2*(R477-M477),M477)</f>
        <v>16.36</v>
      </c>
      <c r="O477" s="71">
        <f ca="1">SUM(0.4*(R477-M477),M477)</f>
        <v>16.52</v>
      </c>
      <c r="P477" s="71">
        <f ca="1">SUM(0.6*(R477-M477),M477)</f>
        <v>16.68</v>
      </c>
      <c r="Q477" s="71">
        <f ca="1">SUM(0.8*(R477-M477),M477)</f>
        <v>16.84</v>
      </c>
      <c r="R477" s="108">
        <v>17</v>
      </c>
      <c r="S477" s="122"/>
      <c r="T477" s="111">
        <f ca="1">SUM((BH20+BK18+BN16+BQ14+BT12+BW10+BX9+BW8+BW7+BV6+BV5+BV4)*0.132,(BI19+BJ19+BL17+BM17+BO15+BP15+BR13+BS13+BU11+BV11)*0.132/2,17)</f>
        <v>16.59553846153846</v>
      </c>
      <c r="U477" s="111"/>
      <c r="V477" s="122"/>
      <c r="W477" s="108"/>
    </row>
    <row r="478" spans="2:23">
      <c r="B478" s="108">
        <v>25</v>
      </c>
      <c r="C478" s="71">
        <f ca="1">SUM(0.25*(F478-B478),B478)</f>
        <v>24</v>
      </c>
      <c r="D478" s="71">
        <f ca="1">SUM(0.5*(F478-B478)+B478)</f>
        <v>23</v>
      </c>
      <c r="E478" s="71">
        <f ca="1">SUM(0.75*(F478-B478),B478)</f>
        <v>22</v>
      </c>
      <c r="F478" s="108">
        <v>21</v>
      </c>
      <c r="G478" s="71">
        <f ca="1">SUM(0.25*(J478-F478),F478)</f>
        <v>20</v>
      </c>
      <c r="H478" s="71">
        <f ca="1">SUM(0.5*(J478-F478),F478)</f>
        <v>19</v>
      </c>
      <c r="I478" s="71">
        <f ca="1">SUM(0.75*(J478-F478),F478)</f>
        <v>18</v>
      </c>
      <c r="J478" s="108">
        <f ca="1">SUM(F478,-B478,F478)</f>
        <v>17</v>
      </c>
      <c r="K478" s="71">
        <f ca="1">SUM(0.333*(M478-J478),J478)</f>
        <v>16.2008</v>
      </c>
      <c r="L478" s="71">
        <f ca="1">SUM(0.666*(M478-J478),J478)</f>
        <v>15.4016</v>
      </c>
      <c r="M478" s="108">
        <f ca="1">SUM(J478,-F478,J478,0.4*ABS(J478-F478))</f>
        <v>14.6</v>
      </c>
      <c r="N478" s="109">
        <f ca="1">SUM(0.2*(R478-M478),M478)</f>
        <v>15.08</v>
      </c>
      <c r="O478" s="71">
        <f ca="1">SUM(0.4*(R478-M478),M478)</f>
        <v>15.56</v>
      </c>
      <c r="P478" s="71">
        <f ca="1">SUM(0.6*(R478-M478),M478)</f>
        <v>16.04</v>
      </c>
      <c r="Q478" s="71">
        <f ca="1">SUM(0.8*(R478-M478),M478)</f>
        <v>16.52</v>
      </c>
      <c r="R478" s="108">
        <v>17</v>
      </c>
      <c r="S478" s="122"/>
      <c r="T478" s="111">
        <f ca="1">SUM((BG19+BH19+BI18+BJ18+BK17+BL17+BM16+BN16+BO15+BP15+BQ14+BR14+BS13+BT13+BU12+BV12+BW11+BX11+BY10+BZ10)*0.132/2,(BF20+CA9+BZ8+BY7+BX6+BW5+BV4)*0.132,17)</f>
        <v>16.925538461538462</v>
      </c>
      <c r="U478" s="111"/>
      <c r="V478" s="122"/>
      <c r="W478" s="108"/>
    </row>
    <row r="479" spans="2:23">
      <c r="B479" s="108">
        <v>26</v>
      </c>
      <c r="C479" s="71">
        <f ca="1">SUM(0.25*(F479-B479),B479)</f>
        <v>24.75</v>
      </c>
      <c r="D479" s="71">
        <f ca="1">SUM(0.5*(F479-B479)+B479)</f>
        <v>23.5</v>
      </c>
      <c r="E479" s="71">
        <f ca="1">SUM(0.75*(F479-B479),B479)</f>
        <v>22.25</v>
      </c>
      <c r="F479" s="108">
        <v>21</v>
      </c>
      <c r="G479" s="71">
        <f ca="1">SUM(0.25*(J479-F479),F479)</f>
        <v>19.75</v>
      </c>
      <c r="H479" s="71">
        <f ca="1">SUM(0.5*(J479-F479),F479)</f>
        <v>18.5</v>
      </c>
      <c r="I479" s="71">
        <f ca="1">SUM(0.75*(J479-F479),F479)</f>
        <v>17.25</v>
      </c>
      <c r="J479" s="108">
        <f ca="1">SUM(F479,-B479,F479)</f>
        <v>16</v>
      </c>
      <c r="K479" s="71">
        <f ca="1">SUM(0.333*(M479-J479),J479)</f>
        <v>15.001</v>
      </c>
      <c r="L479" s="71">
        <f ca="1">SUM(0.666*(M479-J479),J479)</f>
        <v>14.001999999999999</v>
      </c>
      <c r="M479" s="108">
        <f ca="1">SUM(J479,-F479,J479,0.4*ABS(J479-F479))</f>
        <v>13</v>
      </c>
      <c r="N479" s="109">
        <f ca="1">SUM(0.2*(R479-M479),M479)</f>
        <v>13.8</v>
      </c>
      <c r="O479" s="71">
        <f ca="1">SUM(0.4*(R479-M479),M479)</f>
        <v>14.6</v>
      </c>
      <c r="P479" s="71">
        <f ca="1">SUM(0.6*(R479-M479),M479)</f>
        <v>15.4</v>
      </c>
      <c r="Q479" s="71">
        <f ca="1">SUM(0.8*(R479-M479),M479)</f>
        <v>16.2</v>
      </c>
      <c r="R479" s="108">
        <v>17</v>
      </c>
      <c r="S479" s="122"/>
      <c r="T479" s="111">
        <f ca="1">SUM((BD20+BE20+BF19+BG19+BK17+BL17+BM16+BN16+BR14+BS14+BW12+BX12+BY11+BZ11+CA10+CB10+CC9+CD9+CC8+CB8+CA7+BZ7+BY6+BX6)*0.132/2,(BH18+BI18+BJ18+BO15+BP15+BQ15+BT13+BU13+BV13)*0.132/3,(BW5+BV4)*0.132,17)</f>
        <v>17.123538461538462</v>
      </c>
      <c r="U479" s="111"/>
      <c r="V479" s="122"/>
      <c r="W479" s="108"/>
    </row>
    <row r="480" spans="2:23">
      <c r="B480" s="108">
        <v>27</v>
      </c>
      <c r="C480" s="71">
        <f ca="1">SUM(0.25*(F480-B480),B480)</f>
        <v>25.5</v>
      </c>
      <c r="D480" s="71">
        <f ca="1">SUM(0.5*(F480-B480)+B480)</f>
        <v>24</v>
      </c>
      <c r="E480" s="71">
        <f ca="1">SUM(0.75*(F480-B480),B480)</f>
        <v>22.5</v>
      </c>
      <c r="F480" s="108">
        <v>21</v>
      </c>
      <c r="G480" s="71">
        <f ca="1">SUM(0.25*(J480-F480),F480)</f>
        <v>19.5</v>
      </c>
      <c r="H480" s="71">
        <f ca="1">SUM(0.5*(J480-F480),F480)</f>
        <v>18</v>
      </c>
      <c r="I480" s="71">
        <f ca="1">SUM(0.75*(J480-F480),F480)</f>
        <v>16.5</v>
      </c>
      <c r="J480" s="108">
        <f ca="1">SUM(F480,-B480,F480)</f>
        <v>15</v>
      </c>
      <c r="K480" s="71">
        <f ca="1">SUM(0.333*(M480-J480),J480)</f>
        <v>13.8012</v>
      </c>
      <c r="L480" s="71">
        <f ca="1">SUM(0.666*(M480-J480),J480)</f>
        <v>12.6024</v>
      </c>
      <c r="M480" s="108">
        <f ca="1">SUM(J480,-F480,J480,0.4*ABS(J480-F480))</f>
        <v>11.4</v>
      </c>
      <c r="N480" s="109">
        <f ca="1">SUM(0.2*(R480-M480),M480)</f>
        <v>12.52</v>
      </c>
      <c r="O480" s="71">
        <f ca="1">SUM(0.4*(R480-M480),M480)</f>
        <v>13.64</v>
      </c>
      <c r="P480" s="71">
        <f ca="1">SUM(0.6*(R480-M480),M480)</f>
        <v>14.76</v>
      </c>
      <c r="Q480" s="71">
        <f ca="1">SUM(0.8*(R480-M480),M480)</f>
        <v>15.879999999999999</v>
      </c>
      <c r="R480" s="108">
        <v>17</v>
      </c>
      <c r="S480" s="122"/>
      <c r="T480" s="111">
        <f ca="1">SUM((BB20+BC20+BG18+BH18)*0.132/2,(BD19+BE19+BF19+BI17+BJ17+BK17+BL16+BM16+BN16+BO15+BP15+BQ15+BR14+BS14+BT14+BU13+BV13+BW13+BX12+BY12+BZ12+CA11+CB11+CC11)*0.132/3,(CD10+CE10+CF9+CG9+CC7+CB7+CA6+BZ6+BY5+BX5+BW4+BV4)*0.132/2,(CF8+CE8+CD8)*0.132/3,17)</f>
        <v>17.10153846153846</v>
      </c>
      <c r="U480" s="111"/>
      <c r="V480" s="122"/>
      <c r="W480" s="108"/>
    </row>
    <row r="481" spans="2:23">
      <c r="B481" s="108">
        <v>28</v>
      </c>
      <c r="C481" s="71">
        <f ca="1">SUM(0.25*(F481-B481),B481)</f>
        <v>26.25</v>
      </c>
      <c r="D481" s="71">
        <f ca="1">SUM(0.5*(F481-B481)+B481)</f>
        <v>24.5</v>
      </c>
      <c r="E481" s="71">
        <f ca="1">SUM(0.75*(F481-B481),B481)</f>
        <v>22.75</v>
      </c>
      <c r="F481" s="108">
        <v>21</v>
      </c>
      <c r="G481" s="71">
        <f ca="1">SUM(0.25*(J481-F481),F481)</f>
        <v>19.25</v>
      </c>
      <c r="H481" s="71">
        <f ca="1">SUM(0.5*(J481-F481),F481)</f>
        <v>17.5</v>
      </c>
      <c r="I481" s="71">
        <f ca="1">SUM(0.75*(J481-F481),F481)</f>
        <v>15.75</v>
      </c>
      <c r="J481" s="108">
        <f ca="1">SUM(F481,-B481,F481)</f>
        <v>14</v>
      </c>
      <c r="K481" s="71">
        <f ca="1">SUM(0.333*(M481-J481),J481)</f>
        <v>12.6014</v>
      </c>
      <c r="L481" s="71">
        <f ca="1">SUM(0.666*(M481-J481),J481)</f>
        <v>11.2028</v>
      </c>
      <c r="M481" s="108">
        <f ca="1">SUM(J481,-F481,J481,0.4*ABS(J481-F481))</f>
        <v>9.8</v>
      </c>
      <c r="N481" s="109">
        <f ca="1">SUM(0.2*(R481-M481),M481)</f>
        <v>11.24</v>
      </c>
      <c r="O481" s="71">
        <f ca="1">SUM(0.4*(R481-M481),M481)</f>
        <v>12.68</v>
      </c>
      <c r="P481" s="71">
        <f ca="1">SUM(0.6*(R481-M481),M481)</f>
        <v>14.120000000000001</v>
      </c>
      <c r="Q481" s="71">
        <f ca="1">SUM(0.8*(R481-M481),M481)</f>
        <v>15.56</v>
      </c>
      <c r="R481" s="108">
        <v>17</v>
      </c>
      <c r="S481" s="122"/>
      <c r="T481" s="111">
        <f ca="1">SUM((AZ20+BA20+BB20+BC19+BD19+BE19+BF18+BG18+BH18+BI17+BJ17+BK17+BL16+BM16+BN16+BS14+BT14+BU14+BZ12+CA12+CB12+CC11+CD11+CE11+CF10+CG10+CH10)*0.132/3,(BO15+BP15+BQ15+BR15+BV13+BW13+BX13+BY13)*0.132/4,(CI9+CJ9+BW4+BV4)*0.132/2,(CI8+CH8+CG8+CF7+CE7+CD7+CC6+CB6+CA6+BZ5+BY5+BX5)*0.132/3,17)</f>
        <v>17.266538461538463</v>
      </c>
      <c r="U481" s="111"/>
      <c r="V481" s="122"/>
      <c r="W481" s="108"/>
    </row>
    <row r="482" spans="2:23">
      <c r="B482" s="108">
        <v>29</v>
      </c>
      <c r="C482" s="71">
        <f ca="1">SUM(0.25*(F482-B482),B482)</f>
        <v>27</v>
      </c>
      <c r="D482" s="71">
        <f ca="1">SUM(0.5*(F482-B482)+B482)</f>
        <v>25</v>
      </c>
      <c r="E482" s="71">
        <f ca="1">SUM(0.75*(F482-B482),B482)</f>
        <v>23</v>
      </c>
      <c r="F482" s="108">
        <v>21</v>
      </c>
      <c r="G482" s="71">
        <f ca="1">SUM(0.25*(J482-F482),F482)</f>
        <v>19</v>
      </c>
      <c r="H482" s="71">
        <f ca="1">SUM(0.5*(J482-F482),F482)</f>
        <v>17</v>
      </c>
      <c r="I482" s="71">
        <f ca="1">SUM(0.75*(J482-F482),F482)</f>
        <v>15</v>
      </c>
      <c r="J482" s="108">
        <f ca="1">SUM(F482,-B482,F482)</f>
        <v>13</v>
      </c>
      <c r="K482" s="71">
        <f ca="1">SUM(0.333*(M482-J482),J482)</f>
        <v>11.4016</v>
      </c>
      <c r="L482" s="71">
        <f ca="1">SUM(0.666*(M482-J482),J482)</f>
        <v>9.8032</v>
      </c>
      <c r="M482" s="108">
        <f ca="1">SUM(J482,-F482,J482,0.4*ABS(J482-F482))</f>
        <v>8.2</v>
      </c>
      <c r="N482" s="109">
        <f ca="1">SUM(0.2*(R482-M482),M482)</f>
        <v>9.9599999999999991</v>
      </c>
      <c r="O482" s="71">
        <f ca="1">SUM(0.4*(R482-M482),M482)</f>
        <v>11.719999999999999</v>
      </c>
      <c r="P482" s="71">
        <f ca="1">SUM(0.6*(R482-M482),M482)</f>
        <v>13.48</v>
      </c>
      <c r="Q482" s="71">
        <f ca="1">SUM(0.8*(R482-M482),M482)</f>
        <v>15.24</v>
      </c>
      <c r="R482" s="108">
        <v>17</v>
      </c>
      <c r="S482" s="122"/>
      <c r="T482" s="111">
        <f ca="1">SUM((AX20+AY20+AZ20+BE18+BF18+BG18+BL16+BM16+BN16)*0.132/3,(BA19+BB19+BC19+BD19+BH17+BI17+BJ17+BK17+BO15+BP15+BQ15+BR15+BS14+BT14+BU14+BV14+BW13+BX13+BY13+BZ13+CA12+CB12+CC12+CD12+CE11+CF11+CG11+CH11)*0.132/4,(CI10+CJ10+CK10+CL9+CM9+CN9+CA5+BZ5+BY5+BX4+BW4+BV4)*0.132/3,(CM8+CL8+CK8+CJ8+CI7+CH7+CG7+CF7+CE6+CD6+CC6+CB6)*0.132/4,17)</f>
        <v>17.222538461538463</v>
      </c>
      <c r="U482" s="111"/>
      <c r="V482" s="122"/>
      <c r="W482" s="108"/>
    </row>
    <row r="483" spans="2:23">
      <c r="B483" s="108">
        <v>30</v>
      </c>
      <c r="C483" s="71">
        <f ca="1">SUM(0.25*(F483-B483),B483)</f>
        <v>27.75</v>
      </c>
      <c r="D483" s="71">
        <f ca="1">SUM(0.5*(F483-B483)+B483)</f>
        <v>25.5</v>
      </c>
      <c r="E483" s="71">
        <f ca="1">SUM(0.75*(F483-B483),B483)</f>
        <v>23.25</v>
      </c>
      <c r="F483" s="108">
        <v>21</v>
      </c>
      <c r="G483" s="71">
        <f ca="1">SUM(0.25*(J483-F483),F483)</f>
        <v>18.75</v>
      </c>
      <c r="H483" s="71">
        <f ca="1">SUM(0.5*(J483-F483),F483)</f>
        <v>16.5</v>
      </c>
      <c r="I483" s="71">
        <f ca="1">SUM(0.75*(J483-F483),F483)</f>
        <v>14.25</v>
      </c>
      <c r="J483" s="108">
        <f ca="1">SUM(F483,-B483,F483)</f>
        <v>12</v>
      </c>
      <c r="K483" s="71">
        <f ca="1">SUM(0.333*(M483-J483),J483)</f>
        <v>10.2018</v>
      </c>
      <c r="L483" s="71">
        <f ca="1">SUM(0.666*(M483-J483),J483)</f>
        <v>8.4035999999999991</v>
      </c>
      <c r="M483" s="108">
        <f ca="1">SUM(J483,-F483,J483,0.4*ABS(J483-F483))</f>
        <v>6.6</v>
      </c>
      <c r="N483" s="109">
        <f ca="1">SUM(0.2*(R483-M483),M483)</f>
        <v>8.68</v>
      </c>
      <c r="O483" s="71">
        <f ca="1">SUM(0.4*(R483-M483),M483)</f>
        <v>10.76</v>
      </c>
      <c r="P483" s="71">
        <f ca="1">SUM(0.6*(R483-M483),M483)</f>
        <v>12.84</v>
      </c>
      <c r="Q483" s="71">
        <f ca="1">SUM(0.8*(R483-M483),M483)</f>
        <v>14.92</v>
      </c>
      <c r="R483" s="108">
        <v>17</v>
      </c>
      <c r="S483" s="122"/>
      <c r="T483" s="111">
        <f ca="1">SUM((AV20+AW20+AX20)*0.132/3,(AY19+AZ19+BA19+BB19+BC18+BD18+BE18+BF18+BG17+BH17+BI17+BJ17+BK16+BL16+BM16+BN16+BT14+BU14+BV14+BW14+CC12+CD12+CE12+CF12+CG11+CH11+CI11+CJ11+CK10+CL10+CM10+CN10)*0.132/4,(BO15+BP15+BQ15+BR15+BS15+BX13+BY13+BZ13+CA13+CB13)*0.132/5,(CO9+CP9+CQ9)*0.132/3,(CP8+CO8+CN8+CM8+CL8)*0.132/5,(CK7+CJ7+CI7+CH7+CG6+CF6+CE6+CD6+CC5+CB5+CA5+BZ5+BY4+BX4+BW4+BV4)*0.132/4,17)</f>
        <v>17.090538461538461</v>
      </c>
      <c r="U483" s="111"/>
      <c r="V483" s="122"/>
      <c r="W483" s="108"/>
    </row>
    <row r="484" spans="2:23">
      <c r="B484" s="108">
        <v>31</v>
      </c>
      <c r="C484" s="71">
        <f ca="1">SUM(0.25*(F484-B484),B484)</f>
        <v>28.5</v>
      </c>
      <c r="D484" s="71">
        <f ca="1">SUM(0.5*(F484-B484)+B484)</f>
        <v>26</v>
      </c>
      <c r="E484" s="71">
        <f ca="1">SUM(0.75*(F484-B484),B484)</f>
        <v>23.5</v>
      </c>
      <c r="F484" s="108">
        <v>21</v>
      </c>
      <c r="G484" s="71">
        <f ca="1">SUM(0.25*(J484-F484),F484)</f>
        <v>18.5</v>
      </c>
      <c r="H484" s="71">
        <f ca="1">SUM(0.5*(J484-F484),F484)</f>
        <v>16</v>
      </c>
      <c r="I484" s="71">
        <f ca="1">SUM(0.75*(J484-F484),F484)</f>
        <v>13.5</v>
      </c>
      <c r="J484" s="108">
        <f ca="1">SUM(F484,-B484,F484)</f>
        <v>11</v>
      </c>
      <c r="K484" s="71">
        <f ca="1">SUM(0.333*(M484-J484),J484)</f>
        <v>9.0019999999999989</v>
      </c>
      <c r="L484" s="71">
        <f ca="1">SUM(0.666*(M484-J484),J484)</f>
        <v>7.004</v>
      </c>
      <c r="M484" s="108">
        <f ca="1">SUM(J484,-F484,J484,0.4*ABS(J484-F484))</f>
        <v>5</v>
      </c>
      <c r="N484" s="109">
        <f ca="1">SUM(0.2*(R484-M484),M484)</f>
        <v>7.4</v>
      </c>
      <c r="O484" s="71">
        <f ca="1">SUM(0.4*(R484-M484),M484)</f>
        <v>9.8</v>
      </c>
      <c r="P484" s="71">
        <f ca="1">SUM(0.6*(R484-M484),M484)</f>
        <v>12.2</v>
      </c>
      <c r="Q484" s="71">
        <f ca="1">SUM(0.8*(R484-M484),M484)</f>
        <v>14.600000000000001</v>
      </c>
      <c r="R484" s="108">
        <v>17</v>
      </c>
      <c r="S484" s="122"/>
      <c r="T484" s="111">
        <f ca="1">SUM((AT20+AU20+AV20+AW20+AX19+AY19+AZ19+BA19+BG17+BH17+BI17+BJ17+BK16+BL16+BM16+BN16)*0.132/4,(BB18+BC18+BD18+BE18+BF18+BO15+BP15+BQ15+BR15+BS15+BT14+BU14+BV14+BW14+BX14+BY13+BZ13+CA13+CB13+CC13+CD12+CE12+CF12+CG12+CH12)*0.132/5,(CI11+CJ11+CK11+CL11+CM10+CN10+CO10+CP10+CQ9+CR9+CS9+CT9)*0.132/4,(CS8+CR8+CQ8+CP8+CO8+CN7+CM7+CL7+CK7+CJ7+CI6+CH6+CG6+CF6+CE6+CD5+CC5+CB5+CA5+BZ5)*0.132/5,(BY4+BX4+BW4+BV4)*0.132/4,17)</f>
        <v>16.925538461538462</v>
      </c>
      <c r="U484" s="111"/>
      <c r="V484" s="122"/>
      <c r="W484" s="108"/>
    </row>
    <row r="485" spans="2:23">
      <c r="B485" s="108">
        <v>32</v>
      </c>
      <c r="C485" s="71">
        <f ca="1">SUM(0.25*(F485-B485),B485)</f>
        <v>29.25</v>
      </c>
      <c r="D485" s="71">
        <f ca="1">SUM(0.5*(F485-B485)+B485)</f>
        <v>26.5</v>
      </c>
      <c r="E485" s="71">
        <f ca="1">SUM(0.75*(F485-B485),B485)</f>
        <v>23.75</v>
      </c>
      <c r="F485" s="108">
        <v>21</v>
      </c>
      <c r="G485" s="71">
        <f ca="1">SUM(0.25*(J485-F485),F485)</f>
        <v>18.25</v>
      </c>
      <c r="H485" s="71">
        <f ca="1">SUM(0.5*(J485-F485),F485)</f>
        <v>15.5</v>
      </c>
      <c r="I485" s="71">
        <f ca="1">SUM(0.75*(J485-F485),F485)</f>
        <v>12.75</v>
      </c>
      <c r="J485" s="108">
        <f ca="1">SUM(F485,-B485,F485)</f>
        <v>10</v>
      </c>
      <c r="K485" s="71">
        <f ca="1">SUM(0.333*(M485-J485),J485)</f>
        <v>7.8022</v>
      </c>
      <c r="L485" s="71">
        <f ca="1">SUM(0.666*(M485-J485),J485)</f>
        <v>5.6044</v>
      </c>
      <c r="M485" s="108">
        <f ca="1">SUM(J485,-F485,J485,0.4*ABS(J485-F485))</f>
        <v>3.4000000000000004</v>
      </c>
      <c r="N485" s="109">
        <f ca="1">SUM(0.2*(R485-M485),M485)</f>
        <v>6.120000000000001</v>
      </c>
      <c r="O485" s="71">
        <f ca="1">SUM(0.4*(R485-M485),M485)</f>
        <v>8.84</v>
      </c>
      <c r="P485" s="71">
        <f ca="1">SUM(0.6*(R485-M485),M485)</f>
        <v>11.56</v>
      </c>
      <c r="Q485" s="71">
        <f ca="1">SUM(0.8*(R485-M485),M485)</f>
        <v>14.280000000000001</v>
      </c>
      <c r="R485" s="108">
        <v>17</v>
      </c>
      <c r="S485" s="122"/>
      <c r="T485" s="111">
        <f ca="1">SUM((AR20+AS20+AT20+AU20+BA18+BB18+BC18+BD18)*0.132/4,(AV19+AW19+AX19+AY19+AZ19+BE17+BF17+BG17+BH17+BI17+BJ16+BK16+BL16+BM16+BN16+BU14+BV14+BW14+BX14+BY14+CF12+CG12+CH12+CI12+CJ12+CK11+CL11+CM11+CN11+CO11)*0.132/5,(BO15+BP15+BQ15+BR15+BS15+BT15+BZ13+CA13+CB13+CC13+CD13+CE13)*0.132/6,(CP10+CQ10+CR10+CS10+CT9+CU9+CV9+CW9)*0.132/4,(CV8+CU8+CT8+CS8+CR8+CQ8+CP7+CO7+CN7+CM7+CL7+CK7)*0.132/6,(CJ6+CI6+CH6+CG6+CF6+CE5+CD5+CC5+CB5+CA5+BZ4+BY4+BX4+BW4+BV4)*0.132/5,17)</f>
        <v>16.692338461538462</v>
      </c>
      <c r="U485" s="111"/>
      <c r="V485" s="122"/>
      <c r="W485" s="108"/>
    </row>
    <row r="486" spans="2:23">
      <c r="B486" s="108">
        <v>33</v>
      </c>
      <c r="C486" s="71">
        <f ca="1">SUM(0.25*(F486-B486),B486)</f>
        <v>30</v>
      </c>
      <c r="D486" s="71">
        <f ca="1">SUM(0.5*(F486-B486)+B486)</f>
        <v>27</v>
      </c>
      <c r="E486" s="71">
        <f ca="1">SUM(0.75*(F486-B486),B486)</f>
        <v>24</v>
      </c>
      <c r="F486" s="108">
        <v>21</v>
      </c>
      <c r="G486" s="71">
        <f ca="1">SUM(0.25*(J486-F486),F486)</f>
        <v>18</v>
      </c>
      <c r="H486" s="71">
        <f ca="1">SUM(0.5*(J486-F486),F486)</f>
        <v>15</v>
      </c>
      <c r="I486" s="71">
        <f ca="1">SUM(0.75*(J486-F486),F486)</f>
        <v>12</v>
      </c>
      <c r="J486" s="108">
        <f ca="1">SUM(F486,-B486,F486)</f>
        <v>9</v>
      </c>
      <c r="K486" s="71">
        <f ca="1">SUM(0.333*(M486-J486),J486)</f>
        <v>6.6024</v>
      </c>
      <c r="L486" s="71">
        <f ca="1">SUM(0.666*(M486-J486),J486)</f>
        <v>4.2048000000000005</v>
      </c>
      <c r="M486" s="108">
        <f ca="1">SUM(J486,-F486,J486,0.4*ABS(J486-F486))</f>
        <v>1.8000000000000007</v>
      </c>
      <c r="N486" s="109">
        <f ca="1">SUM(0.2*(R486-M486),M486)</f>
        <v>4.8400000000000007</v>
      </c>
      <c r="O486" s="71">
        <f ca="1">SUM(0.4*(R486-M486),M486)</f>
        <v>7.8800000000000008</v>
      </c>
      <c r="P486" s="71">
        <f ca="1">SUM(0.6*(R486-M486),M486)</f>
        <v>10.92</v>
      </c>
      <c r="Q486" s="71">
        <f ca="1">SUM(0.8*(R486-M486),M486)</f>
        <v>13.96</v>
      </c>
      <c r="R486" s="108">
        <v>17</v>
      </c>
      <c r="S486" s="122"/>
      <c r="T486" s="111">
        <f ca="1">SUM((AP20+AQ20+AR20+AS20+AT20+AU19+AV19+AW19+AX19+AY19+AZ18+BA18+BB18+BC18+BD18+BE17+BF17+BG17+BH17+BI17+BJ16+BK16+BL16+BM16+BN16)*0.132/5,(BO15+BP15+BQ15+BR15+BS15+BT15+BU14+BV14+BW14+BX14+BY14+BZ14+CA13+CB13+CC13+CD13+CE13+CF13+CG12+CH12+CI12+CJ12+CK12+CL12)*0.132/6,(CM11+CN11+CO11+CP11+CQ11)*0.132/5,(CR10+CS10+CT10+CU10+CV9+CW9+CX9+CY9)*0.132/4,(CX8+CW8+CV8+CU8+CT8+CS8+CR7+CQ7+CP7+CO7+CN7+CM7+CL6+CK6+CJ6+CI6+CH6+CG6+CF5+CE5+CD5+CC5+CB5+CA5)*0.132/6,(BZ4+BY4+BX4+BW4+BV4)*0.132/5,17)</f>
        <v>16.762738461538461</v>
      </c>
      <c r="U486" s="111"/>
      <c r="V486" s="122"/>
      <c r="W486" s="108"/>
    </row>
    <row r="487" spans="2:23">
      <c r="B487" s="108"/>
      <c r="C487" s="71"/>
      <c r="D487" s="71"/>
      <c r="E487" s="71"/>
      <c r="F487" s="108"/>
      <c r="G487" s="71"/>
      <c r="H487" s="71"/>
      <c r="I487" s="71"/>
      <c r="J487" s="108"/>
      <c r="K487" s="71"/>
      <c r="L487" s="71"/>
      <c r="M487" s="108"/>
      <c r="N487" s="109"/>
      <c r="O487" s="71"/>
      <c r="P487" s="71"/>
      <c r="Q487" s="71"/>
      <c r="R487" s="108"/>
      <c r="S487" s="122"/>
      <c r="T487" s="111"/>
      <c r="U487" s="111"/>
      <c r="V487" s="122"/>
      <c r="W487" s="108"/>
    </row>
    <row r="488" spans="2:23">
      <c r="B488" s="108">
        <v>24</v>
      </c>
      <c r="C488" s="71">
        <f ca="1">SUM(0.25*(F488-B488),B488)</f>
        <v>23.5</v>
      </c>
      <c r="D488" s="71">
        <f ca="1">SUM(0.5*(F488-B488)+B488)</f>
        <v>23</v>
      </c>
      <c r="E488" s="71">
        <f ca="1">SUM(0.75*(F488-B488),B488)</f>
        <v>22.5</v>
      </c>
      <c r="F488" s="108">
        <v>22</v>
      </c>
      <c r="G488" s="71">
        <f ca="1">SUM(0.25*(J488-F488),F488)</f>
        <v>21.5</v>
      </c>
      <c r="H488" s="71">
        <f ca="1">SUM(0.5*(J488-F488),F488)</f>
        <v>21</v>
      </c>
      <c r="I488" s="71">
        <f ca="1">SUM(0.75*(J488-F488),F488)</f>
        <v>20.5</v>
      </c>
      <c r="J488" s="108">
        <f ca="1">SUM(F488,-B488,F488)</f>
        <v>20</v>
      </c>
      <c r="K488" s="71">
        <f ca="1">SUM(0.333*(M488-J488),J488)</f>
        <v>19.6004</v>
      </c>
      <c r="L488" s="71">
        <f ca="1">SUM(0.666*(M488-J488),J488)</f>
        <v>19.2008</v>
      </c>
      <c r="M488" s="108">
        <f ca="1">SUM(J488,-F488,J488,0.4*ABS(J488-F488))</f>
        <v>18.8</v>
      </c>
      <c r="N488" s="109">
        <f ca="1">SUM(0.2*(R488-M488),M488)</f>
        <v>18.44</v>
      </c>
      <c r="O488" s="71">
        <f ca="1">SUM(0.4*(R488-M488),M488)</f>
        <v>18.080000000000002</v>
      </c>
      <c r="P488" s="71">
        <f ca="1">SUM(0.6*(R488-M488),M488)</f>
        <v>17.72</v>
      </c>
      <c r="Q488" s="71">
        <f ca="1">SUM(0.8*(R488-M488),M488)</f>
        <v>17.36</v>
      </c>
      <c r="R488" s="108">
        <v>17</v>
      </c>
      <c r="S488" s="122"/>
      <c r="T488" s="111">
        <f ca="1">SUM((BH20+BI19+BJ18+BK17+BL16+BM15+BN14+BO13+BP12+BQ11+BR10+BS9+BT8+BT7+BU6+BU5+BV4)*0.132,17)</f>
        <v>16.859538461538463</v>
      </c>
      <c r="U488" s="111"/>
      <c r="V488" s="122"/>
      <c r="W488" s="108"/>
    </row>
    <row r="489" spans="2:23">
      <c r="B489" s="108">
        <v>25</v>
      </c>
      <c r="C489" s="71">
        <f ca="1">SUM(0.25*(F489-B489),B489)</f>
        <v>24.25</v>
      </c>
      <c r="D489" s="71">
        <f ca="1">SUM(0.5*(F489-B489)+B489)</f>
        <v>23.5</v>
      </c>
      <c r="E489" s="71">
        <f ca="1">SUM(0.75*(F489-B489),B489)</f>
        <v>22.75</v>
      </c>
      <c r="F489" s="108">
        <v>22</v>
      </c>
      <c r="G489" s="71">
        <f ca="1">SUM(0.25*(J489-F489),F489)</f>
        <v>21.25</v>
      </c>
      <c r="H489" s="71">
        <f ca="1">SUM(0.5*(J489-F489),F489)</f>
        <v>20.5</v>
      </c>
      <c r="I489" s="71">
        <f ca="1">SUM(0.75*(J489-F489),F489)</f>
        <v>19.75</v>
      </c>
      <c r="J489" s="108">
        <f ca="1">SUM(F489,-B489,F489)</f>
        <v>19</v>
      </c>
      <c r="K489" s="71">
        <f ca="1">SUM(0.333*(M489-J489),J489)</f>
        <v>18.4006</v>
      </c>
      <c r="L489" s="71">
        <f ca="1">SUM(0.666*(M489-J489),J489)</f>
        <v>17.801199999999998</v>
      </c>
      <c r="M489" s="108">
        <f ca="1">SUM(J489,-F489,J489,0.4*ABS(J489-F489))</f>
        <v>17.2</v>
      </c>
      <c r="N489" s="109">
        <f ca="1">SUM(0.2*(R489-M489),M489)</f>
        <v>17.16</v>
      </c>
      <c r="O489" s="71">
        <f ca="1">SUM(0.4*(R489-M489),M489)</f>
        <v>17.12</v>
      </c>
      <c r="P489" s="71">
        <f ca="1">SUM(0.6*(R489-M489),M489)</f>
        <v>17.08</v>
      </c>
      <c r="Q489" s="71">
        <f ca="1">SUM(0.8*(R489-M489),M489)</f>
        <v>17.04</v>
      </c>
      <c r="R489" s="108">
        <v>17</v>
      </c>
      <c r="S489" s="122"/>
      <c r="T489" s="111">
        <f ca="1">SUM((BF20+BI18+BL16+BO14+BR12+BU10+BV9+BV8+BV7+BV6+BV5+BV4)*0.132,(BG19+BH19+BJ17+BK17+BM15+BN15+BP13+BQ13+BS11+BT11)*0.132/2,17)</f>
        <v>16.991538461538461</v>
      </c>
      <c r="U489" s="111"/>
      <c r="V489" s="122"/>
      <c r="W489" s="108"/>
    </row>
    <row r="490" spans="2:23">
      <c r="B490" s="108">
        <v>26</v>
      </c>
      <c r="C490" s="71">
        <f ca="1">SUM(0.25*(F490-B490),B490)</f>
        <v>25</v>
      </c>
      <c r="D490" s="71">
        <f ca="1">SUM(0.5*(F490-B490)+B490)</f>
        <v>24</v>
      </c>
      <c r="E490" s="71">
        <f ca="1">SUM(0.75*(F490-B490),B490)</f>
        <v>23</v>
      </c>
      <c r="F490" s="108">
        <v>22</v>
      </c>
      <c r="G490" s="71">
        <f ca="1">SUM(0.25*(J490-F490),F490)</f>
        <v>21</v>
      </c>
      <c r="H490" s="71">
        <f ca="1">SUM(0.5*(J490-F490),F490)</f>
        <v>20</v>
      </c>
      <c r="I490" s="71">
        <f ca="1">SUM(0.75*(J490-F490),F490)</f>
        <v>19</v>
      </c>
      <c r="J490" s="108">
        <f ca="1">SUM(F490,-B490,F490)</f>
        <v>18</v>
      </c>
      <c r="K490" s="71">
        <f ca="1">SUM(0.333*(M490-J490),J490)</f>
        <v>17.2008</v>
      </c>
      <c r="L490" s="71">
        <f ca="1">SUM(0.666*(M490-J490),J490)</f>
        <v>16.4016</v>
      </c>
      <c r="M490" s="108">
        <f ca="1">SUM(J490,-F490,J490,0.4*ABS(J490-F490))</f>
        <v>15.6</v>
      </c>
      <c r="N490" s="109">
        <f ca="1">SUM(0.2*(R490-M490),M490)</f>
        <v>15.879999999999999</v>
      </c>
      <c r="O490" s="71">
        <f ca="1">SUM(0.4*(R490-M490),M490)</f>
        <v>16.16</v>
      </c>
      <c r="P490" s="71">
        <f ca="1">SUM(0.6*(R490-M490),M490)</f>
        <v>16.44</v>
      </c>
      <c r="Q490" s="71">
        <f ca="1">SUM(0.8*(R490-M490),M490)</f>
        <v>16.72</v>
      </c>
      <c r="R490" s="108">
        <v>17</v>
      </c>
      <c r="S490" s="122"/>
      <c r="T490" s="111">
        <f ca="1">SUM((BE19+BF19+BG18+BH18+BI17+BJ17+BK16+BL16+BM15+BN15+BO14+BP14+BQ13+BR13+BS12+BT12+BU11+BV11+BW10+BX10)*0.132/2,(BD20+BY9+BX8+BX7+BW6+BW5+BV4)*0.132,17)</f>
        <v>16.793538461538461</v>
      </c>
      <c r="U490" s="111"/>
      <c r="V490" s="122"/>
      <c r="W490" s="108"/>
    </row>
    <row r="491" spans="2:23">
      <c r="B491" s="108">
        <v>27</v>
      </c>
      <c r="C491" s="71">
        <f ca="1">SUM(0.25*(F491-B491),B491)</f>
        <v>25.75</v>
      </c>
      <c r="D491" s="71">
        <f ca="1">SUM(0.5*(F491-B491)+B491)</f>
        <v>24.5</v>
      </c>
      <c r="E491" s="71">
        <f ca="1">SUM(0.75*(F491-B491),B491)</f>
        <v>23.25</v>
      </c>
      <c r="F491" s="108">
        <v>22</v>
      </c>
      <c r="G491" s="71">
        <f ca="1">SUM(0.25*(J491-F491),F491)</f>
        <v>20.75</v>
      </c>
      <c r="H491" s="71">
        <f ca="1">SUM(0.5*(J491-F491),F491)</f>
        <v>19.5</v>
      </c>
      <c r="I491" s="71">
        <f ca="1">SUM(0.75*(J491-F491),F491)</f>
        <v>18.25</v>
      </c>
      <c r="J491" s="108">
        <f ca="1">SUM(F491,-B491,F491)</f>
        <v>17</v>
      </c>
      <c r="K491" s="71">
        <f ca="1">SUM(0.333*(M491-J491),J491)</f>
        <v>16.001</v>
      </c>
      <c r="L491" s="71">
        <f ca="1">SUM(0.666*(M491-J491),J491)</f>
        <v>15.001999999999999</v>
      </c>
      <c r="M491" s="108">
        <f ca="1">SUM(J491,-F491,J491,0.4*ABS(J491-F491))</f>
        <v>14</v>
      </c>
      <c r="N491" s="109">
        <f ca="1">SUM(0.2*(R491-M491),M491)</f>
        <v>14.6</v>
      </c>
      <c r="O491" s="71">
        <f ca="1">SUM(0.4*(R491-M491),M491)</f>
        <v>15.2</v>
      </c>
      <c r="P491" s="71">
        <f ca="1">SUM(0.6*(R491-M491),M491)</f>
        <v>15.8</v>
      </c>
      <c r="Q491" s="71">
        <f ca="1">SUM(0.8*(R491-M491),M491)</f>
        <v>16.4</v>
      </c>
      <c r="R491" s="108">
        <v>17</v>
      </c>
      <c r="S491" s="122"/>
      <c r="T491" s="111">
        <f ca="1">SUM((BB20+BC20+BD19+BE19+BI17+BJ17+BK16+BL16+BP14+BQ14+BU12+BV12+BW11+BX11+BY10+BZ10+CA9+CB9+CA8+BZ8)*0.132/2,(BF18+BG18+BH18+BM15+BN15+BO15+BR13+BS13+BT13)*0.132/3,(BY7+BX6+BW5+BV4)*0.132,17)</f>
        <v>16.74953846153846</v>
      </c>
      <c r="U491" s="111"/>
      <c r="V491" s="122"/>
      <c r="W491" s="108"/>
    </row>
    <row r="492" spans="2:23">
      <c r="B492" s="108">
        <v>28</v>
      </c>
      <c r="C492" s="71">
        <f ca="1">SUM(0.25*(F492-B492),B492)</f>
        <v>26.5</v>
      </c>
      <c r="D492" s="71">
        <f ca="1">SUM(0.5*(F492-B492)+B492)</f>
        <v>25</v>
      </c>
      <c r="E492" s="71">
        <f ca="1">SUM(0.75*(F492-B492),B492)</f>
        <v>23.5</v>
      </c>
      <c r="F492" s="108">
        <v>22</v>
      </c>
      <c r="G492" s="71">
        <f ca="1">SUM(0.25*(J492-F492),F492)</f>
        <v>20.5</v>
      </c>
      <c r="H492" s="71">
        <f ca="1">SUM(0.5*(J492-F492),F492)</f>
        <v>19</v>
      </c>
      <c r="I492" s="71">
        <f ca="1">SUM(0.75*(J492-F492),F492)</f>
        <v>17.5</v>
      </c>
      <c r="J492" s="108">
        <f ca="1">SUM(F492,-B492,F492)</f>
        <v>16</v>
      </c>
      <c r="K492" s="71">
        <f ca="1">SUM(0.333*(M492-J492),J492)</f>
        <v>14.8012</v>
      </c>
      <c r="L492" s="71">
        <f ca="1">SUM(0.666*(M492-J492),J492)</f>
        <v>13.6024</v>
      </c>
      <c r="M492" s="108">
        <f ca="1">SUM(J492,-F492,J492,0.4*ABS(J492-F492))</f>
        <v>12.4</v>
      </c>
      <c r="N492" s="109">
        <f ca="1">SUM(0.2*(R492-M492),M492)</f>
        <v>13.32</v>
      </c>
      <c r="O492" s="71">
        <f ca="1">SUM(0.4*(R492-M492),M492)</f>
        <v>14.24</v>
      </c>
      <c r="P492" s="71">
        <f ca="1">SUM(0.6*(R492-M492),M492)</f>
        <v>15.16</v>
      </c>
      <c r="Q492" s="71">
        <f ca="1">SUM(0.8*(R492-M492),M492)</f>
        <v>16.08</v>
      </c>
      <c r="R492" s="108">
        <v>17</v>
      </c>
      <c r="S492" s="122"/>
      <c r="T492" s="111">
        <f ca="1">SUM((AZ20+BA20+BE18+BF18)*0.132/2,(BB19+BC19+BD19+BG17+BH17+BI17+BJ16+BK16+BL16+BM15+BN15+BO15+BP14+BQ14+BR14+BS13+BT13+BU13+BV12+BW12+BX12+BY11+BZ11+CA11)*0.132/3,(CB10+CC10+CD9+CE9+CD8+CC8+CB7+CA7+BZ6+BY6+BX5+BW5)*0.132/2,BV4*0.132,17)</f>
        <v>17.25553846153846</v>
      </c>
      <c r="U492" s="111"/>
      <c r="V492" s="122"/>
      <c r="W492" s="108"/>
    </row>
    <row r="493" spans="2:23">
      <c r="B493" s="108">
        <v>29</v>
      </c>
      <c r="C493" s="71">
        <f ca="1">SUM(0.25*(F493-B493),B493)</f>
        <v>27.25</v>
      </c>
      <c r="D493" s="71">
        <f ca="1">SUM(0.5*(F493-B493)+B493)</f>
        <v>25.5</v>
      </c>
      <c r="E493" s="71">
        <f ca="1">SUM(0.75*(F493-B493),B493)</f>
        <v>23.75</v>
      </c>
      <c r="F493" s="108">
        <v>22</v>
      </c>
      <c r="G493" s="71">
        <f ca="1">SUM(0.25*(J493-F493),F493)</f>
        <v>20.25</v>
      </c>
      <c r="H493" s="71">
        <f ca="1">SUM(0.5*(J493-F493),F493)</f>
        <v>18.5</v>
      </c>
      <c r="I493" s="71">
        <f ca="1">SUM(0.75*(J493-F493),F493)</f>
        <v>16.75</v>
      </c>
      <c r="J493" s="108">
        <f ca="1">SUM(F493,-B493,F493)</f>
        <v>15</v>
      </c>
      <c r="K493" s="71">
        <f ca="1">SUM(0.333*(M493-J493),J493)</f>
        <v>13.6014</v>
      </c>
      <c r="L493" s="71">
        <f ca="1">SUM(0.666*(M493-J493),J493)</f>
        <v>12.2028</v>
      </c>
      <c r="M493" s="108">
        <f ca="1">SUM(J493,-F493,J493,0.4*ABS(J493-F493))</f>
        <v>10.8</v>
      </c>
      <c r="N493" s="109">
        <f ca="1">SUM(0.2*(R493-M493),M493)</f>
        <v>12.040000000000001</v>
      </c>
      <c r="O493" s="71">
        <f ca="1">SUM(0.4*(R493-M493),M493)</f>
        <v>13.280000000000001</v>
      </c>
      <c r="P493" s="71">
        <f ca="1">SUM(0.6*(R493-M493),M493)</f>
        <v>14.52</v>
      </c>
      <c r="Q493" s="71">
        <f ca="1">SUM(0.8*(R493-M493),M493)</f>
        <v>15.760000000000002</v>
      </c>
      <c r="R493" s="108">
        <v>17</v>
      </c>
      <c r="S493" s="122"/>
      <c r="T493" s="111">
        <f ca="1">SUM((AX20+AY20+AZ20+BA19+BB19+BC19+BD18+BE18+BF18+BG17+BH17+BI17+BJ16+BK16+BL16+BQ14+BR14+BS14+BX12+BY12+BZ12+CA11+CB11+CC11+CD10+CE10+CF10)*0.132/3,(BM15+BN15+BO15+BP15+BT13+BU13+BV13+BW13)*0.132/4,(CG9+CH9)*0.132/2,(CG8+CF8+CE8+CD7+CC7+CB7)*0.132/3,(CA6+BZ6+BY5+BX5+BW4+BV4)*0.132/2,17)</f>
        <v>17.057538461538464</v>
      </c>
      <c r="U493" s="111"/>
      <c r="V493" s="122"/>
      <c r="W493" s="108"/>
    </row>
    <row r="494" spans="2:23">
      <c r="B494" s="108">
        <v>30</v>
      </c>
      <c r="C494" s="71">
        <f ca="1">SUM(0.25*(F494-B494),B494)</f>
        <v>28</v>
      </c>
      <c r="D494" s="71">
        <f ca="1">SUM(0.5*(F494-B494)+B494)</f>
        <v>26</v>
      </c>
      <c r="E494" s="71">
        <f ca="1">SUM(0.75*(F494-B494),B494)</f>
        <v>24</v>
      </c>
      <c r="F494" s="108">
        <v>22</v>
      </c>
      <c r="G494" s="71">
        <f ca="1">SUM(0.25*(J494-F494),F494)</f>
        <v>20</v>
      </c>
      <c r="H494" s="71">
        <f ca="1">SUM(0.5*(J494-F494),F494)</f>
        <v>18</v>
      </c>
      <c r="I494" s="71">
        <f ca="1">SUM(0.75*(J494-F494),F494)</f>
        <v>16</v>
      </c>
      <c r="J494" s="108">
        <f ca="1">SUM(F494,-B494,F494)</f>
        <v>14</v>
      </c>
      <c r="K494" s="71">
        <f ca="1">SUM(0.333*(M494-J494),J494)</f>
        <v>12.4016</v>
      </c>
      <c r="L494" s="71">
        <f ca="1">SUM(0.666*(M494-J494),J494)</f>
        <v>10.8032</v>
      </c>
      <c r="M494" s="108">
        <f ca="1">SUM(J494,-F494,J494,0.4*ABS(J494-F494))</f>
        <v>9.2</v>
      </c>
      <c r="N494" s="109">
        <f ca="1">SUM(0.2*(R494-M494),M494)</f>
        <v>10.76</v>
      </c>
      <c r="O494" s="71">
        <f ca="1">SUM(0.4*(R494-M494),M494)</f>
        <v>12.32</v>
      </c>
      <c r="P494" s="71">
        <f ca="1">SUM(0.6*(R494-M494),M494)</f>
        <v>13.879999999999999</v>
      </c>
      <c r="Q494" s="71">
        <f ca="1">SUM(0.8*(R494-M494),M494)</f>
        <v>15.440000000000001</v>
      </c>
      <c r="R494" s="108">
        <v>17</v>
      </c>
      <c r="S494" s="122"/>
      <c r="T494" s="111">
        <f ca="1">SUM((AV20+AW20+AX20+BC18+BD18+BE18+BJ16+BK16+BL16)*0.132/3,(AY19+AZ19+BA19+BB19+BF17+BG17+BH17+BI17+BM15+BN15+BO15+BP15+BQ14+BR14+BS14+BT14+BU13+BV13+BW13+BX13+BY12+BZ12+CA12+CB12+CC11+CD11+CE11+CF11)*0.132/4,(CG10+CH10+CI10+CJ9+CK9+CL9+CG7+CF7+CE7+CD6+CC6+CB6+CA5+BZ5+BY5+BX4+BW4+BV4)*0.132/3,(CK8+CJ8+CI8+CH8)*0.132/4,17)</f>
        <v>17.376538461538463</v>
      </c>
      <c r="U494" s="111"/>
      <c r="V494" s="122"/>
      <c r="W494" s="108"/>
    </row>
    <row r="495" spans="2:23">
      <c r="B495" s="108">
        <v>31</v>
      </c>
      <c r="C495" s="71">
        <f ca="1">SUM(0.25*(F495-B495),B495)</f>
        <v>28.75</v>
      </c>
      <c r="D495" s="71">
        <f ca="1">SUM(0.5*(F495-B495)+B495)</f>
        <v>26.5</v>
      </c>
      <c r="E495" s="71">
        <f ca="1">SUM(0.75*(F495-B495),B495)</f>
        <v>24.25</v>
      </c>
      <c r="F495" s="108">
        <v>22</v>
      </c>
      <c r="G495" s="71">
        <f ca="1">SUM(0.25*(J495-F495),F495)</f>
        <v>19.75</v>
      </c>
      <c r="H495" s="71">
        <f ca="1">SUM(0.5*(J495-F495),F495)</f>
        <v>17.5</v>
      </c>
      <c r="I495" s="71">
        <f ca="1">SUM(0.75*(J495-F495),F495)</f>
        <v>15.25</v>
      </c>
      <c r="J495" s="108">
        <f ca="1">SUM(F495,-B495,F495)</f>
        <v>13</v>
      </c>
      <c r="K495" s="71">
        <f ca="1">SUM(0.333*(M495-J495),J495)</f>
        <v>11.2018</v>
      </c>
      <c r="L495" s="71">
        <f ca="1">SUM(0.666*(M495-J495),J495)</f>
        <v>9.4035999999999991</v>
      </c>
      <c r="M495" s="108">
        <f ca="1">SUM(J495,-F495,J495,0.4*ABS(J495-F495))</f>
        <v>7.6</v>
      </c>
      <c r="N495" s="109">
        <f ca="1">SUM(0.2*(R495-M495),M495)</f>
        <v>9.48</v>
      </c>
      <c r="O495" s="71">
        <f ca="1">SUM(0.4*(R495-M495),M495)</f>
        <v>11.36</v>
      </c>
      <c r="P495" s="71">
        <f ca="1">SUM(0.6*(R495-M495),M495)</f>
        <v>13.239999999999998</v>
      </c>
      <c r="Q495" s="71">
        <f ca="1">SUM(0.8*(R495-M495),M495)</f>
        <v>15.120000000000001</v>
      </c>
      <c r="R495" s="108">
        <v>17</v>
      </c>
      <c r="S495" s="122"/>
      <c r="T495" s="111">
        <f ca="1">SUM((AT20+AU20+AV20)*0.132/3,(AW19+AX19+AY19+AZ19+BA18+BB18+BC18+BD18+BE17+BF17+BG17+BH17+BI16+BJ16+BK16+BL16+BR14+BS14+BT14+BU14+CA12+CB12+CC12+CD12+CE11+CF11++CG11+CH11+CI10+CJ10+CK10+CL10)*0.132/4,(BM15+BN15+BO15+BP15+BQ15+BV13+BW13+BX13+BY13+BZ13)*0.132/5,(CM9+CN9+CO9+BX4+BW4+BV4)*0.132/3,(CN8+CM8+CL8+CK8+CJ7+CI7+CH7+CG7+CF6+CE6+CD6+CC6+CB5+CA5+BZ5+BY5)*0.132/4,17)</f>
        <v>17.024538461538462</v>
      </c>
      <c r="U495" s="111"/>
      <c r="V495" s="122"/>
      <c r="W495" s="108"/>
    </row>
    <row r="496" spans="2:23">
      <c r="B496" s="108">
        <v>32</v>
      </c>
      <c r="C496" s="71">
        <f ca="1">SUM(0.25*(F496-B496),B496)</f>
        <v>29.5</v>
      </c>
      <c r="D496" s="71">
        <f ca="1">SUM(0.5*(F496-B496)+B496)</f>
        <v>27</v>
      </c>
      <c r="E496" s="71">
        <f ca="1">SUM(0.75*(F496-B496),B496)</f>
        <v>24.5</v>
      </c>
      <c r="F496" s="108">
        <v>22</v>
      </c>
      <c r="G496" s="71">
        <f ca="1">SUM(0.25*(J496-F496),F496)</f>
        <v>19.5</v>
      </c>
      <c r="H496" s="71">
        <f ca="1">SUM(0.5*(J496-F496),F496)</f>
        <v>17</v>
      </c>
      <c r="I496" s="71">
        <f ca="1">SUM(0.75*(J496-F496),F496)</f>
        <v>14.5</v>
      </c>
      <c r="J496" s="108">
        <f ca="1">SUM(F496,-B496,F496)</f>
        <v>12</v>
      </c>
      <c r="K496" s="71">
        <f ca="1">SUM(0.333*(M496-J496),J496)</f>
        <v>10.001999999999999</v>
      </c>
      <c r="L496" s="71">
        <f ca="1">SUM(0.666*(M496-J496),J496)</f>
        <v>8.004</v>
      </c>
      <c r="M496" s="108">
        <f ca="1">SUM(J496,-F496,J496,0.4*ABS(J496-F496))</f>
        <v>6</v>
      </c>
      <c r="N496" s="109">
        <f ca="1">SUM(0.2*(R496-M496),M496)</f>
        <v>8.2</v>
      </c>
      <c r="O496" s="71">
        <f ca="1">SUM(0.4*(R496-M496),M496)</f>
        <v>10.4</v>
      </c>
      <c r="P496" s="71">
        <f ca="1">SUM(0.6*(R496-M496),M496)</f>
        <v>12.6</v>
      </c>
      <c r="Q496" s="71">
        <f ca="1">SUM(0.8*(R496-M496),M496)</f>
        <v>14.8</v>
      </c>
      <c r="R496" s="108">
        <v>17</v>
      </c>
      <c r="S496" s="122"/>
      <c r="T496" s="111">
        <f ca="1">SUM((AR20+AS20+AT20+AU20+AV19+AW19+AX19+AY19+BE17+BF17+BG17+BH17+BI16+BJ16+BK16+BL16)*0.132/4,(AZ18+BA18+BB18+BC18+BD18+BM15+BN15+BO15+BP15+BQ15+BR14+BS14+BT14+BU14+BV14+BW13+BX13+BY13+BZ13+CA13+CB12+CC12+CD12+CE12+CF12)*0.132/5,(CG11+CH11+CI11+CJ11+CK10+CL10+CM10+CN10+CO9+CP9+CQ9+CR9+CG6+CF6+CE6+CD6+CC5+CB5+CA5+BZ5+BY4+BX4+BW4+BV4)*0.132/4,(CQ8+CP8+CO8+CN8+CM8+CL7+CK7+CJ7+CI7+CH7)*0.132/5,17)</f>
        <v>16.872738461538461</v>
      </c>
      <c r="U496" s="111"/>
      <c r="V496" s="122"/>
      <c r="W496" s="108"/>
    </row>
    <row r="497" spans="2:23">
      <c r="B497" s="108">
        <v>33</v>
      </c>
      <c r="C497" s="71">
        <f ca="1">SUM(0.25*(F497-B497),B497)</f>
        <v>30.25</v>
      </c>
      <c r="D497" s="71">
        <f ca="1">SUM(0.5*(F497-B497)+B497)</f>
        <v>27.5</v>
      </c>
      <c r="E497" s="71">
        <f ca="1">SUM(0.75*(F497-B497),B497)</f>
        <v>24.75</v>
      </c>
      <c r="F497" s="108">
        <v>22</v>
      </c>
      <c r="G497" s="71">
        <f ca="1">SUM(0.25*(J497-F497),F497)</f>
        <v>19.25</v>
      </c>
      <c r="H497" s="71">
        <f ca="1">SUM(0.5*(J497-F497),F497)</f>
        <v>16.5</v>
      </c>
      <c r="I497" s="71">
        <f ca="1">SUM(0.75*(J497-F497),F497)</f>
        <v>13.75</v>
      </c>
      <c r="J497" s="108">
        <f ca="1">SUM(F497,-B497,F497)</f>
        <v>11</v>
      </c>
      <c r="K497" s="71">
        <f ca="1">SUM(0.333*(M497-J497),J497)</f>
        <v>8.8022</v>
      </c>
      <c r="L497" s="71">
        <f ca="1">SUM(0.666*(M497-J497),J497)</f>
        <v>6.6044</v>
      </c>
      <c r="M497" s="108">
        <f ca="1">SUM(J497,-F497,J497,0.4*ABS(J497-F497))</f>
        <v>4.4</v>
      </c>
      <c r="N497" s="109">
        <f ca="1">SUM(0.2*(R497-M497),M497)</f>
        <v>6.92</v>
      </c>
      <c r="O497" s="71">
        <f ca="1">SUM(0.4*(R497-M497),M497)</f>
        <v>9.4400000000000013</v>
      </c>
      <c r="P497" s="71">
        <f ca="1">SUM(0.6*(R497-M497),M497)</f>
        <v>11.96</v>
      </c>
      <c r="Q497" s="71">
        <f ca="1">SUM(0.8*(R497-M497),M497)</f>
        <v>14.48</v>
      </c>
      <c r="R497" s="108">
        <v>17</v>
      </c>
      <c r="S497" s="122"/>
      <c r="T497" s="111">
        <f ca="1">SUM((AP20+AQ20+AR20+AS20+AY18+AZ18+BA18+BB18)*0.132/4,(AT19+AU19+AV19+AW19+AX19+BC17+BD17+BE17+BF17+BG17+BH16+BI16+BJ16+BK16+BL16+BS14+BT14+BU14+BV14+BW14+CD12+CE12+CF12+CG12+CH12+CI11+CJ11+CK11+CL11+CM11)*0.132/5,(BM15+BN15+BO15+BP15+BQ15+BR15+BX13+BY13+BZ13+CA13+CB13+CC13)*0.132/6,(CN10+CO10+CP10+CQ10+CR9+CS9+CT9+CU9)*0.132/4,(CT8+CS8+CR8+CQ8+CP8+CO7+CN7+CM7+CL7+CK7+CJ6+CI6+CH6+CG6+CF6+CE5+CD5+CC5+CB5+CA5+BZ4+BY4+BX4+BW4+BV4)*0.132/5,17)</f>
        <v>16.690138461538464</v>
      </c>
      <c r="U497" s="111"/>
      <c r="V497" s="122"/>
      <c r="W497" s="108"/>
    </row>
    <row r="498" spans="2:23">
      <c r="B498" s="108">
        <v>34</v>
      </c>
      <c r="C498" s="71">
        <f ca="1">SUM(0.25*(F498-B498),B498)</f>
        <v>31</v>
      </c>
      <c r="D498" s="71">
        <f ca="1">SUM(0.5*(F498-B498)+B498)</f>
        <v>28</v>
      </c>
      <c r="E498" s="71">
        <f ca="1">SUM(0.75*(F498-B498),B498)</f>
        <v>25</v>
      </c>
      <c r="F498" s="108">
        <v>22</v>
      </c>
      <c r="G498" s="71">
        <f ca="1">SUM(0.25*(J498-F498),F498)</f>
        <v>19</v>
      </c>
      <c r="H498" s="71">
        <f ca="1">SUM(0.5*(J498-F498),F498)</f>
        <v>16</v>
      </c>
      <c r="I498" s="71">
        <f ca="1">SUM(0.75*(J498-F498),F498)</f>
        <v>13</v>
      </c>
      <c r="J498" s="108">
        <f ca="1">SUM(F498,-B498,F498)</f>
        <v>10</v>
      </c>
      <c r="K498" s="71">
        <f ca="1">SUM(0.333*(M498-J498),J498)</f>
        <v>7.6024</v>
      </c>
      <c r="L498" s="71">
        <f ca="1">SUM(0.666*(M498-J498),J498)</f>
        <v>5.2048000000000005</v>
      </c>
      <c r="M498" s="108">
        <f ca="1">SUM(J498,-F498,J498,0.4*ABS(J498-F498))</f>
        <v>2.8000000000000007</v>
      </c>
      <c r="N498" s="109">
        <f ca="1">SUM(0.2*(R498-M498),M498)</f>
        <v>5.6400000000000006</v>
      </c>
      <c r="O498" s="71">
        <f ca="1">SUM(0.4*(R498-M498),M498)</f>
        <v>8.48</v>
      </c>
      <c r="P498" s="71">
        <f ca="1">SUM(0.6*(R498-M498),M498)</f>
        <v>11.32</v>
      </c>
      <c r="Q498" s="71">
        <f ca="1">SUM(0.8*(R498-M498),M498)</f>
        <v>14.16</v>
      </c>
      <c r="R498" s="108">
        <v>17</v>
      </c>
      <c r="S498" s="122"/>
      <c r="T498" s="111">
        <f ca="1">SUM((AN20+AO20+AP20+AQ20+AR20+AS19+AT19+AU19+AV19+AW19+AX18+AY18+AZ18+BA18+BB18+BC17+BD17+BE17+BF17+BG17+BH16+BI16+BJ16+BK16+BL16)*0.132/5,(BM15+BN15+BO15+BP15+BQ15+BR15+BS14+BT14+BU14+BV14+BW14+BX14+BY13+BZ13+CA13+CB13+CC13+CD13+CE12+CF12+CG12+CH12+CI12+CJ12)*0.132/6,(CK11+CL11+CM11+CN11+CO11+CP10+CQ10+CR10+CS10+CT10)*0.132/5,(CU9+CV9+CW9+CX9)*0.132/4,(CW8+CV8+CU8+CT8+CS8+CR8+CQ7+CP7+CO7+CN7+CM7+CL7+CK6+CJ6+CI6+CH6+CG6+CF6)*0.132/6,(CE5+CD5+CC5+CB5+CA5+BZ4+BY4+BX4+BW4+BV4)*0.132/5,17)</f>
        <v>16.518538461538462</v>
      </c>
      <c r="U498" s="111"/>
      <c r="V498" s="122"/>
      <c r="W498" s="108"/>
    </row>
    <row r="499" spans="2:23">
      <c r="B499" s="108">
        <v>35</v>
      </c>
      <c r="C499" s="71">
        <f ca="1">SUM(0.25*(F499-B499),B499)</f>
        <v>31.75</v>
      </c>
      <c r="D499" s="71">
        <f ca="1">SUM(0.5*(F499-B499)+B499)</f>
        <v>28.5</v>
      </c>
      <c r="E499" s="71">
        <f ca="1">SUM(0.75*(F499-B499),B499)</f>
        <v>25.25</v>
      </c>
      <c r="F499" s="108">
        <v>22</v>
      </c>
      <c r="G499" s="71">
        <f ca="1">SUM(0.25*(J499-F499),F499)</f>
        <v>18.75</v>
      </c>
      <c r="H499" s="71">
        <f ca="1">SUM(0.5*(J499-F499),F499)</f>
        <v>15.5</v>
      </c>
      <c r="I499" s="71">
        <f ca="1">SUM(0.75*(J499-F499),F499)</f>
        <v>12.25</v>
      </c>
      <c r="J499" s="108">
        <f ca="1">SUM(F499,-B499,F499)</f>
        <v>9</v>
      </c>
      <c r="K499" s="71">
        <f ca="1">SUM(0.333*(M499-J499),J499)</f>
        <v>6.4026</v>
      </c>
      <c r="L499" s="71">
        <f ca="1">SUM(0.666*(M499-J499),J499)</f>
        <v>3.8052</v>
      </c>
      <c r="M499" s="108">
        <f ca="1">SUM(J499,-F499,J499,0.4*ABS(J499-F499))</f>
        <v>1.2000000000000002</v>
      </c>
      <c r="N499" s="109">
        <f ca="1">SUM(0.2*(R499-M499),M499)</f>
        <v>4.36</v>
      </c>
      <c r="O499" s="71">
        <f ca="1">SUM(0.4*(R499-M499),M499)</f>
        <v>7.5200000000000005</v>
      </c>
      <c r="P499" s="71">
        <f ca="1">SUM(0.6*(R499-M499),M499)</f>
        <v>10.68</v>
      </c>
      <c r="Q499" s="71">
        <f ca="1">SUM(0.8*(R499-M499),M499)</f>
        <v>13.84</v>
      </c>
      <c r="R499" s="108">
        <v>17</v>
      </c>
      <c r="S499" s="122"/>
      <c r="T499" s="111">
        <f ca="1">SUM((AL20+AM20+AN20+AO20+AP20+AW18+AX18+AY18+AZ18+BA18+BH16+BI16+BJ16+BK16+BL16)*0.132/5,(AQ19+AR19+AS19+AT19+AU19+AV19+BB17+BC17+BD17+BE17+BF17+BG17+BT14+BU14+BV14+BW14+BX14+BY14+CG12+CH12+CI12+CJ12+CK12+CL12)*0.132/6,(BM15+BN15+BO15+BP15+BQ15+BR15+BS15+BZ13+CA13+CB13+CC13+CD13+CE13+CF13)*0.132/7,(CM11+CN11+CO11+CP11+CQ11+CR11)*0.132/6,(CS10+CT10+CU10+CV10+CW10+CX9+CY9+CZ9+DA9+DB9)*0.132/5,(DA8+CZ8+CY8+CX8+CW8+CV8+CU8+CT7+CS7+CR7+CQ7+CP7+CO7+CN7)*0.132/7,(CM6+CL6+CK6+CJ6+CI6+CH6+CG5+CF5+CE5+CD5+CC5+CB5+CA4+BZ4+BY4+BX4+BW4+BV4)*0.132/6,17)</f>
        <v>16.554681318681318</v>
      </c>
      <c r="U499" s="111"/>
      <c r="V499" s="122"/>
      <c r="W499" s="108"/>
    </row>
    <row r="500" spans="2:23">
      <c r="B500" s="108"/>
      <c r="C500" s="71"/>
      <c r="D500" s="71"/>
      <c r="E500" s="71"/>
      <c r="F500" s="108"/>
      <c r="G500" s="71"/>
      <c r="H500" s="71"/>
      <c r="I500" s="71"/>
      <c r="J500" s="108"/>
      <c r="K500" s="71"/>
      <c r="L500" s="71"/>
      <c r="M500" s="108"/>
      <c r="N500" s="109"/>
      <c r="O500" s="71"/>
      <c r="P500" s="71"/>
      <c r="Q500" s="71"/>
      <c r="R500" s="108"/>
      <c r="S500" s="122"/>
      <c r="T500" s="111"/>
      <c r="U500" s="111"/>
      <c r="V500" s="122"/>
      <c r="W500" s="108"/>
    </row>
    <row r="501" spans="2:23">
      <c r="B501" s="108">
        <v>25</v>
      </c>
      <c r="C501" s="71">
        <f ca="1">SUM(0.25*(F501-B501),B501)</f>
        <v>24.5</v>
      </c>
      <c r="D501" s="71">
        <f ca="1">SUM(0.5*(F501-B501)+B501)</f>
        <v>24</v>
      </c>
      <c r="E501" s="71">
        <f ca="1">SUM(0.75*(F501-B501),B501)</f>
        <v>23.5</v>
      </c>
      <c r="F501" s="108">
        <v>23</v>
      </c>
      <c r="G501" s="71">
        <f ca="1">SUM(0.25*(J501-F501),F501)</f>
        <v>22.5</v>
      </c>
      <c r="H501" s="71">
        <f ca="1">SUM(0.5*(J501-F501),F501)</f>
        <v>22</v>
      </c>
      <c r="I501" s="71">
        <f ca="1">SUM(0.75*(J501-F501),F501)</f>
        <v>21.5</v>
      </c>
      <c r="J501" s="108">
        <f ca="1">SUM(F501,-B501,F501)</f>
        <v>21</v>
      </c>
      <c r="K501" s="71">
        <f ca="1">SUM(0.333*(M501-J501),J501)</f>
        <v>20.5005</v>
      </c>
      <c r="L501" s="71">
        <f ca="1">SUM(0.666*(M501-J501),J501)</f>
        <v>20.001</v>
      </c>
      <c r="M501" s="108">
        <f ca="1">SUM(J501,J501-G501)</f>
        <v>19.5</v>
      </c>
      <c r="N501" s="109">
        <f ca="1">SUM(0.2*(R501-M501),M501)</f>
        <v>19</v>
      </c>
      <c r="O501" s="71">
        <f ca="1">SUM(0.4*(R501-M501),M501)</f>
        <v>18.5</v>
      </c>
      <c r="P501" s="71">
        <f ca="1">SUM(0.6*(R501-M501),M501)</f>
        <v>18</v>
      </c>
      <c r="Q501" s="71">
        <f ca="1">SUM(0.8*(R501-M501),M501)</f>
        <v>17.5</v>
      </c>
      <c r="R501" s="108">
        <v>17</v>
      </c>
      <c r="S501" s="122"/>
      <c r="T501" s="111">
        <f ca="1">SUM((BF20+BG19+BH18+BI17+BJ16+BK15+BL14+BM13+BN12+BO11+BP10+BQ9+BR8+BS7+BT6+BU5+BV4)*0.132,17)</f>
        <v>16.727538461538462</v>
      </c>
      <c r="U501" s="111"/>
      <c r="V501" s="122"/>
      <c r="W501" s="108"/>
    </row>
    <row r="502" spans="2:23">
      <c r="B502" s="108">
        <v>26</v>
      </c>
      <c r="C502" s="71">
        <f ca="1">SUM(0.25*(F502-B502),B502)</f>
        <v>25.25</v>
      </c>
      <c r="D502" s="71">
        <f ca="1">SUM(0.5*(F502-B502)+B502)</f>
        <v>24.5</v>
      </c>
      <c r="E502" s="71">
        <f ca="1">SUM(0.75*(F502-B502),B502)</f>
        <v>23.75</v>
      </c>
      <c r="F502" s="108">
        <v>23</v>
      </c>
      <c r="G502" s="71">
        <f ca="1">SUM(0.25*(J502-F502),F502)</f>
        <v>22.25</v>
      </c>
      <c r="H502" s="71">
        <f ca="1">SUM(0.5*(J502-F502),F502)</f>
        <v>21.5</v>
      </c>
      <c r="I502" s="71">
        <f ca="1">SUM(0.75*(J502-F502),F502)</f>
        <v>20.75</v>
      </c>
      <c r="J502" s="108">
        <f ca="1">SUM(F502,-B502,F502)</f>
        <v>20</v>
      </c>
      <c r="K502" s="71">
        <f ca="1">SUM(0.333*(M502-J502),J502)</f>
        <v>19.4006</v>
      </c>
      <c r="L502" s="71">
        <f ca="1">SUM(0.666*(M502-J502),J502)</f>
        <v>18.801199999999998</v>
      </c>
      <c r="M502" s="108">
        <f ca="1">SUM(J502,-F502,J502,0.4*ABS(J502-F502))</f>
        <v>18.2</v>
      </c>
      <c r="N502" s="109">
        <f ca="1">SUM(0.2*(R502-M502),M502)</f>
        <v>17.96</v>
      </c>
      <c r="O502" s="71">
        <f ca="1">SUM(0.4*(R502-M502),M502)</f>
        <v>17.72</v>
      </c>
      <c r="P502" s="71">
        <f ca="1">SUM(0.6*(R502-M502),M502)</f>
        <v>17.48</v>
      </c>
      <c r="Q502" s="71">
        <f ca="1">SUM(0.8*(R502-M502),M502)</f>
        <v>17.24</v>
      </c>
      <c r="R502" s="108">
        <v>17</v>
      </c>
      <c r="S502" s="122"/>
      <c r="T502" s="111">
        <f ca="1">SUM((BD20+BG18+BJ16+BM14+BP12+BS10+BT9+BU8+BU7+BV6+BV5+BV4)*0.132,(BE19+BF19+BH17+BI17+BK15+BL15+BN13+BO13+BQ11+BR11)*0.132/2,17)</f>
        <v>16.859538461538463</v>
      </c>
      <c r="U502" s="111"/>
      <c r="V502" s="122"/>
      <c r="W502" s="108"/>
    </row>
    <row r="503" spans="2:23">
      <c r="B503" s="108">
        <v>27</v>
      </c>
      <c r="C503" s="71">
        <f ca="1">SUM(0.25*(F503-B503),B503)</f>
        <v>26</v>
      </c>
      <c r="D503" s="71">
        <f ca="1">SUM(0.5*(F503-B503)+B503)</f>
        <v>25</v>
      </c>
      <c r="E503" s="71">
        <f ca="1">SUM(0.75*(F503-B503),B503)</f>
        <v>24</v>
      </c>
      <c r="F503" s="108">
        <v>23</v>
      </c>
      <c r="G503" s="71">
        <f ca="1">SUM(0.25*(J503-F503),F503)</f>
        <v>22</v>
      </c>
      <c r="H503" s="71">
        <f ca="1">SUM(0.5*(J503-F503),F503)</f>
        <v>21</v>
      </c>
      <c r="I503" s="71">
        <f ca="1">SUM(0.75*(J503-F503),F503)</f>
        <v>20</v>
      </c>
      <c r="J503" s="108">
        <f ca="1">SUM(F503,-B503,F503)</f>
        <v>19</v>
      </c>
      <c r="K503" s="71">
        <f ca="1">SUM(0.333*(M503-J503),J503)</f>
        <v>18.2008</v>
      </c>
      <c r="L503" s="71">
        <f ca="1">SUM(0.666*(M503-J503),J503)</f>
        <v>17.401600000000002</v>
      </c>
      <c r="M503" s="108">
        <f ca="1">SUM(J503,-F503,J503,0.4*ABS(J503-F503))</f>
        <v>16.6</v>
      </c>
      <c r="N503" s="109">
        <f ca="1">SUM(0.2*(R503-M503),M503)</f>
        <v>16.68</v>
      </c>
      <c r="O503" s="71">
        <f ca="1">SUM(0.4*(R503-M503),M503)</f>
        <v>16.76</v>
      </c>
      <c r="P503" s="71">
        <f ca="1">SUM(0.6*(R503-M503),M503)</f>
        <v>16.84</v>
      </c>
      <c r="Q503" s="71">
        <f ca="1">SUM(0.8*(R503-M503),M503)</f>
        <v>16.92</v>
      </c>
      <c r="R503" s="108">
        <v>17</v>
      </c>
      <c r="S503" s="122"/>
      <c r="T503" s="111">
        <f ca="1">SUM((BC19+BD19+BE18+BF18+BG17+BH17+BI16+BJ16+BK15+BL15+BM14+BN14+BO13+BP13+BQ12+BR12+BS11+BT11+BU10+BV10)*0.132/2,(BB20+BW9+BW8+BW7+BV6+BV5+BV4)*0.132,17)</f>
        <v>16.59553846153846</v>
      </c>
      <c r="U503" s="111"/>
      <c r="V503" s="122"/>
      <c r="W503" s="108"/>
    </row>
    <row r="504" spans="2:23">
      <c r="B504" s="108">
        <v>28</v>
      </c>
      <c r="C504" s="71">
        <f ca="1">SUM(0.25*(F504-B504),B504)</f>
        <v>26.75</v>
      </c>
      <c r="D504" s="71">
        <f ca="1">SUM(0.5*(F504-B504)+B504)</f>
        <v>25.5</v>
      </c>
      <c r="E504" s="71">
        <f ca="1">SUM(0.75*(F504-B504),B504)</f>
        <v>24.25</v>
      </c>
      <c r="F504" s="108">
        <v>23</v>
      </c>
      <c r="G504" s="71">
        <f ca="1">SUM(0.25*(J504-F504),F504)</f>
        <v>21.75</v>
      </c>
      <c r="H504" s="71">
        <f ca="1">SUM(0.5*(J504-F504),F504)</f>
        <v>20.5</v>
      </c>
      <c r="I504" s="71">
        <f ca="1">SUM(0.75*(J504-F504),F504)</f>
        <v>19.25</v>
      </c>
      <c r="J504" s="108">
        <f ca="1">SUM(F504,-B504,F504)</f>
        <v>18</v>
      </c>
      <c r="K504" s="71">
        <f ca="1">SUM(0.333*(M504-J504),J504)</f>
        <v>17.001</v>
      </c>
      <c r="L504" s="71">
        <f ca="1">SUM(0.666*(M504-J504),J504)</f>
        <v>16.002</v>
      </c>
      <c r="M504" s="108">
        <f ca="1">SUM(J504,-F504,J504,0.4*ABS(J504-F504))</f>
        <v>15</v>
      </c>
      <c r="N504" s="109">
        <f ca="1">SUM(0.2*(R504-M504),M504)</f>
        <v>15.4</v>
      </c>
      <c r="O504" s="71">
        <f ca="1">SUM(0.4*(R504-M504),M504)</f>
        <v>15.8</v>
      </c>
      <c r="P504" s="71">
        <f ca="1">SUM(0.6*(R504-M504),M504)</f>
        <v>16.2</v>
      </c>
      <c r="Q504" s="71">
        <f ca="1">SUM(0.8*(R504-M504),M504)</f>
        <v>16.6</v>
      </c>
      <c r="R504" s="108">
        <v>17</v>
      </c>
      <c r="S504" s="122"/>
      <c r="T504" s="111">
        <f ca="1">SUM((AZ20+BA20+BB19+BC19+BG17+BH17+BI16+BJ16+BN14+BO14+BS12+BT12+BU11+BV11+BW10+BX10+BY9+BZ9)*0.132/2,(BD18+BE18+BF18+BK15+BL15+BM15+BP13+BQ13+BR13)*0.132/3,(BY8+BX7+BW6+BV5+BV4)*0.132,17)</f>
        <v>16.859538461538463</v>
      </c>
      <c r="U504" s="111"/>
      <c r="V504" s="122"/>
      <c r="W504" s="108"/>
    </row>
    <row r="505" spans="2:23">
      <c r="B505" s="108">
        <v>29</v>
      </c>
      <c r="C505" s="71">
        <f ca="1">SUM(0.25*(F505-B505),B505)</f>
        <v>27.5</v>
      </c>
      <c r="D505" s="71">
        <f ca="1">SUM(0.5*(F505-B505)+B505)</f>
        <v>26</v>
      </c>
      <c r="E505" s="71">
        <f ca="1">SUM(0.75*(F505-B505),B505)</f>
        <v>24.5</v>
      </c>
      <c r="F505" s="108">
        <v>23</v>
      </c>
      <c r="G505" s="71">
        <f ca="1">SUM(0.25*(J505-F505),F505)</f>
        <v>21.5</v>
      </c>
      <c r="H505" s="71">
        <f ca="1">SUM(0.5*(J505-F505),F505)</f>
        <v>20</v>
      </c>
      <c r="I505" s="71">
        <f ca="1">SUM(0.75*(J505-F505),F505)</f>
        <v>18.5</v>
      </c>
      <c r="J505" s="108">
        <f ca="1">SUM(F505,-B505,F505)</f>
        <v>17</v>
      </c>
      <c r="K505" s="71">
        <f ca="1">SUM(0.333*(M505-J505),J505)</f>
        <v>15.8012</v>
      </c>
      <c r="L505" s="71">
        <f ca="1">SUM(0.666*(M505-J505),J505)</f>
        <v>14.6024</v>
      </c>
      <c r="M505" s="108">
        <f ca="1">SUM(J505,-F505,J505,0.4*ABS(J505-F505))</f>
        <v>13.4</v>
      </c>
      <c r="N505" s="109">
        <f ca="1">SUM(0.2*(R505-M505),M505)</f>
        <v>14.120000000000001</v>
      </c>
      <c r="O505" s="71">
        <f ca="1">SUM(0.4*(R505-M505),M505)</f>
        <v>14.84</v>
      </c>
      <c r="P505" s="71">
        <f ca="1">SUM(0.6*(R505-M505),M505)</f>
        <v>15.56</v>
      </c>
      <c r="Q505" s="71">
        <f ca="1">SUM(0.8*(R505-M505),M505)</f>
        <v>16.28</v>
      </c>
      <c r="R505" s="108">
        <v>17</v>
      </c>
      <c r="S505" s="122"/>
      <c r="T505" s="111">
        <f ca="1">SUM((AX20+AY20+BC18+BD18)*0.132/2,(AZ19+BA19+BB19+BE17+BF17+BG17+BH16+BI16+BJ16+BK15+BL15+BM15+BN14+BO14+BP14+BQ13+BR13+BS13+BT12+BU12+BV12+BW11+BX11+BY11)*0.132/3,(BZ10+CA10+CB9+CC9+CB8+CA8+BZ7+BY7)*0.132/2,(BX6+BW5+BV4)*0.132,17)</f>
        <v>16.793538461538461</v>
      </c>
      <c r="U505" s="111"/>
      <c r="V505" s="122"/>
      <c r="W505" s="108"/>
    </row>
    <row r="506" spans="2:23">
      <c r="B506" s="108">
        <v>30</v>
      </c>
      <c r="C506" s="71">
        <f ca="1">SUM(0.25*(F506-B506),B506)</f>
        <v>28.25</v>
      </c>
      <c r="D506" s="71">
        <f ca="1">SUM(0.5*(F506-B506)+B506)</f>
        <v>26.5</v>
      </c>
      <c r="E506" s="71">
        <f ca="1">SUM(0.75*(F506-B506),B506)</f>
        <v>24.75</v>
      </c>
      <c r="F506" s="108">
        <v>23</v>
      </c>
      <c r="G506" s="71">
        <f ca="1">SUM(0.25*(J506-F506),F506)</f>
        <v>21.25</v>
      </c>
      <c r="H506" s="71">
        <f ca="1">SUM(0.5*(J506-F506),F506)</f>
        <v>19.5</v>
      </c>
      <c r="I506" s="71">
        <f ca="1">SUM(0.75*(J506-F506),F506)</f>
        <v>17.75</v>
      </c>
      <c r="J506" s="108">
        <f ca="1">SUM(F506,-B506,F506)</f>
        <v>16</v>
      </c>
      <c r="K506" s="71">
        <f ca="1">SUM(0.333*(M506-J506),J506)</f>
        <v>14.6014</v>
      </c>
      <c r="L506" s="71">
        <f ca="1">SUM(0.666*(M506-J506),J506)</f>
        <v>13.2028</v>
      </c>
      <c r="M506" s="108">
        <f ca="1">SUM(J506,-F506,J506,0.4*ABS(J506-F506))</f>
        <v>11.8</v>
      </c>
      <c r="N506" s="109">
        <f ca="1">SUM(0.2*(R506-M506),M506)</f>
        <v>12.84</v>
      </c>
      <c r="O506" s="71">
        <f ca="1">SUM(0.4*(R506-M506),M506)</f>
        <v>13.88</v>
      </c>
      <c r="P506" s="71">
        <f ca="1">SUM(0.6*(R506-M506),M506)</f>
        <v>14.92</v>
      </c>
      <c r="Q506" s="71">
        <f ca="1">SUM(0.8*(R506-M506),M506)</f>
        <v>15.96</v>
      </c>
      <c r="R506" s="108">
        <v>17</v>
      </c>
      <c r="S506" s="122"/>
      <c r="T506" s="111">
        <f ca="1">SUM((AV20+AW20+AX20+AY19+AZ19+BA19+BB18+BC18+BD18+BE17+BF17+BG17+BH16+BI16+BJ16+BO14+BP14+BQ14+BV12+BW12+BX12+BY11+BZ11+CA11+CB10+CC10+CD10)*0.132/3,(BK15+BL15+BM15+BN15+BR13+BS13+BT13+BU13)*0.132/4,(CE9+CF9+CE8+CD8+CC7+CB7+CA6+BZ6+BY5+BX5+BW4+BV4)*0.132/2,17)</f>
        <v>16.914538461538463</v>
      </c>
      <c r="U506" s="111"/>
      <c r="V506" s="122"/>
      <c r="W506" s="108"/>
    </row>
    <row r="507" spans="2:23">
      <c r="B507" s="108">
        <v>31</v>
      </c>
      <c r="C507" s="71">
        <f ca="1">SUM(0.25*(F507-B507),B507)</f>
        <v>29</v>
      </c>
      <c r="D507" s="71">
        <f ca="1">SUM(0.5*(F507-B507)+B507)</f>
        <v>27</v>
      </c>
      <c r="E507" s="71">
        <f ca="1">SUM(0.75*(F507-B507),B507)</f>
        <v>25</v>
      </c>
      <c r="F507" s="108">
        <v>23</v>
      </c>
      <c r="G507" s="71">
        <f ca="1">SUM(0.25*(J507-F507),F507)</f>
        <v>21</v>
      </c>
      <c r="H507" s="71">
        <f ca="1">SUM(0.5*(J507-F507),F507)</f>
        <v>19</v>
      </c>
      <c r="I507" s="71">
        <f ca="1">SUM(0.75*(J507-F507),F507)</f>
        <v>17</v>
      </c>
      <c r="J507" s="108">
        <f ca="1">SUM(F507,-B507,F507)</f>
        <v>15</v>
      </c>
      <c r="K507" s="71">
        <f ca="1">SUM(0.333*(M507-J507),J507)</f>
        <v>13.4016</v>
      </c>
      <c r="L507" s="71">
        <f ca="1">SUM(0.666*(M507-J507),J507)</f>
        <v>11.8032</v>
      </c>
      <c r="M507" s="108">
        <f ca="1">SUM(J507,-F507,J507,0.4*ABS(J507-F507))</f>
        <v>10.2</v>
      </c>
      <c r="N507" s="109">
        <f ca="1">SUM(0.2*(R507-M507),M507)</f>
        <v>11.559999999999999</v>
      </c>
      <c r="O507" s="71">
        <f ca="1">SUM(0.4*(R507-M507),M507)</f>
        <v>12.92</v>
      </c>
      <c r="P507" s="71">
        <f ca="1">SUM(0.6*(R507-M507),M507)</f>
        <v>14.28</v>
      </c>
      <c r="Q507" s="71">
        <f ca="1">SUM(0.8*(R507-M507),M507)</f>
        <v>15.64</v>
      </c>
      <c r="R507" s="108">
        <v>17</v>
      </c>
      <c r="S507" s="122"/>
      <c r="T507" s="111">
        <f ca="1">SUM((AT20+AU20+AV20+BA18+BB18+BC18+BH16+BI16+BJ16)*0.132/3,(AW19+AX19+AY19+AZ19+BD17+BE17+BF17+BG17+BK15+BL15+BM15+BN15+BO14+BP14+BQ14+BR14+BS13+BT13+BU13+BV13+BW12+BX12+BY12+BZ12+CA11+CB11+CC11+CD11)*0.132/4,(CE10+CF10+CG10+CH9+CI9+CJ9+CI8+CH8+CG8+CF7+CE7+CD7+CC6+CB6+CA6+BZ5+BY5+BX5)*0.132/3,(BW4+BV4)*0.132/2,17)</f>
        <v>16.969538461538463</v>
      </c>
      <c r="U507" s="111"/>
      <c r="V507" s="122"/>
      <c r="W507" s="108"/>
    </row>
    <row r="508" spans="2:23">
      <c r="B508" s="108">
        <v>32</v>
      </c>
      <c r="C508" s="71">
        <f ca="1">SUM(0.25*(F508-B508),B508)</f>
        <v>29.75</v>
      </c>
      <c r="D508" s="71">
        <f ca="1">SUM(0.5*(F508-B508)+B508)</f>
        <v>27.5</v>
      </c>
      <c r="E508" s="71">
        <f ca="1">SUM(0.75*(F508-B508),B508)</f>
        <v>25.25</v>
      </c>
      <c r="F508" s="108">
        <v>23</v>
      </c>
      <c r="G508" s="71">
        <f ca="1">SUM(0.25*(J508-F508),F508)</f>
        <v>20.75</v>
      </c>
      <c r="H508" s="71">
        <f ca="1">SUM(0.5*(J508-F508),F508)</f>
        <v>18.5</v>
      </c>
      <c r="I508" s="71">
        <f ca="1">SUM(0.75*(J508-F508),F508)</f>
        <v>16.25</v>
      </c>
      <c r="J508" s="108">
        <f ca="1">SUM(F508,-B508,F508)</f>
        <v>14</v>
      </c>
      <c r="K508" s="71">
        <f ca="1">SUM(0.333*(M508-J508),J508)</f>
        <v>12.2018</v>
      </c>
      <c r="L508" s="71">
        <f ca="1">SUM(0.666*(M508-J508),J508)</f>
        <v>10.403599999999999</v>
      </c>
      <c r="M508" s="108">
        <f ca="1">SUM(J508,-F508,J508,0.4*ABS(J508-F508))</f>
        <v>8.6</v>
      </c>
      <c r="N508" s="109">
        <f ca="1">SUM(0.2*(R508-M508),M508)</f>
        <v>10.28</v>
      </c>
      <c r="O508" s="71">
        <f ca="1">SUM(0.4*(R508-M508),M508)</f>
        <v>11.96</v>
      </c>
      <c r="P508" s="71">
        <f ca="1">SUM(0.6*(R508-M508),M508)</f>
        <v>13.64</v>
      </c>
      <c r="Q508" s="71">
        <f ca="1">SUM(0.8*(R508-M508),M508)</f>
        <v>15.32</v>
      </c>
      <c r="R508" s="108">
        <v>17</v>
      </c>
      <c r="S508" s="122"/>
      <c r="T508" s="111">
        <f ca="1">SUM((AR20+AS20+AT20)*0.132/3,(AU19+AV19+AW19+AX19+AY18+AZ18+BA18+BB18+BC17+BD17+BE17+BF17+BG16+BH16+BI16+BJ16+BP14+BQ14+BR14+BS14+BY12+BZ12+CA12+CB12+CC11+CD11+CE11+CF11+CG10+CH10+CI10+CJ10)*0.132/4,(BK15+BL15+BM15+BN15+BO15+BT13+BU13+BV13+BW13+BX13)*0.132/5,(CK9+CL9+CM9+CD6+CC6+CB6+CA5+BZ5+BY5+BX4+BW4+BV4)*0.132/3,(CL8+CK8+CJ8+CI8+CH7+CG7+CF7+CE7)*0.132/4,17)</f>
        <v>16.989338461538463</v>
      </c>
      <c r="U508" s="111"/>
      <c r="V508" s="122"/>
      <c r="W508" s="108"/>
    </row>
    <row r="509" spans="2:23">
      <c r="B509" s="108">
        <v>33</v>
      </c>
      <c r="C509" s="71">
        <f ca="1">SUM(0.25*(F509-B509),B509)</f>
        <v>30.5</v>
      </c>
      <c r="D509" s="71">
        <f ca="1">SUM(0.5*(F509-B509)+B509)</f>
        <v>28</v>
      </c>
      <c r="E509" s="71">
        <f ca="1">SUM(0.75*(F509-B509),B509)</f>
        <v>25.5</v>
      </c>
      <c r="F509" s="108">
        <v>23</v>
      </c>
      <c r="G509" s="71">
        <f ca="1">SUM(0.25*(J509-F509),F509)</f>
        <v>20.5</v>
      </c>
      <c r="H509" s="71">
        <f ca="1">SUM(0.5*(J509-F509),F509)</f>
        <v>18</v>
      </c>
      <c r="I509" s="71">
        <f ca="1">SUM(0.75*(J509-F509),F509)</f>
        <v>15.5</v>
      </c>
      <c r="J509" s="108">
        <f ca="1">SUM(F509,-B509,F509)</f>
        <v>13</v>
      </c>
      <c r="K509" s="71">
        <f ca="1">SUM(0.333*(M509-J509),J509)</f>
        <v>11.001999999999999</v>
      </c>
      <c r="L509" s="71">
        <f ca="1">SUM(0.666*(M509-J509),J509)</f>
        <v>9.004</v>
      </c>
      <c r="M509" s="108">
        <f ca="1">SUM(J509,-F509,J509,0.4*ABS(J509-F509))</f>
        <v>7</v>
      </c>
      <c r="N509" s="109">
        <f ca="1">SUM(0.2*(R509-M509),M509)</f>
        <v>9</v>
      </c>
      <c r="O509" s="71">
        <f ca="1">SUM(0.4*(R509-M509),M509)</f>
        <v>11</v>
      </c>
      <c r="P509" s="71">
        <f ca="1">SUM(0.6*(R509-M509),M509)</f>
        <v>13</v>
      </c>
      <c r="Q509" s="71">
        <f ca="1">SUM(0.8*(R509-M509),M509)</f>
        <v>15</v>
      </c>
      <c r="R509" s="108">
        <v>17</v>
      </c>
      <c r="S509" s="122"/>
      <c r="T509" s="111">
        <f ca="1">SUM((AP20+AQ20+AR20+AS20+AT19+AU19+AV19+AW19+BC17+BD17+BE17+BF17+BG16+BH16+BI16+BJ16)*0.132/4,(AX18+AY18+AZ18+BA18+BB18+BK15+BL15+BM15+BN15+BO15+BP14+BQ14+BR14+BS14+BT14+BU13+BV13+BW13+BX13+BY13+BZ12+CA12+CB12+CC12+CD12+CE11+CF11+CG11+CH11+CI11)*0.132/5,(CJ10+CK10+CL10+CM10+CN9+CO9+CP9+CQ9+CK7+CJ7+CI7+CH7+CG6+CF6+CE6+CD6+CC5+CB5+CA5+BZ5+BY4+BX4+BW4+BV4)*0.132/4,(CP8+CO8+CN8+CM8+CL8)*0.132/5,17)</f>
        <v>16.767138461538462</v>
      </c>
      <c r="U509" s="111"/>
      <c r="V509" s="122"/>
      <c r="W509" s="108"/>
    </row>
    <row r="510" spans="2:23">
      <c r="B510" s="108">
        <v>34</v>
      </c>
      <c r="C510" s="71">
        <f ca="1">SUM(0.25*(F510-B510),B510)</f>
        <v>31.25</v>
      </c>
      <c r="D510" s="71">
        <f ca="1">SUM(0.5*(F510-B510)+B510)</f>
        <v>28.5</v>
      </c>
      <c r="E510" s="71">
        <f ca="1">SUM(0.75*(F510-B510),B510)</f>
        <v>25.75</v>
      </c>
      <c r="F510" s="108">
        <v>23</v>
      </c>
      <c r="G510" s="71">
        <f ca="1">SUM(0.25*(J510-F510),F510)</f>
        <v>20.25</v>
      </c>
      <c r="H510" s="71">
        <f ca="1">SUM(0.5*(J510-F510),F510)</f>
        <v>17.5</v>
      </c>
      <c r="I510" s="71">
        <f ca="1">SUM(0.75*(J510-F510),F510)</f>
        <v>14.75</v>
      </c>
      <c r="J510" s="108">
        <f ca="1">SUM(F510,-B510,F510)</f>
        <v>12</v>
      </c>
      <c r="K510" s="71">
        <f ca="1">SUM(0.333*(M510-J510),J510)</f>
        <v>9.8022</v>
      </c>
      <c r="L510" s="71">
        <f ca="1">SUM(0.666*(M510-J510),J510)</f>
        <v>7.6044</v>
      </c>
      <c r="M510" s="108">
        <f ca="1">SUM(J510,-F510,J510,0.4*ABS(J510-F510))</f>
        <v>5.4</v>
      </c>
      <c r="N510" s="109">
        <f ca="1">SUM(0.2*(R510-M510),M510)</f>
        <v>7.7200000000000006</v>
      </c>
      <c r="O510" s="71">
        <f ca="1">SUM(0.4*(R510-M510),M510)</f>
        <v>10.04</v>
      </c>
      <c r="P510" s="71">
        <f ca="1">SUM(0.6*(R510-M510),M510)</f>
        <v>12.36</v>
      </c>
      <c r="Q510" s="71">
        <f ca="1">SUM(0.8*(R510-M510),M510)</f>
        <v>14.68</v>
      </c>
      <c r="R510" s="108">
        <v>17</v>
      </c>
      <c r="S510" s="122"/>
      <c r="T510" s="111">
        <f ca="1">SUM((AN20+AO20+AP20+AQ20+AW18+AX18+AY18+AZ18)*0.132/4,(AR19+AS19+AT19+AU19+AV19+BA17+BB17+BC17+BD17+BE17+BF16+BG16+BH16+BI16+BJ16+BQ14+BR14+BS14+BT14+BU14+CB12+CC12+CD12+CE12+CF12+CG11+CH11+CI11+CJ11+CK11)*0.132/5,(BK15+BL15+BM15+BN15+BO15+BP15+BV13+BW13+BX13+BY13+BZ13+CA13)*0.132/6,(CL10+CM10+CN10+CO10+CP9+CQ9+CR9+CS9+CC5+CB5+CA5+BZ5+BY4+BX4+BW4+BV4)*0.132/4,(CR8+CQ8+CP8+CO8+CN8+CM7+CL7+CK7+CJ7+CI7+CH6+CG6+CF6+CE6+CD6)*0.132/5,17)</f>
        <v>16.538338461538462</v>
      </c>
      <c r="U510" s="111"/>
      <c r="V510" s="122"/>
      <c r="W510" s="108"/>
    </row>
    <row r="511" spans="2:23">
      <c r="B511" s="108">
        <v>35</v>
      </c>
      <c r="C511" s="71">
        <f ca="1">SUM(0.25*(F511-B511),B511)</f>
        <v>32</v>
      </c>
      <c r="D511" s="71">
        <f ca="1">SUM(0.5*(F511-B511)+B511)</f>
        <v>29</v>
      </c>
      <c r="E511" s="71">
        <f ca="1">SUM(0.75*(F511-B511),B511)</f>
        <v>26</v>
      </c>
      <c r="F511" s="108">
        <v>23</v>
      </c>
      <c r="G511" s="71">
        <f ca="1">SUM(0.25*(J511-F511),F511)</f>
        <v>20</v>
      </c>
      <c r="H511" s="71">
        <f ca="1">SUM(0.5*(J511-F511),F511)</f>
        <v>17</v>
      </c>
      <c r="I511" s="71">
        <f ca="1">SUM(0.75*(J511-F511),F511)</f>
        <v>14</v>
      </c>
      <c r="J511" s="108">
        <f ca="1">SUM(F511,-B511,F511)</f>
        <v>11</v>
      </c>
      <c r="K511" s="71">
        <f ca="1">SUM(0.333*(M511-J511),J511)</f>
        <v>8.6024</v>
      </c>
      <c r="L511" s="71">
        <f ca="1">SUM(0.666*(M511-J511),J511)</f>
        <v>6.2048000000000005</v>
      </c>
      <c r="M511" s="108">
        <f ca="1">SUM(J511,-F511,J511,0.4*ABS(J511-F511))</f>
        <v>3.8000000000000007</v>
      </c>
      <c r="N511" s="109">
        <f ca="1">SUM(0.2*(R511-M511),M511)</f>
        <v>6.4400000000000013</v>
      </c>
      <c r="O511" s="71">
        <f ca="1">SUM(0.4*(R511-M511),M511)</f>
        <v>9.0800000000000018</v>
      </c>
      <c r="P511" s="71">
        <f ca="1">SUM(0.6*(R511-M511),M511)</f>
        <v>11.719999999999999</v>
      </c>
      <c r="Q511" s="71">
        <f ca="1">SUM(0.8*(R511-M511),M511)</f>
        <v>14.360000000000001</v>
      </c>
      <c r="R511" s="108">
        <v>17</v>
      </c>
      <c r="S511" s="122"/>
      <c r="T511" s="111">
        <f ca="1">SUM((AL20+AM20+AN20+AO20+AP20+AQ19+AR19+AS19+AT19+AU19+AV18+AW18+AX18+AY18+AZ18+BA17+BB17+BC17+BD17+BE17+BF16+BG16+BH16+BI16+BJ16)*0.132/5,(BK15+BL15+BM15+BN15+BO15+BP15+BQ14+BR14+BS14+BT14+BU14+BV14+BW13+BX13+BY13+BZ13+CA13+CB13+CC12+CD12+CE12+CF12+CG12+CH12)*0.132/6,(CI11+CJ11+CK11+CL11+CM11+CN10+CO10+CP10+CQ10+CR10)*0.132/5,(CS9+CT9+CU9+CV9)*0.132/4,(CU8+CT8+CS8+CR8+CQ8+CP8)*0.132/6,(CO7+CN7+CM7+CL7+CK7+CJ6+CI6+CH6+CG6+CF6+CE5+CD5+CC5+CB5+CA5+BZ4+BY4+BX4+BW4+BV4)*0.132/5,17)</f>
        <v>16.274338461538463</v>
      </c>
      <c r="U511" s="111"/>
      <c r="V511" s="122"/>
      <c r="W511" s="108"/>
    </row>
    <row r="512" spans="2:23">
      <c r="B512" s="108">
        <v>36</v>
      </c>
      <c r="C512" s="71">
        <f ca="1">SUM(0.25*(F512-B512),B512)</f>
        <v>32.75</v>
      </c>
      <c r="D512" s="71">
        <f ca="1">SUM(0.5*(F512-B512)+B512)</f>
        <v>29.5</v>
      </c>
      <c r="E512" s="71">
        <f ca="1">SUM(0.75*(F512-B512),B512)</f>
        <v>26.25</v>
      </c>
      <c r="F512" s="108">
        <v>23</v>
      </c>
      <c r="G512" s="71">
        <f ca="1">SUM(0.25*(J512-F512),F512)</f>
        <v>19.75</v>
      </c>
      <c r="H512" s="71">
        <f ca="1">SUM(0.5*(J512-F512),F512)</f>
        <v>16.5</v>
      </c>
      <c r="I512" s="71">
        <f ca="1">SUM(0.75*(J512-F512),F512)</f>
        <v>13.25</v>
      </c>
      <c r="J512" s="108">
        <f ca="1">SUM(F512,-B512,F512)</f>
        <v>10</v>
      </c>
      <c r="K512" s="71">
        <f ca="1">SUM(0.333*(M512-J512),J512)</f>
        <v>7.4026</v>
      </c>
      <c r="L512" s="71">
        <f ca="1">SUM(0.666*(M512-J512),J512)</f>
        <v>4.8052</v>
      </c>
      <c r="M512" s="108">
        <f ca="1">SUM(J512,-F512,J512,0.4*ABS(J512-F512))</f>
        <v>2.2</v>
      </c>
      <c r="N512" s="109">
        <f ca="1">SUM(0.2*(R512-M512),M512)</f>
        <v>5.16</v>
      </c>
      <c r="O512" s="71">
        <f ca="1">SUM(0.4*(R512-M512),M512)</f>
        <v>8.120000000000001</v>
      </c>
      <c r="P512" s="71">
        <f ca="1">SUM(0.6*(R512-M512),M512)</f>
        <v>11.080000000000002</v>
      </c>
      <c r="Q512" s="71">
        <f ca="1">SUM(0.8*(R512-M512),M512)</f>
        <v>14.040000000000003</v>
      </c>
      <c r="R512" s="108">
        <v>17</v>
      </c>
      <c r="S512" s="122"/>
      <c r="T512" s="111">
        <f ca="1">SUM((AJ20+AK20+AL20+AM20+AN20+AU18+AV18+AW18+AX18+AY18+BF16+BG16+BH16+BI16+BJ16)*0.132/5,(AO19+AP19+AQ19+AR19+AS19+AT19+AZ17+BA17+BB17+BC17+BD17+BE17++BR14+BS14+BT14+BU14+BV14+BW14+CE12+CF12+CG12+CH12+CI12+CJ12)*0.132/6,(BK15+BL15+BM15+BN15+BO15+BP15+BQ15+BX13+BY13+BZ13+CA13+CB13+CC13+CD13)*0.132/7,(CK11+CL11+CM11+CN11+CO11+CP11)*0.132/6,(CQ10+CR10+CS10+CT10+CU10+CV9+CW9+CX9+CY9+CZ9)*0.132/5,(CY8+CX8+CW8+CV8+CU8+CT8+CS7+CR7+CQ7+CP7+CO7+CN7+CM6+CL6+CK6+CJ6+CI6+CH6+CG5+CF5+CE5+CD5+CC5+CB5+CA4+BZ4+BY4+BX4+BW4+BV4)*0.132/6,17)</f>
        <v>16.161824175824176</v>
      </c>
      <c r="U512" s="111"/>
      <c r="V512" s="122"/>
      <c r="W512" s="108"/>
    </row>
    <row r="513" spans="2:23">
      <c r="B513" s="108"/>
      <c r="C513" s="71"/>
      <c r="D513" s="71"/>
      <c r="E513" s="71"/>
      <c r="F513" s="108"/>
      <c r="G513" s="71"/>
      <c r="H513" s="71"/>
      <c r="I513" s="71"/>
      <c r="J513" s="108"/>
      <c r="K513" s="71"/>
      <c r="L513" s="71"/>
      <c r="M513" s="108"/>
      <c r="N513" s="109"/>
      <c r="O513" s="71"/>
      <c r="P513" s="71"/>
      <c r="Q513" s="71"/>
      <c r="R513" s="108"/>
      <c r="S513" s="122"/>
      <c r="T513" s="111"/>
      <c r="U513" s="111"/>
      <c r="V513" s="122"/>
      <c r="W513" s="108"/>
    </row>
    <row r="514" spans="2:23">
      <c r="B514" s="108">
        <v>27</v>
      </c>
      <c r="C514" s="71">
        <f ca="1">SUM(0.25*(F514-B514),B514)</f>
        <v>26.25</v>
      </c>
      <c r="D514" s="71">
        <f ca="1">SUM(0.5*(F514-B514)+B514)</f>
        <v>25.5</v>
      </c>
      <c r="E514" s="71">
        <f ca="1">SUM(0.75*(F514-B514),B514)</f>
        <v>24.75</v>
      </c>
      <c r="F514" s="108">
        <v>24</v>
      </c>
      <c r="G514" s="71">
        <f ca="1">SUM(0.25*(J514-F514),F514)</f>
        <v>23.25</v>
      </c>
      <c r="H514" s="71">
        <f ca="1">SUM(0.5*(J514-F514),F514)</f>
        <v>22.5</v>
      </c>
      <c r="I514" s="71">
        <f ca="1">SUM(0.75*(J514-F514),F514)</f>
        <v>21.75</v>
      </c>
      <c r="J514" s="108">
        <f ca="1">SUM(F514,-B514,F514)</f>
        <v>21</v>
      </c>
      <c r="K514" s="71">
        <f ca="1">SUM(0.333*(M514-J514),J514)</f>
        <v>20.4006</v>
      </c>
      <c r="L514" s="71">
        <f ca="1">SUM(0.666*(M514-J514),J514)</f>
        <v>19.801199999999998</v>
      </c>
      <c r="M514" s="108">
        <f ca="1">SUM(J514,-F514,J514,0.4*ABS(J514-F514))</f>
        <v>19.2</v>
      </c>
      <c r="N514" s="109">
        <f ca="1">SUM(0.2*(R514-M514),M514)</f>
        <v>18.759999999999998</v>
      </c>
      <c r="O514" s="71">
        <f ca="1">SUM(0.4*(R514-M514),M514)</f>
        <v>18.32</v>
      </c>
      <c r="P514" s="71">
        <f ca="1">SUM(0.6*(R514-M514),M514)</f>
        <v>17.88</v>
      </c>
      <c r="Q514" s="71">
        <f ca="1">SUM(0.8*(R514-M514),M514)</f>
        <v>17.44</v>
      </c>
      <c r="R514" s="108">
        <v>17</v>
      </c>
      <c r="S514" s="122"/>
      <c r="T514" s="111">
        <f ca="1">SUM((BB20+BE18+BH16+BK14+BN12+BQ10+BR9+BS8+BT7+BU6+BV5+BV4)*0.132,(BC19+BD19+BF17+BG17+BI15+BJ15+BL13+BM13+BO11+BP11)*0.132/2,17)</f>
        <v>16.59553846153846</v>
      </c>
      <c r="U514" s="111"/>
      <c r="V514" s="122"/>
      <c r="W514" s="108"/>
    </row>
    <row r="515" spans="2:23">
      <c r="B515" s="108">
        <v>28</v>
      </c>
      <c r="C515" s="71">
        <f ca="1">SUM(0.25*(F515-B515),B515)</f>
        <v>27</v>
      </c>
      <c r="D515" s="71">
        <f ca="1">SUM(0.5*(F515-B515)+B515)</f>
        <v>26</v>
      </c>
      <c r="E515" s="71">
        <f ca="1">SUM(0.75*(F515-B515),B515)</f>
        <v>25</v>
      </c>
      <c r="F515" s="108">
        <v>24</v>
      </c>
      <c r="G515" s="71">
        <f ca="1">SUM(0.25*(J515-F515),F515)</f>
        <v>23</v>
      </c>
      <c r="H515" s="71">
        <f ca="1">SUM(0.5*(J515-F515),F515)</f>
        <v>22</v>
      </c>
      <c r="I515" s="71">
        <f ca="1">SUM(0.75*(J515-F515),F515)</f>
        <v>21</v>
      </c>
      <c r="J515" s="108">
        <f ca="1">SUM(F515,-B515,F515)</f>
        <v>20</v>
      </c>
      <c r="K515" s="71">
        <f ca="1">SUM(0.333*(M515-J515),J515)</f>
        <v>19.2008</v>
      </c>
      <c r="L515" s="71">
        <f ca="1">SUM(0.666*(M515-J515),J515)</f>
        <v>18.401600000000002</v>
      </c>
      <c r="M515" s="108">
        <f ca="1">SUM(J515,-F515,J515,0.4*ABS(J515-F515))</f>
        <v>17.6</v>
      </c>
      <c r="N515" s="109">
        <f ca="1">SUM(0.2*(R515-M515),M515)</f>
        <v>17.48</v>
      </c>
      <c r="O515" s="71">
        <f ca="1">SUM(0.4*(R515-M515),M515)</f>
        <v>17.36</v>
      </c>
      <c r="P515" s="71">
        <f ca="1">SUM(0.6*(R515-M515),M515)</f>
        <v>17.240000000000002</v>
      </c>
      <c r="Q515" s="71">
        <f ca="1">SUM(0.8*(R515-M515),M515)</f>
        <v>17.12</v>
      </c>
      <c r="R515" s="108">
        <v>17</v>
      </c>
      <c r="S515" s="122"/>
      <c r="T515" s="111">
        <f ca="1">SUM((BA19+BB19+BC18+BD18+BE17+BF17+BG16+BH16+BI15+BJ15+BK14+BL14+BM13+BN13+BO12+BP12+BQ11+BR11+BS10+BT10)*0.132/2,(AZ20+BU9+BU8+BU7+BV6+BV5+BV4)*0.132,17)</f>
        <v>16.727538461538462</v>
      </c>
      <c r="U515" s="111"/>
      <c r="V515" s="122"/>
      <c r="W515" s="108"/>
    </row>
    <row r="516" spans="2:23">
      <c r="B516" s="108">
        <v>29</v>
      </c>
      <c r="C516" s="71">
        <f ca="1">SUM(0.25*(F516-B516),B516)</f>
        <v>27.75</v>
      </c>
      <c r="D516" s="71">
        <f ca="1">SUM(0.5*(F516-B516)+B516)</f>
        <v>26.5</v>
      </c>
      <c r="E516" s="71">
        <f ca="1">SUM(0.75*(F516-B516),B516)</f>
        <v>25.25</v>
      </c>
      <c r="F516" s="108">
        <v>24</v>
      </c>
      <c r="G516" s="71">
        <f ca="1">SUM(0.25*(J516-F516),F516)</f>
        <v>22.75</v>
      </c>
      <c r="H516" s="71">
        <f ca="1">SUM(0.5*(J516-F516),F516)</f>
        <v>21.5</v>
      </c>
      <c r="I516" s="71">
        <f ca="1">SUM(0.75*(J516-F516),F516)</f>
        <v>20.25</v>
      </c>
      <c r="J516" s="108">
        <f ca="1">SUM(F516,-B516,F516)</f>
        <v>19</v>
      </c>
      <c r="K516" s="71">
        <f ca="1">SUM(0.333*(M516-J516),J516)</f>
        <v>18.001</v>
      </c>
      <c r="L516" s="71">
        <f ca="1">SUM(0.666*(M516-J516),J516)</f>
        <v>17.002</v>
      </c>
      <c r="M516" s="108">
        <f ca="1">SUM(J516,-F516,J516,0.4*ABS(J516-F516))</f>
        <v>16</v>
      </c>
      <c r="N516" s="109">
        <f ca="1">SUM(0.2*(R516-M516),M516)</f>
        <v>16.2</v>
      </c>
      <c r="O516" s="71">
        <f ca="1">SUM(0.4*(R516-M516),M516)</f>
        <v>16.4</v>
      </c>
      <c r="P516" s="71">
        <f ca="1">SUM(0.6*(R516-M516),M516)</f>
        <v>16.6</v>
      </c>
      <c r="Q516" s="71">
        <f ca="1">SUM(0.8*(R516-M516),M516)</f>
        <v>16.8</v>
      </c>
      <c r="R516" s="108">
        <v>17</v>
      </c>
      <c r="S516" s="122"/>
      <c r="T516" s="111">
        <f ca="1">SUM((AX20+AY20+AZ19+BA19+BE17+BF17+BG16+BH16+BL14+BM14+BQ12+BR12+BS11+BT11+BU10+BV10+BW9+BX9)*0.132/2,(BB18+BC18+BD18+BI15+BJ15+BK15+BN13+BO13+BP13)*0.132/3,(BW8+BW7+BV6+BV5+BV4)*0.132,17)</f>
        <v>16.551538461538463</v>
      </c>
      <c r="U516" s="111"/>
      <c r="V516" s="122"/>
      <c r="W516" s="108"/>
    </row>
    <row r="517" spans="2:23">
      <c r="B517" s="108">
        <v>30</v>
      </c>
      <c r="C517" s="71">
        <f ca="1">SUM(0.25*(F517-B517),B517)</f>
        <v>28.5</v>
      </c>
      <c r="D517" s="71">
        <f ca="1">SUM(0.5*(F517-B517)+B517)</f>
        <v>27</v>
      </c>
      <c r="E517" s="71">
        <f ca="1">SUM(0.75*(F517-B517),B517)</f>
        <v>25.5</v>
      </c>
      <c r="F517" s="108">
        <v>24</v>
      </c>
      <c r="G517" s="71">
        <f ca="1">SUM(0.25*(J517-F517),F517)</f>
        <v>22.5</v>
      </c>
      <c r="H517" s="71">
        <f ca="1">SUM(0.5*(J517-F517),F517)</f>
        <v>21</v>
      </c>
      <c r="I517" s="71">
        <f ca="1">SUM(0.75*(J517-F517),F517)</f>
        <v>19.5</v>
      </c>
      <c r="J517" s="108">
        <f ca="1">SUM(F517,-B517,F517)</f>
        <v>18</v>
      </c>
      <c r="K517" s="71">
        <f ca="1">SUM(0.333*(M517-J517),J517)</f>
        <v>16.8012</v>
      </c>
      <c r="L517" s="71">
        <f ca="1">SUM(0.666*(M517-J517),J517)</f>
        <v>15.6024</v>
      </c>
      <c r="M517" s="108">
        <f ca="1">SUM(J517,-F517,J517,0.4*ABS(J517-F517))</f>
        <v>14.4</v>
      </c>
      <c r="N517" s="109">
        <f ca="1">SUM(0.2*(R517-M517),M517)</f>
        <v>14.92</v>
      </c>
      <c r="O517" s="71">
        <f ca="1">SUM(0.4*(R517-M517),M517)</f>
        <v>15.44</v>
      </c>
      <c r="P517" s="71">
        <f ca="1">SUM(0.6*(R517-M517),M517)</f>
        <v>15.96</v>
      </c>
      <c r="Q517" s="71">
        <f ca="1">SUM(0.8*(R517-M517),M517)</f>
        <v>16.48</v>
      </c>
      <c r="R517" s="108">
        <v>17</v>
      </c>
      <c r="S517" s="122"/>
      <c r="T517" s="111">
        <f ca="1">SUM((AV20+AW20+BA18+BB18)*0.132/2,(AX19+AY19+AZ19+BC17+BD17+BE17++BF16+BG16+BH16+BI15+BJ15+BK15+BL14+BM14+BN14+BO13+BP13+BQ13+BR12+BS12+BT12+BU11+BV11+BW11)*0.132/3,(BX10+BY10+BZ9+CA9)*0.132/2,(BZ8+BY7+BX6+BW5+BV4)*0.132,17)</f>
        <v>16.617538461538462</v>
      </c>
      <c r="U517" s="111"/>
      <c r="V517" s="122"/>
      <c r="W517" s="108"/>
    </row>
    <row r="518" spans="2:23">
      <c r="B518" s="108">
        <v>31</v>
      </c>
      <c r="C518" s="71">
        <f ca="1">SUM(0.25*(F518-B518),B518)</f>
        <v>29.25</v>
      </c>
      <c r="D518" s="71">
        <f ca="1">SUM(0.5*(F518-B518)+B518)</f>
        <v>27.5</v>
      </c>
      <c r="E518" s="71">
        <f ca="1">SUM(0.75*(F518-B518),B518)</f>
        <v>25.75</v>
      </c>
      <c r="F518" s="108">
        <v>24</v>
      </c>
      <c r="G518" s="71">
        <f ca="1">SUM(0.25*(J518-F518),F518)</f>
        <v>22.25</v>
      </c>
      <c r="H518" s="71">
        <f ca="1">SUM(0.5*(J518-F518),F518)</f>
        <v>20.5</v>
      </c>
      <c r="I518" s="71">
        <f ca="1">SUM(0.75*(J518-F518),F518)</f>
        <v>18.75</v>
      </c>
      <c r="J518" s="108">
        <f ca="1">SUM(F518,-B518,F518)</f>
        <v>17</v>
      </c>
      <c r="K518" s="71">
        <f ca="1">SUM(0.333*(M518-J518),J518)</f>
        <v>15.6014</v>
      </c>
      <c r="L518" s="71">
        <f ca="1">SUM(0.666*(M518-J518),J518)</f>
        <v>14.2028</v>
      </c>
      <c r="M518" s="108">
        <f ca="1">SUM(J518,-F518,J518,0.4*ABS(J518-F518))</f>
        <v>12.8</v>
      </c>
      <c r="N518" s="109">
        <f ca="1">SUM(0.2*(R518-M518),M518)</f>
        <v>13.64</v>
      </c>
      <c r="O518" s="71">
        <f ca="1">SUM(0.4*(R518-M518),M518)</f>
        <v>14.48</v>
      </c>
      <c r="P518" s="71">
        <f ca="1">SUM(0.6*(R518-M518),M518)</f>
        <v>15.32</v>
      </c>
      <c r="Q518" s="71">
        <f ca="1">SUM(0.8*(R518-M518),M518)</f>
        <v>16.16</v>
      </c>
      <c r="R518" s="108">
        <v>17</v>
      </c>
      <c r="S518" s="122"/>
      <c r="T518" s="111">
        <f ca="1">SUM((AT20+AU20+AV20+AW19+AX19+AY19+AZ18+BA18+BB18+BC17+BD17+BE17+BF16+BG16+BH16+BM14+BN14+BO14+BT12+BU12+BV12+BW11+BX11+BY11+BZ10+CA10+CB10)*0.132/3,(BI15+BJ15+BK15+BL15+BP13+BQ13+BR13+BS13)*0.132/4,(CC9+CD9+CC8+CB8+CA7+BZ7+BY6+BX6)*0.132/2,(BW5+BV4)*0.132,17)</f>
        <v>16.870538461538462</v>
      </c>
      <c r="U518" s="111"/>
      <c r="V518" s="122"/>
      <c r="W518" s="108"/>
    </row>
    <row r="519" spans="2:23">
      <c r="B519" s="108">
        <v>32</v>
      </c>
      <c r="C519" s="71">
        <f ca="1">SUM(0.25*(F519-B519),B519)</f>
        <v>30</v>
      </c>
      <c r="D519" s="71">
        <f ca="1">SUM(0.5*(F519-B519)+B519)</f>
        <v>28</v>
      </c>
      <c r="E519" s="71">
        <f ca="1">SUM(0.75*(F519-B519),B519)</f>
        <v>26</v>
      </c>
      <c r="F519" s="108">
        <v>24</v>
      </c>
      <c r="G519" s="71">
        <f ca="1">SUM(0.25*(J519-F519),F519)</f>
        <v>22</v>
      </c>
      <c r="H519" s="71">
        <f ca="1">SUM(0.5*(J519-F519),F519)</f>
        <v>20</v>
      </c>
      <c r="I519" s="71">
        <f ca="1">SUM(0.75*(J519-F519),F519)</f>
        <v>18</v>
      </c>
      <c r="J519" s="108">
        <f ca="1">SUM(F519,-B519,F519)</f>
        <v>16</v>
      </c>
      <c r="K519" s="71">
        <f ca="1">SUM(0.333*(M519-J519),J519)</f>
        <v>14.4016</v>
      </c>
      <c r="L519" s="71">
        <f ca="1">SUM(0.666*(M519-J519),J519)</f>
        <v>12.8032</v>
      </c>
      <c r="M519" s="108">
        <f ca="1">SUM(J519,-F519,J519,0.4*ABS(J519-F519))</f>
        <v>11.2</v>
      </c>
      <c r="N519" s="109">
        <f ca="1">SUM(0.2*(R519-M519),M519)</f>
        <v>12.36</v>
      </c>
      <c r="O519" s="71">
        <f ca="1">SUM(0.4*(R519-M519),M519)</f>
        <v>13.52</v>
      </c>
      <c r="P519" s="71">
        <f ca="1">SUM(0.6*(R519-M519),M519)</f>
        <v>14.68</v>
      </c>
      <c r="Q519" s="71">
        <f ca="1">SUM(0.8*(R519-M519),M519)</f>
        <v>15.84</v>
      </c>
      <c r="R519" s="108">
        <v>17</v>
      </c>
      <c r="S519" s="122"/>
      <c r="T519" s="111">
        <f ca="1">SUM((AR20+AS20+AT20+AY18+AZ18+BA18+BF16+BG16+BH16)*0.132/3,(AU19+AV19+AW19+AX19+BB17+BC17+BD17+BE17+BI15+BJ15+BK15+BL15+BM14+BN14+BO14+BP14+BQ13+BR13+BS13+BT13+BU12+BV12+BW12+BX12+BY11+BZ11+CA11+CB11)*0.132/4,(CC10+CD10+CE10+CF9+CG9+CH9+CG8+CF8+CE8+CD7+CC7+CB7)*0.132/3,(CA6+BZ6+BY5+BX5+BW4+BV4)*0.132/2,17)</f>
        <v>16.771538461538462</v>
      </c>
      <c r="U519" s="111"/>
      <c r="V519" s="122"/>
      <c r="W519" s="108"/>
    </row>
    <row r="520" spans="2:23">
      <c r="B520" s="108">
        <v>33</v>
      </c>
      <c r="C520" s="71">
        <f ca="1">SUM(0.25*(F520-B520),B520)</f>
        <v>30.75</v>
      </c>
      <c r="D520" s="71">
        <f ca="1">SUM(0.5*(F520-B520)+B520)</f>
        <v>28.5</v>
      </c>
      <c r="E520" s="71">
        <f ca="1">SUM(0.75*(F520-B520),B520)</f>
        <v>26.25</v>
      </c>
      <c r="F520" s="108">
        <v>24</v>
      </c>
      <c r="G520" s="71">
        <f ca="1">SUM(0.25*(J520-F520),F520)</f>
        <v>21.75</v>
      </c>
      <c r="H520" s="71">
        <f ca="1">SUM(0.5*(J520-F520),F520)</f>
        <v>19.5</v>
      </c>
      <c r="I520" s="71">
        <f ca="1">SUM(0.75*(J520-F520),F520)</f>
        <v>17.25</v>
      </c>
      <c r="J520" s="108">
        <f ca="1">SUM(F520,-B520,F520)</f>
        <v>15</v>
      </c>
      <c r="K520" s="71">
        <f ca="1">SUM(0.333*(M520-J520),J520)</f>
        <v>13.2018</v>
      </c>
      <c r="L520" s="71">
        <f ca="1">SUM(0.666*(M520-J520),J520)</f>
        <v>11.403599999999999</v>
      </c>
      <c r="M520" s="108">
        <f ca="1">SUM(J520,-F520,J520,0.4*ABS(J520-F520))</f>
        <v>9.6</v>
      </c>
      <c r="N520" s="109">
        <f ca="1">SUM(0.2*(R520-M520),M520)</f>
        <v>11.08</v>
      </c>
      <c r="O520" s="71">
        <f ca="1">SUM(0.4*(R520-M520),M520)</f>
        <v>12.56</v>
      </c>
      <c r="P520" s="71">
        <f ca="1">SUM(0.6*(R520-M520),M520)</f>
        <v>14.04</v>
      </c>
      <c r="Q520" s="71">
        <f ca="1">SUM(0.8*(R520-M520),M520)</f>
        <v>15.52</v>
      </c>
      <c r="R520" s="108">
        <v>17</v>
      </c>
      <c r="S520" s="122"/>
      <c r="T520" s="111">
        <f ca="1">SUM((AP20+AQ20+AR20)*0.132/3,(AS19+AT19+AU19+AV19+AW18+AX18+AY18+AZ18+BA17+BB17+BC17+BD17+BE16+BF16+BG16+BH16+BN14+BO14+BP14+BQ14+BW12+BX12+BY12+BZ12+CA11+CB11+CC11+CD11+CE10+CF10+CG10+CH10)*0.132/4,(BI15+BJ15+BK15+BL15+BM15+BR13+BS13+BT13+BU13+BV13)*0.132/5,(+CI9+CJ9+CK9+CJ8+CI8+CH8+CG7+CF7+CE7+CD6+CC6+CB6+CA5+BZ5+BY5+BX4+BW4+BV4)*0.132/3,17)</f>
        <v>16.857338461538461</v>
      </c>
      <c r="U520" s="111"/>
      <c r="V520" s="122"/>
      <c r="W520" s="108"/>
    </row>
    <row r="521" spans="2:23">
      <c r="B521" s="108">
        <v>34</v>
      </c>
      <c r="C521" s="71">
        <f ca="1">SUM(0.25*(F521-B521),B521)</f>
        <v>31.5</v>
      </c>
      <c r="D521" s="71">
        <f ca="1">SUM(0.5*(F521-B521)+B521)</f>
        <v>29</v>
      </c>
      <c r="E521" s="71">
        <f ca="1">SUM(0.75*(F521-B521),B521)</f>
        <v>26.5</v>
      </c>
      <c r="F521" s="108">
        <v>24</v>
      </c>
      <c r="G521" s="71">
        <f ca="1">SUM(0.25*(J521-F521),F521)</f>
        <v>21.5</v>
      </c>
      <c r="H521" s="71">
        <f ca="1">SUM(0.5*(J521-F521),F521)</f>
        <v>19</v>
      </c>
      <c r="I521" s="71">
        <f ca="1">SUM(0.75*(J521-F521),F521)</f>
        <v>16.5</v>
      </c>
      <c r="J521" s="108">
        <f ca="1">SUM(F521,-B521,F521)</f>
        <v>14</v>
      </c>
      <c r="K521" s="71">
        <f ca="1">SUM(0.333*(M521-J521),J521)</f>
        <v>12.001999999999999</v>
      </c>
      <c r="L521" s="71">
        <f ca="1">SUM(0.666*(M521-J521),J521)</f>
        <v>10.004</v>
      </c>
      <c r="M521" s="108">
        <f ca="1">SUM(J521,-F521,J521,0.4*ABS(J521-F521))</f>
        <v>8</v>
      </c>
      <c r="N521" s="109">
        <f ca="1">SUM(0.2*(R521-M521),M521)</f>
        <v>9.8</v>
      </c>
      <c r="O521" s="71">
        <f ca="1">SUM(0.4*(R521-M521),M521)</f>
        <v>11.6</v>
      </c>
      <c r="P521" s="71">
        <f ca="1">SUM(0.6*(R521-M521),M521)</f>
        <v>13.399999999999999</v>
      </c>
      <c r="Q521" s="71">
        <f ca="1">SUM(0.8*(R521-M521),M521)</f>
        <v>15.2</v>
      </c>
      <c r="R521" s="108">
        <v>17</v>
      </c>
      <c r="S521" s="122"/>
      <c r="T521" s="111">
        <f ca="1">SUM((AN20+AO20+AP20+AQ20+AR19+AS19+AT19+AU19+BA17+BB17+BC17+BD17+BE16+BF16+BG16+BH16)*0.132/4,(AV18+AW18+AX18+AY18+AZ18+BI15+BJ15+BK15+BL15+BM15+BN14+BO14+BP14+BQ14+BR14+BS13+BT13+BU13+BV13+BW13+BX12+BY12+BZ12+CA12+CB12)*0.132/5,(CC11+CD11+CE11+CF11+CG10+CH10+CI10+CJ10+CK9+CL9+CM9+CN9+CM8+CL8+CK8+CJ8+CI7+CH7+CG7+CF7+CE6+CD6+CC6+CB6)*0.132/4,(CA5+BZ5+BY5+BX4+BW4+BV4)*0.132/3,17)</f>
        <v>16.751738461538462</v>
      </c>
      <c r="U521" s="111"/>
      <c r="V521" s="122"/>
      <c r="W521" s="108"/>
    </row>
    <row r="522" spans="2:23">
      <c r="B522" s="108">
        <v>35</v>
      </c>
      <c r="C522" s="71">
        <f ca="1">SUM(0.25*(F522-B522),B522)</f>
        <v>32.25</v>
      </c>
      <c r="D522" s="71">
        <f ca="1">SUM(0.5*(F522-B522)+B522)</f>
        <v>29.5</v>
      </c>
      <c r="E522" s="71">
        <f ca="1">SUM(0.75*(F522-B522),B522)</f>
        <v>26.75</v>
      </c>
      <c r="F522" s="108">
        <v>24</v>
      </c>
      <c r="G522" s="71">
        <f ca="1">SUM(0.25*(J522-F522),F522)</f>
        <v>21.25</v>
      </c>
      <c r="H522" s="71">
        <f ca="1">SUM(0.5*(J522-F522),F522)</f>
        <v>18.5</v>
      </c>
      <c r="I522" s="71">
        <f ca="1">SUM(0.75*(J522-F522),F522)</f>
        <v>15.75</v>
      </c>
      <c r="J522" s="108">
        <f ca="1">SUM(F522,-B522,F522)</f>
        <v>13</v>
      </c>
      <c r="K522" s="71">
        <f ca="1">SUM(0.333*(M522-J522),J522)</f>
        <v>10.8022</v>
      </c>
      <c r="L522" s="71">
        <f ca="1">SUM(0.666*(M522-J522),J522)</f>
        <v>8.6044</v>
      </c>
      <c r="M522" s="108">
        <f ca="1">SUM(J522,-F522,J522,0.4*ABS(J522-F522))</f>
        <v>6.4</v>
      </c>
      <c r="N522" s="109">
        <f ca="1">SUM(0.2*(R522-M522),M522)</f>
        <v>8.52</v>
      </c>
      <c r="O522" s="71">
        <f ca="1">SUM(0.4*(R522-M522),M522)</f>
        <v>10.64</v>
      </c>
      <c r="P522" s="71">
        <f ca="1">SUM(0.6*(R522-M522),M522)</f>
        <v>12.76</v>
      </c>
      <c r="Q522" s="71">
        <f ca="1">SUM(0.8*(R522-M522),M522)</f>
        <v>14.88</v>
      </c>
      <c r="R522" s="108">
        <v>17</v>
      </c>
      <c r="S522" s="122"/>
      <c r="T522" s="111">
        <f ca="1">SUM((AL20+AM20+AN20+AO20+AU18+AV18+AW18+AX18)*0.132/4,(AP19+AQ19+AR19+AS19+AT19+AY17+AZ17+BA17+BB17+BC17+BD16+BE16+BF16+BG16+BH16+BO14+BP14+BQ14+BR14+BS14+BZ12+CA12+CB12+CC12+CD12+CE11+CF11+CG11+CH11+CI11)*0.132/5,(BI15+BJ15+BK15+BL15+BM15+BN15+BT13+BU13+BV13+BW13+BX13+BY13)*0.132/6,(CJ10+CK10+CL10+CM10+CN9+CO9+CP9+CQ9+CK7+CJ7+CI7+CH7+CG6+CF6+CE6+CD6+CC5+CB5+CA5+BZ5+BY4+BX4+BW4+BV4)*0.132/4,(CP8+CO8+CN8+CM8+CL8)*0.132/5,17)</f>
        <v>16.448138461538463</v>
      </c>
      <c r="U522" s="111"/>
      <c r="V522" s="122"/>
      <c r="W522" s="108"/>
    </row>
    <row r="523" spans="2:23">
      <c r="B523" s="108">
        <v>36</v>
      </c>
      <c r="C523" s="71">
        <f ca="1">SUM(0.25*(F523-B523),B523)</f>
        <v>33</v>
      </c>
      <c r="D523" s="71">
        <f ca="1">SUM(0.5*(F523-B523)+B523)</f>
        <v>30</v>
      </c>
      <c r="E523" s="71">
        <f ca="1">SUM(0.75*(F523-B523),B523)</f>
        <v>27</v>
      </c>
      <c r="F523" s="108">
        <v>24</v>
      </c>
      <c r="G523" s="71">
        <f ca="1">SUM(0.25*(J523-F523),F523)</f>
        <v>21</v>
      </c>
      <c r="H523" s="71">
        <f ca="1">SUM(0.5*(J523-F523),F523)</f>
        <v>18</v>
      </c>
      <c r="I523" s="71">
        <f ca="1">SUM(0.75*(J523-F523),F523)</f>
        <v>15</v>
      </c>
      <c r="J523" s="108">
        <f ca="1">SUM(F523,-B523,F523)</f>
        <v>12</v>
      </c>
      <c r="K523" s="71">
        <f ca="1">SUM(0.333*(M523-J523),J523)</f>
        <v>9.6024</v>
      </c>
      <c r="L523" s="71">
        <f ca="1">SUM(0.666*(M523-J523),J523)</f>
        <v>7.2048000000000005</v>
      </c>
      <c r="M523" s="108">
        <f ca="1">SUM(J523,-F523,J523,0.4*ABS(J523-F523))</f>
        <v>4.8000000000000007</v>
      </c>
      <c r="N523" s="109">
        <f ca="1">SUM(0.2*(R523-M523),M523)</f>
        <v>7.24</v>
      </c>
      <c r="O523" s="71">
        <f ca="1">SUM(0.4*(R523-M523),M523)</f>
        <v>9.68</v>
      </c>
      <c r="P523" s="71">
        <f ca="1">SUM(0.6*(R523-M523),M523)</f>
        <v>12.120000000000001</v>
      </c>
      <c r="Q523" s="71">
        <f ca="1">SUM(0.8*(R523-M523),M523)</f>
        <v>14.56</v>
      </c>
      <c r="R523" s="108">
        <v>17</v>
      </c>
      <c r="S523" s="122"/>
      <c r="T523" s="111">
        <f ca="1">SUM((AJ20+AK20+AL20+AM20+AN20+AO19+AP19+AQ19+AR19+AS19+AT18+AU18+AV18+AW18+AX18+AY17+AZ17+BA17+BB17+BC17+BD16+BE16+BF16+BG16+BH16)*0.132/5,(BI15+BJ15+BK15+BL15+BM15+BN15+BO14+BP14+BQ14+BR14+BS14+BT14+BU13+BV13+BW13+BX13+BY13+BZ13+CA12+CB12+CC12+CD12+CE12+CF12)*0.132/6,(CG11+CH11+CI11+CJ11+CK11+CL10+CM10+CN10+CO10+CP10)*0.132/5,(CQ9+CR9+CS9+CT9)*0.132/4,(CS8+CR8+CQ8+CP8+CO8+CN7+CM7+CL7+CK7+CJ7+CI6+CH6+CG6+CF6+CE6+CD5+CC5+CB5+CA5+BZ5)*0.132/5,(BY4+BX4+BW4+BV4)*0.132/4,17)</f>
        <v>16.043338461538461</v>
      </c>
      <c r="U523" s="111"/>
      <c r="V523" s="122"/>
      <c r="W523" s="108"/>
    </row>
    <row r="524" spans="2:23">
      <c r="B524" s="108">
        <v>37</v>
      </c>
      <c r="C524" s="71">
        <f ca="1">SUM(0.25*(F524-B524),B524)</f>
        <v>33.75</v>
      </c>
      <c r="D524" s="71">
        <f ca="1">SUM(0.5*(F524-B524)+B524)</f>
        <v>30.5</v>
      </c>
      <c r="E524" s="71">
        <f ca="1">SUM(0.75*(F524-B524),B524)</f>
        <v>27.25</v>
      </c>
      <c r="F524" s="108">
        <v>24</v>
      </c>
      <c r="G524" s="71">
        <f ca="1">SUM(0.25*(J524-F524),F524)</f>
        <v>20.75</v>
      </c>
      <c r="H524" s="71">
        <f ca="1">SUM(0.5*(J524-F524),F524)</f>
        <v>17.5</v>
      </c>
      <c r="I524" s="71">
        <f ca="1">SUM(0.75*(J524-F524),F524)</f>
        <v>14.25</v>
      </c>
      <c r="J524" s="108">
        <f ca="1">SUM(F524,-B524,F524)</f>
        <v>11</v>
      </c>
      <c r="K524" s="71">
        <f ca="1">SUM(0.333*(M524-J524),J524)</f>
        <v>8.4026</v>
      </c>
      <c r="L524" s="71">
        <f ca="1">SUM(0.666*(M524-J524),J524)</f>
        <v>5.8052</v>
      </c>
      <c r="M524" s="108">
        <f ca="1">SUM(J524,-F524,J524,0.4*ABS(J524-F524))</f>
        <v>3.2</v>
      </c>
      <c r="N524" s="109">
        <f ca="1">SUM(0.2*(R524-M524),M524)</f>
        <v>5.9600000000000009</v>
      </c>
      <c r="O524" s="71">
        <f ca="1">SUM(0.4*(R524-M524),M524)</f>
        <v>8.72</v>
      </c>
      <c r="P524" s="71">
        <f ca="1">SUM(0.6*(R524-M524),M524)</f>
        <v>11.48</v>
      </c>
      <c r="Q524" s="71">
        <f ca="1">SUM(0.8*(R524-M524),M524)</f>
        <v>14.240000000000002</v>
      </c>
      <c r="R524" s="108">
        <v>17</v>
      </c>
      <c r="S524" s="122"/>
      <c r="T524" s="111">
        <f ca="1">SUM((AH20+AI20+AJ20+AK20+AL20+AS18+AT18+AU18+AV18+AW18+BD16+BE16+BF16+BG16+BH16)*0.132/5,(AM19+AN19+AO19+AP19+AQ19+AR19+AX17+AY17+AZ17+BA17+BB17+BC17)*0.132/6,(BI15+BJ15+BK15+BL15+BM15+BN15+BO15+BV13+BW13+BX13+BY13+BZ13+CA13+CB13)*0.132/7,(BP14+BQ14+BR14+BS14+BT14+BU14+CC12+CD12+CE12+CF12+CG12+CH12+CI11+CJ11+CK11+CL11+CM11+CN11)*0.132/6,(CO10+CP10+CQ10+CR10+CS10+CT9+CU9+CV9+CW9+CX9)*0.132/5,(CW8+CV8+CU8+CT8+CS8+CR8+CQ7+CP7+CO7+CN7+CM7+CL7+CK6+CJ6+CI6+CH6+CG6+CF6)*0.132/6,(CE5+CD5+CC5+CB5+CA5+BZ4+BY4+BX4+BW4+BV4)*0.132/5,17)</f>
        <v>15.88650989010989</v>
      </c>
      <c r="U524" s="111"/>
      <c r="V524" s="122"/>
      <c r="W524" s="108"/>
    </row>
    <row r="525" spans="2:23">
      <c r="B525" s="108">
        <v>38</v>
      </c>
      <c r="C525" s="71">
        <f ca="1">SUM(0.25*(F525-B525),B525)</f>
        <v>34.5</v>
      </c>
      <c r="D525" s="71">
        <f ca="1">SUM(0.5*(F525-B525)+B525)</f>
        <v>31</v>
      </c>
      <c r="E525" s="71">
        <f ca="1">SUM(0.75*(F525-B525),B525)</f>
        <v>27.5</v>
      </c>
      <c r="F525" s="108">
        <v>24</v>
      </c>
      <c r="G525" s="71">
        <f ca="1">SUM(0.25*(J525-F525),F525)</f>
        <v>20.5</v>
      </c>
      <c r="H525" s="71">
        <f ca="1">SUM(0.5*(J525-F525),F525)</f>
        <v>17</v>
      </c>
      <c r="I525" s="71">
        <f ca="1">SUM(0.75*(J525-F525),F525)</f>
        <v>13.5</v>
      </c>
      <c r="J525" s="108">
        <f ca="1">SUM(F525,-B525,F525)</f>
        <v>10</v>
      </c>
      <c r="K525" s="71">
        <f ca="1">SUM(0.333*(M525-J525),J525)</f>
        <v>7.2028</v>
      </c>
      <c r="L525" s="71">
        <f ca="1">SUM(0.666*(M525-J525),J525)</f>
        <v>4.4056000000000006</v>
      </c>
      <c r="M525" s="108">
        <f ca="1">SUM(J525,-F525,J525,0.4*ABS(J525-F525))</f>
        <v>1.6000000000000005</v>
      </c>
      <c r="N525" s="109">
        <f ca="1">SUM(0.2*(R525-M525),M525)</f>
        <v>4.6800000000000006</v>
      </c>
      <c r="O525" s="71">
        <f ca="1">SUM(0.4*(R525-M525),M525)</f>
        <v>7.7600000000000007</v>
      </c>
      <c r="P525" s="71">
        <f ca="1">SUM(0.6*(R525-M525),M525)</f>
        <v>10.84</v>
      </c>
      <c r="Q525" s="71">
        <f ca="1">SUM(0.8*(R525-M525),M525)</f>
        <v>13.920000000000002</v>
      </c>
      <c r="R525" s="108">
        <v>17</v>
      </c>
      <c r="S525" s="122"/>
      <c r="T525" s="111">
        <f ca="1">SUM((AF20+AG20+AH20+AI20+AJ20)*0.132/5,(AK19+AL19+AM19+AN19+AO19+AP19+AQ18+AR18+AS18+AT18+AU18+AV18+AW17+AX17+AY17+AZ17+BA17+BB17+BC16+BD16+BE16+BF16+BG16+BH16)*0.132/6,(BI15+BJ15+BK15+BL15+BM15+BN15+BO15+BP14+BQ14+BR14+BS14+BT14+BU14+BV14+BW13+BX13+BY13+BZ13+CA13+CB13+CC13+CD12+CE12+CF12+CG12+CH12+CI12+CJ12)*0.132/7,(CK11+CL11+CM11+CN11+CO11+CP11+CQ10+CR10+CS10+CT10+CU10+CV10)*0.132/6,(CW9+CX9+CY9+CZ9+DA9)*0.132/5,(CZ8+CY8+CX8+CW8+CV8+CU8+CT8)*0.132/7,(CS7+CR7+CQ7+CP7+CO7+CN7+CM6+CL6+CK6+CJ6+CI6+CH6+CG5+CF5+CE5+CD5+CC5+CB5+CA4+BZ4+BY4+BX4+BW4+BV4)*0.132/6,17)</f>
        <v>15.756395604395605</v>
      </c>
      <c r="U525" s="111"/>
      <c r="V525" s="122"/>
      <c r="W525" s="108"/>
    </row>
    <row r="526" spans="2:23">
      <c r="B526" s="108"/>
      <c r="C526" s="71"/>
      <c r="D526" s="71"/>
      <c r="E526" s="71"/>
      <c r="F526" s="108"/>
      <c r="G526" s="71"/>
      <c r="H526" s="71"/>
      <c r="I526" s="71"/>
      <c r="J526" s="108"/>
      <c r="K526" s="71"/>
      <c r="L526" s="71"/>
      <c r="M526" s="108"/>
      <c r="N526" s="109"/>
      <c r="O526" s="71"/>
      <c r="P526" s="71"/>
      <c r="Q526" s="71"/>
      <c r="R526" s="108"/>
      <c r="S526" s="122"/>
      <c r="T526" s="111"/>
      <c r="U526" s="111"/>
      <c r="V526" s="122"/>
      <c r="W526" s="108"/>
    </row>
    <row r="527" spans="2:23">
      <c r="B527" s="108">
        <v>28</v>
      </c>
      <c r="C527" s="71">
        <f ca="1">SUM(0.25*(F527-B527),B527)</f>
        <v>27.25</v>
      </c>
      <c r="D527" s="71">
        <f ca="1">SUM(0.5*(F527-B527)+B527)</f>
        <v>26.5</v>
      </c>
      <c r="E527" s="71">
        <f ca="1">SUM(0.75*(F527-B527),B527)</f>
        <v>25.75</v>
      </c>
      <c r="F527" s="108">
        <v>25</v>
      </c>
      <c r="G527" s="71">
        <f ca="1">SUM(0.25*(J527-F527),F527)</f>
        <v>24.25</v>
      </c>
      <c r="H527" s="71">
        <f ca="1">SUM(0.5*(J527-F527),F527)</f>
        <v>23.5</v>
      </c>
      <c r="I527" s="71">
        <f ca="1">SUM(0.75*(J527-F527),F527)</f>
        <v>22.75</v>
      </c>
      <c r="J527" s="108">
        <f ca="1">SUM(F527,-B527,F527)</f>
        <v>22</v>
      </c>
      <c r="K527" s="71">
        <f ca="1">SUM(0.333*(M527-J527),J527)</f>
        <v>21.4006</v>
      </c>
      <c r="L527" s="71">
        <f ca="1">SUM(0.666*(M527-J527),J527)</f>
        <v>20.801199999999998</v>
      </c>
      <c r="M527" s="108">
        <f ca="1">SUM(J527,-F527,J527,0.4*ABS(J527-F527))</f>
        <v>20.2</v>
      </c>
      <c r="N527" s="109">
        <f ca="1">SUM(0.2*(R527-M527),M527)</f>
        <v>19.56</v>
      </c>
      <c r="O527" s="71">
        <f ca="1">SUM(0.4*(R527-M527),M527)</f>
        <v>18.919999999999998</v>
      </c>
      <c r="P527" s="71">
        <f ca="1">SUM(0.6*(R527-M527),M527)</f>
        <v>18.28</v>
      </c>
      <c r="Q527" s="71">
        <f ca="1">SUM(0.8*(R527-M527),M527)</f>
        <v>17.64</v>
      </c>
      <c r="R527" s="108">
        <v>17</v>
      </c>
      <c r="S527" s="122"/>
      <c r="T527" s="111">
        <f ca="1">SUM((AZ20+BC18+BF16+BI14+BL12+BO10+BP9+BQ8+BR7+BS6+BT5)*0.132,(BA19+BB19+BD17+BE17+BG15+BH15+BJ13+BK13+BM11+BN11+BU4+BV4)*0.132/2,17)</f>
        <v>16.991538461538461</v>
      </c>
      <c r="U527" s="111"/>
      <c r="V527" s="122"/>
      <c r="W527" s="108"/>
    </row>
    <row r="528" spans="2:23">
      <c r="B528" s="108">
        <v>29</v>
      </c>
      <c r="C528" s="71">
        <f ca="1">SUM(0.25*(F528-B528),B528)</f>
        <v>28</v>
      </c>
      <c r="D528" s="71">
        <f ca="1">SUM(0.5*(F528-B528)+B528)</f>
        <v>27</v>
      </c>
      <c r="E528" s="71">
        <f ca="1">SUM(0.75*(F528-B528),B528)</f>
        <v>26</v>
      </c>
      <c r="F528" s="108">
        <v>25</v>
      </c>
      <c r="G528" s="71">
        <f ca="1">SUM(0.25*(J528-F528),F528)</f>
        <v>24</v>
      </c>
      <c r="H528" s="71">
        <f ca="1">SUM(0.5*(J528-F528),F528)</f>
        <v>23</v>
      </c>
      <c r="I528" s="71">
        <f ca="1">SUM(0.75*(J528-F528),F528)</f>
        <v>22</v>
      </c>
      <c r="J528" s="108">
        <f ca="1">SUM(F528,-B528,F528)</f>
        <v>21</v>
      </c>
      <c r="K528" s="71">
        <f ca="1">SUM(0.333*(M528-J528),J528)</f>
        <v>20.2008</v>
      </c>
      <c r="L528" s="71">
        <f ca="1">SUM(0.666*(M528-J528),J528)</f>
        <v>19.401600000000002</v>
      </c>
      <c r="M528" s="108">
        <f ca="1">SUM(J528,-F528,J528,0.4*ABS(J528-F528))</f>
        <v>18.6</v>
      </c>
      <c r="N528" s="109">
        <f ca="1">SUM(0.2*(R528-M528),M528)</f>
        <v>18.28</v>
      </c>
      <c r="O528" s="71">
        <f ca="1">SUM(0.4*(R528-M528),M528)</f>
        <v>17.96</v>
      </c>
      <c r="P528" s="71">
        <f ca="1">SUM(0.6*(R528-M528),M528)</f>
        <v>17.64</v>
      </c>
      <c r="Q528" s="71">
        <f ca="1">SUM(0.8*(R528-M528),M528)</f>
        <v>17.32</v>
      </c>
      <c r="R528" s="108">
        <v>17</v>
      </c>
      <c r="S528" s="122"/>
      <c r="T528" s="111">
        <f ca="1">SUM((AY19+AZ19+BA18+BB18+BC17+BD17+BE16+BF16+BG15+BH15+BI14+BJ14+BK13+BL13+BM12+BN12+BO11+BP11+BQ10+BR10)*0.132/2,(AX20+BS9+BT8+BT7+BU6+BU5+BV4)*0.132,17)</f>
        <v>16.595538461538464</v>
      </c>
      <c r="U528" s="111"/>
      <c r="V528" s="122"/>
      <c r="W528" s="108"/>
    </row>
    <row r="529" spans="2:23">
      <c r="B529" s="108">
        <v>30</v>
      </c>
      <c r="C529" s="71">
        <f ca="1">SUM(0.25*(F529-B529),B529)</f>
        <v>28.75</v>
      </c>
      <c r="D529" s="71">
        <f ca="1">SUM(0.5*(F529-B529)+B529)</f>
        <v>27.5</v>
      </c>
      <c r="E529" s="71">
        <f ca="1">SUM(0.75*(F529-B529),B529)</f>
        <v>26.25</v>
      </c>
      <c r="F529" s="108">
        <v>25</v>
      </c>
      <c r="G529" s="71">
        <f ca="1">SUM(0.25*(J529-F529),F529)</f>
        <v>23.75</v>
      </c>
      <c r="H529" s="71">
        <f ca="1">SUM(0.5*(J529-F529),F529)</f>
        <v>22.5</v>
      </c>
      <c r="I529" s="71">
        <f ca="1">SUM(0.75*(J529-F529),F529)</f>
        <v>21.25</v>
      </c>
      <c r="J529" s="108">
        <f ca="1">SUM(F529,-B529,F529)</f>
        <v>20</v>
      </c>
      <c r="K529" s="71">
        <f ca="1">SUM(0.333*(M529-J529),J529)</f>
        <v>19.001</v>
      </c>
      <c r="L529" s="71">
        <f ca="1">SUM(0.666*(M529-J529),J529)</f>
        <v>18.002</v>
      </c>
      <c r="M529" s="108">
        <f ca="1">SUM(J529,-F529,J529,0.4*ABS(J529-F529))</f>
        <v>17</v>
      </c>
      <c r="N529" s="109">
        <f ca="1">SUM(0.2*(R529-M529),M529)</f>
        <v>17</v>
      </c>
      <c r="O529" s="71">
        <f ca="1">SUM(0.4*(R529-M529),M529)</f>
        <v>17</v>
      </c>
      <c r="P529" s="71">
        <f ca="1">SUM(0.6*(R529-M529),M529)</f>
        <v>17</v>
      </c>
      <c r="Q529" s="71">
        <f ca="1">SUM(0.8*(R529-M529),M529)</f>
        <v>17</v>
      </c>
      <c r="R529" s="108">
        <v>17</v>
      </c>
      <c r="S529" s="122"/>
      <c r="T529" s="111">
        <f ca="1">SUM((AV20+AW20+AX19+AY19+BC17+BD17+BE16+BF16+BJ14+BK14+BO12+BP12+BQ11+BR11+BS10+BT10+BU9+BV9)*0.132/2,(AZ18+BA18+BB18+BG15+BH15+BI15+BL13+BM13+BN13)*0.132/3,(BV8+BV7+BV6+BV5+BV4)*0.132,17)</f>
        <v>16.595538461538464</v>
      </c>
      <c r="U529" s="111"/>
      <c r="V529" s="122"/>
      <c r="W529" s="108"/>
    </row>
    <row r="530" spans="2:23">
      <c r="B530" s="108">
        <v>31</v>
      </c>
      <c r="C530" s="71">
        <f ca="1">SUM(0.25*(F530-B530),B530)</f>
        <v>29.5</v>
      </c>
      <c r="D530" s="71">
        <f ca="1">SUM(0.5*(F530-B530)+B530)</f>
        <v>28</v>
      </c>
      <c r="E530" s="71">
        <f ca="1">SUM(0.75*(F530-B530),B530)</f>
        <v>26.5</v>
      </c>
      <c r="F530" s="108">
        <v>25</v>
      </c>
      <c r="G530" s="71">
        <f ca="1">SUM(0.25*(J530-F530),F530)</f>
        <v>23.5</v>
      </c>
      <c r="H530" s="71">
        <f ca="1">SUM(0.5*(J530-F530),F530)</f>
        <v>22</v>
      </c>
      <c r="I530" s="71">
        <f ca="1">SUM(0.75*(J530-F530),F530)</f>
        <v>20.5</v>
      </c>
      <c r="J530" s="108">
        <f ca="1">SUM(F530,-B530,F530)</f>
        <v>19</v>
      </c>
      <c r="K530" s="71">
        <f ca="1">SUM(0.333*(M530-J530),J530)</f>
        <v>17.8012</v>
      </c>
      <c r="L530" s="71">
        <f ca="1">SUM(0.666*(M530-J530),J530)</f>
        <v>16.6024</v>
      </c>
      <c r="M530" s="108">
        <f ca="1">SUM(J530,-F530,J530,0.4*ABS(J530-F530))</f>
        <v>15.4</v>
      </c>
      <c r="N530" s="109">
        <f ca="1">SUM(0.2*(R530-M530),M530)</f>
        <v>15.72</v>
      </c>
      <c r="O530" s="71">
        <f ca="1">SUM(0.4*(R530-M530),M530)</f>
        <v>16.04</v>
      </c>
      <c r="P530" s="71">
        <f ca="1">SUM(0.6*(R530-M530),M530)</f>
        <v>16.36</v>
      </c>
      <c r="Q530" s="71">
        <f ca="1">SUM(0.8*(R530-M530),M530)</f>
        <v>16.68</v>
      </c>
      <c r="R530" s="108">
        <v>17</v>
      </c>
      <c r="S530" s="122"/>
      <c r="T530" s="111">
        <f ca="1">SUM((AT20+AU20+AY18+AZ18)*0.132/2,(AV19+AW19+AX19+BA17+BB17+BC17+BD16+BE16+BF16+BG15+BH15+BI15+BJ14+BK14+BL14+BM13+BN13+BO13+BP12+BQ12+BR12+BS11+BT11+BU11)*0.132/3,(BV10+BW10+BX9+BY9)*0.132/2,(BX8+BX7+BW6+BW5+BV4)*0.132,17)</f>
        <v>16.59553846153846</v>
      </c>
      <c r="U530" s="111"/>
      <c r="V530" s="122"/>
      <c r="W530" s="108"/>
    </row>
    <row r="531" spans="2:23">
      <c r="B531" s="108">
        <v>32</v>
      </c>
      <c r="C531" s="71">
        <f ca="1">SUM(0.25*(F531-B531),B531)</f>
        <v>30.25</v>
      </c>
      <c r="D531" s="71">
        <f ca="1">SUM(0.5*(F531-B531)+B531)</f>
        <v>28.5</v>
      </c>
      <c r="E531" s="71">
        <f ca="1">SUM(0.75*(F531-B531),B531)</f>
        <v>26.75</v>
      </c>
      <c r="F531" s="108">
        <v>25</v>
      </c>
      <c r="G531" s="71">
        <f ca="1">SUM(0.25*(J531-F531),F531)</f>
        <v>23.25</v>
      </c>
      <c r="H531" s="71">
        <f ca="1">SUM(0.5*(J531-F531),F531)</f>
        <v>21.5</v>
      </c>
      <c r="I531" s="71">
        <f ca="1">SUM(0.75*(J531-F531),F531)</f>
        <v>19.75</v>
      </c>
      <c r="J531" s="108">
        <f ca="1">SUM(F531,-B531,F531)</f>
        <v>18</v>
      </c>
      <c r="K531" s="71">
        <f ca="1">SUM(0.333*(M531-J531),J531)</f>
        <v>16.6014</v>
      </c>
      <c r="L531" s="71">
        <f ca="1">SUM(0.666*(M531-J531),J531)</f>
        <v>15.2028</v>
      </c>
      <c r="M531" s="108">
        <f ca="1">SUM(J531,-F531,J531,0.4*ABS(J531-F531))</f>
        <v>13.8</v>
      </c>
      <c r="N531" s="109">
        <f ca="1">SUM(0.2*(R531-M531),M531)</f>
        <v>14.440000000000001</v>
      </c>
      <c r="O531" s="71">
        <f ca="1">SUM(0.4*(R531-M531),M531)</f>
        <v>15.08</v>
      </c>
      <c r="P531" s="71">
        <f ca="1">SUM(0.6*(R531-M531),M531)</f>
        <v>15.72</v>
      </c>
      <c r="Q531" s="71">
        <f ca="1">SUM(0.8*(R531-M531),M531)</f>
        <v>16.36</v>
      </c>
      <c r="R531" s="108">
        <v>17</v>
      </c>
      <c r="S531" s="122"/>
      <c r="T531" s="111">
        <f ca="1">SUM((AR20+AS20+AT20+AU19+AV19+AW19+AX18+AY18+AZ18+BA17+BB17+BC17+BD16+BE16+BF16+BK14+BL14+BM14+BR12+BS12+BT12+BU11+BV11+BW11+BX10+BY10+BZ10)*0.132/3,(BG15+BH15+BI15+BJ15+BN13+BO13+BP13+BQ13)*0.132/4,(CA9+CB9+CA8+BZ8)*0.132/2,(BY7+BX6+BW5+BV4)*0.132,17)</f>
        <v>16.397538461538463</v>
      </c>
      <c r="U531" s="111"/>
      <c r="V531" s="122"/>
      <c r="W531" s="108"/>
    </row>
    <row r="532" spans="2:23">
      <c r="B532" s="108">
        <v>33</v>
      </c>
      <c r="C532" s="71">
        <f ca="1">SUM(0.25*(F532-B532),B532)</f>
        <v>31</v>
      </c>
      <c r="D532" s="71">
        <f ca="1">SUM(0.5*(F532-B532)+B532)</f>
        <v>29</v>
      </c>
      <c r="E532" s="71">
        <f ca="1">SUM(0.75*(F532-B532),B532)</f>
        <v>27</v>
      </c>
      <c r="F532" s="108">
        <v>25</v>
      </c>
      <c r="G532" s="71">
        <f ca="1">SUM(0.25*(J532-F532),F532)</f>
        <v>23</v>
      </c>
      <c r="H532" s="71">
        <f ca="1">SUM(0.5*(J532-F532),F532)</f>
        <v>21</v>
      </c>
      <c r="I532" s="71">
        <f ca="1">SUM(0.75*(J532-F532),F532)</f>
        <v>19</v>
      </c>
      <c r="J532" s="108">
        <f ca="1">SUM(F532,-B532,F532)</f>
        <v>17</v>
      </c>
      <c r="K532" s="71">
        <f ca="1">SUM(0.333*(M532-J532),J532)</f>
        <v>15.4016</v>
      </c>
      <c r="L532" s="71">
        <f ca="1">SUM(0.666*(M532-J532),J532)</f>
        <v>13.8032</v>
      </c>
      <c r="M532" s="108">
        <f ca="1">SUM(J532,-F532,J532,0.4*ABS(J532-F532))</f>
        <v>12.2</v>
      </c>
      <c r="N532" s="109">
        <f ca="1">SUM(0.2*(R532-M532),M532)</f>
        <v>13.16</v>
      </c>
      <c r="O532" s="71">
        <f ca="1">SUM(0.4*(R532-M532),M532)</f>
        <v>14.12</v>
      </c>
      <c r="P532" s="71">
        <f ca="1">SUM(0.6*(R532-M532),M532)</f>
        <v>15.08</v>
      </c>
      <c r="Q532" s="71">
        <f ca="1">SUM(0.8*(R532-M532),M532)</f>
        <v>16.04</v>
      </c>
      <c r="R532" s="108">
        <v>17</v>
      </c>
      <c r="S532" s="122"/>
      <c r="T532" s="111">
        <f ca="1">SUM((AP20+AQ20+AR20+AW18+AX18+AY18+BD16+BE16+BF16)*0.132/3,(AS19+AT19+AU19+AV19+AZ17+BA17+BB17+BC17+BG15+BH15+BI15+BJ15+BK14+BL14+BM14+BN14+BO13+BP13+BQ13+BR13+BS12+BT12+BU12+BV12+BW11+BX11+BY11+BZ11)*0.132/4,(CA10+CB10+CC10+CD9+CE9+CF9)*0.132/3,(CE8+CD8+CC7+CB7+CA6+BZ6+BY5+BX5+BW4+BV4)*0.132/2,17)</f>
        <v>16.749538461538464</v>
      </c>
      <c r="U532" s="111"/>
      <c r="V532" s="122"/>
      <c r="W532" s="108"/>
    </row>
    <row r="533" spans="2:23">
      <c r="B533" s="108">
        <v>34</v>
      </c>
      <c r="C533" s="71">
        <f ca="1">SUM(0.25*(F533-B533),B533)</f>
        <v>31.75</v>
      </c>
      <c r="D533" s="71">
        <f ca="1">SUM(0.5*(F533-B533)+B533)</f>
        <v>29.5</v>
      </c>
      <c r="E533" s="71">
        <f ca="1">SUM(0.75*(F533-B533),B533)</f>
        <v>27.25</v>
      </c>
      <c r="F533" s="108">
        <v>25</v>
      </c>
      <c r="G533" s="71">
        <f ca="1">SUM(0.25*(J533-F533),F533)</f>
        <v>22.75</v>
      </c>
      <c r="H533" s="71">
        <f ca="1">SUM(0.5*(J533-F533),F533)</f>
        <v>20.5</v>
      </c>
      <c r="I533" s="71">
        <f ca="1">SUM(0.75*(J533-F533),F533)</f>
        <v>18.25</v>
      </c>
      <c r="J533" s="108">
        <f ca="1">SUM(F533,-B533,F533)</f>
        <v>16</v>
      </c>
      <c r="K533" s="71">
        <f ca="1">SUM(0.333*(M533-J533),J533)</f>
        <v>14.2018</v>
      </c>
      <c r="L533" s="71">
        <f ca="1">SUM(0.666*(M533-J533),J533)</f>
        <v>12.403599999999999</v>
      </c>
      <c r="M533" s="108">
        <f ca="1">SUM(J533,-F533,J533,0.4*ABS(J533-F533))</f>
        <v>10.6</v>
      </c>
      <c r="N533" s="109">
        <f ca="1">SUM(0.2*(R533-M533),M533)</f>
        <v>11.879999999999999</v>
      </c>
      <c r="O533" s="71">
        <f ca="1">SUM(0.4*(R533-M533),M533)</f>
        <v>13.16</v>
      </c>
      <c r="P533" s="71">
        <f ca="1">SUM(0.6*(R533-M533),M533)</f>
        <v>14.44</v>
      </c>
      <c r="Q533" s="71">
        <f ca="1">SUM(0.8*(R533-M533),M533)</f>
        <v>15.72</v>
      </c>
      <c r="R533" s="108">
        <v>17</v>
      </c>
      <c r="S533" s="122"/>
      <c r="T533" s="111">
        <f ca="1">SUM((AN20+AO20+AP20)*0.132/3,(AQ19+AR19+AS19+AT19+AU18+AV18+AW18+AX18+AY17+AZ17+BA17+BB17+BC16+BD16+BE16+BF16+BL14+BM14+BN14+BO14+BU12+BV12+BW12+BX12+BY11+BZ11+CA11+CB11+CC10+CD10+CE10+CF10)*0.132/4,(BG15+BH15+BI15+BJ15+BK15+BP13+BQ13+BR13+BS13+BT13)*0.132/5,(CG9+CH9+CI9+CH8+CG8+CF8+CE7+CD7+CC7+CB6+CA6+BZ6)*0.132/3,(BY5+BX5+BW4+BV4)*0.132/2,17)</f>
        <v>16.417338461538463</v>
      </c>
      <c r="U533" s="111"/>
      <c r="V533" s="122"/>
      <c r="W533" s="108"/>
    </row>
    <row r="534" spans="2:23">
      <c r="B534" s="108">
        <v>35</v>
      </c>
      <c r="C534" s="71">
        <f ca="1">SUM(0.25*(F534-B534),B534)</f>
        <v>32.5</v>
      </c>
      <c r="D534" s="71">
        <f ca="1">SUM(0.5*(F534-B534)+B534)</f>
        <v>30</v>
      </c>
      <c r="E534" s="71">
        <f ca="1">SUM(0.75*(F534-B534),B534)</f>
        <v>27.5</v>
      </c>
      <c r="F534" s="108">
        <v>25</v>
      </c>
      <c r="G534" s="71">
        <f ca="1">SUM(0.25*(J534-F534),F534)</f>
        <v>22.5</v>
      </c>
      <c r="H534" s="71">
        <f ca="1">SUM(0.5*(J534-F534),F534)</f>
        <v>20</v>
      </c>
      <c r="I534" s="71">
        <f ca="1">SUM(0.75*(J534-F534),F534)</f>
        <v>17.5</v>
      </c>
      <c r="J534" s="108">
        <f ca="1">SUM(F534,-B534,F534)</f>
        <v>15</v>
      </c>
      <c r="K534" s="71">
        <f ca="1">SUM(0.333*(M534-J534),J534)</f>
        <v>13.001999999999999</v>
      </c>
      <c r="L534" s="71">
        <f ca="1">SUM(0.666*(M534-J534),J534)</f>
        <v>11.004</v>
      </c>
      <c r="M534" s="108">
        <f ca="1">SUM(J534,-F534,J534,0.4*ABS(J534-F534))</f>
        <v>9</v>
      </c>
      <c r="N534" s="109">
        <f ca="1">SUM(0.2*(R534-M534),M534)</f>
        <v>10.6</v>
      </c>
      <c r="O534" s="71">
        <f ca="1">SUM(0.4*(R534-M534),M534)</f>
        <v>12.2</v>
      </c>
      <c r="P534" s="71">
        <f ca="1">SUM(0.6*(R534-M534),M534)</f>
        <v>13.8</v>
      </c>
      <c r="Q534" s="71">
        <f ca="1">SUM(0.8*(R534-M534),M534)</f>
        <v>15.4</v>
      </c>
      <c r="R534" s="108">
        <v>17</v>
      </c>
      <c r="S534" s="122"/>
      <c r="T534" s="111">
        <f ca="1">SUM((AL20+AM20+AN20+AO20++AP19+AQ19+AR19+AS19+AY17+AZ17+BA17+BB17+BC16+BD16+BE16+BF16)*0.132/4,(AT18+AU18+AV18+AW18+AX18+BG15+BH15+BI15+BJ15+BK15+BL14+BM14+BN14+BO14+BP14+BQ13+BR13+BS13+BT13+BU13+BV12+BW12+BX12+BY12+BZ12)*0.132/5,(CA11+CB11+CC11+CD11+CE10+CF10+CG10+CH10+CI9+CJ9+CK9+CL9+CK8+CJ8+CI8+CH8)*0.132/4,(CG7+CF7+CE7+CD6+CC6+CB6+CA5+BZ5+BY5+BX4+BW4+BV4)*0.132/3,17)</f>
        <v>16.507538461538463</v>
      </c>
      <c r="U534" s="111"/>
      <c r="V534" s="122"/>
      <c r="W534" s="108"/>
    </row>
    <row r="535" spans="2:23">
      <c r="B535" s="108">
        <v>36</v>
      </c>
      <c r="C535" s="71">
        <f ca="1">SUM(0.25*(F535-B535),B535)</f>
        <v>33.25</v>
      </c>
      <c r="D535" s="71">
        <f ca="1">SUM(0.5*(F535-B535)+B535)</f>
        <v>30.5</v>
      </c>
      <c r="E535" s="71">
        <f ca="1">SUM(0.75*(F535-B535),B535)</f>
        <v>27.75</v>
      </c>
      <c r="F535" s="108">
        <v>25</v>
      </c>
      <c r="G535" s="71">
        <f ca="1">SUM(0.25*(J535-F535),F535)</f>
        <v>22.25</v>
      </c>
      <c r="H535" s="71">
        <f ca="1">SUM(0.5*(J535-F535),F535)</f>
        <v>19.5</v>
      </c>
      <c r="I535" s="71">
        <f ca="1">SUM(0.75*(J535-F535),F535)</f>
        <v>16.75</v>
      </c>
      <c r="J535" s="108">
        <f ca="1">SUM(F535,-B535,F535)</f>
        <v>14</v>
      </c>
      <c r="K535" s="71">
        <f ca="1">SUM(0.333*(M535-J535),J535)</f>
        <v>11.8022</v>
      </c>
      <c r="L535" s="71">
        <f ca="1">SUM(0.666*(M535-J535),J535)</f>
        <v>9.6044</v>
      </c>
      <c r="M535" s="108">
        <f ca="1">SUM(J535,-F535,J535,0.4*ABS(J535-F535))</f>
        <v>7.4</v>
      </c>
      <c r="N535" s="109">
        <f ca="1">SUM(0.2*(R535-M535),M535)</f>
        <v>9.32</v>
      </c>
      <c r="O535" s="71">
        <f ca="1">SUM(0.4*(R535-M535),M535)</f>
        <v>11.24</v>
      </c>
      <c r="P535" s="71">
        <f ca="1">SUM(0.6*(R535-M535),M535)</f>
        <v>13.16</v>
      </c>
      <c r="Q535" s="71">
        <f ca="1">SUM(0.8*(R535-M535),M535)</f>
        <v>15.08</v>
      </c>
      <c r="R535" s="108">
        <v>17</v>
      </c>
      <c r="S535" s="122"/>
      <c r="T535" s="111">
        <f ca="1">SUM((AJ20+AK20+AL20+AM20+AS18+AT18+AU18+AV18)*0.132/4,(AN19+AO19+AP19+AQ19+AR19+AW17+AX17+AY17+AZ17+BA17+BB16+BC16+BD16+BE16+BF16+BM14+BN14+BO14+BP14+BQ14+BX12+BY12+BZ12+CA12+CB12+CC11+CD11+CE11+CF11+CG11)*0.132/5,(BG15+BH15+BI15+BJ15+BK15+BL15+BR13+BS13+BT13+BU13+BV13+BW13)*0.132/6,(CH10+CI10+CJ10+CK10+CL9+CM9+CN9+CO9+CN8+CM8+CL8+CK8+CJ7+CI7+CH7+CG7+CF6+CE6+CD6+CC6+CB5+CA5+BZ5+BY5)*0.132/4,(BX4+BW4+BV4)*0.132/3,17)</f>
        <v>16.274338461538463</v>
      </c>
      <c r="U535" s="111"/>
      <c r="V535" s="122"/>
      <c r="W535" s="108"/>
    </row>
    <row r="536" spans="2:23">
      <c r="B536" s="108">
        <v>37</v>
      </c>
      <c r="C536" s="71">
        <f ca="1">SUM(0.25*(F536-B536),B536)</f>
        <v>34</v>
      </c>
      <c r="D536" s="71">
        <f ca="1">SUM(0.5*(F536-B536)+B536)</f>
        <v>31</v>
      </c>
      <c r="E536" s="71">
        <f ca="1">SUM(0.75*(F536-B536),B536)</f>
        <v>28</v>
      </c>
      <c r="F536" s="108">
        <v>25</v>
      </c>
      <c r="G536" s="71">
        <f ca="1">SUM(0.25*(J536-F536),F536)</f>
        <v>22</v>
      </c>
      <c r="H536" s="71">
        <f ca="1">SUM(0.5*(J536-F536),F536)</f>
        <v>19</v>
      </c>
      <c r="I536" s="71">
        <f ca="1">SUM(0.75*(J536-F536),F536)</f>
        <v>16</v>
      </c>
      <c r="J536" s="108">
        <f ca="1">SUM(F536,-B536,F536)</f>
        <v>13</v>
      </c>
      <c r="K536" s="71">
        <f ca="1">SUM(0.333*(M536-J536),J536)</f>
        <v>10.6024</v>
      </c>
      <c r="L536" s="71">
        <f ca="1">SUM(0.666*(M536-J536),J536)</f>
        <v>8.2048</v>
      </c>
      <c r="M536" s="108">
        <f ca="1">SUM(J536,-F536,J536,0.4*ABS(J536-F536))</f>
        <v>5.8000000000000007</v>
      </c>
      <c r="N536" s="109">
        <f ca="1">SUM(0.2*(R536-M536),M536)</f>
        <v>8.0400000000000009</v>
      </c>
      <c r="O536" s="71">
        <f ca="1">SUM(0.4*(R536-M536),M536)</f>
        <v>10.280000000000001</v>
      </c>
      <c r="P536" s="71">
        <f ca="1">SUM(0.6*(R536-M536),M536)</f>
        <v>12.52</v>
      </c>
      <c r="Q536" s="71">
        <f ca="1">SUM(0.8*(R536-M536),M536)</f>
        <v>14.76</v>
      </c>
      <c r="R536" s="108">
        <v>17</v>
      </c>
      <c r="S536" s="122"/>
      <c r="T536" s="111">
        <f ca="1">SUM((AH20+AI20+AJ20+AK20+AL20+AM19+AN19+AO19+AP19+AQ19+AR18+AS18+AT18+AU18+AV18+AW17+AX17+AY17+AZ17+BA17+BB16+BC16+BD16+BE16+BF16)*0.132/5,(BG15+BH15+BI15+BJ15+BK15+BL15+BM14+BN14+BO14+BP14+BQ14+BR14+BS13+BT13+BU13+BV13+BW13+BX13+BY12+BZ12+CA12+CB12+CC12+CD12)*0.132/6,(CE11+CF11+CG11+CH11+CI11+CJ10+CK10+CL10+CM10+CN10)*0.132/5,(CO9+CP9+CQ9+CR9)*0.132/4,(CQ8+CP8+CO8+CN8+CM8+CL7+CK7+CJ7+CI7+CH7)*0.132/5,(CG6+CF6+CE6+CD6+CC5+CB5+CA5+BZ5+BY4+BX4+BW4+BV4)*0.132/4,17)</f>
        <v>16.071938461538462</v>
      </c>
      <c r="U536" s="111"/>
      <c r="V536" s="122"/>
      <c r="W536" s="108"/>
    </row>
    <row r="537" spans="2:23">
      <c r="B537" s="108">
        <v>38</v>
      </c>
      <c r="C537" s="71">
        <f ca="1">SUM(0.25*(F537-B537),B537)</f>
        <v>34.75</v>
      </c>
      <c r="D537" s="71">
        <f ca="1">SUM(0.5*(F537-B537)+B537)</f>
        <v>31.5</v>
      </c>
      <c r="E537" s="71">
        <f ca="1">SUM(0.75*(F537-B537),B537)</f>
        <v>28.25</v>
      </c>
      <c r="F537" s="108">
        <v>25</v>
      </c>
      <c r="G537" s="71">
        <f ca="1">SUM(0.25*(J537-F537),F537)</f>
        <v>21.75</v>
      </c>
      <c r="H537" s="71">
        <f ca="1">SUM(0.5*(J537-F537),F537)</f>
        <v>18.5</v>
      </c>
      <c r="I537" s="71">
        <f ca="1">SUM(0.75*(J537-F537),F537)</f>
        <v>15.25</v>
      </c>
      <c r="J537" s="108">
        <f ca="1">SUM(F537,-B537,F537)</f>
        <v>12</v>
      </c>
      <c r="K537" s="71">
        <f ca="1">SUM(0.333*(M537-J537),J537)</f>
        <v>9.4026</v>
      </c>
      <c r="L537" s="71">
        <f ca="1">SUM(0.666*(M537-J537),J537)</f>
        <v>6.8052</v>
      </c>
      <c r="M537" s="108">
        <f ca="1">SUM(J537,-F537,J537,0.4*ABS(J537-F537))</f>
        <v>4.2</v>
      </c>
      <c r="N537" s="109">
        <f ca="1">SUM(0.2*(R537-M537),M537)</f>
        <v>6.7600000000000007</v>
      </c>
      <c r="O537" s="71">
        <f ca="1">SUM(0.4*(R537-M537),M537)</f>
        <v>9.32</v>
      </c>
      <c r="P537" s="71">
        <f ca="1">SUM(0.6*(R537-M537),M537)</f>
        <v>11.879999999999999</v>
      </c>
      <c r="Q537" s="71">
        <f ca="1">SUM(0.8*(R537-M537),M537)</f>
        <v>14.440000000000001</v>
      </c>
      <c r="R537" s="108">
        <v>17</v>
      </c>
      <c r="S537" s="122"/>
      <c r="T537" s="111">
        <f ca="1">SUM((AF20+AG20+AH20+AI20+AJ20+AQ18+AR18+AS18+AT18+AU18+BB16+BC16+BD16+BE16+BF16)*0.132/5,(AK19+AL19+AM19+AN19+AO19+AP19+AV17+AW17+AX17+AY17+AZ17+BA17+BN14+BO14+BP14+BQ14+BR14+BS14+CA12+CB12+CC12+CD12+CE12+CF12+CG11+CH11+CI11+CJ11+CK11+CL11)*0.132/6,(BG15+BH15+BI15+BJ15+BK15+BL15+BM15+BT13+BU13+BV13+BW13+BX13+BY13+BZ13)*0.132/7,(CM10+CN10+CO10+CP10+CQ10+CR9+CS9+CT9+CU9+CV9+CO7+CN7+CM7+CL7+CK7+CJ6+CI6+CH6+CG6+CF6+CE5+CD5+CC5+CB5+CA5+BZ4+BY4+BX4+BW4+BV4)*0.132/5,(CU8+CT8+CS8+CR8+CQ8+CP8)*0.132/6,17)</f>
        <v>15.69730989010989</v>
      </c>
      <c r="U537" s="111"/>
      <c r="V537" s="122"/>
      <c r="W537" s="108"/>
    </row>
    <row r="538" spans="2:23">
      <c r="B538" s="108">
        <v>39</v>
      </c>
      <c r="C538" s="71">
        <f ca="1">SUM(0.25*(F538-B538),B538)</f>
        <v>35.5</v>
      </c>
      <c r="D538" s="71">
        <f ca="1">SUM(0.5*(F538-B538)+B538)</f>
        <v>32</v>
      </c>
      <c r="E538" s="71">
        <f ca="1">SUM(0.75*(F538-B538),B538)</f>
        <v>28.5</v>
      </c>
      <c r="F538" s="108">
        <v>25</v>
      </c>
      <c r="G538" s="71">
        <f ca="1">SUM(0.25*(J538-F538),F538)</f>
        <v>21.5</v>
      </c>
      <c r="H538" s="71">
        <f ca="1">SUM(0.5*(J538-F538),F538)</f>
        <v>18</v>
      </c>
      <c r="I538" s="71">
        <f ca="1">SUM(0.75*(J538-F538),F538)</f>
        <v>14.5</v>
      </c>
      <c r="J538" s="108">
        <f ca="1">SUM(F538,-B538,F538)</f>
        <v>11</v>
      </c>
      <c r="K538" s="71">
        <f ca="1">SUM(0.333*(M538-J538),J538)</f>
        <v>8.2028</v>
      </c>
      <c r="L538" s="71">
        <f ca="1">SUM(0.666*(M538-J538),J538)</f>
        <v>5.4056000000000006</v>
      </c>
      <c r="M538" s="108">
        <f ca="1">SUM(J538,-F538,J538,0.4*ABS(J538-F538))</f>
        <v>2.6000000000000005</v>
      </c>
      <c r="N538" s="109">
        <f ca="1">SUM(0.2*(R538-M538),M538)</f>
        <v>5.48</v>
      </c>
      <c r="O538" s="71">
        <f ca="1">SUM(0.4*(R538-M538),M538)</f>
        <v>8.36</v>
      </c>
      <c r="P538" s="71">
        <f ca="1">SUM(0.6*(R538-M538),M538)</f>
        <v>11.239999999999998</v>
      </c>
      <c r="Q538" s="71">
        <f ca="1">SUM(0.8*(R538-M538),M538)</f>
        <v>14.120000000000001</v>
      </c>
      <c r="R538" s="108">
        <v>17</v>
      </c>
      <c r="S538" s="122"/>
      <c r="T538" s="111">
        <f ca="1">SUM((AD20+AE20+AF20+AG20+AH20)*0.132/5,(AI19+AJ19+AK19+AL19+AM19+AN19+AO18+AP18+AQ18+AR18+AS18+AT18+AU17+AV17+AW17+AX17+AY17+AZ17+BA16+BB16+BC16+BD16+BE16+BF16)*0.132/6,(BG15+BH15+BI15+BJ15+BK15+BL15+BM15+BN14+BO14+BP14+BQ14+BR14+BS14+BT14+BU13+BV13+BW13+BX13+BY13+BZ13+CA13+CB12+CC12+CD12+CE12+CF12+CG12+CH12)*0.132/7,(CI11+CJ11+CK11+CL11+CM11+CN11+CO10+CP10+CQ10+CR10+CS10+CT10)*0.132/6,(CU9+CV9+CW9+CX9+CY9)*0.132/5,(CX8+CW8+CV8+CU8+CT8+CS8+CR7+CQ7+CP7+CO7+CN7+CM7+CL6+CK6+CJ6+CI6+CH6+CG6+CF5+CE5+CD5+CC5+CB5+CA5)*0.132/6,(BZ4+BY4+BX4+BW4+BV4)*0.132/5,17)</f>
        <v>15.560281318681319</v>
      </c>
      <c r="U538" s="111"/>
      <c r="V538" s="122"/>
      <c r="W538" s="108"/>
    </row>
    <row r="539" spans="2:23">
      <c r="B539" s="108"/>
      <c r="C539" s="71"/>
      <c r="D539" s="71"/>
      <c r="E539" s="71"/>
      <c r="F539" s="108"/>
      <c r="G539" s="71"/>
      <c r="H539" s="71"/>
      <c r="I539" s="71"/>
      <c r="J539" s="108"/>
      <c r="K539" s="71"/>
      <c r="L539" s="71"/>
      <c r="M539" s="108"/>
      <c r="N539" s="109"/>
      <c r="O539" s="71"/>
      <c r="P539" s="71"/>
      <c r="Q539" s="71"/>
      <c r="R539" s="108"/>
      <c r="S539" s="122"/>
      <c r="T539" s="111"/>
      <c r="U539" s="111"/>
      <c r="V539" s="122"/>
      <c r="W539" s="108"/>
    </row>
    <row r="540" spans="2:23">
      <c r="B540" s="108">
        <v>29</v>
      </c>
      <c r="C540" s="71">
        <f ca="1">SUM(0.25*(F540-B540),B540)</f>
        <v>28.25</v>
      </c>
      <c r="D540" s="71">
        <f ca="1">SUM(0.5*(F540-B540)+B540)</f>
        <v>27.5</v>
      </c>
      <c r="E540" s="71">
        <f ca="1">SUM(0.75*(F540-B540),B540)</f>
        <v>26.75</v>
      </c>
      <c r="F540" s="108">
        <v>26</v>
      </c>
      <c r="G540" s="71">
        <f ca="1">SUM(0.25*(J540-F540),F540)</f>
        <v>25.25</v>
      </c>
      <c r="H540" s="71">
        <f ca="1">SUM(0.5*(J540-F540),F540)</f>
        <v>24.5</v>
      </c>
      <c r="I540" s="71">
        <f ca="1">SUM(0.75*(J540-F540),F540)</f>
        <v>23.75</v>
      </c>
      <c r="J540" s="108">
        <f ca="1">SUM(F540,-B540,F540)</f>
        <v>23</v>
      </c>
      <c r="K540" s="71">
        <f ca="1">SUM(0.333*(M540-J540),J540)</f>
        <v>22.25075</v>
      </c>
      <c r="L540" s="71">
        <f ca="1">SUM(0.666*(M540-J540),J540)</f>
        <v>21.5015</v>
      </c>
      <c r="M540" s="108">
        <f ca="1">SUM(J540,J540-G540)</f>
        <v>20.75</v>
      </c>
      <c r="N540" s="109">
        <f ca="1">SUM(0.2*(R540-M540),M540)</f>
        <v>20</v>
      </c>
      <c r="O540" s="71">
        <f ca="1">SUM(0.4*(R540-M540),M540)</f>
        <v>19.25</v>
      </c>
      <c r="P540" s="71">
        <f ca="1">SUM(0.6*(R540-M540),M540)</f>
        <v>18.5</v>
      </c>
      <c r="Q540" s="71">
        <f ca="1">SUM(0.8*(R540-M540),M540)</f>
        <v>17.75</v>
      </c>
      <c r="R540" s="108">
        <v>17</v>
      </c>
      <c r="S540" s="122"/>
      <c r="T540" s="111">
        <f ca="1">SUM((AX20+BA18+BD16+BG14+BJ12+BM10+BN9+BO8+BP7)*0.132,(AY19+AZ19+BB17+BC17+BE15+BF15+BH13+BI13+BK11+BL11+BQ6+BR6+BS5+BT5+BU4+BV4)*0.132/2,17)</f>
        <v>16.859538461538463</v>
      </c>
      <c r="U540" s="111"/>
      <c r="V540" s="122"/>
      <c r="W540" s="108"/>
    </row>
    <row r="541" spans="2:23">
      <c r="B541" s="108">
        <v>30</v>
      </c>
      <c r="C541" s="71">
        <f ca="1">SUM(0.25*(F541-B541),B541)</f>
        <v>29</v>
      </c>
      <c r="D541" s="71">
        <f ca="1">SUM(0.5*(F541-B541)+B541)</f>
        <v>28</v>
      </c>
      <c r="E541" s="71">
        <f ca="1">SUM(0.75*(F541-B541),B541)</f>
        <v>27</v>
      </c>
      <c r="F541" s="108">
        <v>26</v>
      </c>
      <c r="G541" s="71">
        <f ca="1">SUM(0.25*(J541-F541),F541)</f>
        <v>25</v>
      </c>
      <c r="H541" s="71">
        <f ca="1">SUM(0.5*(J541-F541),F541)</f>
        <v>24</v>
      </c>
      <c r="I541" s="71">
        <f ca="1">SUM(0.75*(J541-F541),F541)</f>
        <v>23</v>
      </c>
      <c r="J541" s="108">
        <f ca="1">SUM(F541,-B541,F541)</f>
        <v>22</v>
      </c>
      <c r="K541" s="71">
        <f ca="1">SUM(0.333*(M541-J541),J541)</f>
        <v>21.2008</v>
      </c>
      <c r="L541" s="71">
        <f ca="1">SUM(0.666*(M541-J541),J541)</f>
        <v>20.401600000000002</v>
      </c>
      <c r="M541" s="108">
        <f ca="1">SUM(J541,-F541,J541,0.4*ABS(J541-F541))</f>
        <v>19.6</v>
      </c>
      <c r="N541" s="109">
        <f ca="1">SUM(0.2*(R541-M541),M541)</f>
        <v>19.080000000000002</v>
      </c>
      <c r="O541" s="71">
        <f ca="1">SUM(0.4*(R541-M541),M541)</f>
        <v>18.560000000000002</v>
      </c>
      <c r="P541" s="71">
        <f ca="1">SUM(0.6*(R541-M541),M541)</f>
        <v>18.04</v>
      </c>
      <c r="Q541" s="71">
        <f ca="1">SUM(0.8*(R541-M541),M541)</f>
        <v>17.52</v>
      </c>
      <c r="R541" s="108">
        <v>17</v>
      </c>
      <c r="S541" s="122"/>
      <c r="T541" s="111">
        <f ca="1">SUM((AW19+AX19+AY18+AZ18+BA17+BB17+BC16+BD16+BE15+BF15+BG14+BH14+BI13+BJ13+BK12+BL12)*0.132/2,(AV20+BM11+BN10+BO9+BN8+BM7+BL6+BK5+BJ4)*0.132,17)</f>
        <v>17.057538461538464</v>
      </c>
      <c r="U541" s="111"/>
      <c r="V541" s="122"/>
      <c r="W541" s="108"/>
    </row>
    <row r="542" spans="2:23">
      <c r="B542" s="108">
        <v>31</v>
      </c>
      <c r="C542" s="71">
        <f ca="1">SUM(0.25*(F542-B542),B542)</f>
        <v>29.75</v>
      </c>
      <c r="D542" s="71">
        <f ca="1">SUM(0.5*(F542-B542)+B542)</f>
        <v>28.5</v>
      </c>
      <c r="E542" s="71">
        <f ca="1">SUM(0.75*(F542-B542),B542)</f>
        <v>27.25</v>
      </c>
      <c r="F542" s="108">
        <v>26</v>
      </c>
      <c r="G542" s="71">
        <f ca="1">SUM(0.25*(J542-F542),F542)</f>
        <v>24.75</v>
      </c>
      <c r="H542" s="71">
        <f ca="1">SUM(0.5*(J542-F542),F542)</f>
        <v>23.5</v>
      </c>
      <c r="I542" s="71">
        <f ca="1">SUM(0.75*(J542-F542),F542)</f>
        <v>22.25</v>
      </c>
      <c r="J542" s="108">
        <f ca="1">SUM(F542,-B542,F542)</f>
        <v>21</v>
      </c>
      <c r="K542" s="71">
        <f ca="1">SUM(0.333*(M542-J542),J542)</f>
        <v>20.001</v>
      </c>
      <c r="L542" s="71">
        <f ca="1">SUM(0.666*(M542-J542),J542)</f>
        <v>19.002</v>
      </c>
      <c r="M542" s="108">
        <f ca="1">SUM(J542,-F542,J542,0.4*ABS(J542-F542))</f>
        <v>18</v>
      </c>
      <c r="N542" s="109">
        <f ca="1">SUM(0.2*(R542-M542),M542)</f>
        <v>17.8</v>
      </c>
      <c r="O542" s="71">
        <f ca="1">SUM(0.4*(R542-M542),M542)</f>
        <v>17.6</v>
      </c>
      <c r="P542" s="71">
        <f ca="1">SUM(0.6*(R542-M542),M542)</f>
        <v>17.4</v>
      </c>
      <c r="Q542" s="71">
        <f ca="1">SUM(0.8*(R542-M542),M542)</f>
        <v>17.2</v>
      </c>
      <c r="R542" s="108">
        <v>17</v>
      </c>
      <c r="S542" s="122"/>
      <c r="T542" s="111">
        <f ca="1">SUM((AT20+AU20+AV19+AW19+BA17+BB17+BC16+BD16+BH14+BI14+BM12+BN12+BO11+BP11+BQ10+BR10+BS9+BT9)*0.132/2,(AX18+AY18+AZ18+BE15+BF15+BG15+BJ13+BK13+BL13)*0.132/3,(BU8+BU7+BV6+BV5+BV4)*0.132,17)</f>
        <v>16.749538461538464</v>
      </c>
      <c r="U542" s="111"/>
      <c r="V542" s="122"/>
      <c r="W542" s="108"/>
    </row>
    <row r="543" spans="2:23">
      <c r="B543" s="108">
        <v>32</v>
      </c>
      <c r="C543" s="71">
        <f ca="1">SUM(0.25*(F543-B543),B543)</f>
        <v>30.5</v>
      </c>
      <c r="D543" s="71">
        <f ca="1">SUM(0.5*(F543-B543)+B543)</f>
        <v>29</v>
      </c>
      <c r="E543" s="71">
        <f ca="1">SUM(0.75*(F543-B543),B543)</f>
        <v>27.5</v>
      </c>
      <c r="F543" s="108">
        <v>26</v>
      </c>
      <c r="G543" s="71">
        <f ca="1">SUM(0.25*(J543-F543),F543)</f>
        <v>24.5</v>
      </c>
      <c r="H543" s="71">
        <f ca="1">SUM(0.5*(J543-F543),F543)</f>
        <v>23</v>
      </c>
      <c r="I543" s="71">
        <f ca="1">SUM(0.75*(J543-F543),F543)</f>
        <v>21.5</v>
      </c>
      <c r="J543" s="108">
        <f ca="1">SUM(F543,-B543,F543)</f>
        <v>20</v>
      </c>
      <c r="K543" s="71">
        <f ca="1">SUM(0.333*(M543-J543),J543)</f>
        <v>18.801199999999998</v>
      </c>
      <c r="L543" s="71">
        <f ca="1">SUM(0.666*(M543-J543),J543)</f>
        <v>17.6024</v>
      </c>
      <c r="M543" s="108">
        <f ca="1">SUM(J543,-F543,J543,0.4*ABS(J543-F543))</f>
        <v>16.4</v>
      </c>
      <c r="N543" s="109">
        <f ca="1">SUM(0.2*(R543-M543),M543)</f>
        <v>16.52</v>
      </c>
      <c r="O543" s="71">
        <f ca="1">SUM(0.4*(R543-M543),M543)</f>
        <v>16.64</v>
      </c>
      <c r="P543" s="71">
        <f ca="1">SUM(0.6*(R543-M543),M543)</f>
        <v>16.759999999999998</v>
      </c>
      <c r="Q543" s="71">
        <f ca="1">SUM(0.8*(R543-M543),M543)</f>
        <v>16.88</v>
      </c>
      <c r="R543" s="108">
        <v>17</v>
      </c>
      <c r="S543" s="122"/>
      <c r="T543" s="111">
        <f ca="1">SUM((AR20+AS20+AW18+AX18)*0.132/2,(AT19+AU19+AV19+AY17+AZ17+BA17+BB16+BC16+BD16+BE15+BF15+BG15+BH14+BI14+BJ14+BK13+BL13+BM13+BN12+BO12+BP12+BQ11+BR11+BS11)*0.132/3,(BT10+BU10+BV9+BW9)*0.132/2,(BW8+BW7+BV6+BV5+BV4)*0.132,17)</f>
        <v>16.375538461538461</v>
      </c>
      <c r="U543" s="111"/>
      <c r="V543" s="122"/>
      <c r="W543" s="108"/>
    </row>
    <row r="544" spans="2:23">
      <c r="B544" s="108">
        <v>33</v>
      </c>
      <c r="C544" s="71">
        <f ca="1">SUM(0.25*(F544-B544),B544)</f>
        <v>31.25</v>
      </c>
      <c r="D544" s="71">
        <f ca="1">SUM(0.5*(F544-B544)+B544)</f>
        <v>29.5</v>
      </c>
      <c r="E544" s="71">
        <f ca="1">SUM(0.75*(F544-B544),B544)</f>
        <v>27.75</v>
      </c>
      <c r="F544" s="108">
        <v>26</v>
      </c>
      <c r="G544" s="71">
        <f ca="1">SUM(0.25*(J544-F544),F544)</f>
        <v>24.25</v>
      </c>
      <c r="H544" s="71">
        <f ca="1">SUM(0.5*(J544-F544),F544)</f>
        <v>22.5</v>
      </c>
      <c r="I544" s="71">
        <f ca="1">SUM(0.75*(J544-F544),F544)</f>
        <v>20.75</v>
      </c>
      <c r="J544" s="108">
        <f ca="1">SUM(F544,-B544,F544)</f>
        <v>19</v>
      </c>
      <c r="K544" s="71">
        <f ca="1">SUM(0.333*(M544-J544),J544)</f>
        <v>17.6014</v>
      </c>
      <c r="L544" s="71">
        <f ca="1">SUM(0.666*(M544-J544),J544)</f>
        <v>16.2028</v>
      </c>
      <c r="M544" s="108">
        <f ca="1">SUM(J544,-F544,J544,0.4*ABS(J544-F544))</f>
        <v>14.8</v>
      </c>
      <c r="N544" s="109">
        <f ca="1">SUM(0.2*(R544-M544),M544)</f>
        <v>15.24</v>
      </c>
      <c r="O544" s="71">
        <f ca="1">SUM(0.4*(R544-M544),M544)</f>
        <v>15.68</v>
      </c>
      <c r="P544" s="71">
        <f ca="1">SUM(0.6*(R544-M544),M544)</f>
        <v>16.12</v>
      </c>
      <c r="Q544" s="71">
        <f ca="1">SUM(0.8*(R544-M544),M544)</f>
        <v>16.56</v>
      </c>
      <c r="R544" s="108">
        <v>17</v>
      </c>
      <c r="S544" s="122"/>
      <c r="T544" s="111">
        <f ca="1">SUM((AP20+AQ20+AR20+AS19+AT19+AU19+AV18+AW18+AX18+AY17+AZ17+BA17+BB16+BC16+BD16+BI14+BJ14+BK14+BP12+BQ12+BR12+BS11+BT11+BU11+BV10+BW10+BX10)*0.132/3,(BE15+BF15+BG15+BH15+BL13+BM13+BN13+BO13)*0.132/4,(BY9+BZ9)*0.132/2,(BY8+BX7+BW6+BV5+BV4)*0.132,17)</f>
        <v>16.639538461538461</v>
      </c>
      <c r="U544" s="111"/>
      <c r="V544" s="122"/>
      <c r="W544" s="108"/>
    </row>
    <row r="545" spans="2:23">
      <c r="B545" s="108">
        <v>34</v>
      </c>
      <c r="C545" s="71">
        <f ca="1">SUM(0.25*(F545-B545),B545)</f>
        <v>32</v>
      </c>
      <c r="D545" s="71">
        <f ca="1">SUM(0.5*(F545-B545)+B545)</f>
        <v>30</v>
      </c>
      <c r="E545" s="71">
        <f ca="1">SUM(0.75*(F545-B545),B545)</f>
        <v>28</v>
      </c>
      <c r="F545" s="108">
        <v>26</v>
      </c>
      <c r="G545" s="71">
        <f ca="1">SUM(0.25*(J545-F545),F545)</f>
        <v>24</v>
      </c>
      <c r="H545" s="71">
        <f ca="1">SUM(0.5*(J545-F545),F545)</f>
        <v>22</v>
      </c>
      <c r="I545" s="71">
        <f ca="1">SUM(0.75*(J545-F545),F545)</f>
        <v>20</v>
      </c>
      <c r="J545" s="108">
        <f ca="1">SUM(F545,-B545,F545)</f>
        <v>18</v>
      </c>
      <c r="K545" s="71">
        <f ca="1">SUM(0.333*(M545-J545),J545)</f>
        <v>16.4016</v>
      </c>
      <c r="L545" s="71">
        <f ca="1">SUM(0.666*(M545-J545),J545)</f>
        <v>14.8032</v>
      </c>
      <c r="M545" s="108">
        <f ca="1">SUM(J545,-F545,J545,0.4*ABS(J545-F545))</f>
        <v>13.2</v>
      </c>
      <c r="N545" s="109">
        <f ca="1">SUM(0.2*(R545-M545),M545)</f>
        <v>13.959999999999999</v>
      </c>
      <c r="O545" s="71">
        <f ca="1">SUM(0.4*(R545-M545),M545)</f>
        <v>14.719999999999999</v>
      </c>
      <c r="P545" s="71">
        <f ca="1">SUM(0.6*(R545-M545),M545)</f>
        <v>15.48</v>
      </c>
      <c r="Q545" s="71">
        <f ca="1">SUM(0.8*(R545-M545),M545)</f>
        <v>16.240000000000002</v>
      </c>
      <c r="R545" s="108">
        <v>17</v>
      </c>
      <c r="S545" s="122"/>
      <c r="T545" s="111">
        <f ca="1">SUM((AN20+AO20+AP20+AU18+AV18+AW18+BB16+BC16+BD16)*0.132/3,(AQ19+AR19+AS19+AT19+AX17+AY17+AZ17+BA17+BE15+BF15+BG15+BH15+BI14+BJ14+BK14+BL14+BM13+BN13+BO13+BP13+BQ12+BR12+BS12+BT12+BU11+BV11+BW11+BX11)*0.132/4,(BY10+BZ10+CA10+CB9+CC9+CD9)*0.132/3,(CC8+CB8+CA7+BZ7+BY6+BX6)*0.132/2,(BW5+BV4)*0.132,17)</f>
        <v>16.353538461538463</v>
      </c>
      <c r="U545" s="111"/>
      <c r="V545" s="122"/>
      <c r="W545" s="108"/>
    </row>
    <row r="546" spans="2:23">
      <c r="B546" s="108">
        <v>35</v>
      </c>
      <c r="C546" s="71">
        <f ca="1">SUM(0.25*(F546-B546),B546)</f>
        <v>32.75</v>
      </c>
      <c r="D546" s="71">
        <f ca="1">SUM(0.5*(F546-B546)+B546)</f>
        <v>30.5</v>
      </c>
      <c r="E546" s="71">
        <f ca="1">SUM(0.75*(F546-B546),B546)</f>
        <v>28.25</v>
      </c>
      <c r="F546" s="108">
        <v>26</v>
      </c>
      <c r="G546" s="71">
        <f ca="1">SUM(0.25*(J546-F546),F546)</f>
        <v>23.75</v>
      </c>
      <c r="H546" s="71">
        <f ca="1">SUM(0.5*(J546-F546),F546)</f>
        <v>21.5</v>
      </c>
      <c r="I546" s="71">
        <f ca="1">SUM(0.75*(J546-F546),F546)</f>
        <v>19.25</v>
      </c>
      <c r="J546" s="108">
        <f ca="1">SUM(F546,-B546,F546)</f>
        <v>17</v>
      </c>
      <c r="K546" s="71">
        <f ca="1">SUM(0.333*(M546-J546),J546)</f>
        <v>15.2018</v>
      </c>
      <c r="L546" s="71">
        <f ca="1">SUM(0.666*(M546-J546),J546)</f>
        <v>13.403599999999999</v>
      </c>
      <c r="M546" s="108">
        <f ca="1">SUM(J546,-F546,J546,0.4*ABS(J546-F546))</f>
        <v>11.6</v>
      </c>
      <c r="N546" s="109">
        <f ca="1">SUM(0.2*(R546-M546),M546)</f>
        <v>12.68</v>
      </c>
      <c r="O546" s="71">
        <f ca="1">SUM(0.4*(R546-M546),M546)</f>
        <v>13.76</v>
      </c>
      <c r="P546" s="71">
        <f ca="1">SUM(0.6*(R546-M546),M546)</f>
        <v>14.84</v>
      </c>
      <c r="Q546" s="71">
        <f ca="1">SUM(0.8*(R546-M546),M546)</f>
        <v>15.92</v>
      </c>
      <c r="R546" s="108">
        <v>17</v>
      </c>
      <c r="S546" s="122"/>
      <c r="T546" s="111">
        <f ca="1">SUM((AL20+AM20+AN20)*0.132/3,(AO19+AP19+AQ19+AR19+AS18+AT18+AU18+AV18+AW17+AX17+AY17+AZ17+BA16+BB16+BC16+BD16+BJ14+BK14+BL14+BM14+BS12+BT12+BU12+BV12+BW11+BX11+BY11+BZ11+CA10+CB10+CC10+CD10)*0.132/4,(BE15+BF15+BG15+BH15+BI15+BN13+BO13+BP13+BQ13+BR13)*0.132/5,(CE9+CF9+CG9+CF8+CE8+CD8)*0.132/3,(CC7+CB7+CA6+BZ6+BY5+BX5+BW4+BV4)*0.132/2,17)</f>
        <v>16.173138461538461</v>
      </c>
      <c r="U546" s="111"/>
      <c r="V546" s="122"/>
      <c r="W546" s="108"/>
    </row>
    <row r="547" spans="2:23">
      <c r="B547" s="108">
        <v>36</v>
      </c>
      <c r="C547" s="71">
        <f ca="1">SUM(0.25*(F547-B547),B547)</f>
        <v>33.5</v>
      </c>
      <c r="D547" s="71">
        <f ca="1">SUM(0.5*(F547-B547)+B547)</f>
        <v>31</v>
      </c>
      <c r="E547" s="71">
        <f ca="1">SUM(0.75*(F547-B547),B547)</f>
        <v>28.5</v>
      </c>
      <c r="F547" s="108">
        <v>26</v>
      </c>
      <c r="G547" s="71">
        <f ca="1">SUM(0.25*(J547-F547),F547)</f>
        <v>23.5</v>
      </c>
      <c r="H547" s="71">
        <f ca="1">SUM(0.5*(J547-F547),F547)</f>
        <v>21</v>
      </c>
      <c r="I547" s="71">
        <f ca="1">SUM(0.75*(J547-F547),F547)</f>
        <v>18.5</v>
      </c>
      <c r="J547" s="108">
        <f ca="1">SUM(F547,-B547,F547)</f>
        <v>16</v>
      </c>
      <c r="K547" s="71">
        <f ca="1">SUM(0.333*(M547-J547),J547)</f>
        <v>14.001999999999999</v>
      </c>
      <c r="L547" s="71">
        <f ca="1">SUM(0.666*(M547-J547),J547)</f>
        <v>12.004</v>
      </c>
      <c r="M547" s="108">
        <f ca="1">SUM(J547,-F547,J547,0.4*ABS(J547-F547))</f>
        <v>10</v>
      </c>
      <c r="N547" s="109">
        <f ca="1">SUM(0.2*(R547-M547),M547)</f>
        <v>11.4</v>
      </c>
      <c r="O547" s="71">
        <f ca="1">SUM(0.4*(R547-M547),M547)</f>
        <v>12.8</v>
      </c>
      <c r="P547" s="71">
        <f ca="1">SUM(0.6*(R547-M547),M547)</f>
        <v>14.2</v>
      </c>
      <c r="Q547" s="71">
        <f ca="1">SUM(0.8*(R547-M547),M547)</f>
        <v>15.600000000000001</v>
      </c>
      <c r="R547" s="108">
        <v>17</v>
      </c>
      <c r="S547" s="122"/>
      <c r="T547" s="111">
        <f ca="1">SUM((AJ20+AK20+AL20+AM20+AN19+AO19+AP19+AQ19+AW17+AX17+AY17+AZ17+BA16+BB16+BC16+BD16)*0.132/4,(AR18+AS18+AT18+AU18+AV18+BE15+BF15+BG15+BH15+BI15+BJ14+BK14+BL14+BM14+BN14+BO13+BP13+BQ13+BR13+BS13+BT12+BU12+BV12+BW12+BX12)*0.132/5,(BY11+BZ11+CA11+CB11+CC10+CD10+CE10+CF10+CG9+CH9+CI9+CJ9)*0.132/4,(CI8+CH8+CG8+CF7+CE7+CD7+CC6+CB6+CA6+BZ5+BY5+BX5)*0.132/3,(BW4+BV4)*0.132/2,17)</f>
        <v>15.990538461538462</v>
      </c>
      <c r="U547" s="111"/>
      <c r="V547" s="122"/>
      <c r="W547" s="108"/>
    </row>
    <row r="548" spans="2:23">
      <c r="B548" s="108">
        <v>37</v>
      </c>
      <c r="C548" s="71">
        <f ca="1">SUM(0.25*(F548-B548),B548)</f>
        <v>34.25</v>
      </c>
      <c r="D548" s="71">
        <f ca="1">SUM(0.5*(F548-B548)+B548)</f>
        <v>31.5</v>
      </c>
      <c r="E548" s="71">
        <f ca="1">SUM(0.75*(F548-B548),B548)</f>
        <v>28.75</v>
      </c>
      <c r="F548" s="108">
        <v>26</v>
      </c>
      <c r="G548" s="71">
        <f ca="1">SUM(0.25*(J548-F548),F548)</f>
        <v>23.25</v>
      </c>
      <c r="H548" s="71">
        <f ca="1">SUM(0.5*(J548-F548),F548)</f>
        <v>20.5</v>
      </c>
      <c r="I548" s="71">
        <f ca="1">SUM(0.75*(J548-F548),F548)</f>
        <v>17.75</v>
      </c>
      <c r="J548" s="108">
        <f ca="1">SUM(F548,-B548,F548)</f>
        <v>15</v>
      </c>
      <c r="K548" s="71">
        <f ca="1">SUM(0.333*(M548-J548),J548)</f>
        <v>12.8022</v>
      </c>
      <c r="L548" s="71">
        <f ca="1">SUM(0.666*(M548-J548),J548)</f>
        <v>10.6044</v>
      </c>
      <c r="M548" s="108">
        <f ca="1">SUM(J548,-F548,J548,0.4*ABS(J548-F548))</f>
        <v>8.4</v>
      </c>
      <c r="N548" s="109">
        <f ca="1">SUM(0.2*(R548-M548),M548)</f>
        <v>10.120000000000001</v>
      </c>
      <c r="O548" s="71">
        <f ca="1">SUM(0.4*(R548-M548),M548)</f>
        <v>11.84</v>
      </c>
      <c r="P548" s="71">
        <f ca="1">SUM(0.6*(R548-M548),M548)</f>
        <v>13.559999999999999</v>
      </c>
      <c r="Q548" s="71">
        <f ca="1">SUM(0.8*(R548-M548),M548)</f>
        <v>15.280000000000001</v>
      </c>
      <c r="R548" s="108">
        <v>17</v>
      </c>
      <c r="S548" s="122"/>
      <c r="T548" s="111">
        <f ca="1">SUM((AH20+AI20+AJ20+AK20+AQ18+AR18+AS18+AT18)*0.132/4,(AL19+AM19+AN19+AO19+AP19+AU17+AV17+AW17+AX17+AY17+AZ16+BA16+BB16+BC16+BD16+BK14+BL14+BM14+BN14+BO14+BV12+BW12+BX12+BY12+BZ12+CA11+CB11+CC11+CD11+CE11)*0.132/5,(BE15+BF15+BG15+BH15+BI15+BJ15+BP13+BQ13+BR13+BS13+BT13+BU13)*0.132/6,(CF10+CG10+CH10+CI10+CJ9+CK9+CL9+CM9)*0.132/4,(CL8+CK8+CJ8+CI8+CH7+CG7+CF7+CE7)*0.132/4,(CD6+CC6+CB6+CA5+BZ5+BY5+BX4+BW4+BV4)*0.132/3,17)</f>
        <v>16.003738461538461</v>
      </c>
      <c r="U548" s="111"/>
      <c r="V548" s="122"/>
      <c r="W548" s="108"/>
    </row>
    <row r="549" spans="2:23">
      <c r="B549" s="108">
        <v>38</v>
      </c>
      <c r="C549" s="71">
        <f ca="1">SUM(0.25*(F549-B549),B549)</f>
        <v>35</v>
      </c>
      <c r="D549" s="71">
        <f ca="1">SUM(0.5*(F549-B549)+B549)</f>
        <v>32</v>
      </c>
      <c r="E549" s="71">
        <f ca="1">SUM(0.75*(F549-B549),B549)</f>
        <v>29</v>
      </c>
      <c r="F549" s="108">
        <v>26</v>
      </c>
      <c r="G549" s="71">
        <f ca="1">SUM(0.25*(J549-F549),F549)</f>
        <v>23</v>
      </c>
      <c r="H549" s="71">
        <f ca="1">SUM(0.5*(J549-F549),F549)</f>
        <v>20</v>
      </c>
      <c r="I549" s="71">
        <f ca="1">SUM(0.75*(J549-F549),F549)</f>
        <v>17</v>
      </c>
      <c r="J549" s="108">
        <f ca="1">SUM(F549,-B549,F549)</f>
        <v>14</v>
      </c>
      <c r="K549" s="71">
        <f ca="1">SUM(0.333*(M549-J549),J549)</f>
        <v>11.6024</v>
      </c>
      <c r="L549" s="71">
        <f ca="1">SUM(0.666*(M549-J549),J549)</f>
        <v>9.2048</v>
      </c>
      <c r="M549" s="108">
        <f ca="1">SUM(J549,-F549,J549,0.4*ABS(J549-F549))</f>
        <v>6.8000000000000007</v>
      </c>
      <c r="N549" s="109">
        <f ca="1">SUM(0.2*(R549-M549),M549)</f>
        <v>8.84</v>
      </c>
      <c r="O549" s="71">
        <f ca="1">SUM(0.4*(R549-M549),M549)</f>
        <v>10.88</v>
      </c>
      <c r="P549" s="71">
        <f ca="1">SUM(0.6*(R549-M549),M549)</f>
        <v>12.92</v>
      </c>
      <c r="Q549" s="71">
        <f ca="1">SUM(0.8*(R549-M549),M549)</f>
        <v>14.96</v>
      </c>
      <c r="R549" s="108">
        <v>17</v>
      </c>
      <c r="S549" s="122"/>
      <c r="T549" s="111">
        <f ca="1">SUM((AF20+AG20+AH20+AI20+AJ20+AK19+AL19+AM19+AN19+AO19+AP18+AQ18+AR18+AS18+AT18+AU17+AV17+AW17+AX17+AY17+AZ16+BA16+BB16+BC16+BD16)*0.132/5,(BE15+BF15+BG15+BH15+BI15+BJ15+BK14+BL14+BM14+BN14+BO14+BP14+BQ13+BR13+BS13+BT13+BU13+BV13+BW12+BX12+BY12+BZ12+CA12+CB12)*0.132/6,(CC11+CD11+CE11+CF11+CG11+CH10+CI10+CJ10+CK10+CL10)*0.132/5,(CM9+CN9+CO9+CP9)*0.132/4,(CO8+CN8+CM8+CL8+CK7+CJ7+CI7+CH7+CG6+CF6+CE6+CD6+CC5+CB5+CA5+BZ5+BY4+BX4+BW4+BV4)*0.132/4,17)</f>
        <v>15.876138461538462</v>
      </c>
      <c r="U549" s="111"/>
      <c r="V549" s="122"/>
      <c r="W549" s="108"/>
    </row>
    <row r="550" spans="2:23">
      <c r="B550" s="108">
        <v>39</v>
      </c>
      <c r="C550" s="71">
        <f ca="1">SUM(0.25*(F550-B550),B550)</f>
        <v>35.75</v>
      </c>
      <c r="D550" s="71">
        <f ca="1">SUM(0.5*(F550-B550)+B550)</f>
        <v>32.5</v>
      </c>
      <c r="E550" s="71">
        <f ca="1">SUM(0.75*(F550-B550),B550)</f>
        <v>29.25</v>
      </c>
      <c r="F550" s="108">
        <v>26</v>
      </c>
      <c r="G550" s="71">
        <f ca="1">SUM(0.25*(J550-F550),F550)</f>
        <v>22.75</v>
      </c>
      <c r="H550" s="71">
        <f ca="1">SUM(0.5*(J550-F550),F550)</f>
        <v>19.5</v>
      </c>
      <c r="I550" s="71">
        <f ca="1">SUM(0.75*(J550-F550),F550)</f>
        <v>16.25</v>
      </c>
      <c r="J550" s="108">
        <f ca="1">SUM(F550,-B550,F550)</f>
        <v>13</v>
      </c>
      <c r="K550" s="71">
        <f ca="1">SUM(0.333*(M550-J550),J550)</f>
        <v>10.4026</v>
      </c>
      <c r="L550" s="71">
        <f ca="1">SUM(0.666*(M550-J550),J550)</f>
        <v>7.8052</v>
      </c>
      <c r="M550" s="108">
        <f ca="1">SUM(J550,-F550,J550,0.4*ABS(J550-F550))</f>
        <v>5.2</v>
      </c>
      <c r="N550" s="109">
        <f ca="1">SUM(0.2*(R550-M550),M550)</f>
        <v>7.5600000000000005</v>
      </c>
      <c r="O550" s="71">
        <f ca="1">SUM(0.4*(R550-M550),M550)</f>
        <v>9.9200000000000017</v>
      </c>
      <c r="P550" s="71">
        <f ca="1">SUM(0.6*(R550-M550),M550)</f>
        <v>12.280000000000001</v>
      </c>
      <c r="Q550" s="71">
        <f ca="1">SUM(0.8*(R550-M550),M550)</f>
        <v>14.64</v>
      </c>
      <c r="R550" s="108">
        <v>17</v>
      </c>
      <c r="S550" s="122"/>
      <c r="T550" s="111">
        <f ca="1">SUM((AD20+AE20+AF20+AG20+AH20+AO18+AP18+AQ18+AR18+AS18+AZ16+BA16+BB16+BC16+BD16)*0.132/5,(AI19+AJ19+AK19+AL19+AM19+AN19+AT17+AU17+AV17+AW17+AX17+AY17+BL14+BM14+BN14+BO14+BP14+BQ14+BY12+BZ12+CA12+CB12+CC12+CD12+CE11+CF11+CG11+CH11+CI11+CJ11)*0.132/6,(BE15+BF15+BG15+BH15+BI15+BJ15+BK15+BR13+BS13+BT13+BU13+BV13+BW13+BX13)*0.132/7,(CK10+CL10+CM10+CN10+CO10+CP9+CQ9+CR9+CS9+CT9+CS8+CR8+CQ8+CP8+CO8+CN7+CM7+CL7+CK7+CJ7+CI6+CH6+CG6+CF6+CE6+CD5+CC5+CB5+CA5+BZ5)*0.132/5,(BY4+BX4+BW4+BV4)*0.132/4,17)</f>
        <v>15.752624175824177</v>
      </c>
      <c r="U550" s="111"/>
      <c r="V550" s="122"/>
      <c r="W550" s="108"/>
    </row>
    <row r="551" spans="2:23">
      <c r="B551" s="108"/>
      <c r="C551" s="71"/>
      <c r="D551" s="71"/>
      <c r="E551" s="71"/>
      <c r="F551" s="108"/>
      <c r="G551" s="71"/>
      <c r="H551" s="71"/>
      <c r="I551" s="71"/>
      <c r="J551" s="108"/>
      <c r="K551" s="71"/>
      <c r="L551" s="71"/>
      <c r="M551" s="108"/>
      <c r="N551" s="109"/>
      <c r="O551" s="71"/>
      <c r="P551" s="71"/>
      <c r="Q551" s="71"/>
      <c r="R551" s="108"/>
      <c r="S551" s="122"/>
      <c r="T551" s="111"/>
      <c r="U551" s="111"/>
      <c r="V551" s="122"/>
      <c r="W551" s="108"/>
    </row>
    <row r="552" spans="2:23">
      <c r="B552" s="108">
        <v>31</v>
      </c>
      <c r="C552" s="71">
        <f ca="1">SUM(0.25*(F552-B552),B552)</f>
        <v>30</v>
      </c>
      <c r="D552" s="71">
        <f ca="1">SUM(0.5*(F552-B552)+B552)</f>
        <v>29</v>
      </c>
      <c r="E552" s="71">
        <f ca="1">SUM(0.75*(F552-B552),B552)</f>
        <v>28</v>
      </c>
      <c r="F552" s="108">
        <v>27</v>
      </c>
      <c r="G552" s="71">
        <f ca="1">SUM(0.25*(J552-F552),F552)</f>
        <v>26</v>
      </c>
      <c r="H552" s="71">
        <f ca="1">SUM(0.5*(J552-F552),F552)</f>
        <v>25</v>
      </c>
      <c r="I552" s="71">
        <f ca="1">SUM(0.75*(J552-F552),F552)</f>
        <v>24</v>
      </c>
      <c r="J552" s="108">
        <f ca="1">SUM(F552,-B552,F552)</f>
        <v>23</v>
      </c>
      <c r="K552" s="71">
        <f ca="1">SUM(0.333*(M552-J552),J552)</f>
        <v>22.2008</v>
      </c>
      <c r="L552" s="71">
        <f ca="1">SUM(0.666*(M552-J552),J552)</f>
        <v>21.401600000000002</v>
      </c>
      <c r="M552" s="108">
        <f ca="1">SUM(J552,-F552,J552,0.4*ABS(J552-F552))</f>
        <v>20.6</v>
      </c>
      <c r="N552" s="109">
        <f ca="1">SUM(0.2*(R552-M552),M552)</f>
        <v>19.880000000000003</v>
      </c>
      <c r="O552" s="71">
        <f ca="1">SUM(0.4*(R552-M552),M552)</f>
        <v>19.16</v>
      </c>
      <c r="P552" s="71">
        <f ca="1">SUM(0.6*(R552-M552),M552)</f>
        <v>18.44</v>
      </c>
      <c r="Q552" s="71">
        <f ca="1">SUM(0.8*(R552-M552),M552)</f>
        <v>17.72</v>
      </c>
      <c r="R552" s="108">
        <v>17</v>
      </c>
      <c r="S552" s="122"/>
      <c r="T552" s="111">
        <f ca="1">SUM((AU19+AV19+AW18+AX18+AY17+AZ17+BA16+BB16+BC15+BD15+BE14+BF14+BG13+BH13+BI12+BJ12+BK11+BL11+BM10+BN10+BS5+BT5+BU4+BV4)*0.132/2,(AT20+BO9+BP8+BQ7+BR6)*0.132,17)</f>
        <v>16.529538461538461</v>
      </c>
      <c r="U552" s="111"/>
      <c r="V552" s="122"/>
      <c r="W552" s="108"/>
    </row>
    <row r="553" spans="2:23">
      <c r="B553" s="108">
        <v>32</v>
      </c>
      <c r="C553" s="71">
        <f ca="1">SUM(0.25*(F553-B553),B553)</f>
        <v>30.75</v>
      </c>
      <c r="D553" s="71">
        <f ca="1">SUM(0.5*(F553-B553)+B553)</f>
        <v>29.5</v>
      </c>
      <c r="E553" s="71">
        <f ca="1">SUM(0.75*(F553-B553),B553)</f>
        <v>28.25</v>
      </c>
      <c r="F553" s="108">
        <v>27</v>
      </c>
      <c r="G553" s="71">
        <f ca="1">SUM(0.25*(J553-F553),F553)</f>
        <v>25.75</v>
      </c>
      <c r="H553" s="71">
        <f ca="1">SUM(0.5*(J553-F553),F553)</f>
        <v>24.5</v>
      </c>
      <c r="I553" s="71">
        <f ca="1">SUM(0.75*(J553-F553),F553)</f>
        <v>23.25</v>
      </c>
      <c r="J553" s="108">
        <f ca="1">SUM(F553,-B553,F553)</f>
        <v>22</v>
      </c>
      <c r="K553" s="71">
        <f ca="1">SUM(0.333*(M553-J553),J553)</f>
        <v>21.001</v>
      </c>
      <c r="L553" s="71">
        <f ca="1">SUM(0.666*(M553-J553),J553)</f>
        <v>20.002</v>
      </c>
      <c r="M553" s="108">
        <f ca="1">SUM(J553,-F553,J553,0.4*ABS(J553-F553))</f>
        <v>19</v>
      </c>
      <c r="N553" s="109">
        <f ca="1">SUM(0.2*(R553-M553),M553)</f>
        <v>18.6</v>
      </c>
      <c r="O553" s="71">
        <f ca="1">SUM(0.4*(R553-M553),M553)</f>
        <v>18.2</v>
      </c>
      <c r="P553" s="71">
        <f ca="1">SUM(0.6*(R553-M553),M553)</f>
        <v>17.8</v>
      </c>
      <c r="Q553" s="71">
        <f ca="1">SUM(0.8*(R553-M553),M553)</f>
        <v>17.4</v>
      </c>
      <c r="R553" s="108">
        <v>17</v>
      </c>
      <c r="S553" s="122"/>
      <c r="T553" s="111">
        <f ca="1">SUM((AR20+AS20+AT19+AU19+AY17+AZ17+BA16+BB16+BF14+BG14+BK12+BL12+BM11+BN11+BO10+BP10+BQ9+BR9)*0.132/2,(AV18+AW18+AX18+BC15+BD15+BE15+BH13+BI13+BJ13)*0.132/3,(BS8+BS7+BT6+BU5+BV4)*0.132,17)</f>
        <v>16.419538461538462</v>
      </c>
      <c r="U553" s="111"/>
      <c r="V553" s="122"/>
      <c r="W553" s="108"/>
    </row>
    <row r="554" spans="2:23">
      <c r="B554" s="108">
        <v>33</v>
      </c>
      <c r="C554" s="71">
        <f ca="1">SUM(0.25*(F554-B554),B554)</f>
        <v>31.5</v>
      </c>
      <c r="D554" s="71">
        <f ca="1">SUM(0.5*(F554-B554)+B554)</f>
        <v>30</v>
      </c>
      <c r="E554" s="71">
        <f ca="1">SUM(0.75*(F554-B554),B554)</f>
        <v>28.5</v>
      </c>
      <c r="F554" s="108">
        <v>27</v>
      </c>
      <c r="G554" s="71">
        <f ca="1">SUM(0.25*(J554-F554),F554)</f>
        <v>25.5</v>
      </c>
      <c r="H554" s="71">
        <f ca="1">SUM(0.5*(J554-F554),F554)</f>
        <v>24</v>
      </c>
      <c r="I554" s="71">
        <f ca="1">SUM(0.75*(J554-F554),F554)</f>
        <v>22.5</v>
      </c>
      <c r="J554" s="108">
        <f ca="1">SUM(F554,-B554,F554)</f>
        <v>21</v>
      </c>
      <c r="K554" s="71">
        <f ca="1">SUM(0.333*(M554-J554),J554)</f>
        <v>19.801199999999998</v>
      </c>
      <c r="L554" s="71">
        <f ca="1">SUM(0.666*(M554-J554),J554)</f>
        <v>18.6024</v>
      </c>
      <c r="M554" s="108">
        <f ca="1">SUM(J554,-F554,J554,0.4*ABS(J554-F554))</f>
        <v>17.4</v>
      </c>
      <c r="N554" s="109">
        <f ca="1">SUM(0.2*(R554-M554),M554)</f>
        <v>17.32</v>
      </c>
      <c r="O554" s="71">
        <f ca="1">SUM(0.4*(R554-M554),M554)</f>
        <v>17.24</v>
      </c>
      <c r="P554" s="71">
        <f ca="1">SUM(0.6*(R554-M554),M554)</f>
        <v>17.16</v>
      </c>
      <c r="Q554" s="71">
        <f ca="1">SUM(0.8*(R554-M554),M554)</f>
        <v>17.08</v>
      </c>
      <c r="R554" s="108">
        <v>17</v>
      </c>
      <c r="S554" s="122"/>
      <c r="T554" s="111">
        <f ca="1">SUM((AP20+AQ20+AU18+AV18)*0.132/2,(AR19+AS19+AT19+AW17+AX17+AY17+AZ16+BA16+BB16+BC15+BD15+BE15+BF14+BG14+BH14+BI13+BJ13+BK13+BL12+BM12+BN12+BO11+BP11+BQ11)*0.132/3,(BR10+BS10+BT9+BU9)*0.132/2,(BU8+BU7+BV6+BV5+BV4)*0.132,17)</f>
        <v>16.485538461538461</v>
      </c>
      <c r="U554" s="111"/>
      <c r="V554" s="122"/>
      <c r="W554" s="108"/>
    </row>
    <row r="555" spans="2:23">
      <c r="B555" s="108">
        <v>34</v>
      </c>
      <c r="C555" s="71">
        <f ca="1">SUM(0.25*(F555-B555),B555)</f>
        <v>32.25</v>
      </c>
      <c r="D555" s="71">
        <f ca="1">SUM(0.5*(F555-B555)+B555)</f>
        <v>30.5</v>
      </c>
      <c r="E555" s="71">
        <f ca="1">SUM(0.75*(F555-B555),B555)</f>
        <v>28.75</v>
      </c>
      <c r="F555" s="108">
        <v>27</v>
      </c>
      <c r="G555" s="71">
        <f ca="1">SUM(0.25*(J555-F555),F555)</f>
        <v>25.25</v>
      </c>
      <c r="H555" s="71">
        <f ca="1">SUM(0.5*(J555-F555),F555)</f>
        <v>23.5</v>
      </c>
      <c r="I555" s="71">
        <f ca="1">SUM(0.75*(J555-F555),F555)</f>
        <v>21.75</v>
      </c>
      <c r="J555" s="108">
        <f ca="1">SUM(F555,-B555,F555)</f>
        <v>20</v>
      </c>
      <c r="K555" s="71">
        <f ca="1">SUM(0.333*(M555-J555),J555)</f>
        <v>18.6014</v>
      </c>
      <c r="L555" s="71">
        <f ca="1">SUM(0.666*(M555-J555),J555)</f>
        <v>17.2028</v>
      </c>
      <c r="M555" s="108">
        <f ca="1">SUM(J555,-F555,J555,0.4*ABS(J555-F555))</f>
        <v>15.8</v>
      </c>
      <c r="N555" s="109">
        <f ca="1">SUM(0.2*(R555-M555),M555)</f>
        <v>16.04</v>
      </c>
      <c r="O555" s="71">
        <f ca="1">SUM(0.4*(R555-M555),M555)</f>
        <v>16.28</v>
      </c>
      <c r="P555" s="71">
        <f ca="1">SUM(0.6*(R555-M555),M555)</f>
        <v>16.52</v>
      </c>
      <c r="Q555" s="71">
        <f ca="1">SUM(0.8*(R555-M555),M555)</f>
        <v>16.76</v>
      </c>
      <c r="R555" s="108">
        <v>17</v>
      </c>
      <c r="S555" s="122"/>
      <c r="T555" s="111">
        <f ca="1">SUM((AN20+AO20+AP20+AQ19+AR19+AS19+AT18+AU18+AV18+AW17+AX17+AY17+AZ16+BA16+BB16+BG14+BH14+BI14+BN12+BO12+BP12+BQ11+BR11+BS11+BT10+BU10+BV10)*0.132/3,(BC15+BD15+BE15+BF15+BJ13+BK13+BL13+BM13)*0.132/4,(BW9+BX9)*0.132/2,(BX8+BW7+BW6+BV5+BV4)*0.132,17)</f>
        <v>15.836538461538462</v>
      </c>
      <c r="U555" s="111"/>
      <c r="V555" s="122"/>
      <c r="W555" s="108"/>
    </row>
    <row r="556" spans="2:23">
      <c r="B556" s="108">
        <v>35</v>
      </c>
      <c r="C556" s="71">
        <f ca="1">SUM(0.25*(F556-B556),B556)</f>
        <v>33</v>
      </c>
      <c r="D556" s="71">
        <f ca="1">SUM(0.5*(F556-B556)+B556)</f>
        <v>31</v>
      </c>
      <c r="E556" s="71">
        <f ca="1">SUM(0.75*(F556-B556),B556)</f>
        <v>29</v>
      </c>
      <c r="F556" s="108">
        <v>27</v>
      </c>
      <c r="G556" s="71">
        <f ca="1">SUM(0.25*(J556-F556),F556)</f>
        <v>25</v>
      </c>
      <c r="H556" s="71">
        <f ca="1">SUM(0.5*(J556-F556),F556)</f>
        <v>23</v>
      </c>
      <c r="I556" s="71">
        <f ca="1">SUM(0.75*(J556-F556),F556)</f>
        <v>21</v>
      </c>
      <c r="J556" s="108">
        <f ca="1">SUM(F556,-B556,F556)</f>
        <v>19</v>
      </c>
      <c r="K556" s="71">
        <f ca="1">SUM(0.333*(M556-J556),J556)</f>
        <v>17.4016</v>
      </c>
      <c r="L556" s="71">
        <f ca="1">SUM(0.666*(M556-J556),J556)</f>
        <v>15.8032</v>
      </c>
      <c r="M556" s="108">
        <f ca="1">SUM(J556,-F556,J556,0.4*ABS(J556-F556))</f>
        <v>14.2</v>
      </c>
      <c r="N556" s="109">
        <f ca="1">SUM(0.2*(R556-M556),M556)</f>
        <v>14.76</v>
      </c>
      <c r="O556" s="71">
        <f ca="1">SUM(0.4*(R556-M556),M556)</f>
        <v>15.32</v>
      </c>
      <c r="P556" s="71">
        <f ca="1">SUM(0.6*(R556-M556),M556)</f>
        <v>15.879999999999999</v>
      </c>
      <c r="Q556" s="71">
        <f ca="1">SUM(0.8*(R556-M556),M556)</f>
        <v>16.44</v>
      </c>
      <c r="R556" s="108">
        <v>17</v>
      </c>
      <c r="S556" s="122"/>
      <c r="T556" s="111">
        <f ca="1">SUM((AL20+AM20+AN20+AS18+AT18+AU18+AZ16+BA16+BB16)*0.132/3,(AO19+AP19+AQ19+AR19+AV17+AW17+AX17+AY17+BC15+BD15+BE15+BF15+BG14+BH14+BI14+BJ14+BK13+BL13+BM13+BN13+BO12+BP12+BQ12+BR12+BS11+BT11+BU11+BV11)*0.132/4,(BW10+BX10+BY10+BZ9+CA9+CB9)*0.132/3,(CA8+BZ8)*0.132/2,(BY7+BX6+BW5+BV4)*0.132,17)</f>
        <v>15.836538461538462</v>
      </c>
      <c r="U556" s="111"/>
      <c r="V556" s="122"/>
      <c r="W556" s="108"/>
    </row>
    <row r="557" spans="2:23">
      <c r="B557" s="108">
        <v>36</v>
      </c>
      <c r="C557" s="71">
        <f ca="1">SUM(0.25*(F557-B557),B557)</f>
        <v>33.75</v>
      </c>
      <c r="D557" s="71">
        <f ca="1">SUM(0.5*(F557-B557)+B557)</f>
        <v>31.5</v>
      </c>
      <c r="E557" s="71">
        <f ca="1">SUM(0.75*(F557-B557),B557)</f>
        <v>29.25</v>
      </c>
      <c r="F557" s="108">
        <v>27</v>
      </c>
      <c r="G557" s="71">
        <f ca="1">SUM(0.25*(J557-F557),F557)</f>
        <v>24.75</v>
      </c>
      <c r="H557" s="71">
        <f ca="1">SUM(0.5*(J557-F557),F557)</f>
        <v>22.5</v>
      </c>
      <c r="I557" s="71">
        <f ca="1">SUM(0.75*(J557-F557),F557)</f>
        <v>20.25</v>
      </c>
      <c r="J557" s="108">
        <f ca="1">SUM(F557,-B557,F557)</f>
        <v>18</v>
      </c>
      <c r="K557" s="71">
        <f ca="1">SUM(0.333*(M557-J557),J557)</f>
        <v>16.2018</v>
      </c>
      <c r="L557" s="71">
        <f ca="1">SUM(0.666*(M557-J557),J557)</f>
        <v>14.403599999999999</v>
      </c>
      <c r="M557" s="108">
        <f ca="1">SUM(J557,-F557,J557,0.4*ABS(J557-F557))</f>
        <v>12.6</v>
      </c>
      <c r="N557" s="109">
        <f ca="1">SUM(0.2*(R557-M557),M557)</f>
        <v>13.48</v>
      </c>
      <c r="O557" s="71">
        <f ca="1">SUM(0.4*(R557-M557),M557)</f>
        <v>14.36</v>
      </c>
      <c r="P557" s="71">
        <f ca="1">SUM(0.6*(R557-M557),M557)</f>
        <v>15.24</v>
      </c>
      <c r="Q557" s="71">
        <f ca="1">SUM(0.8*(R557-M557),M557)</f>
        <v>16.12</v>
      </c>
      <c r="R557" s="108">
        <v>17</v>
      </c>
      <c r="S557" s="122"/>
      <c r="T557" s="111">
        <f ca="1">SUM((AJ20+AK20+AL20)*0.132/3,(AM19+AN19+AO19+AP19+AQ18+AR18+AS18+AT18+AU17+AV17+AW17+AX17+AY16+AZ16+BA16+BB16+BH14+BI14+BJ14+BK14+BQ12+BR12+BS12+BT12+BU11+BV11+BW11+BX11+BY10+BZ10+CA10+CB10)*0.132/4,(BC15+BD15+BE15+BF15+BG15+BL13+BM13+BN13+BO13+BP13)*0.132/5,(CC9+CD9+CE9)*0.132/3,(CD8+CC8+CB7+CA7+BZ6+BY6+BX5+BW5)*0.132/2,BV4*0.132,17)</f>
        <v>15.873938461538462</v>
      </c>
      <c r="U557" s="111"/>
      <c r="V557" s="122"/>
      <c r="W557" s="108"/>
    </row>
    <row r="558" spans="2:23">
      <c r="B558" s="108">
        <v>37</v>
      </c>
      <c r="C558" s="71">
        <f ca="1">SUM(0.25*(F558-B558),B558)</f>
        <v>34.5</v>
      </c>
      <c r="D558" s="71">
        <f ca="1">SUM(0.5*(F558-B558)+B558)</f>
        <v>32</v>
      </c>
      <c r="E558" s="71">
        <f ca="1">SUM(0.75*(F558-B558),B558)</f>
        <v>29.5</v>
      </c>
      <c r="F558" s="108">
        <v>27</v>
      </c>
      <c r="G558" s="71">
        <f ca="1">SUM(0.25*(J558-F558),F558)</f>
        <v>24.5</v>
      </c>
      <c r="H558" s="71">
        <f ca="1">SUM(0.5*(J558-F558),F558)</f>
        <v>22</v>
      </c>
      <c r="I558" s="71">
        <f ca="1">SUM(0.75*(J558-F558),F558)</f>
        <v>19.5</v>
      </c>
      <c r="J558" s="108">
        <f ca="1">SUM(F558,-B558,F558)</f>
        <v>17</v>
      </c>
      <c r="K558" s="71">
        <f ca="1">SUM(0.333*(M558-J558),J558)</f>
        <v>15.001999999999999</v>
      </c>
      <c r="L558" s="71">
        <f ca="1">SUM(0.666*(M558-J558),J558)</f>
        <v>13.004</v>
      </c>
      <c r="M558" s="108">
        <f ca="1">SUM(J558,-F558,J558,0.4*ABS(J558-F558))</f>
        <v>11</v>
      </c>
      <c r="N558" s="109">
        <f ca="1">SUM(0.2*(R558-M558),M558)</f>
        <v>12.2</v>
      </c>
      <c r="O558" s="71">
        <f ca="1">SUM(0.4*(R558-M558),M558)</f>
        <v>13.4</v>
      </c>
      <c r="P558" s="71">
        <f ca="1">SUM(0.6*(R558-M558),M558)</f>
        <v>14.6</v>
      </c>
      <c r="Q558" s="71">
        <f ca="1">SUM(0.8*(R558-M558),M558)</f>
        <v>15.8</v>
      </c>
      <c r="R558" s="108">
        <v>17</v>
      </c>
      <c r="S558" s="122"/>
      <c r="T558" s="111">
        <f ca="1">SUM((AH20+AI20+AJ20+AK20+AL19+AM19+AN19+AO19+AU17+AV17+AW17+AX17+AY16+AZ16+BA16+BB16)*0.132/4,(AP18+AQ18+AR18+AS18+AT18+BC15+BD15+BE15+BF15+BG15+BH14+BI14+BJ14+BK14+BL14+BM13+BN13+BO13+BP13+BQ13+BR12+BS12+BT12+BU12+BV12)*0.132/5,(BW11+BX11+BY11+BZ11+CA10+CB10+CC10+CD10+CE9+CF9+CG9+CH9)*0.132/4,(CG8+CF8+CE8+CD7+CC7+CB7)*0.132/3,(CA6+BZ6+BY5+BX5+BW4+BV4)*0.132/2,17)</f>
        <v>15.807938461538463</v>
      </c>
      <c r="U558" s="111"/>
      <c r="V558" s="122"/>
      <c r="W558" s="108"/>
    </row>
    <row r="559" spans="2:23">
      <c r="B559" s="108">
        <v>38</v>
      </c>
      <c r="C559" s="71">
        <f ca="1">SUM(0.25*(F559-B559),B559)</f>
        <v>35.25</v>
      </c>
      <c r="D559" s="71">
        <f ca="1">SUM(0.5*(F559-B559)+B559)</f>
        <v>32.5</v>
      </c>
      <c r="E559" s="71">
        <f ca="1">SUM(0.75*(F559-B559),B559)</f>
        <v>29.75</v>
      </c>
      <c r="F559" s="108">
        <v>27</v>
      </c>
      <c r="G559" s="71">
        <f ca="1">SUM(0.25*(J559-F559),F559)</f>
        <v>24.25</v>
      </c>
      <c r="H559" s="71">
        <f ca="1">SUM(0.5*(J559-F559),F559)</f>
        <v>21.5</v>
      </c>
      <c r="I559" s="71">
        <f ca="1">SUM(0.75*(J559-F559),F559)</f>
        <v>18.75</v>
      </c>
      <c r="J559" s="108">
        <f ca="1">SUM(F559,-B559,F559)</f>
        <v>16</v>
      </c>
      <c r="K559" s="71">
        <f ca="1">SUM(0.333*(M559-J559),J559)</f>
        <v>13.8022</v>
      </c>
      <c r="L559" s="71">
        <f ca="1">SUM(0.666*(M559-J559),J559)</f>
        <v>11.6044</v>
      </c>
      <c r="M559" s="108">
        <f ca="1">SUM(J559,-F559,J559,0.4*ABS(J559-F559))</f>
        <v>9.4</v>
      </c>
      <c r="N559" s="109">
        <f ca="1">SUM(0.2*(R559-M559),M559)</f>
        <v>10.92</v>
      </c>
      <c r="O559" s="71">
        <f ca="1">SUM(0.4*(R559-M559),M559)</f>
        <v>12.440000000000001</v>
      </c>
      <c r="P559" s="71">
        <f ca="1">SUM(0.6*(R559-M559),M559)</f>
        <v>13.96</v>
      </c>
      <c r="Q559" s="71">
        <f ca="1">SUM(0.8*(R559-M559),M559)</f>
        <v>15.48</v>
      </c>
      <c r="R559" s="108">
        <v>17</v>
      </c>
      <c r="S559" s="122"/>
      <c r="T559" s="111">
        <f ca="1">SUM((AF20+AG20+AH20+AI20+AO18+AP18+AQ18+AR18)*0.132/4,(AJ19+AK19+AL19+AM19+AN19+AS17+AT17+AU17+AV17+AW17+AX16+AY16+AZ16+BA16+BB16+BI14+BJ14+BK14+BL14+BM14+BT12+BU12+BV12+BW12+BX12+BY11+BZ11+CA11+CB11+CC11)*0.132/5,(BC15+BD15+BE15+BF15+BG15+BH15+BN13+BO13+BP13+BQ13+BR13+BS13)*0.132/6,(CD10+CE10+CF10+CG10+CH9+CI9+CJ9+CK9)*0.132/4,(CJ8+CI8+CH8+CG7+CF7+CE7+CD6+CC6+CB6+CA5+BZ5+BY5+BX4+BW4+BV4)*0.132/3,17)</f>
        <v>15.845338461538461</v>
      </c>
      <c r="U559" s="111"/>
      <c r="V559" s="122"/>
      <c r="W559" s="108"/>
    </row>
    <row r="560" spans="2:23">
      <c r="B560" s="108">
        <v>39</v>
      </c>
      <c r="C560" s="71">
        <f ca="1">SUM(0.25*(F560-B560),B560)</f>
        <v>36</v>
      </c>
      <c r="D560" s="71">
        <f ca="1">SUM(0.5*(F560-B560)+B560)</f>
        <v>33</v>
      </c>
      <c r="E560" s="71">
        <f ca="1">SUM(0.75*(F560-B560),B560)</f>
        <v>30</v>
      </c>
      <c r="F560" s="108">
        <v>27</v>
      </c>
      <c r="G560" s="71">
        <f ca="1">SUM(0.25*(J560-F560),F560)</f>
        <v>24</v>
      </c>
      <c r="H560" s="71">
        <f ca="1">SUM(0.5*(J560-F560),F560)</f>
        <v>21</v>
      </c>
      <c r="I560" s="71">
        <f ca="1">SUM(0.75*(J560-F560),F560)</f>
        <v>18</v>
      </c>
      <c r="J560" s="108">
        <f ca="1">SUM(F560,-B560,F560)</f>
        <v>15</v>
      </c>
      <c r="K560" s="71">
        <f ca="1">SUM(0.333*(M560-J560),J560)</f>
        <v>12.6024</v>
      </c>
      <c r="L560" s="71">
        <f ca="1">SUM(0.666*(M560-J560),J560)</f>
        <v>10.2048</v>
      </c>
      <c r="M560" s="108">
        <f ca="1">SUM(J560,-F560,J560,0.4*ABS(J560-F560))</f>
        <v>7.8000000000000007</v>
      </c>
      <c r="N560" s="109">
        <f ca="1">SUM(0.2*(R560-M560),M560)</f>
        <v>9.64</v>
      </c>
      <c r="O560" s="71">
        <f ca="1">SUM(0.4*(R560-M560),M560)</f>
        <v>11.48</v>
      </c>
      <c r="P560" s="71">
        <f ca="1">SUM(0.6*(R560-M560),M560)</f>
        <v>13.32</v>
      </c>
      <c r="Q560" s="71">
        <f ca="1">SUM(0.8*(R560-M560),M560)</f>
        <v>15.16</v>
      </c>
      <c r="R560" s="108">
        <v>17</v>
      </c>
      <c r="S560" s="122"/>
      <c r="T560" s="111">
        <f ca="1">SUM((AD20+AE20+AF20+AG20+AH20+AI19+AJ19+AK19+AL19+AM19+AN18+AO18+AP18+AQ18+AR18+AS17+AT17+AU17+AV17+AW17+AX16+AY16+AZ16+BA16+BB16)*0.132/5,(BC15+BD15+BE15+BF15+BG15+BH15+BI14+BJ14+BK14+BL14+BM14+BN14+BO13+BP13+BQ13+BR13+BS13+BT13+BU12+BV12+BW12+BX12+BY12+BZ12)*0.132/6,(CA11+CB11+CC11+CD11+CE11+CF10+CG10+CH10+CI10+CJ10)*0.132/5,(CK9+CL9+CM9+CN9+CM8+CL8+CK8+CJ8+CI7+CH7+CG7+CF7+CE6+CD6+CC6+CB6)*0.132/4,(CA5+BZ5+BY5+BX4+BW4+BV4)*0.132/3,17)</f>
        <v>15.794738461538461</v>
      </c>
      <c r="U560" s="111"/>
      <c r="V560" s="122"/>
      <c r="W560" s="108"/>
    </row>
    <row r="561" spans="2:23">
      <c r="B561" s="108"/>
      <c r="C561" s="71"/>
      <c r="D561" s="71"/>
      <c r="E561" s="71"/>
      <c r="F561" s="108"/>
      <c r="G561" s="71"/>
      <c r="H561" s="71"/>
      <c r="I561" s="71"/>
      <c r="J561" s="108"/>
      <c r="K561" s="71"/>
      <c r="L561" s="71"/>
      <c r="M561" s="108"/>
      <c r="N561" s="109"/>
      <c r="O561" s="71"/>
      <c r="P561" s="71"/>
      <c r="Q561" s="71"/>
      <c r="R561" s="108"/>
      <c r="S561" s="122"/>
      <c r="T561" s="111"/>
      <c r="U561" s="111"/>
      <c r="V561" s="122"/>
      <c r="W561" s="108"/>
    </row>
    <row r="562" spans="2:23">
      <c r="B562" s="108">
        <v>32</v>
      </c>
      <c r="C562" s="71">
        <f ca="1">SUM(0.25*(F562-B562),B562)</f>
        <v>31</v>
      </c>
      <c r="D562" s="71">
        <f ca="1">SUM(0.5*(F562-B562)+B562)</f>
        <v>30</v>
      </c>
      <c r="E562" s="71">
        <f ca="1">SUM(0.75*(F562-B562),B562)</f>
        <v>29</v>
      </c>
      <c r="F562" s="108">
        <v>28</v>
      </c>
      <c r="G562" s="71">
        <f ca="1">SUM(0.25*(J562-F562),F562)</f>
        <v>27</v>
      </c>
      <c r="H562" s="71">
        <f ca="1">SUM(0.5*(J562-F562),F562)</f>
        <v>26</v>
      </c>
      <c r="I562" s="71">
        <f ca="1">SUM(0.75*(J562-F562),F562)</f>
        <v>25</v>
      </c>
      <c r="J562" s="108">
        <f ca="1">SUM(F562,-B562,F562)</f>
        <v>24</v>
      </c>
      <c r="K562" s="71">
        <f ca="1">SUM(0.333*(M562-J562),J562)</f>
        <v>23.2008</v>
      </c>
      <c r="L562" s="71">
        <f ca="1">SUM(0.666*(M562-J562),J562)</f>
        <v>22.401600000000002</v>
      </c>
      <c r="M562" s="108">
        <f ca="1">SUM(J562,-F562,J562,0.4*ABS(J562-F562))</f>
        <v>21.6</v>
      </c>
      <c r="N562" s="109">
        <f ca="1">SUM(0.2*(R562-M562),M562)</f>
        <v>20.68</v>
      </c>
      <c r="O562" s="71">
        <f ca="1">SUM(0.4*(R562-M562),M562)</f>
        <v>19.76</v>
      </c>
      <c r="P562" s="71">
        <f ca="1">SUM(0.6*(R562-M562),M562)</f>
        <v>18.84</v>
      </c>
      <c r="Q562" s="71">
        <f ca="1">SUM(0.8*(R562-M562),M562)</f>
        <v>17.92</v>
      </c>
      <c r="R562" s="108">
        <v>17</v>
      </c>
      <c r="S562" s="122"/>
      <c r="T562" s="111">
        <f ca="1">SUM((AS19+AT19+AU18+AV18+AW17+AX17+AY16+AZ16+BA15+BB15+BC14+BD14+BE13+BF13+BG12+BH12+BI11+BJ11+BK10+BL10)*0.132/2,(AR20+BM9+BN8)*0.132,(BO7+BP7+BQ6+BR6+BS5+BT5+BU4+BV4)*0.132/2,17)</f>
        <v>16.133538461538464</v>
      </c>
      <c r="U562" s="111"/>
      <c r="V562" s="122"/>
      <c r="W562" s="108"/>
    </row>
    <row r="563" spans="2:23">
      <c r="B563" s="108">
        <v>33</v>
      </c>
      <c r="C563" s="71">
        <f ca="1">SUM(0.25*(F563-B563),B563)</f>
        <v>31.75</v>
      </c>
      <c r="D563" s="71">
        <f ca="1">SUM(0.5*(F563-B563)+B563)</f>
        <v>30.5</v>
      </c>
      <c r="E563" s="71">
        <f ca="1">SUM(0.75*(F563-B563),B563)</f>
        <v>29.25</v>
      </c>
      <c r="F563" s="108">
        <v>28</v>
      </c>
      <c r="G563" s="71">
        <f ca="1">SUM(0.25*(J563-F563),F563)</f>
        <v>26.75</v>
      </c>
      <c r="H563" s="71">
        <f ca="1">SUM(0.5*(J563-F563),F563)</f>
        <v>25.5</v>
      </c>
      <c r="I563" s="71">
        <f ca="1">SUM(0.75*(J563-F563),F563)</f>
        <v>24.25</v>
      </c>
      <c r="J563" s="108">
        <f ca="1">SUM(F563,-B563,F563)</f>
        <v>23</v>
      </c>
      <c r="K563" s="71">
        <f ca="1">SUM(0.333*(M563-J563),J563)</f>
        <v>22.001</v>
      </c>
      <c r="L563" s="71">
        <f ca="1">SUM(0.666*(M563-J563),J563)</f>
        <v>21.002</v>
      </c>
      <c r="M563" s="108">
        <f ca="1">SUM(J563,-F563,J563,0.4*ABS(J563-F563))</f>
        <v>20</v>
      </c>
      <c r="N563" s="109">
        <f ca="1">SUM(0.2*(R563-M563),M563)</f>
        <v>19.4</v>
      </c>
      <c r="O563" s="71">
        <f ca="1">SUM(0.4*(R563-M563),M563)</f>
        <v>18.8</v>
      </c>
      <c r="P563" s="71">
        <f ca="1">SUM(0.6*(R563-M563),M563)</f>
        <v>18.2</v>
      </c>
      <c r="Q563" s="71">
        <f ca="1">SUM(0.8*(R563-M563),M563)</f>
        <v>17.6</v>
      </c>
      <c r="R563" s="108">
        <v>17</v>
      </c>
      <c r="S563" s="122"/>
      <c r="T563" s="111">
        <f ca="1">SUM((AP20+AQ20+AR19+AS19+AW17+AX17+AY16+AZ16)*0.132/2,(AT18+AU18+AV18+BA15+BB15+BC15+BF13+BG13+BH13)*0.132/3,(BD14+BE14+BI12+BJ12+BK11+BL11+BM10+BN10+BO9+BP9+BU4+BV4)*0.132/2,(BQ8+BR7+BS6+BT5)*0.132,17)</f>
        <v>16.155538461538463</v>
      </c>
      <c r="U563" s="111"/>
      <c r="V563" s="122"/>
      <c r="W563" s="108"/>
    </row>
    <row r="564" spans="2:23">
      <c r="B564" s="108">
        <v>34</v>
      </c>
      <c r="C564" s="71">
        <f ca="1">SUM(0.25*(F564-B564),B564)</f>
        <v>32.5</v>
      </c>
      <c r="D564" s="71">
        <f ca="1">SUM(0.5*(F564-B564)+B564)</f>
        <v>31</v>
      </c>
      <c r="E564" s="71">
        <f ca="1">SUM(0.75*(F564-B564),B564)</f>
        <v>29.5</v>
      </c>
      <c r="F564" s="108">
        <v>28</v>
      </c>
      <c r="G564" s="71">
        <f ca="1">SUM(0.25*(J564-F564),F564)</f>
        <v>26.5</v>
      </c>
      <c r="H564" s="71">
        <f ca="1">SUM(0.5*(J564-F564),F564)</f>
        <v>25</v>
      </c>
      <c r="I564" s="71">
        <f ca="1">SUM(0.75*(J564-F564),F564)</f>
        <v>23.5</v>
      </c>
      <c r="J564" s="108">
        <f ca="1">SUM(F564,-B564,F564)</f>
        <v>22</v>
      </c>
      <c r="K564" s="71">
        <f ca="1">SUM(0.333*(M564-J564),J564)</f>
        <v>20.801199999999998</v>
      </c>
      <c r="L564" s="71">
        <f ca="1">SUM(0.666*(M564-J564),J564)</f>
        <v>19.6024</v>
      </c>
      <c r="M564" s="108">
        <f ca="1">SUM(J564,-F564,J564,0.4*ABS(J564-F564))</f>
        <v>18.4</v>
      </c>
      <c r="N564" s="109">
        <f ca="1">SUM(0.2*(R564-M564),M564)</f>
        <v>18.119999999999997</v>
      </c>
      <c r="O564" s="71">
        <f ca="1">SUM(0.4*(R564-M564),M564)</f>
        <v>17.84</v>
      </c>
      <c r="P564" s="71">
        <f ca="1">SUM(0.6*(R564-M564),M564)</f>
        <v>17.56</v>
      </c>
      <c r="Q564" s="71">
        <f ca="1">SUM(0.8*(R564-M564),M564)</f>
        <v>17.28</v>
      </c>
      <c r="R564" s="108">
        <v>17</v>
      </c>
      <c r="S564" s="122"/>
      <c r="T564" s="111">
        <f ca="1">SUM((AN20+AO20+AS18+AT18)*0.132/2,(AP19+AQ19+AR19+AU17+AV17+AW17+AX16+AY16+AZ16+BA15+BB15+BC15+BD14+BE14+BF14+BG13+BH13+BI13+BJ12+BK12+BL12+BM11+BN11+BO11)*0.132/3,(BP10+BQ10+BR9+BS9)*0.132/2,(BT8+BT7+BU6+BU5+BV4)*0.132,17)</f>
        <v>15.649538461538462</v>
      </c>
      <c r="U564" s="111"/>
      <c r="V564" s="122"/>
      <c r="W564" s="108"/>
    </row>
    <row r="565" spans="2:23">
      <c r="B565" s="108">
        <v>35</v>
      </c>
      <c r="C565" s="71">
        <f ca="1">SUM(0.25*(F565-B565),B565)</f>
        <v>33.25</v>
      </c>
      <c r="D565" s="71">
        <f ca="1">SUM(0.5*(F565-B565)+B565)</f>
        <v>31.5</v>
      </c>
      <c r="E565" s="71">
        <f ca="1">SUM(0.75*(F565-B565),B565)</f>
        <v>29.75</v>
      </c>
      <c r="F565" s="108">
        <v>28</v>
      </c>
      <c r="G565" s="71">
        <f ca="1">SUM(0.25*(J565-F565),F565)</f>
        <v>26.25</v>
      </c>
      <c r="H565" s="71">
        <f ca="1">SUM(0.5*(J565-F565),F565)</f>
        <v>24.5</v>
      </c>
      <c r="I565" s="71">
        <f ca="1">SUM(0.75*(J565-F565),F565)</f>
        <v>22.75</v>
      </c>
      <c r="J565" s="108">
        <f ca="1">SUM(F565,-B565,F565)</f>
        <v>21</v>
      </c>
      <c r="K565" s="71">
        <f ca="1">SUM(0.333*(M565-J565),J565)</f>
        <v>19.6014</v>
      </c>
      <c r="L565" s="71">
        <f ca="1">SUM(0.666*(M565-J565),J565)</f>
        <v>18.2028</v>
      </c>
      <c r="M565" s="108">
        <f ca="1">SUM(J565,-F565,J565,0.4*ABS(J565-F565))</f>
        <v>16.8</v>
      </c>
      <c r="N565" s="109">
        <f ca="1">SUM(0.2*(R565-M565),M565)</f>
        <v>16.84</v>
      </c>
      <c r="O565" s="71">
        <f ca="1">SUM(0.4*(R565-M565),M565)</f>
        <v>16.88</v>
      </c>
      <c r="P565" s="71">
        <f ca="1">SUM(0.6*(R565-M565),M565)</f>
        <v>16.92</v>
      </c>
      <c r="Q565" s="71">
        <f ca="1">SUM(0.8*(R565-M565),M565)</f>
        <v>16.96</v>
      </c>
      <c r="R565" s="108">
        <v>17</v>
      </c>
      <c r="S565" s="122"/>
      <c r="T565" s="111">
        <f ca="1">SUM((AL20+AM20+AN20+AO19+AP19+AQ19+AR18+AS18+AT18+AU17+AV17+AW17+AX16+AY16+AZ16+BE14+BF14+BG14+BL12+BM12+BN12+BO11+BP11+BQ11+BR10+BS10+BT10)*0.132/3,(BA15+BB15+BC15+BD15+BH13+BI13+BJ13+BK13)*0.132/4,(BU9+BV9)*0.132/2,(BV8+BV7+BV6+BV5+BV4)*0.132,17)</f>
        <v>15.737538461538462</v>
      </c>
      <c r="U565" s="111"/>
      <c r="V565" s="122"/>
      <c r="W565" s="108"/>
    </row>
    <row r="566" spans="2:23">
      <c r="B566" s="108">
        <v>36</v>
      </c>
      <c r="C566" s="71">
        <f ca="1">SUM(0.25*(F566-B566),B566)</f>
        <v>34</v>
      </c>
      <c r="D566" s="71">
        <f ca="1">SUM(0.5*(F566-B566)+B566)</f>
        <v>32</v>
      </c>
      <c r="E566" s="71">
        <f ca="1">SUM(0.75*(F566-B566),B566)</f>
        <v>30</v>
      </c>
      <c r="F566" s="108">
        <v>28</v>
      </c>
      <c r="G566" s="71">
        <f ca="1">SUM(0.25*(J566-F566),F566)</f>
        <v>26</v>
      </c>
      <c r="H566" s="71">
        <f ca="1">SUM(0.5*(J566-F566),F566)</f>
        <v>24</v>
      </c>
      <c r="I566" s="71">
        <f ca="1">SUM(0.75*(J566-F566),F566)</f>
        <v>22</v>
      </c>
      <c r="J566" s="108">
        <f ca="1">SUM(F566,-B566,F566)</f>
        <v>20</v>
      </c>
      <c r="K566" s="71">
        <f ca="1">SUM(0.333*(M566-J566),J566)</f>
        <v>18.4016</v>
      </c>
      <c r="L566" s="71">
        <f ca="1">SUM(0.666*(M566-J566),J566)</f>
        <v>16.8032</v>
      </c>
      <c r="M566" s="108">
        <f ca="1">SUM(J566,-F566,J566,0.4*ABS(J566-F566))</f>
        <v>15.2</v>
      </c>
      <c r="N566" s="109">
        <f ca="1">SUM(0.2*(R566-M566),M566)</f>
        <v>15.559999999999999</v>
      </c>
      <c r="O566" s="71">
        <f ca="1">SUM(0.4*(R566-M566),M566)</f>
        <v>15.92</v>
      </c>
      <c r="P566" s="71">
        <f ca="1">SUM(0.6*(R566-M566),M566)</f>
        <v>16.28</v>
      </c>
      <c r="Q566" s="71">
        <f ca="1">SUM(0.8*(R566-M566),M566)</f>
        <v>16.64</v>
      </c>
      <c r="R566" s="108">
        <v>17</v>
      </c>
      <c r="S566" s="122"/>
      <c r="T566" s="111">
        <f ca="1">SUM((AJ20+AK20+AL20+AQ18+AR18+AS18+AX16+AY16+AZ16)*0.132/3,(AM19+AN19+AO19+AP19+AT17+AU17+AV17+AW17+BA15+BB15+BC15+BD15+BE14+BF14+BG14+BH14+BI13+BJ13+BK13+BL13+BM12+BN12+BO12+BP12+BQ11+BR11+BS11+BT11)*0.132/4,(BU10+BV10+BW10+BX9+BY9+BZ9)*0.132/3,(BY8+BX7+BW6+BV5+BV4)*0.132,17)</f>
        <v>15.880538461538462</v>
      </c>
      <c r="U566" s="111"/>
      <c r="V566" s="122"/>
      <c r="W566" s="108"/>
    </row>
    <row r="567" spans="2:23">
      <c r="B567" s="108">
        <v>37</v>
      </c>
      <c r="C567" s="71">
        <f ca="1">SUM(0.25*(F567-B567),B567)</f>
        <v>34.75</v>
      </c>
      <c r="D567" s="71">
        <f ca="1">SUM(0.5*(F567-B567)+B567)</f>
        <v>32.5</v>
      </c>
      <c r="E567" s="71">
        <f ca="1">SUM(0.75*(F567-B567),B567)</f>
        <v>30.25</v>
      </c>
      <c r="F567" s="108">
        <v>28</v>
      </c>
      <c r="G567" s="71">
        <f ca="1">SUM(0.25*(J567-F567),F567)</f>
        <v>25.75</v>
      </c>
      <c r="H567" s="71">
        <f ca="1">SUM(0.5*(J567-F567),F567)</f>
        <v>23.5</v>
      </c>
      <c r="I567" s="71">
        <f ca="1">SUM(0.75*(J567-F567),F567)</f>
        <v>21.25</v>
      </c>
      <c r="J567" s="108">
        <f ca="1">SUM(F567,-B567,F567)</f>
        <v>19</v>
      </c>
      <c r="K567" s="71">
        <f ca="1">SUM(0.333*(M567-J567),J567)</f>
        <v>17.2018</v>
      </c>
      <c r="L567" s="71">
        <f ca="1">SUM(0.666*(M567-J567),J567)</f>
        <v>15.403599999999999</v>
      </c>
      <c r="M567" s="108">
        <f ca="1">SUM(J567,-F567,J567,0.4*ABS(J567-F567))</f>
        <v>13.6</v>
      </c>
      <c r="N567" s="109">
        <f ca="1">SUM(0.2*(R567-M567),M567)</f>
        <v>14.28</v>
      </c>
      <c r="O567" s="71">
        <f ca="1">SUM(0.4*(R567-M567),M567)</f>
        <v>14.96</v>
      </c>
      <c r="P567" s="71">
        <f ca="1">SUM(0.6*(R567-M567),M567)</f>
        <v>15.64</v>
      </c>
      <c r="Q567" s="71">
        <f ca="1">SUM(0.8*(R567-M567),M567)</f>
        <v>16.32</v>
      </c>
      <c r="R567" s="108">
        <v>17</v>
      </c>
      <c r="S567" s="122"/>
      <c r="T567" s="111">
        <f ca="1">SUM((AH20+AI20+AJ20)*0.132/3,(AK19+AL19+AM19+AN19+AO18+AP18+AQ18+AR18+AS17+AT17+AU17+AV17+AW16+AX16+AY16+AZ16+BF14+BG14+BH14+BI14+BO12+BP12+BQ12+BR12+BS11+BT11+BU11+BV11+BW10+BX10+BY10+BZ10)*0.132/4,(BA15+BB15+BC15+BD15+BE15+BJ13+BK13+BL13+BM13+BN13)*0.132/5,(CA9+CB9+CC9)*0.132/3,(CB8+CA8+BZ7+BY7)*0.132/2,(BX6+BW5+BV4)*0.132,17)</f>
        <v>15.365738461538461</v>
      </c>
      <c r="U567" s="111"/>
      <c r="V567" s="122"/>
      <c r="W567" s="108"/>
    </row>
    <row r="568" spans="2:23">
      <c r="B568" s="108">
        <v>38</v>
      </c>
      <c r="C568" s="71">
        <f ca="1">SUM(0.25*(F568-B568),B568)</f>
        <v>35.5</v>
      </c>
      <c r="D568" s="71">
        <f ca="1">SUM(0.5*(F568-B568)+B568)</f>
        <v>33</v>
      </c>
      <c r="E568" s="71">
        <f ca="1">SUM(0.75*(F568-B568),B568)</f>
        <v>30.5</v>
      </c>
      <c r="F568" s="108">
        <v>28</v>
      </c>
      <c r="G568" s="71">
        <f ca="1">SUM(0.25*(J568-F568),F568)</f>
        <v>25.5</v>
      </c>
      <c r="H568" s="71">
        <f ca="1">SUM(0.5*(J568-F568),F568)</f>
        <v>23</v>
      </c>
      <c r="I568" s="71">
        <f ca="1">SUM(0.75*(J568-F568),F568)</f>
        <v>20.5</v>
      </c>
      <c r="J568" s="108">
        <f ca="1">SUM(F568,-B568,F568)</f>
        <v>18</v>
      </c>
      <c r="K568" s="71">
        <f ca="1">SUM(0.333*(M568-J568),J568)</f>
        <v>16.002</v>
      </c>
      <c r="L568" s="71">
        <f ca="1">SUM(0.666*(M568-J568),J568)</f>
        <v>14.004</v>
      </c>
      <c r="M568" s="108">
        <f ca="1">SUM(J568,-F568,J568,0.4*ABS(J568-F568))</f>
        <v>12</v>
      </c>
      <c r="N568" s="109">
        <f ca="1">SUM(0.2*(R568-M568),M568)</f>
        <v>13</v>
      </c>
      <c r="O568" s="71">
        <f ca="1">SUM(0.4*(R568-M568),M568)</f>
        <v>14</v>
      </c>
      <c r="P568" s="71">
        <f ca="1">SUM(0.6*(R568-M568),M568)</f>
        <v>15</v>
      </c>
      <c r="Q568" s="71">
        <f ca="1">SUM(0.8*(R568-M568),M568)</f>
        <v>16</v>
      </c>
      <c r="R568" s="108">
        <v>17</v>
      </c>
      <c r="S568" s="122"/>
      <c r="T568" s="111">
        <f ca="1">SUM((AF20+AG20+AH20+AI20+AJ19+AK19+AL19+AM19+AS17+AT17+AU17+AV17+AW16+AX16+AY16+AZ16)*0.132/4,(AN18+AO18+AP18+AQ18+AR18+BA15+BB15+BC15+BD15+BE15+BF14+BG14+BH14+BI14+BJ14+BK13+BL13+BM13+BN13+BO13+BP12+BQ12+BR12+BS12+BT12)*0.132/5,(BU11+BV11+BW11+BX11+BY10+BZ10+CA10+CB10+CC9+CD9+CE9+CF9)*0.132/4,(CE8+CD8+CC7+CB7+CA6+BZ6+BY5+BX5+BW4+BV4)*0.132/2,17)</f>
        <v>15.539538461538463</v>
      </c>
      <c r="U568" s="111"/>
      <c r="V568" s="122"/>
      <c r="W568" s="108"/>
    </row>
    <row r="569" spans="2:23">
      <c r="B569" s="108">
        <v>39</v>
      </c>
      <c r="C569" s="71">
        <f ca="1">SUM(0.25*(F569-B569),B569)</f>
        <v>36.25</v>
      </c>
      <c r="D569" s="71">
        <f ca="1">SUM(0.5*(F569-B569)+B569)</f>
        <v>33.5</v>
      </c>
      <c r="E569" s="71">
        <f ca="1">SUM(0.75*(F569-B569),B569)</f>
        <v>30.75</v>
      </c>
      <c r="F569" s="108">
        <v>28</v>
      </c>
      <c r="G569" s="71">
        <f ca="1">SUM(0.25*(J569-F569),F569)</f>
        <v>25.25</v>
      </c>
      <c r="H569" s="71">
        <f ca="1">SUM(0.5*(J569-F569),F569)</f>
        <v>22.5</v>
      </c>
      <c r="I569" s="71">
        <f ca="1">SUM(0.75*(J569-F569),F569)</f>
        <v>19.75</v>
      </c>
      <c r="J569" s="108">
        <f ca="1">SUM(F569,-B569,F569)</f>
        <v>17</v>
      </c>
      <c r="K569" s="71">
        <f ca="1">SUM(0.333*(M569-J569),J569)</f>
        <v>14.8022</v>
      </c>
      <c r="L569" s="71">
        <f ca="1">SUM(0.666*(M569-J569),J569)</f>
        <v>12.6044</v>
      </c>
      <c r="M569" s="108">
        <f ca="1">SUM(J569,-F569,J569,0.4*ABS(J569-F569))</f>
        <v>10.4</v>
      </c>
      <c r="N569" s="109">
        <f ca="1">SUM(0.2*(R569-M569),M569)</f>
        <v>11.72</v>
      </c>
      <c r="O569" s="71">
        <f ca="1">SUM(0.4*(R569-M569),M569)</f>
        <v>13.040000000000001</v>
      </c>
      <c r="P569" s="71">
        <f ca="1">SUM(0.6*(R569-M569),M569)</f>
        <v>14.36</v>
      </c>
      <c r="Q569" s="71">
        <f ca="1">SUM(0.8*(R569-M569),M569)</f>
        <v>15.68</v>
      </c>
      <c r="R569" s="108">
        <v>17</v>
      </c>
      <c r="S569" s="122"/>
      <c r="T569" s="111">
        <f ca="1">SUM((AD20+AE20+AF20+AG20++AM18+AN18+AO18+AP18)*0.132/4,(AH19+AI19+AJ19+AK19+AL19+AQ17+AR17+AS17+AT17+AU17+AV16+AW16+AX16+AY16+AZ16+BG14+BH14+BI14+BJ14+BK14+BR12+BS12+BT12+BU12+BV12+BW11+BX11+BY11+BZ11+CA11)*0.132/5,(BA15+BB15+BC15+BD15+BE15+BF15+BL13+BM13+BN13+BO13+BP13+BQ13)*0.132/6,(CB10+CC10+CD10+CE10+CF9+CG9+CH9+CI9)*0.132/4,(CH8+CG8+CF8+CE7+CD7+CC7+CB6+CA6+BZ6)*0.132/3,(BY5+BX5+BW4+BV4)*0.132/2,17)</f>
        <v>15.585738461538462</v>
      </c>
      <c r="U569" s="111"/>
      <c r="V569" s="122"/>
      <c r="W569" s="108"/>
    </row>
    <row r="570" spans="2:23">
      <c r="B570" s="108"/>
      <c r="C570" s="71"/>
      <c r="D570" s="71"/>
      <c r="E570" s="71"/>
      <c r="F570" s="108"/>
      <c r="G570" s="71"/>
      <c r="H570" s="71"/>
      <c r="I570" s="71"/>
      <c r="J570" s="108"/>
      <c r="K570" s="71"/>
      <c r="L570" s="71"/>
      <c r="M570" s="108"/>
      <c r="N570" s="109"/>
      <c r="O570" s="71"/>
      <c r="P570" s="71"/>
      <c r="Q570" s="71"/>
      <c r="R570" s="108"/>
      <c r="S570" s="122"/>
      <c r="T570" s="111"/>
      <c r="U570" s="111"/>
      <c r="V570" s="122"/>
      <c r="W570" s="108"/>
    </row>
    <row r="571" spans="2:23">
      <c r="B571" s="108">
        <v>33</v>
      </c>
      <c r="C571" s="71">
        <f ca="1">SUM(0.25*(F571-B571),B571)</f>
        <v>32</v>
      </c>
      <c r="D571" s="71">
        <f ca="1">SUM(0.5*(F571-B571)+B571)</f>
        <v>31</v>
      </c>
      <c r="E571" s="71">
        <f ca="1">SUM(0.75*(F571-B571),B571)</f>
        <v>30</v>
      </c>
      <c r="F571" s="108">
        <v>29</v>
      </c>
      <c r="G571" s="71">
        <f ca="1">SUM(0.25*(J571-F571),F571)</f>
        <v>28</v>
      </c>
      <c r="H571" s="71">
        <f ca="1">SUM(0.5*(J571-F571),F571)</f>
        <v>27</v>
      </c>
      <c r="I571" s="71">
        <f ca="1">SUM(0.75*(J571-F571),F571)</f>
        <v>26</v>
      </c>
      <c r="J571" s="108">
        <f ca="1">SUM(F571,-B571,F571)</f>
        <v>25</v>
      </c>
      <c r="K571" s="71">
        <f ca="1">SUM(0.333*(M571-J571),J571)</f>
        <v>24.001</v>
      </c>
      <c r="L571" s="71">
        <f ca="1">SUM(0.666*(M571-J571),J571)</f>
        <v>23.002</v>
      </c>
      <c r="M571" s="108">
        <f ca="1">SUM(J571,J571-G571)</f>
        <v>22</v>
      </c>
      <c r="N571" s="109">
        <f ca="1">SUM(0.2*(R571-M571),M571)</f>
        <v>21</v>
      </c>
      <c r="O571" s="71">
        <f ca="1">SUM(0.4*(R571-M571),M571)</f>
        <v>20</v>
      </c>
      <c r="P571" s="71">
        <f ca="1">SUM(0.6*(R571-M571),M571)</f>
        <v>19</v>
      </c>
      <c r="Q571" s="71">
        <f ca="1">SUM(0.8*(R571-M571),M571)</f>
        <v>18</v>
      </c>
      <c r="R571" s="108">
        <v>17</v>
      </c>
      <c r="S571" s="122"/>
      <c r="T571" s="111">
        <f ca="1">SUM((AQ19+AR19+AS18+AT18+AU17+AV17+AW16+AX16+AY15+AZ15+BA14+BB14+BC13+BD13+BE12+BF12+BG11+BH11+BI10+BJ10+BK9+BL9+BM8+BN8+BO7+BP7+BQ6+BR6+BS5+BT5+BU4+BV4)*0.132/2,AP20*0.132,17)</f>
        <v>15.605538461538464</v>
      </c>
      <c r="U571" s="111"/>
      <c r="V571" s="122"/>
      <c r="W571" s="108"/>
    </row>
    <row r="572" spans="2:23">
      <c r="B572" s="108">
        <v>34</v>
      </c>
      <c r="C572" s="71">
        <f ca="1">SUM(0.25*(F572-B572),B572)</f>
        <v>32.75</v>
      </c>
      <c r="D572" s="71">
        <f ca="1">SUM(0.5*(F572-B572)+B572)</f>
        <v>31.5</v>
      </c>
      <c r="E572" s="71">
        <f ca="1">SUM(0.75*(F572-B572),B572)</f>
        <v>30.25</v>
      </c>
      <c r="F572" s="108">
        <v>29</v>
      </c>
      <c r="G572" s="71">
        <f ca="1">SUM(0.25*(J572-F572),F572)</f>
        <v>27.75</v>
      </c>
      <c r="H572" s="71">
        <f ca="1">SUM(0.5*(J572-F572),F572)</f>
        <v>26.5</v>
      </c>
      <c r="I572" s="71">
        <f ca="1">SUM(0.75*(J572-F572),F572)</f>
        <v>25.25</v>
      </c>
      <c r="J572" s="108">
        <f ca="1">SUM(F572,-B572,F572)</f>
        <v>24</v>
      </c>
      <c r="K572" s="71">
        <f ca="1">SUM(0.333*(M572-J572),J572)</f>
        <v>23.001</v>
      </c>
      <c r="L572" s="71">
        <f ca="1">SUM(0.666*(M572-J572),J572)</f>
        <v>22.002</v>
      </c>
      <c r="M572" s="108">
        <f ca="1">SUM(J572,-F572,J572,0.4*ABS(J572-F572))</f>
        <v>21</v>
      </c>
      <c r="N572" s="109">
        <f ca="1">SUM(0.2*(R572-M572),M572)</f>
        <v>20.2</v>
      </c>
      <c r="O572" s="71">
        <f ca="1">SUM(0.4*(R572-M572),M572)</f>
        <v>19.4</v>
      </c>
      <c r="P572" s="71">
        <f ca="1">SUM(0.6*(R572-M572),M572)</f>
        <v>18.6</v>
      </c>
      <c r="Q572" s="71">
        <f ca="1">SUM(0.8*(R572-M572),M572)</f>
        <v>17.8</v>
      </c>
      <c r="R572" s="108">
        <v>17</v>
      </c>
      <c r="S572" s="122"/>
      <c r="T572" s="111">
        <f ca="1">SUM((AN20+AO20+AP19+AQ19+AU17+AV17+AW16+AX16)*0.132/2,(AR18+AS18+AT18+AY15+AZ15+BA15+BD13+BE13+BF13)*0.132/3,(BB14+BC14+BG12+BH12+BI11+BJ11+BK10+BL10+BM9+BN9+BQ6+BR6+BS5+BT5+BU4+BV4)*0.132/2,(BO8+BP7)*0.132,17)</f>
        <v>15.627538461538462</v>
      </c>
      <c r="U572" s="111"/>
      <c r="V572" s="122"/>
      <c r="W572" s="108"/>
    </row>
    <row r="573" spans="2:23">
      <c r="B573" s="108">
        <v>35</v>
      </c>
      <c r="C573" s="71">
        <f ca="1">SUM(0.25*(F573-B573),B573)</f>
        <v>33.5</v>
      </c>
      <c r="D573" s="71">
        <f ca="1">SUM(0.5*(F573-B573)+B573)</f>
        <v>32</v>
      </c>
      <c r="E573" s="71">
        <f ca="1">SUM(0.75*(F573-B573),B573)</f>
        <v>30.5</v>
      </c>
      <c r="F573" s="108">
        <v>29</v>
      </c>
      <c r="G573" s="71">
        <f ca="1">SUM(0.25*(J573-F573),F573)</f>
        <v>27.5</v>
      </c>
      <c r="H573" s="71">
        <f ca="1">SUM(0.5*(J573-F573),F573)</f>
        <v>26</v>
      </c>
      <c r="I573" s="71">
        <f ca="1">SUM(0.75*(J573-F573),F573)</f>
        <v>24.5</v>
      </c>
      <c r="J573" s="108">
        <f ca="1">SUM(F573,-B573,F573)</f>
        <v>23</v>
      </c>
      <c r="K573" s="71">
        <f ca="1">SUM(0.333*(M573-J573),J573)</f>
        <v>21.801199999999998</v>
      </c>
      <c r="L573" s="71">
        <f ca="1">SUM(0.666*(M573-J573),J573)</f>
        <v>20.6024</v>
      </c>
      <c r="M573" s="108">
        <f ca="1">SUM(J573,-F573,J573,0.4*ABS(J573-F573))</f>
        <v>19.4</v>
      </c>
      <c r="N573" s="109">
        <f ca="1">SUM(0.2*(R573-M573),M573)</f>
        <v>18.919999999999998</v>
      </c>
      <c r="O573" s="71">
        <f ca="1">SUM(0.4*(R573-M573),M573)</f>
        <v>18.439999999999998</v>
      </c>
      <c r="P573" s="71">
        <f ca="1">SUM(0.6*(R573-M573),M573)</f>
        <v>17.96</v>
      </c>
      <c r="Q573" s="71">
        <f ca="1">SUM(0.8*(R573-M573),M573)</f>
        <v>17.48</v>
      </c>
      <c r="R573" s="108">
        <v>17</v>
      </c>
      <c r="S573" s="122"/>
      <c r="T573" s="111">
        <f ca="1">SUM((AL20+AM20+AQ18+AR18)*0.132/2,(AN19+AO19+AP19+AS17+AT17+AU17+AV16+AW16+AX16++AY15+AZ15+BA15+BB14+BC14+BD14+BE13+BF13+BG13+BH12+BI12+BJ12+BK11+BL11+BM11)*0.132/3,(BN10+BO10+BP9+BQ9)*0.132/2,(BR8+BS7+BT6+BU5+BV4)*0.132,17)</f>
        <v>15.671538461538463</v>
      </c>
      <c r="U573" s="111"/>
      <c r="V573" s="122"/>
      <c r="W573" s="108"/>
    </row>
    <row r="574" spans="2:23">
      <c r="B574" s="108">
        <v>36</v>
      </c>
      <c r="C574" s="71">
        <f ca="1">SUM(0.25*(F574-B574),B574)</f>
        <v>34.25</v>
      </c>
      <c r="D574" s="71">
        <f ca="1">SUM(0.5*(F574-B574)+B574)</f>
        <v>32.5</v>
      </c>
      <c r="E574" s="71">
        <f ca="1">SUM(0.75*(F574-B574),B574)</f>
        <v>30.75</v>
      </c>
      <c r="F574" s="108">
        <v>29</v>
      </c>
      <c r="G574" s="71">
        <f ca="1">SUM(0.25*(J574-F574),F574)</f>
        <v>27.25</v>
      </c>
      <c r="H574" s="71">
        <f ca="1">SUM(0.5*(J574-F574),F574)</f>
        <v>25.5</v>
      </c>
      <c r="I574" s="71">
        <f ca="1">SUM(0.75*(J574-F574),F574)</f>
        <v>23.75</v>
      </c>
      <c r="J574" s="108">
        <f ca="1">SUM(F574,-B574,F574)</f>
        <v>22</v>
      </c>
      <c r="K574" s="71">
        <f ca="1">SUM(0.333*(M574-J574),J574)</f>
        <v>20.6014</v>
      </c>
      <c r="L574" s="71">
        <f ca="1">SUM(0.666*(M574-J574),J574)</f>
        <v>19.2028</v>
      </c>
      <c r="M574" s="108">
        <f ca="1">SUM(J574,-F574,J574,0.4*ABS(J574-F574))</f>
        <v>17.8</v>
      </c>
      <c r="N574" s="109">
        <f ca="1">SUM(0.2*(R574-M574),M574)</f>
        <v>17.64</v>
      </c>
      <c r="O574" s="71">
        <f ca="1">SUM(0.4*(R574-M574),M574)</f>
        <v>17.48</v>
      </c>
      <c r="P574" s="71">
        <f ca="1">SUM(0.6*(R574-M574),M574)</f>
        <v>17.32</v>
      </c>
      <c r="Q574" s="71">
        <f ca="1">SUM(0.8*(R574-M574),M574)</f>
        <v>17.16</v>
      </c>
      <c r="R574" s="108">
        <v>17</v>
      </c>
      <c r="S574" s="122"/>
      <c r="T574" s="111">
        <f ca="1">SUM((AJ20+AK20+AL20+AM19+AN19+AO19+AP18+AQ18+AR18+AS17+AT17+AU17+AV16+AW16+AX16+BC14+BD14+BE14+BJ12+BK12+BL12+BM11+BN11+BO11+BP10+BQ10+BR10)*0.132/3,(AY15+AZ15+BA15+BB15+BF13+BG13+BH13+BI13)*0.132/4,(BS9+BT9)*0.132/2,(BU8+BU7+BV6+BV5+BV4)*0.132,17)</f>
        <v>15.539538461538461</v>
      </c>
      <c r="U574" s="111"/>
      <c r="V574" s="122"/>
      <c r="W574" s="108"/>
    </row>
    <row r="575" spans="2:23">
      <c r="B575" s="108">
        <v>37</v>
      </c>
      <c r="C575" s="71">
        <f ca="1">SUM(0.25*(F575-B575),B575)</f>
        <v>35</v>
      </c>
      <c r="D575" s="71">
        <f ca="1">SUM(0.5*(F575-B575)+B575)</f>
        <v>33</v>
      </c>
      <c r="E575" s="71">
        <f ca="1">SUM(0.75*(F575-B575),B575)</f>
        <v>31</v>
      </c>
      <c r="F575" s="108">
        <v>29</v>
      </c>
      <c r="G575" s="71">
        <f ca="1">SUM(0.25*(J575-F575),F575)</f>
        <v>27</v>
      </c>
      <c r="H575" s="71">
        <f ca="1">SUM(0.5*(J575-F575),F575)</f>
        <v>25</v>
      </c>
      <c r="I575" s="71">
        <f ca="1">SUM(0.75*(J575-F575),F575)</f>
        <v>23</v>
      </c>
      <c r="J575" s="108">
        <f ca="1">SUM(F575,-B575,F575)</f>
        <v>21</v>
      </c>
      <c r="K575" s="71">
        <f ca="1">SUM(0.333*(M575-J575),J575)</f>
        <v>19.4016</v>
      </c>
      <c r="L575" s="71">
        <f ca="1">SUM(0.666*(M575-J575),J575)</f>
        <v>17.8032</v>
      </c>
      <c r="M575" s="108">
        <f ca="1">SUM(J575,-F575,J575,0.4*ABS(J575-F575))</f>
        <v>16.2</v>
      </c>
      <c r="N575" s="109">
        <f ca="1">SUM(0.2*(R575-M575),M575)</f>
        <v>16.36</v>
      </c>
      <c r="O575" s="71">
        <f ca="1">SUM(0.4*(R575-M575),M575)</f>
        <v>16.52</v>
      </c>
      <c r="P575" s="71">
        <f ca="1">SUM(0.6*(R575-M575),M575)</f>
        <v>16.68</v>
      </c>
      <c r="Q575" s="71">
        <f ca="1">SUM(0.8*(R575-M575),M575)</f>
        <v>16.84</v>
      </c>
      <c r="R575" s="108">
        <v>17</v>
      </c>
      <c r="S575" s="122"/>
      <c r="T575" s="111">
        <f ca="1">SUM((AH20+AI20+AJ20+AO18+AP18+AQ18+AV16+AW16+AX16)*0.132/3,(AK19+AL19+AM19+AN19+AR17+AS17+AT17+AU17+AY15+AZ15+BA15+BB15+BC14+BD14+BE14+BF14+BG13+BH13+BI13+BJ13+BK12+BL12+BM12+BN12+BO11+BP11+BQ11+BR11)*0.132/4,(BS10+BT10+BU10+BV9+BW9+BX9)*0.132/3,(BX8+BW7+BW6+BV5+BV4)*0.132,17)</f>
        <v>15.198538461538462</v>
      </c>
      <c r="U575" s="111"/>
      <c r="V575" s="122"/>
      <c r="W575" s="108"/>
    </row>
    <row r="576" spans="2:23">
      <c r="B576" s="108">
        <v>38</v>
      </c>
      <c r="C576" s="71">
        <f ca="1">SUM(0.25*(F576-B576),B576)</f>
        <v>35.75</v>
      </c>
      <c r="D576" s="71">
        <f ca="1">SUM(0.5*(F576-B576)+B576)</f>
        <v>33.5</v>
      </c>
      <c r="E576" s="71">
        <f ca="1">SUM(0.75*(F576-B576),B576)</f>
        <v>31.25</v>
      </c>
      <c r="F576" s="108">
        <v>29</v>
      </c>
      <c r="G576" s="71">
        <f ca="1">SUM(0.25*(J576-F576),F576)</f>
        <v>26.75</v>
      </c>
      <c r="H576" s="71">
        <f ca="1">SUM(0.5*(J576-F576),F576)</f>
        <v>24.5</v>
      </c>
      <c r="I576" s="71">
        <f ca="1">SUM(0.75*(J576-F576),F576)</f>
        <v>22.25</v>
      </c>
      <c r="J576" s="108">
        <f ca="1">SUM(F576,-B576,F576)</f>
        <v>20</v>
      </c>
      <c r="K576" s="71">
        <f ca="1">SUM(0.333*(M576-J576),J576)</f>
        <v>18.2018</v>
      </c>
      <c r="L576" s="71">
        <f ca="1">SUM(0.666*(M576-J576),J576)</f>
        <v>16.4036</v>
      </c>
      <c r="M576" s="108">
        <f ca="1">SUM(J576,-F576,J576,0.4*ABS(J576-F576))</f>
        <v>14.6</v>
      </c>
      <c r="N576" s="109">
        <f ca="1">SUM(0.2*(R576-M576),M576)</f>
        <v>15.08</v>
      </c>
      <c r="O576" s="71">
        <f ca="1">SUM(0.4*(R576-M576),M576)</f>
        <v>15.56</v>
      </c>
      <c r="P576" s="71">
        <f ca="1">SUM(0.6*(R576-M576),M576)</f>
        <v>16.04</v>
      </c>
      <c r="Q576" s="71">
        <f ca="1">SUM(0.8*(R576-M576),M576)</f>
        <v>16.52</v>
      </c>
      <c r="R576" s="108">
        <v>17</v>
      </c>
      <c r="S576" s="122"/>
      <c r="T576" s="111">
        <f ca="1">SUM((AF20+AG20+AH20)*0.132/3,(AI19+AJ19+AK19+AL19+AM18+AN18+AO18+AP18+AQ17+AR17+AS17+AT17+AU16+AV16+AW16+AX16+BD14+BE14+BF14+BG14+BM12+BN12+BO12+BP12+BQ11+BR11+BS11+BT11+BU10+BV10+BW10+BX10)*0.132/4,(AY15+AZ15+BA15+BB15+BC15+BH13+BI13+BJ13+BK13+BL13)*0.132/5,(BY9+BZ9+CA9)*0.132/3,(BZ8+BY7+BX6+BW5+BV4)*0.132,17)</f>
        <v>15.301938461538461</v>
      </c>
      <c r="U576" s="111"/>
      <c r="V576" s="122"/>
      <c r="W576" s="108"/>
    </row>
    <row r="577" spans="2:23">
      <c r="B577" s="108">
        <v>39</v>
      </c>
      <c r="C577" s="71">
        <f ca="1">SUM(0.25*(F577-B577),B577)</f>
        <v>36.5</v>
      </c>
      <c r="D577" s="71">
        <f ca="1">SUM(0.5*(F577-B577)+B577)</f>
        <v>34</v>
      </c>
      <c r="E577" s="71">
        <f ca="1">SUM(0.75*(F577-B577),B577)</f>
        <v>31.5</v>
      </c>
      <c r="F577" s="108">
        <v>29</v>
      </c>
      <c r="G577" s="71">
        <f ca="1">SUM(0.25*(J577-F577),F577)</f>
        <v>26.5</v>
      </c>
      <c r="H577" s="71">
        <f ca="1">SUM(0.5*(J577-F577),F577)</f>
        <v>24</v>
      </c>
      <c r="I577" s="71">
        <f ca="1">SUM(0.75*(J577-F577),F577)</f>
        <v>21.5</v>
      </c>
      <c r="J577" s="108">
        <f ca="1">SUM(F577,-B577,F577)</f>
        <v>19</v>
      </c>
      <c r="K577" s="71">
        <f ca="1">SUM(0.333*(M577-J577),J577)</f>
        <v>17.002</v>
      </c>
      <c r="L577" s="71">
        <f ca="1">SUM(0.666*(M577-J577),J577)</f>
        <v>15.004</v>
      </c>
      <c r="M577" s="108">
        <f ca="1">SUM(J577,-F577,J577,0.4*ABS(J577-F577))</f>
        <v>13</v>
      </c>
      <c r="N577" s="109">
        <f ca="1">SUM(0.2*(R577-M577),M577)</f>
        <v>13.8</v>
      </c>
      <c r="O577" s="71">
        <f ca="1">SUM(0.4*(R577-M577),M577)</f>
        <v>14.6</v>
      </c>
      <c r="P577" s="71">
        <f ca="1">SUM(0.6*(R577-M577),M577)</f>
        <v>15.4</v>
      </c>
      <c r="Q577" s="71">
        <f ca="1">SUM(0.8*(R577-M577),M577)</f>
        <v>16.2</v>
      </c>
      <c r="R577" s="108">
        <v>17</v>
      </c>
      <c r="S577" s="122"/>
      <c r="T577" s="111">
        <f ca="1">SUM((AD20+AE20+AF20+AG20+AH19+AI19+AJ19+AK19+AQ17+AR17+AS17+AT17+AU16+AV16+AW16+AX16)*0.132/4,(AL18+AM18+AN18+AO18+AP18+AY15+AZ15+BA15+BB15+BC15+BD14+BE14+BF14+BG14+BH14+BI13+BJ13+BK13+BL13+BM13+BN12+BO12+BP12+BQ12+BR12)*0.132/5,(BS11+BT11+BU11+BV11+BW10+BX10+BY10+BZ10+CA9+CB9+CC9+CD9)*0.132/4,(CC8+CB8+CA7+BZ7+BY6+BX6)*0.132/2,(BW5+BV4)*0.132,17)</f>
        <v>15.394338461538462</v>
      </c>
      <c r="U577" s="111"/>
      <c r="V577" s="122"/>
      <c r="W577" s="108"/>
    </row>
    <row r="578" spans="2:23">
      <c r="B578" s="108"/>
      <c r="C578" s="71"/>
      <c r="D578" s="71"/>
      <c r="E578" s="71"/>
      <c r="F578" s="108"/>
      <c r="G578" s="71"/>
      <c r="H578" s="71"/>
      <c r="I578" s="71"/>
      <c r="J578" s="108"/>
      <c r="K578" s="71"/>
      <c r="L578" s="71"/>
      <c r="M578" s="108"/>
      <c r="N578" s="109"/>
      <c r="O578" s="71"/>
      <c r="P578" s="71"/>
      <c r="Q578" s="71"/>
      <c r="R578" s="108"/>
      <c r="S578" s="122"/>
      <c r="T578" s="111"/>
      <c r="U578" s="111"/>
      <c r="V578" s="122"/>
      <c r="W578" s="108"/>
    </row>
    <row r="579" spans="2:23">
      <c r="B579" s="108">
        <v>35</v>
      </c>
      <c r="C579" s="71">
        <f ca="1">SUM(0.25*(F579-B579),B579)</f>
        <v>33.75</v>
      </c>
      <c r="D579" s="71">
        <f ca="1">SUM(0.5*(F579-B579)+B579)</f>
        <v>32.5</v>
      </c>
      <c r="E579" s="71">
        <f ca="1">SUM(0.75*(F579-B579),B579)</f>
        <v>31.25</v>
      </c>
      <c r="F579" s="108">
        <v>30</v>
      </c>
      <c r="G579" s="71">
        <f ca="1">SUM(0.25*(J579-F579),F579)</f>
        <v>28.75</v>
      </c>
      <c r="H579" s="71">
        <f ca="1">SUM(0.5*(J579-F579),F579)</f>
        <v>27.5</v>
      </c>
      <c r="I579" s="71">
        <f ca="1">SUM(0.75*(J579-F579),F579)</f>
        <v>26.25</v>
      </c>
      <c r="J579" s="108">
        <f ca="1">SUM(F579,-B579,F579)</f>
        <v>25</v>
      </c>
      <c r="K579" s="71">
        <f ca="1">SUM(0.333*(M579-J579),J579)</f>
        <v>24.001</v>
      </c>
      <c r="L579" s="71">
        <f ca="1">SUM(0.666*(M579-J579),J579)</f>
        <v>23.002</v>
      </c>
      <c r="M579" s="108">
        <f ca="1">SUM(J579,-F579,J579,0.4*ABS(J579-F579))</f>
        <v>22</v>
      </c>
      <c r="N579" s="109">
        <f ca="1">SUM(0.2*(R579-M579),M579)</f>
        <v>21</v>
      </c>
      <c r="O579" s="71">
        <f ca="1">SUM(0.4*(R579-M579),M579)</f>
        <v>20</v>
      </c>
      <c r="P579" s="71">
        <f ca="1">SUM(0.6*(R579-M579),M579)</f>
        <v>19</v>
      </c>
      <c r="Q579" s="71">
        <f ca="1">SUM(0.8*(R579-M579),M579)</f>
        <v>18</v>
      </c>
      <c r="R579" s="108">
        <v>17</v>
      </c>
      <c r="S579" s="122"/>
      <c r="T579" s="111">
        <f ca="1">SUM((AL20+AM20+AN19+AO19+AS17+AT17+AU16+AV16+AZ14+BA14+BE12+BF12+BG11+BH11+BI10+BJ10+BK9+BL9+BM8+BN8+BO7+BP7+BQ6+BR6+BS5+BT5+BU4+BV4)*0.132/2,(AP18+AQ18+AR18+AW15+AX15+AY15+BB13+BC13+BD13)*0.132/3,17)</f>
        <v>15.165538461538462</v>
      </c>
      <c r="U579" s="111"/>
      <c r="V579" s="122"/>
      <c r="W579" s="108"/>
    </row>
    <row r="580" spans="2:23">
      <c r="B580" s="108">
        <v>36</v>
      </c>
      <c r="C580" s="71">
        <f ca="1">SUM(0.25*(F580-B580),B580)</f>
        <v>34.5</v>
      </c>
      <c r="D580" s="71">
        <f ca="1">SUM(0.5*(F580-B580)+B580)</f>
        <v>33</v>
      </c>
      <c r="E580" s="71">
        <f ca="1">SUM(0.75*(F580-B580),B580)</f>
        <v>31.5</v>
      </c>
      <c r="F580" s="108">
        <v>30</v>
      </c>
      <c r="G580" s="71">
        <f ca="1">SUM(0.25*(J580-F580),F580)</f>
        <v>28.5</v>
      </c>
      <c r="H580" s="71">
        <f ca="1">SUM(0.5*(J580-F580),F580)</f>
        <v>27</v>
      </c>
      <c r="I580" s="71">
        <f ca="1">SUM(0.75*(J580-F580),F580)</f>
        <v>25.5</v>
      </c>
      <c r="J580" s="108">
        <f ca="1">SUM(F580,-B580,F580)</f>
        <v>24</v>
      </c>
      <c r="K580" s="71">
        <f ca="1">SUM(0.333*(M580-J580),J580)</f>
        <v>22.801199999999998</v>
      </c>
      <c r="L580" s="71">
        <f ca="1">SUM(0.666*(M580-J580),J580)</f>
        <v>21.6024</v>
      </c>
      <c r="M580" s="108">
        <f ca="1">SUM(J580,-F580,J580,0.4*ABS(J580-F580))</f>
        <v>20.4</v>
      </c>
      <c r="N580" s="109">
        <f ca="1">SUM(0.2*(R580-M580),M580)</f>
        <v>19.72</v>
      </c>
      <c r="O580" s="71">
        <f ca="1">SUM(0.4*(R580-M580),M580)</f>
        <v>19.04</v>
      </c>
      <c r="P580" s="71">
        <f ca="1">SUM(0.6*(R580-M580),M580)</f>
        <v>18.36</v>
      </c>
      <c r="Q580" s="71">
        <f ca="1">SUM(0.8*(R580-M580),M580)</f>
        <v>17.68</v>
      </c>
      <c r="R580" s="108">
        <v>17</v>
      </c>
      <c r="S580" s="122"/>
      <c r="T580" s="111">
        <f ca="1">SUM((AJ20+AK20++AO18+AP18)*0.132/2,(AL19+AM19+AN19+AQ17+AR17+AS17+AT16+AU16+AV16+AW15+AX15+AY15+AZ14+BA14+BB14+BC13+BD13+BE13+BF12+BG12+BH12+BI11+BJ11+BK11)*0.132/3,(BL10+BM10+BN9+BO9+BS5+BT5+BU4+BV4)*0.132/2,(BP8+BQ7+BR6)*0.132,17)</f>
        <v>14.923538461538461</v>
      </c>
      <c r="U580" s="111"/>
      <c r="V580" s="122"/>
      <c r="W580" s="108"/>
    </row>
    <row r="581" spans="2:23">
      <c r="B581" s="108">
        <v>37</v>
      </c>
      <c r="C581" s="71">
        <f ca="1">SUM(0.25*(F581-B581),B581)</f>
        <v>35.25</v>
      </c>
      <c r="D581" s="71">
        <f ca="1">SUM(0.5*(F581-B581)+B581)</f>
        <v>33.5</v>
      </c>
      <c r="E581" s="71">
        <f ca="1">SUM(0.75*(F581-B581),B581)</f>
        <v>31.75</v>
      </c>
      <c r="F581" s="108">
        <v>30</v>
      </c>
      <c r="G581" s="71">
        <f ca="1">SUM(0.25*(J581-F581),F581)</f>
        <v>28.25</v>
      </c>
      <c r="H581" s="71">
        <f ca="1">SUM(0.5*(J581-F581),F581)</f>
        <v>26.5</v>
      </c>
      <c r="I581" s="71">
        <f ca="1">SUM(0.75*(J581-F581),F581)</f>
        <v>24.75</v>
      </c>
      <c r="J581" s="108">
        <f ca="1">SUM(F581,-B581,F581)</f>
        <v>23</v>
      </c>
      <c r="K581" s="71">
        <f ca="1">SUM(0.333*(M581-J581),J581)</f>
        <v>21.6014</v>
      </c>
      <c r="L581" s="71">
        <f ca="1">SUM(0.666*(M581-J581),J581)</f>
        <v>20.2028</v>
      </c>
      <c r="M581" s="108">
        <f ca="1">SUM(J581,-F581,J581,0.4*ABS(J581-F581))</f>
        <v>18.8</v>
      </c>
      <c r="N581" s="109">
        <f ca="1">SUM(0.2*(R581-M581),M581)</f>
        <v>18.44</v>
      </c>
      <c r="O581" s="71">
        <f ca="1">SUM(0.4*(R581-M581),M581)</f>
        <v>18.080000000000002</v>
      </c>
      <c r="P581" s="71">
        <f ca="1">SUM(0.6*(R581-M581),M581)</f>
        <v>17.72</v>
      </c>
      <c r="Q581" s="71">
        <f ca="1">SUM(0.8*(R581-M581),M581)</f>
        <v>17.36</v>
      </c>
      <c r="R581" s="108">
        <v>17</v>
      </c>
      <c r="S581" s="122"/>
      <c r="T581" s="111">
        <f ca="1">SUM((AH20+AI20+AJ20+AK19+AL19+AM19+AN18+AO18+AP18+AQ17+AR17+AS17+AT16+AU16+AV16+BA14+BB14+BC14+BH12+BI12+BJ12+BK11+BL11+BM11+BN10+BO10+BP10)*0.132/3,(AW15+AX15+AY15+AZ15+BD13+BE13+BF13+BG13)*0.132/4,(BQ9+BR9)*0.132/2,(BS8++BS7+BT6+BU5+BV4)*0.132,17)</f>
        <v>14.989538461538462</v>
      </c>
      <c r="U581" s="111"/>
      <c r="V581" s="122"/>
      <c r="W581" s="108"/>
    </row>
    <row r="582" spans="2:23">
      <c r="B582" s="108">
        <v>38</v>
      </c>
      <c r="C582" s="71">
        <f ca="1">SUM(0.25*(F582-B582),B582)</f>
        <v>36</v>
      </c>
      <c r="D582" s="71">
        <f ca="1">SUM(0.5*(F582-B582)+B582)</f>
        <v>34</v>
      </c>
      <c r="E582" s="71">
        <f ca="1">SUM(0.75*(F582-B582),B582)</f>
        <v>32</v>
      </c>
      <c r="F582" s="108">
        <v>30</v>
      </c>
      <c r="G582" s="71">
        <f ca="1">SUM(0.25*(J582-F582),F582)</f>
        <v>28</v>
      </c>
      <c r="H582" s="71">
        <f ca="1">SUM(0.5*(J582-F582),F582)</f>
        <v>26</v>
      </c>
      <c r="I582" s="71">
        <f ca="1">SUM(0.75*(J582-F582),F582)</f>
        <v>24</v>
      </c>
      <c r="J582" s="108">
        <f ca="1">SUM(F582,-B582,F582)</f>
        <v>22</v>
      </c>
      <c r="K582" s="71">
        <f ca="1">SUM(0.333*(M582-J582),J582)</f>
        <v>20.4016</v>
      </c>
      <c r="L582" s="71">
        <f ca="1">SUM(0.666*(M582-J582),J582)</f>
        <v>18.8032</v>
      </c>
      <c r="M582" s="108">
        <f ca="1">SUM(J582,-F582,J582,0.4*ABS(J582-F582))</f>
        <v>17.2</v>
      </c>
      <c r="N582" s="109">
        <f ca="1">SUM(0.2*(R582-M582),M582)</f>
        <v>17.16</v>
      </c>
      <c r="O582" s="71">
        <f ca="1">SUM(0.4*(R582-M582),M582)</f>
        <v>17.12</v>
      </c>
      <c r="P582" s="71">
        <f ca="1">SUM(0.6*(R582-M582),M582)</f>
        <v>17.08</v>
      </c>
      <c r="Q582" s="71">
        <f ca="1">SUM(0.8*(R582-M582),M582)</f>
        <v>17.04</v>
      </c>
      <c r="R582" s="108">
        <v>17</v>
      </c>
      <c r="S582" s="122"/>
      <c r="T582" s="111">
        <f ca="1">SUM((AF20+AG20+AH20+AM18+AN18+AO18+AT16+AU16+AV16)*0.132/3,(AI19+AJ19+AK19+AL19+AP17+AQ17+AR17+AS17+AW15+AX15+AY15+AZ15+BA14+BB14+BC14+BD14+BE13+BF13+BG13+BH13+BI12+BJ12+BK12+BL12+BM11+BN11+BO11+BP11)*0.132/4,(BQ10+BR10+BS10+BT9+BU9+BV9)*0.132/3,(BV8+BV7+BV6+BV5+BV4)*0.132,17)</f>
        <v>15.275538461538462</v>
      </c>
      <c r="U582" s="111"/>
      <c r="V582" s="122"/>
      <c r="W582" s="108"/>
    </row>
    <row r="583" spans="2:23">
      <c r="B583" s="108">
        <v>39</v>
      </c>
      <c r="C583" s="71">
        <f ca="1">SUM(0.25*(F583-B583),B583)</f>
        <v>36.75</v>
      </c>
      <c r="D583" s="71">
        <f ca="1">SUM(0.5*(F583-B583)+B583)</f>
        <v>34.5</v>
      </c>
      <c r="E583" s="71">
        <f ca="1">SUM(0.75*(F583-B583),B583)</f>
        <v>32.25</v>
      </c>
      <c r="F583" s="108">
        <v>30</v>
      </c>
      <c r="G583" s="71">
        <f ca="1">SUM(0.25*(J583-F583),F583)</f>
        <v>27.75</v>
      </c>
      <c r="H583" s="71">
        <f ca="1">SUM(0.5*(J583-F583),F583)</f>
        <v>25.5</v>
      </c>
      <c r="I583" s="71">
        <f ca="1">SUM(0.75*(J583-F583),F583)</f>
        <v>23.25</v>
      </c>
      <c r="J583" s="108">
        <f ca="1">SUM(F583,-B583,F583)</f>
        <v>21</v>
      </c>
      <c r="K583" s="71">
        <f ca="1">SUM(0.333*(M583-J583),J583)</f>
        <v>19.2018</v>
      </c>
      <c r="L583" s="71">
        <f ca="1">SUM(0.666*(M583-J583),J583)</f>
        <v>17.4036</v>
      </c>
      <c r="M583" s="108">
        <f ca="1">SUM(J583,-F583,J583,0.4*ABS(J583-F583))</f>
        <v>15.6</v>
      </c>
      <c r="N583" s="109">
        <f ca="1">SUM(0.2*(R583-M583),M583)</f>
        <v>15.879999999999999</v>
      </c>
      <c r="O583" s="71">
        <f ca="1">SUM(0.4*(R583-M583),M583)</f>
        <v>16.16</v>
      </c>
      <c r="P583" s="71">
        <f ca="1">SUM(0.6*(R583-M583),M583)</f>
        <v>16.44</v>
      </c>
      <c r="Q583" s="71">
        <f ca="1">SUM(0.8*(R583-M583),M583)</f>
        <v>16.72</v>
      </c>
      <c r="R583" s="108">
        <v>17</v>
      </c>
      <c r="S583" s="122"/>
      <c r="T583" s="111">
        <f ca="1">SUM((AD20+AE20+AF20)*0.132/3,(AG19+AH19+AI19+AJ19+AK18+AL18+AM18+AN18+AO17+AP17+AQ17+AR17+AS16+AT16+AU16+AV16+BB14+BC14+BD14+BE14+BK12+BL12+BM12+BN12+BO11+BP11+BQ11+BR11+BS10+BT10+BU10+BV10)*0.132/4,(AW15+AX15+AY15+AZ15+BA15+BF13+BG13+BH13+BI13+BJ13)*0.132/5,(BW9+BX9+BY9)*0.132/3,(BX8+BX7+BW6+BW5+BV4)*0.132,17)</f>
        <v>15.297538461538462</v>
      </c>
      <c r="U583" s="111"/>
      <c r="V583" s="122"/>
      <c r="W583" s="108"/>
    </row>
    <row r="584" spans="2:23">
      <c r="B584" s="108"/>
      <c r="C584" s="71"/>
      <c r="D584" s="71"/>
      <c r="E584" s="71"/>
      <c r="F584" s="108"/>
      <c r="G584" s="71"/>
      <c r="H584" s="71"/>
      <c r="I584" s="71"/>
      <c r="J584" s="108"/>
      <c r="K584" s="71"/>
      <c r="L584" s="71"/>
      <c r="M584" s="108"/>
      <c r="N584" s="109"/>
      <c r="O584" s="71"/>
      <c r="P584" s="71"/>
      <c r="Q584" s="71"/>
      <c r="R584" s="108"/>
      <c r="S584" s="122"/>
      <c r="T584" s="111"/>
      <c r="U584" s="111"/>
      <c r="V584" s="122"/>
      <c r="W584" s="108"/>
    </row>
    <row r="585" spans="2:23">
      <c r="B585" s="108">
        <v>36</v>
      </c>
      <c r="C585" s="71">
        <f ca="1">SUM(0.25*(F585-B585),B585)</f>
        <v>34.75</v>
      </c>
      <c r="D585" s="71">
        <f ca="1">SUM(0.5*(F585-B585)+B585)</f>
        <v>33.5</v>
      </c>
      <c r="E585" s="71">
        <f ca="1">SUM(0.75*(F585-B585),B585)</f>
        <v>32.25</v>
      </c>
      <c r="F585" s="108">
        <v>31</v>
      </c>
      <c r="G585" s="71">
        <f ca="1">SUM(0.25*(J585-F585),F585)</f>
        <v>29.75</v>
      </c>
      <c r="H585" s="71">
        <f ca="1">SUM(0.5*(J585-F585),F585)</f>
        <v>28.5</v>
      </c>
      <c r="I585" s="71">
        <f ca="1">SUM(0.75*(J585-F585),F585)</f>
        <v>27.25</v>
      </c>
      <c r="J585" s="108">
        <f ca="1">SUM(F585,-B585,F585)</f>
        <v>26</v>
      </c>
      <c r="K585" s="71">
        <f ca="1">SUM(0.333*(M585-J585),J585)</f>
        <v>25.001</v>
      </c>
      <c r="L585" s="71">
        <f ca="1">SUM(0.666*(M585-J585),J585)</f>
        <v>24.002</v>
      </c>
      <c r="M585" s="108">
        <f ca="1">SUM(J585,-F585,J585,0.4*ABS(J585-F585))</f>
        <v>23</v>
      </c>
      <c r="N585" s="109">
        <f ca="1">SUM(0.2*(R585-M585),M585)</f>
        <v>21.8</v>
      </c>
      <c r="O585" s="71">
        <f ca="1">SUM(0.4*(R585-M585),M585)</f>
        <v>20.6</v>
      </c>
      <c r="P585" s="71">
        <f ca="1">SUM(0.6*(R585-M585),M585)</f>
        <v>19.4</v>
      </c>
      <c r="Q585" s="71">
        <f ca="1">SUM(0.8*(R585-M585),M585)</f>
        <v>18.2</v>
      </c>
      <c r="R585" s="108">
        <v>17</v>
      </c>
      <c r="S585" s="122"/>
      <c r="T585" s="111">
        <f ca="1">SUM((AJ20+AK20+AL19+AM19+AQ17+AR17+AS16+AT16)*0.132/2,(AN18+AO18+AP18+AU15+AV15+AW15+AZ13+BA13+BB13)*0.132/3,(AX14+AY14+BC12+BD12+BE11+BF11+BG10+BH10+BI9+BJ9+BK8+BL8+BM7+BN7+BO6+BP6)*0.132/2,(BQ5+BR5+BS5+BT4+BU4+BV4)*0.132/3,17)</f>
        <v>14.703538461538461</v>
      </c>
      <c r="U585" s="111"/>
      <c r="V585" s="122"/>
      <c r="W585" s="108"/>
    </row>
    <row r="586" spans="2:23">
      <c r="B586" s="108">
        <v>37</v>
      </c>
      <c r="C586" s="71">
        <f ca="1">SUM(0.25*(F586-B586),B586)</f>
        <v>35.5</v>
      </c>
      <c r="D586" s="71">
        <f ca="1">SUM(0.5*(F586-B586)+B586)</f>
        <v>34</v>
      </c>
      <c r="E586" s="71">
        <f ca="1">SUM(0.75*(F586-B586),B586)</f>
        <v>32.5</v>
      </c>
      <c r="F586" s="108">
        <v>31</v>
      </c>
      <c r="G586" s="71">
        <f ca="1">SUM(0.25*(J586-F586),F586)</f>
        <v>29.5</v>
      </c>
      <c r="H586" s="71">
        <f ca="1">SUM(0.5*(J586-F586),F586)</f>
        <v>28</v>
      </c>
      <c r="I586" s="71">
        <f ca="1">SUM(0.75*(J586-F586),F586)</f>
        <v>26.5</v>
      </c>
      <c r="J586" s="108">
        <f ca="1">SUM(F586,-B586,F586)</f>
        <v>25</v>
      </c>
      <c r="K586" s="71">
        <f ca="1">SUM(0.333*(M586-J586),J586)</f>
        <v>23.801199999999998</v>
      </c>
      <c r="L586" s="71">
        <f ca="1">SUM(0.666*(M586-J586),J586)</f>
        <v>22.6024</v>
      </c>
      <c r="M586" s="108">
        <f ca="1">SUM(J586,-F586,J586,0.4*ABS(J586-F586))</f>
        <v>21.4</v>
      </c>
      <c r="N586" s="109">
        <f ca="1">SUM(0.2*(R586-M586),M586)</f>
        <v>20.52</v>
      </c>
      <c r="O586" s="71">
        <f ca="1">SUM(0.4*(R586-M586),M586)</f>
        <v>19.64</v>
      </c>
      <c r="P586" s="71">
        <f ca="1">SUM(0.6*(R586-M586),M586)</f>
        <v>18.759999999999998</v>
      </c>
      <c r="Q586" s="71">
        <f ca="1">SUM(0.8*(R586-M586),M586)</f>
        <v>17.88</v>
      </c>
      <c r="R586" s="108">
        <v>17</v>
      </c>
      <c r="S586" s="122"/>
      <c r="T586" s="111">
        <f ca="1">SUM((AH20+AI20+AM18+AN18)*0.132/2,(AJ19+AK19+AL19+AO17+AP17+AQ17+AR16+AS16+AT16+AU15+AV15+AW15+AX14+AY14+AZ14+BA13+BB13+BC13+BD12+BE12+BF12+BG11+BH11+BI11)*0.132/3,(BJ10+BK10+BL9+BM9+BO7+BP7+BQ6+BR6+BS5+BT5+BU4+BV4)*0.132/2,BN8*0.132,17)</f>
        <v>14.747538461538461</v>
      </c>
      <c r="U586" s="111"/>
      <c r="V586" s="122"/>
      <c r="W586" s="108"/>
    </row>
    <row r="587" spans="2:23">
      <c r="B587" s="108">
        <v>38</v>
      </c>
      <c r="C587" s="71">
        <f ca="1">SUM(0.25*(F587-B587),B587)</f>
        <v>36.25</v>
      </c>
      <c r="D587" s="71">
        <f ca="1">SUM(0.5*(F587-B587)+B587)</f>
        <v>34.5</v>
      </c>
      <c r="E587" s="71">
        <f ca="1">SUM(0.75*(F587-B587),B587)</f>
        <v>32.75</v>
      </c>
      <c r="F587" s="108">
        <v>31</v>
      </c>
      <c r="G587" s="71">
        <f ca="1">SUM(0.25*(J587-F587),F587)</f>
        <v>29.25</v>
      </c>
      <c r="H587" s="71">
        <f ca="1">SUM(0.5*(J587-F587),F587)</f>
        <v>27.5</v>
      </c>
      <c r="I587" s="71">
        <f ca="1">SUM(0.75*(J587-F587),F587)</f>
        <v>25.75</v>
      </c>
      <c r="J587" s="108">
        <f ca="1">SUM(F587,-B587,F587)</f>
        <v>24</v>
      </c>
      <c r="K587" s="71">
        <f ca="1">SUM(0.333*(M587-J587),J587)</f>
        <v>22.6014</v>
      </c>
      <c r="L587" s="71">
        <f ca="1">SUM(0.666*(M587-J587),J587)</f>
        <v>21.2028</v>
      </c>
      <c r="M587" s="108">
        <f ca="1">SUM(J587,-F587,J587,0.4*ABS(J587-F587))</f>
        <v>19.8</v>
      </c>
      <c r="N587" s="109">
        <f ca="1">SUM(0.2*(R587-M587),M587)</f>
        <v>19.240000000000002</v>
      </c>
      <c r="O587" s="71">
        <f ca="1">SUM(0.4*(R587-M587),M587)</f>
        <v>18.68</v>
      </c>
      <c r="P587" s="71">
        <f ca="1">SUM(0.6*(R587-M587),M587)</f>
        <v>18.12</v>
      </c>
      <c r="Q587" s="71">
        <f ca="1">SUM(0.8*(R587-M587),M587)</f>
        <v>17.56</v>
      </c>
      <c r="R587" s="108">
        <v>17</v>
      </c>
      <c r="S587" s="122"/>
      <c r="T587" s="111">
        <f ca="1">SUM((AF20+AG20+AH20+AI19+AJ19+AK19+AL18+AM18+AN18+AO17+AP17+AQ17+AR16+AS16+AT16+AY14+AZ14+BA14+BF12+BG12+BH12+BI11+BJ11+BK11+BL10+BM10+BN10)*0.132/3,(AU15+AV15+AW15+AX15+BB13+BC13+BD13+BE13)*0.132/4,(BO9+BP9+BU4+BV4)*0.132/2,(BQ8+BR7+BS6+BT5)*0.132,17)</f>
        <v>14.923538461538461</v>
      </c>
      <c r="U587" s="111"/>
      <c r="V587" s="122"/>
      <c r="W587" s="108"/>
    </row>
    <row r="588" spans="2:23">
      <c r="B588" s="108">
        <v>39</v>
      </c>
      <c r="C588" s="71">
        <f ca="1">SUM(0.25*(F588-B588),B588)</f>
        <v>37</v>
      </c>
      <c r="D588" s="71">
        <f ca="1">SUM(0.5*(F588-B588)+B588)</f>
        <v>35</v>
      </c>
      <c r="E588" s="71">
        <f ca="1">SUM(0.75*(F588-B588),B588)</f>
        <v>33</v>
      </c>
      <c r="F588" s="108">
        <v>31</v>
      </c>
      <c r="G588" s="71">
        <f ca="1">SUM(0.25*(J588-F588),F588)</f>
        <v>29</v>
      </c>
      <c r="H588" s="71">
        <f ca="1">SUM(0.5*(J588-F588),F588)</f>
        <v>27</v>
      </c>
      <c r="I588" s="71">
        <f ca="1">SUM(0.75*(J588-F588),F588)</f>
        <v>25</v>
      </c>
      <c r="J588" s="108">
        <f ca="1">SUM(F588,-B588,F588)</f>
        <v>23</v>
      </c>
      <c r="K588" s="71">
        <f ca="1">SUM(0.333*(M588-J588),J588)</f>
        <v>21.4016</v>
      </c>
      <c r="L588" s="71">
        <f ca="1">SUM(0.666*(M588-J588),J588)</f>
        <v>19.8032</v>
      </c>
      <c r="M588" s="108">
        <f ca="1">SUM(J588,-F588,J588,0.4*ABS(J588-F588))</f>
        <v>18.2</v>
      </c>
      <c r="N588" s="109">
        <f ca="1">SUM(0.2*(R588-M588),M588)</f>
        <v>17.96</v>
      </c>
      <c r="O588" s="71">
        <f ca="1">SUM(0.4*(R588-M588),M588)</f>
        <v>17.72</v>
      </c>
      <c r="P588" s="71">
        <f ca="1">SUM(0.6*(R588-M588),M588)</f>
        <v>17.48</v>
      </c>
      <c r="Q588" s="71">
        <f ca="1">SUM(0.8*(R588-M588),M588)</f>
        <v>17.24</v>
      </c>
      <c r="R588" s="108">
        <v>17</v>
      </c>
      <c r="S588" s="122"/>
      <c r="T588" s="111">
        <f ca="1">SUM((AD20+AE20+AF20+AK18+AL18+AM18+AR16+AS16+AT16)*0.132/3,(AG19+AH19+AI19+AJ19+AN17+AO17+AP17+AQ17+AU15+AV15+AW15+AX15+AY14+AZ14+BA14+BB14+BC13+BD13+BE13+BF13+BG12+BH12+BI12+BJ12+BK11+BL11+BM11+BN11)*0.132/4,(BO10+BP10+BQ10+BR9+BS9+BT9)*0.132/3,(BU8+BU7+BU6+BV5+BV4)*0.132,17)</f>
        <v>15.055538461538461</v>
      </c>
      <c r="U588" s="111"/>
      <c r="V588" s="122"/>
      <c r="W588" s="108"/>
    </row>
    <row r="589" spans="2:23">
      <c r="B589" s="108"/>
      <c r="C589" s="71"/>
      <c r="D589" s="71"/>
      <c r="E589" s="71"/>
      <c r="F589" s="108"/>
      <c r="G589" s="71"/>
      <c r="H589" s="71"/>
      <c r="I589" s="71"/>
      <c r="J589" s="108"/>
      <c r="K589" s="71"/>
      <c r="L589" s="71"/>
      <c r="M589" s="108"/>
      <c r="N589" s="109"/>
      <c r="O589" s="71"/>
      <c r="P589" s="71"/>
      <c r="Q589" s="71"/>
      <c r="R589" s="108"/>
      <c r="S589" s="122"/>
      <c r="T589" s="111"/>
      <c r="U589" s="111"/>
      <c r="V589" s="122"/>
      <c r="W589" s="108"/>
    </row>
    <row r="590" spans="2:23">
      <c r="B590" s="108">
        <v>37</v>
      </c>
      <c r="C590" s="71">
        <f ca="1">SUM(0.25*(F590-B590),B590)</f>
        <v>35.75</v>
      </c>
      <c r="D590" s="71">
        <f ca="1">SUM(0.5*(F590-B590)+B590)</f>
        <v>34.5</v>
      </c>
      <c r="E590" s="71">
        <f ca="1">SUM(0.75*(F590-B590),B590)</f>
        <v>33.25</v>
      </c>
      <c r="F590" s="108">
        <v>32</v>
      </c>
      <c r="G590" s="71">
        <f ca="1">SUM(0.25*(J590-F590),F590)</f>
        <v>30.75</v>
      </c>
      <c r="H590" s="71">
        <f ca="1">SUM(0.5*(J590-F590),F590)</f>
        <v>29.5</v>
      </c>
      <c r="I590" s="71">
        <f ca="1">SUM(0.75*(J590-F590),F590)</f>
        <v>28.25</v>
      </c>
      <c r="J590" s="108">
        <f ca="1">SUM(F590,-B590,F590)</f>
        <v>27</v>
      </c>
      <c r="K590" s="71">
        <f ca="1">SUM(0.333*(M590-J590),J590)</f>
        <v>25.75125</v>
      </c>
      <c r="L590" s="71">
        <f ca="1">SUM(0.666*(M590-J590),J590)</f>
        <v>24.5025</v>
      </c>
      <c r="M590" s="108">
        <f ca="1">SUM(J590,J590-G590)</f>
        <v>23.25</v>
      </c>
      <c r="N590" s="109">
        <f ca="1">SUM(0.2*(R590-M590),M590)</f>
        <v>22</v>
      </c>
      <c r="O590" s="71">
        <f ca="1">SUM(0.4*(R590-M590),M590)</f>
        <v>20.75</v>
      </c>
      <c r="P590" s="71">
        <f ca="1">SUM(0.6*(R590-M590),M590)</f>
        <v>19.5</v>
      </c>
      <c r="Q590" s="71">
        <f ca="1">SUM(0.8*(R590-M590),M590)</f>
        <v>18.25</v>
      </c>
      <c r="R590" s="108">
        <v>17</v>
      </c>
      <c r="S590" s="122"/>
      <c r="T590" s="111">
        <f ca="1">SUM((AH20+AI20+AJ19+AK19+AO17+AP17+AQ16+AR16+AV14+AW14+BA12+BB12+BI9+BJ9)*0.132/2,(AL18+AM18+AN18+AS15+AT15+AU15+AX13+AY13+AZ13+BC11+BD11+BE11+BF10+BG10+BH10+BQ5+BR5+BS5+BT4+BU4+BV4)*0.132/3,(BK8+BL8+BM7+BN7+BO6+BP6)*0.132/2,17)</f>
        <v>14.989538461538462</v>
      </c>
      <c r="U590" s="111"/>
      <c r="V590" s="122"/>
      <c r="W590" s="108"/>
    </row>
    <row r="591" spans="2:23">
      <c r="B591" s="108">
        <v>38</v>
      </c>
      <c r="C591" s="71">
        <f ca="1">SUM(0.25*(F591-B591),B591)</f>
        <v>36.5</v>
      </c>
      <c r="D591" s="71">
        <f ca="1">SUM(0.5*(F591-B591)+B591)</f>
        <v>35</v>
      </c>
      <c r="E591" s="71">
        <f ca="1">SUM(0.75*(F591-B591),B591)</f>
        <v>33.5</v>
      </c>
      <c r="F591" s="108">
        <v>32</v>
      </c>
      <c r="G591" s="71">
        <f ca="1">SUM(0.25*(J591-F591),F591)</f>
        <v>30.5</v>
      </c>
      <c r="H591" s="71">
        <f ca="1">SUM(0.5*(J591-F591),F591)</f>
        <v>29</v>
      </c>
      <c r="I591" s="71">
        <f ca="1">SUM(0.75*(J591-F591),F591)</f>
        <v>27.5</v>
      </c>
      <c r="J591" s="108">
        <f ca="1">SUM(F591,-B591,F591)</f>
        <v>26</v>
      </c>
      <c r="K591" s="71">
        <f ca="1">SUM(0.333*(M591-J591),J591)</f>
        <v>24.801199999999998</v>
      </c>
      <c r="L591" s="71">
        <f ca="1">SUM(0.666*(M591-J591),J591)</f>
        <v>23.6024</v>
      </c>
      <c r="M591" s="108">
        <f ca="1">SUM(J591,-F591,J591,0.4*ABS(J591-F591))</f>
        <v>22.4</v>
      </c>
      <c r="N591" s="109">
        <f ca="1">SUM(0.2*(R591-M591),M591)</f>
        <v>21.32</v>
      </c>
      <c r="O591" s="71">
        <f ca="1">SUM(0.4*(R591-M591),M591)</f>
        <v>20.24</v>
      </c>
      <c r="P591" s="71">
        <f ca="1">SUM(0.6*(R591-M591),M591)</f>
        <v>19.16</v>
      </c>
      <c r="Q591" s="71">
        <f ca="1">SUM(0.8*(R591-M591),M591)</f>
        <v>18.08</v>
      </c>
      <c r="R591" s="108">
        <v>17</v>
      </c>
      <c r="S591" s="122"/>
      <c r="T591" s="111">
        <f ca="1">SUM((AF20+AG20+AK18+AL18)*0.132/2,(AH19+AI19+AJ19+AM17+AN17+AO17+AP16+AQ16+AR16+AS15+AT15+AU15+AV14+AW14+AX14+AY13+AZ13+BA13+BB12+BC12+BD12+BE11+BF11+BG11)*0.132/3,(BH10+BI10+BJ9+BK9+BL8+BM8+BN7+BO7+BP6+BQ6+BR5+BS5)*0.132/2,(BT4+BU4+BV4)*0.132/3,17)</f>
        <v>14.725538461538461</v>
      </c>
      <c r="U591" s="111"/>
      <c r="V591" s="122"/>
      <c r="W591" s="108"/>
    </row>
    <row r="592" spans="2:23">
      <c r="B592" s="108">
        <v>39</v>
      </c>
      <c r="C592" s="71">
        <f ca="1">SUM(0.25*(F592-B592),B592)</f>
        <v>37.25</v>
      </c>
      <c r="D592" s="71">
        <f ca="1">SUM(0.5*(F592-B592)+B592)</f>
        <v>35.5</v>
      </c>
      <c r="E592" s="71">
        <f ca="1">SUM(0.75*(F592-B592),B592)</f>
        <v>33.75</v>
      </c>
      <c r="F592" s="108">
        <v>32</v>
      </c>
      <c r="G592" s="71">
        <f ca="1">SUM(0.25*(J592-F592),F592)</f>
        <v>30.25</v>
      </c>
      <c r="H592" s="71">
        <f ca="1">SUM(0.5*(J592-F592),F592)</f>
        <v>28.5</v>
      </c>
      <c r="I592" s="71">
        <f ca="1">SUM(0.75*(J592-F592),F592)</f>
        <v>26.75</v>
      </c>
      <c r="J592" s="108">
        <f ca="1">SUM(F592,-B592,F592)</f>
        <v>25</v>
      </c>
      <c r="K592" s="71">
        <f ca="1">SUM(0.333*(M592-J592),J592)</f>
        <v>23.6014</v>
      </c>
      <c r="L592" s="71">
        <f ca="1">SUM(0.666*(M592-J592),J592)</f>
        <v>22.2028</v>
      </c>
      <c r="M592" s="108">
        <f ca="1">SUM(J592,-F592,J592,0.4*ABS(J592-F592))</f>
        <v>20.8</v>
      </c>
      <c r="N592" s="109">
        <f ca="1">SUM(0.2*(R592-M592),M592)</f>
        <v>20.04</v>
      </c>
      <c r="O592" s="71">
        <f ca="1">SUM(0.4*(R592-M592),M592)</f>
        <v>19.28</v>
      </c>
      <c r="P592" s="71">
        <f ca="1">SUM(0.6*(R592-M592),M592)</f>
        <v>18.52</v>
      </c>
      <c r="Q592" s="71">
        <f ca="1">SUM(0.8*(R592-M592),M592)</f>
        <v>17.759999999999998</v>
      </c>
      <c r="R592" s="108">
        <v>17</v>
      </c>
      <c r="S592" s="122"/>
      <c r="T592" s="111">
        <f ca="1">SUM((AD20+AE20+AF20+AG19+AH19+AI19+AJ18+AK18+AL18+AM17+AN17+AO17+AP16+AQ16+AR16+AW14+AX14+AY14+BD12+BE12+BF12+BG11+BH11+BI11+BJ10+BK10+BL10)*0.132/3,(AS15+AT15+AU15+AV15+AZ13+BA13+BB13+BC13)*0.132/4,(BM9+BN9+BQ6+BR6+BS5+BT5+BU4+BV4)*0.132/2,(BO8+BP7)*0.132,17)</f>
        <v>14.747538461538461</v>
      </c>
      <c r="U592" s="111"/>
      <c r="V592" s="122"/>
      <c r="W592" s="108"/>
    </row>
    <row r="593" spans="2:23">
      <c r="B593" s="108"/>
      <c r="C593" s="71"/>
      <c r="D593" s="71"/>
      <c r="E593" s="71"/>
      <c r="F593" s="108"/>
      <c r="G593" s="71"/>
      <c r="H593" s="71"/>
      <c r="I593" s="71"/>
      <c r="J593" s="108"/>
      <c r="K593" s="71"/>
      <c r="L593" s="71"/>
      <c r="M593" s="108"/>
      <c r="N593" s="109"/>
      <c r="O593" s="71"/>
      <c r="P593" s="71"/>
      <c r="Q593" s="71"/>
      <c r="R593" s="108"/>
      <c r="S593" s="122"/>
      <c r="T593" s="111"/>
      <c r="U593" s="111"/>
      <c r="V593" s="122"/>
      <c r="W593" s="108"/>
    </row>
    <row r="594" spans="2:23">
      <c r="B594" s="108">
        <v>39</v>
      </c>
      <c r="C594" s="71">
        <f ca="1">SUM(0.25*(F594-B594),B594)</f>
        <v>37.5</v>
      </c>
      <c r="D594" s="71">
        <f ca="1">SUM(0.5*(F594-B594)+B594)</f>
        <v>36</v>
      </c>
      <c r="E594" s="71">
        <f ca="1">SUM(0.75*(F594-B594),B594)</f>
        <v>34.5</v>
      </c>
      <c r="F594" s="108">
        <v>33</v>
      </c>
      <c r="G594" s="71">
        <f ca="1">SUM(0.25*(J594-F594),F594)</f>
        <v>31.5</v>
      </c>
      <c r="H594" s="71">
        <f ca="1">SUM(0.5*(J594-F594),F594)</f>
        <v>30</v>
      </c>
      <c r="I594" s="71">
        <f ca="1">SUM(0.75*(J594-F594),F594)</f>
        <v>28.5</v>
      </c>
      <c r="J594" s="108">
        <f ca="1">SUM(F594,-B594,F594)</f>
        <v>27</v>
      </c>
      <c r="K594" s="71">
        <f ca="1">SUM(0.333*(M594-J594),J594)</f>
        <v>25.801199999999998</v>
      </c>
      <c r="L594" s="71">
        <f ca="1">SUM(0.666*(M594-J594),J594)</f>
        <v>24.6024</v>
      </c>
      <c r="M594" s="108">
        <f ca="1">SUM(J594,-F594,J594,0.4*ABS(J594-F594))</f>
        <v>23.4</v>
      </c>
      <c r="N594" s="109">
        <f ca="1">SUM(0.2*(R594-M594),M594)</f>
        <v>22.119999999999997</v>
      </c>
      <c r="O594" s="71">
        <f ca="1">SUM(0.4*(R594-M594),M594)</f>
        <v>20.84</v>
      </c>
      <c r="P594" s="71">
        <f ca="1">SUM(0.6*(R594-M594),M594)</f>
        <v>19.56</v>
      </c>
      <c r="Q594" s="71">
        <f ca="1">SUM(0.8*(R594-M594),M594)</f>
        <v>18.28</v>
      </c>
      <c r="R594" s="108">
        <v>17</v>
      </c>
      <c r="S594" s="122"/>
      <c r="T594" s="111">
        <f ca="1">SUM((AD20+AE20+AI18+AJ18)*0.132/2,(AF19+AG19+AH19+AK17+AL17+AM17+AN16+AO16+AP16+AQ15+AR15+AS15+AT14+AU14+AV14+AW13+AX13+AY13+AZ12+BA12+BB12+BC11+BD11+BE11)*0.132/3,(BF10+BG10+BH9+BI9+BJ8+BK8+BL7+BM7)*0.132/2,(BN6+BO6+BP6+BQ5+BR5+BS5+BT4+BU4+BV4)*0.132/3,17)</f>
        <v>15.099538461538462</v>
      </c>
      <c r="U594" s="111"/>
      <c r="V594" s="122"/>
      <c r="W594" s="108"/>
    </row>
    <row r="595" spans="2:23">
      <c r="B595" s="105"/>
      <c r="F595" s="105"/>
      <c r="J595" s="105"/>
      <c r="N595" s="105"/>
      <c r="R595" s="105"/>
      <c r="S595" s="121"/>
      <c r="T595" s="111"/>
      <c r="U595" s="111"/>
      <c r="V595" s="122"/>
      <c r="W595" s="108"/>
    </row>
    <row r="596" spans="1:23">
      <c r="A596" s="81" t="s">
        <v>178</v>
      </c>
      <c r="B596" s="105">
        <f ca="1">COUNT(B302:B594)</f>
        <v>261</v>
      </c>
      <c r="C596" s="105" t="s">
        <v>182</v>
      </c>
      <c r="D596" s="105">
        <f ca="1">$B$596</f>
        <v>261</v>
      </c>
      <c r="E596" s="105" t="s">
        <v>181</v>
      </c>
      <c r="F596" s="105">
        <f ca="1">PRODUCT(B596,2)</f>
        <v>522</v>
      </c>
      <c r="J596" s="105"/>
      <c r="N596" s="105"/>
      <c r="R596" s="105"/>
      <c r="S596" s="121"/>
      <c r="T596" s="111"/>
      <c r="U596" s="111"/>
      <c r="V596" s="122"/>
      <c r="W596" s="108"/>
    </row>
    <row r="597" spans="2:23">
      <c r="B597" s="105"/>
      <c r="F597" s="105"/>
      <c r="J597" s="105"/>
      <c r="N597" s="105"/>
      <c r="R597" s="105"/>
      <c r="S597" s="121"/>
      <c r="T597" s="111"/>
      <c r="U597" s="111"/>
      <c r="V597" s="122"/>
      <c r="W597" s="108"/>
    </row>
    <row r="598" spans="2:23" ht="25.5">
      <c r="B598" s="105"/>
      <c r="F598" s="105"/>
      <c r="I598" s="110" t="s">
        <v>176</v>
      </c>
      <c r="J598" s="105"/>
      <c r="L598" s="105"/>
      <c r="M598" s="106"/>
      <c r="N598" s="106"/>
      <c r="R598" s="105"/>
      <c r="S598" s="121"/>
      <c r="T598" s="111"/>
      <c r="U598" s="111"/>
      <c r="V598" s="122"/>
      <c r="W598" s="108"/>
    </row>
    <row r="599" spans="2:23">
      <c r="B599" s="105"/>
      <c r="F599" s="105"/>
      <c r="J599" s="105"/>
      <c r="L599" s="105"/>
      <c r="M599" s="106"/>
      <c r="N599" s="106"/>
      <c r="R599" s="105"/>
      <c r="S599" s="121"/>
      <c r="T599" s="111"/>
      <c r="U599" s="111"/>
      <c r="V599" s="122"/>
      <c r="W599" s="108"/>
    </row>
    <row r="600" spans="2:23">
      <c r="B600" s="105"/>
      <c r="F600" s="105"/>
      <c r="J600" s="105"/>
      <c r="L600" s="105"/>
      <c r="M600" s="106"/>
      <c r="N600" s="106"/>
      <c r="R600" s="105"/>
      <c r="S600" s="121"/>
      <c r="T600" s="111"/>
      <c r="U600" s="111"/>
      <c r="V600" s="122"/>
      <c r="W600" s="108"/>
    </row>
    <row r="601" spans="2:23">
      <c r="B601" s="105" t="s">
        <v>127</v>
      </c>
      <c r="F601" s="107" t="s">
        <v>128</v>
      </c>
      <c r="J601" s="105"/>
      <c r="L601" s="105" t="s">
        <v>130</v>
      </c>
      <c r="M601" s="106"/>
      <c r="N601" s="106"/>
      <c r="R601" s="105"/>
      <c r="S601" s="121"/>
      <c r="T601" s="111"/>
      <c r="U601" s="111"/>
      <c r="V601" s="122"/>
      <c r="W601" s="108"/>
    </row>
    <row r="602" spans="2:23">
      <c r="B602" s="108">
        <v>0</v>
      </c>
      <c r="C602" s="71">
        <f ca="1">SUM(0.25*(F602-B602),B602)</f>
        <v>3.75</v>
      </c>
      <c r="D602" s="71">
        <f ca="1">SUM(0.5*(F602-B602)+B602)</f>
        <v>7.5</v>
      </c>
      <c r="E602" s="71">
        <f ca="1">SUM(0.75*(F602-B602),B602)</f>
        <v>11.25</v>
      </c>
      <c r="F602" s="108">
        <v>15</v>
      </c>
      <c r="G602" s="71">
        <f ca="1">SUM(0.25*(J602-F602),F602)</f>
        <v>18.75</v>
      </c>
      <c r="H602" s="71">
        <f ca="1">SUM(0.5*(J602-F602)+F602)</f>
        <v>22.5</v>
      </c>
      <c r="I602" s="71">
        <f ca="1">SUM(0.75*(J602-F602),F602)</f>
        <v>26.25</v>
      </c>
      <c r="J602" s="108">
        <v>30</v>
      </c>
      <c r="K602" s="71">
        <f ca="1">SUM(0.25*(N602-J602),J602)</f>
        <v>33.75</v>
      </c>
      <c r="L602" s="108">
        <f ca="1">SUM(0.5*(N602-J602)+J602)</f>
        <v>37.5</v>
      </c>
      <c r="M602" s="109">
        <f ca="1">SUM(0.75*(N602-J602),J602)</f>
        <v>41.25</v>
      </c>
      <c r="N602" s="109">
        <v>45</v>
      </c>
      <c r="O602" s="71">
        <f ca="1">SUM(0.25*(R602-N602),N602)</f>
        <v>48.75</v>
      </c>
      <c r="P602" s="71">
        <f ca="1">SUM(0.5*(R602-N602)+N602)</f>
        <v>52.5</v>
      </c>
      <c r="Q602" s="71">
        <f ca="1">SUM(0.75*(R602-N602),N602)</f>
        <v>56.25</v>
      </c>
      <c r="R602" s="108">
        <v>60</v>
      </c>
      <c r="S602" s="122"/>
      <c r="T602" s="111"/>
      <c r="U602" s="111"/>
      <c r="V602" s="122"/>
      <c r="W602" s="108"/>
    </row>
    <row r="603" spans="1:23">
      <c r="A603" s="106" t="s">
        <v>126</v>
      </c>
      <c r="B603" s="108"/>
      <c r="C603" s="71"/>
      <c r="D603" s="71"/>
      <c r="E603" s="71"/>
      <c r="F603" s="108"/>
      <c r="G603" s="71"/>
      <c r="H603" s="71"/>
      <c r="I603" s="71"/>
      <c r="J603" s="108"/>
      <c r="K603" s="71"/>
      <c r="L603" s="108"/>
      <c r="M603" s="109"/>
      <c r="N603" s="109"/>
      <c r="O603" s="71"/>
      <c r="P603" s="71"/>
      <c r="Q603" s="71"/>
      <c r="R603" s="108"/>
      <c r="S603" s="122"/>
      <c r="T603" s="111"/>
      <c r="U603" s="111"/>
      <c r="V603" s="122"/>
      <c r="W603" s="108"/>
    </row>
    <row r="604" spans="2:23">
      <c r="B604" s="108">
        <v>3.5</v>
      </c>
      <c r="C604" s="71">
        <v>7</v>
      </c>
      <c r="D604" s="71">
        <v>10.5</v>
      </c>
      <c r="E604" s="71">
        <v>14</v>
      </c>
      <c r="F604" s="108">
        <v>17.5</v>
      </c>
      <c r="G604" s="71">
        <v>21</v>
      </c>
      <c r="H604" s="71">
        <v>24.5</v>
      </c>
      <c r="I604" s="71">
        <v>28</v>
      </c>
      <c r="J604" s="108">
        <v>31.5</v>
      </c>
      <c r="K604" s="71">
        <v>35</v>
      </c>
      <c r="L604" s="108">
        <v>38.5</v>
      </c>
      <c r="M604" s="109">
        <v>42</v>
      </c>
      <c r="N604" s="109">
        <v>45.5</v>
      </c>
      <c r="O604" s="71">
        <v>49</v>
      </c>
      <c r="P604" s="71">
        <v>52.5</v>
      </c>
      <c r="Q604" s="71">
        <v>56</v>
      </c>
      <c r="R604" s="108">
        <v>58.5</v>
      </c>
      <c r="S604" s="122"/>
      <c r="T604" s="111"/>
      <c r="U604" s="111"/>
      <c r="V604" s="122"/>
      <c r="W604" s="108"/>
    </row>
    <row r="605" spans="1:23">
      <c r="A605" s="106" t="s">
        <v>125</v>
      </c>
      <c r="B605" s="108"/>
      <c r="C605" s="71"/>
      <c r="D605" s="71"/>
      <c r="E605" s="71"/>
      <c r="F605" s="108"/>
      <c r="G605" s="71"/>
      <c r="H605" s="71"/>
      <c r="I605" s="71"/>
      <c r="J605" s="108"/>
      <c r="K605" s="71"/>
      <c r="L605" s="108"/>
      <c r="M605" s="109"/>
      <c r="N605" s="109"/>
      <c r="O605" s="71"/>
      <c r="P605" s="71"/>
      <c r="Q605" s="71"/>
      <c r="R605" s="108"/>
      <c r="S605" s="122"/>
      <c r="T605" s="111"/>
      <c r="U605" s="111"/>
      <c r="V605" s="122"/>
      <c r="W605" s="108"/>
    </row>
    <row r="606" spans="1:23">
      <c r="A606" s="106"/>
      <c r="B606" s="108"/>
      <c r="C606" s="71"/>
      <c r="D606" s="71"/>
      <c r="E606" s="71"/>
      <c r="F606" s="108"/>
      <c r="G606" s="71"/>
      <c r="H606" s="71"/>
      <c r="I606" s="71"/>
      <c r="J606" s="108"/>
      <c r="K606" s="71"/>
      <c r="L606" s="108"/>
      <c r="M606" s="109"/>
      <c r="N606" s="109"/>
      <c r="O606" s="71"/>
      <c r="P606" s="71"/>
      <c r="Q606" s="71"/>
      <c r="R606" s="108"/>
      <c r="S606" s="122"/>
      <c r="T606" s="111"/>
      <c r="U606" s="111"/>
      <c r="V606" s="122"/>
      <c r="W606" s="108"/>
    </row>
    <row r="607" spans="1:23">
      <c r="A607" s="106"/>
      <c r="B607" s="108"/>
      <c r="C607" s="71"/>
      <c r="D607" s="71"/>
      <c r="E607" s="71"/>
      <c r="F607" s="108"/>
      <c r="G607" s="71"/>
      <c r="H607" s="71"/>
      <c r="I607" s="71"/>
      <c r="J607" s="108"/>
      <c r="K607" s="71"/>
      <c r="L607" s="108"/>
      <c r="M607" s="109"/>
      <c r="N607" s="109"/>
      <c r="O607" s="71"/>
      <c r="P607" s="71"/>
      <c r="Q607" s="71"/>
      <c r="R607" s="108"/>
      <c r="S607" s="122"/>
      <c r="T607" s="111"/>
      <c r="U607" s="111"/>
      <c r="V607" s="122"/>
      <c r="W607" s="108"/>
    </row>
    <row r="608" spans="2:23">
      <c r="B608" s="108">
        <v>1</v>
      </c>
      <c r="C608" s="71">
        <f ca="1">SUM(0.25*(F608-B608),B608)</f>
        <v>1</v>
      </c>
      <c r="D608" s="71">
        <f ca="1">SUM(0.5*(F608-B608)+B608)</f>
        <v>1</v>
      </c>
      <c r="E608" s="71">
        <f ca="1">SUM(0.75*(F608-B608),B608)</f>
        <v>1</v>
      </c>
      <c r="F608" s="108">
        <v>1</v>
      </c>
      <c r="G608" s="71">
        <f ca="1">SUM(0.25*(J608-F608),F608)</f>
        <v>1</v>
      </c>
      <c r="H608" s="71">
        <f ca="1">SUM(0.5*(J608-F608),F608)</f>
        <v>1</v>
      </c>
      <c r="I608" s="71">
        <f ca="1">SUM(0.75*(J608-F608),F608)</f>
        <v>1</v>
      </c>
      <c r="J608" s="108">
        <f ca="1">SUM(F608,-B608,F608)</f>
        <v>1</v>
      </c>
      <c r="K608" s="71">
        <f ca="1">SUM(0.5*(L608-J608),J608)</f>
        <v>1.8</v>
      </c>
      <c r="L608" s="108">
        <f ca="1">SUM(J608,J608,-H608,0.25*ABS(J608-H608),0.1*(17-F608))</f>
        <v>2.6</v>
      </c>
      <c r="M608" s="109">
        <f ca="1">SUM(0.166*(R608-L608),L608)</f>
        <v>4.9904</v>
      </c>
      <c r="N608" s="109">
        <f ca="1">SUM(0.333*(R608-L608),L608)</f>
        <v>7.3952000000000009</v>
      </c>
      <c r="O608" s="71">
        <f ca="1">SUM(0.5*(R608-L608),L608)</f>
        <v>9.8</v>
      </c>
      <c r="P608" s="71">
        <f ca="1">SUM(0.666*(R608-L608),L608)</f>
        <v>12.1904</v>
      </c>
      <c r="Q608" s="71">
        <f ca="1">SUM(0.832*(R608-L608),L608)</f>
        <v>14.5808</v>
      </c>
      <c r="R608" s="108">
        <v>17</v>
      </c>
      <c r="S608" s="122"/>
      <c r="T608" s="111">
        <f ca="1">SUM((DB20+DB19+DB18+DB17+DB16+DB15+DB14+DB13+DB12+DA11)*0.132,(CZ10+CY10)*0.132/2,(CX9+CW9+CV9+CU9+CT9+CS8+CR8+CQ8+CP8+CO8+CN7+CM7+CL7+CK7+CJ7+CI6+CH6+CG6+CF6+CE6+CD5+CC5+CB5+CA5+BZ5)*0.132/5,(BY4+BX4+BW4+BV4)*0.132/4,17)</f>
        <v>16.885938461538462</v>
      </c>
      <c r="U608" s="111"/>
      <c r="V608" s="122"/>
      <c r="W608" s="108"/>
    </row>
    <row r="609" spans="2:23">
      <c r="B609" s="108"/>
      <c r="C609" s="71"/>
      <c r="D609" s="71"/>
      <c r="E609" s="71"/>
      <c r="F609" s="108"/>
      <c r="G609" s="71"/>
      <c r="H609" s="71"/>
      <c r="I609" s="71"/>
      <c r="J609" s="108"/>
      <c r="K609" s="71"/>
      <c r="L609" s="108"/>
      <c r="M609" s="109"/>
      <c r="N609" s="109"/>
      <c r="O609" s="71"/>
      <c r="P609" s="71"/>
      <c r="Q609" s="71"/>
      <c r="R609" s="108"/>
      <c r="S609" s="122"/>
      <c r="T609" s="111"/>
      <c r="U609" s="111"/>
      <c r="V609" s="122"/>
      <c r="W609" s="108"/>
    </row>
    <row r="610" spans="2:23">
      <c r="B610" s="108">
        <v>1</v>
      </c>
      <c r="C610" s="71">
        <f ca="1">SUM(0.25*(F610-B610),B610)</f>
        <v>1.25</v>
      </c>
      <c r="D610" s="71">
        <f ca="1">SUM(0.5*(F610-B610)+B610)</f>
        <v>1.5</v>
      </c>
      <c r="E610" s="71">
        <f ca="1">SUM(0.75*(F610-B610),B610)</f>
        <v>1.75</v>
      </c>
      <c r="F610" s="108">
        <v>2</v>
      </c>
      <c r="G610" s="71">
        <f ca="1">SUM(0.25*(J610-F610),F610)</f>
        <v>2.25</v>
      </c>
      <c r="H610" s="71">
        <f ca="1">SUM(0.5*(J610-F610),F610)</f>
        <v>2.5</v>
      </c>
      <c r="I610" s="71">
        <f ca="1">SUM(0.75*(J610-F610),F610)</f>
        <v>2.75</v>
      </c>
      <c r="J610" s="108">
        <f ca="1">SUM(F610,-B610,F610)</f>
        <v>3</v>
      </c>
      <c r="K610" s="71">
        <f ca="1">SUM(0.5*(L610-J610),J610)</f>
        <v>3.3125</v>
      </c>
      <c r="L610" s="108">
        <f ca="1">SUM(J610,J610,-H610,0.25*ABS(J610-H610))</f>
        <v>3.625</v>
      </c>
      <c r="M610" s="109">
        <f ca="1">SUM(0.166*(R610-L610),L610)</f>
        <v>5.84525</v>
      </c>
      <c r="N610" s="109">
        <f ca="1">SUM(0.333*(R610-L610),L610)</f>
        <v>8.078875</v>
      </c>
      <c r="O610" s="71">
        <f ca="1">SUM(0.5*(R610-L610),L610)</f>
        <v>10.3125</v>
      </c>
      <c r="P610" s="71">
        <f ca="1">SUM(0.666*(R610-L610),L610)</f>
        <v>12.53275</v>
      </c>
      <c r="Q610" s="71">
        <f ca="1">SUM(0.832*(R610-L610),L610)</f>
        <v>14.753</v>
      </c>
      <c r="R610" s="108">
        <v>17</v>
      </c>
      <c r="S610" s="122"/>
      <c r="T610" s="111">
        <f ca="1">SUM((DB20+DA19+DA18+CZ17+CZ16+CY15+CY14+CX13+CX12+CW11+CW10)*0.132,(CV9+CU9+CT9+CS9+CR9+CQ8+CP8+CO8+CN8+CM8+CL7+CK7+CJ7+CI7+CH7)*0.132/5,(CG6+CF6+CE6+CD6+CC5+CB5+CA5+BZ5+BY4+BX4+BW4+BV4)*0.132/4,17)</f>
        <v>16.839738461538463</v>
      </c>
      <c r="U610" s="111"/>
      <c r="V610" s="122"/>
      <c r="W610" s="108"/>
    </row>
    <row r="611" spans="2:23">
      <c r="B611" s="108">
        <v>2</v>
      </c>
      <c r="C611" s="71">
        <f ca="1">SUM(0.25*(F611-B611),B611)</f>
        <v>2</v>
      </c>
      <c r="D611" s="71">
        <f ca="1">SUM(0.5*(F611-B611)+B611)</f>
        <v>2</v>
      </c>
      <c r="E611" s="71">
        <f ca="1">SUM(0.75*(F611-B611),B611)</f>
        <v>2</v>
      </c>
      <c r="F611" s="108">
        <v>2</v>
      </c>
      <c r="G611" s="71">
        <f ca="1">SUM(0.25*(J611-F611),F611)</f>
        <v>2</v>
      </c>
      <c r="H611" s="71">
        <f ca="1">SUM(0.5*(J611-F611),F611)</f>
        <v>2</v>
      </c>
      <c r="I611" s="71">
        <f ca="1">SUM(0.75*(J611-F611),F611)</f>
        <v>2</v>
      </c>
      <c r="J611" s="108">
        <f ca="1">SUM(F611,-B611,F611)</f>
        <v>2</v>
      </c>
      <c r="K611" s="71">
        <f ca="1">SUM(0.5*(L611-J611),J611)</f>
        <v>2.75</v>
      </c>
      <c r="L611" s="108">
        <f ca="1">SUM(J611,J611,-H611,0.25*ABS(J611-H611),0.1*(17-F611))</f>
        <v>3.5</v>
      </c>
      <c r="M611" s="109">
        <f ca="1">SUM(0.166*(R611-L611),L611)</f>
        <v>5.741</v>
      </c>
      <c r="N611" s="109">
        <f ca="1">SUM(0.333*(R611-L611),L611)</f>
        <v>7.9955</v>
      </c>
      <c r="O611" s="71">
        <f ca="1">SUM(0.5*(R611-L611),L611)</f>
        <v>10.25</v>
      </c>
      <c r="P611" s="71">
        <f ca="1">SUM(0.666*(R611-L611),L611)</f>
        <v>12.491</v>
      </c>
      <c r="Q611" s="71">
        <f ca="1">SUM(0.832*(R611-L611),L611)</f>
        <v>14.732</v>
      </c>
      <c r="R611" s="108">
        <v>17</v>
      </c>
      <c r="S611" s="122"/>
      <c r="T611" s="111">
        <f ca="1">SUM((CZ20+CZ19+CZ18+CZ17+CZ16+CZ15+CZ14+CZ13+CZ12+CY11)*0.132,(CX10+CW10)*0.132/2,(CV9+CU9+CT9+CS9+CR9+CQ8+CP8+CO8+CN8+CM8+CL7+CK7+CJ7+CI7+CH7)*0.132/5,(CG6+CF6+CE6+CD6+CC5+CB5+CA5+BZ5+BY4+BX4+BW4+BV4)*0.132/4,17)</f>
        <v>15.651738461538461</v>
      </c>
      <c r="U611" s="111"/>
      <c r="V611" s="122"/>
      <c r="W611" s="108"/>
    </row>
    <row r="612" spans="2:23">
      <c r="B612" s="108"/>
      <c r="C612" s="71"/>
      <c r="D612" s="71"/>
      <c r="E612" s="71"/>
      <c r="F612" s="108"/>
      <c r="G612" s="71"/>
      <c r="H612" s="71"/>
      <c r="I612" s="71"/>
      <c r="J612" s="108"/>
      <c r="K612" s="71"/>
      <c r="L612" s="108"/>
      <c r="M612" s="109"/>
      <c r="N612" s="109"/>
      <c r="O612" s="71"/>
      <c r="P612" s="71"/>
      <c r="Q612" s="71"/>
      <c r="R612" s="108"/>
      <c r="S612" s="122"/>
      <c r="T612" s="111"/>
      <c r="U612" s="111"/>
      <c r="V612" s="122"/>
      <c r="W612" s="108"/>
    </row>
    <row r="613" spans="2:23">
      <c r="B613" s="108">
        <v>1</v>
      </c>
      <c r="C613" s="71">
        <f ca="1">SUM(0.25*(F613-B613),B613)</f>
        <v>1.5</v>
      </c>
      <c r="D613" s="71">
        <f ca="1">SUM(0.5*(F613-B613)+B613)</f>
        <v>2</v>
      </c>
      <c r="E613" s="71">
        <f ca="1">SUM(0.75*(F613-B613),B613)</f>
        <v>2.5</v>
      </c>
      <c r="F613" s="108">
        <v>3</v>
      </c>
      <c r="G613" s="71">
        <f ca="1">SUM(0.25*(J613-F613),F613)</f>
        <v>3.5</v>
      </c>
      <c r="H613" s="71">
        <f ca="1">SUM(0.5*(J613-F613),F613)</f>
        <v>4</v>
      </c>
      <c r="I613" s="71">
        <f ca="1">SUM(0.75*(J613-F613),F613)</f>
        <v>4.5</v>
      </c>
      <c r="J613" s="108">
        <f ca="1">SUM(F613,-B613,F613)</f>
        <v>5</v>
      </c>
      <c r="K613" s="71">
        <f ca="1">SUM(0.5*(L613-J613),J613)</f>
        <v>5.625</v>
      </c>
      <c r="L613" s="108">
        <f ca="1">SUM(J613,J613,-H613,0.25*ABS(J613-H613))</f>
        <v>6.25</v>
      </c>
      <c r="M613" s="109">
        <f ca="1">SUM(0.166*(R613-L613),L613)</f>
        <v>8.0345</v>
      </c>
      <c r="N613" s="109">
        <f ca="1">SUM(0.333*(R613-L613),L613)</f>
        <v>9.82975</v>
      </c>
      <c r="O613" s="71">
        <f ca="1">SUM(0.5*(R613-L613),L613)</f>
        <v>11.625</v>
      </c>
      <c r="P613" s="71">
        <f ca="1">SUM(0.666*(R613-L613),L613)</f>
        <v>13.409500000000001</v>
      </c>
      <c r="Q613" s="71">
        <f ca="1">SUM(0.832*(R613-L613),L613)</f>
        <v>15.193999999999999</v>
      </c>
      <c r="R613" s="108">
        <v>17</v>
      </c>
      <c r="S613" s="122"/>
      <c r="T613" s="111">
        <f ca="1">SUM((DB20+DA19+CZ18+CY17+CX16+CW15+CV14+CU13+CT12+CS11)*0.132,(CR10+CQ10)*0.132/2,(CP9+CO9+CN9+CM9+CL8+CK8+CJ8+CI8+CH7+CG7+CF7+CE7)*0.132/4,(CD6+CC6+CB6+CA5+BZ5+BY5+BX4+BW4+BV4)*0.132/3,17)</f>
        <v>17.233538461538462</v>
      </c>
      <c r="U613" s="111"/>
      <c r="V613" s="122"/>
      <c r="W613" s="108"/>
    </row>
    <row r="614" spans="2:23">
      <c r="B614" s="108">
        <v>2</v>
      </c>
      <c r="C614" s="71">
        <f ca="1">SUM(0.25*(F614-B614),B614)</f>
        <v>2.25</v>
      </c>
      <c r="D614" s="71">
        <f ca="1">SUM(0.5*(F614-B614)+B614)</f>
        <v>2.5</v>
      </c>
      <c r="E614" s="71">
        <f ca="1">SUM(0.75*(F614-B614),B614)</f>
        <v>2.75</v>
      </c>
      <c r="F614" s="108">
        <v>3</v>
      </c>
      <c r="G614" s="71">
        <f ca="1">SUM(0.25*(J614-F614),F614)</f>
        <v>3.25</v>
      </c>
      <c r="H614" s="71">
        <f ca="1">SUM(0.5*(J614-F614),F614)</f>
        <v>3.5</v>
      </c>
      <c r="I614" s="71">
        <f ca="1">SUM(0.75*(J614-F614),F614)</f>
        <v>3.75</v>
      </c>
      <c r="J614" s="108">
        <f ca="1">SUM(F614,-B614,F614)</f>
        <v>4</v>
      </c>
      <c r="K614" s="71">
        <f ca="1">SUM(0.5*(L614-J614),J614)</f>
        <v>4.3125</v>
      </c>
      <c r="L614" s="108">
        <f ca="1">SUM(J614,J614,-H614,0.25*ABS(J614-H614))</f>
        <v>4.625</v>
      </c>
      <c r="M614" s="109">
        <f ca="1">SUM(0.166*(R614-L614),L614)</f>
        <v>6.67925</v>
      </c>
      <c r="N614" s="109">
        <f ca="1">SUM(0.333*(R614-L614),L614)</f>
        <v>8.745875</v>
      </c>
      <c r="O614" s="71">
        <f ca="1">SUM(0.5*(R614-L614),L614)</f>
        <v>10.8125</v>
      </c>
      <c r="P614" s="71">
        <f ca="1">SUM(0.666*(R614-L614),L614)</f>
        <v>12.86675</v>
      </c>
      <c r="Q614" s="71">
        <f ca="1">SUM(0.832*(R614-L614),L614)</f>
        <v>14.921</v>
      </c>
      <c r="R614" s="108">
        <v>17</v>
      </c>
      <c r="S614" s="122"/>
      <c r="T614" s="111">
        <f ca="1">SUM((CZ20+CY19+CY18+CX17+CX16+CW15+CW14+CV13+CV12+CU11+CU10)*0.132,(CT9+CS9+CR9+CQ9+CP9)*0.132/5,(CO8+CN8+CM8+CL8+CK7+CJ7+CI7+CH7+CG6+CF6+CE6+CD6+CC5+CB5+CA5+BZ5+BY4+BX4+BW4+BV4)*0.132/4,17)</f>
        <v>16.905738461538462</v>
      </c>
      <c r="U614" s="111"/>
      <c r="V614" s="122"/>
      <c r="W614" s="108"/>
    </row>
    <row r="615" spans="2:23">
      <c r="B615" s="108">
        <v>3</v>
      </c>
      <c r="C615" s="71">
        <f ca="1">SUM(0.25*(F615-B615),B615)</f>
        <v>3</v>
      </c>
      <c r="D615" s="71">
        <f ca="1">SUM(0.5*(F615-B615)+B615)</f>
        <v>3</v>
      </c>
      <c r="E615" s="71">
        <f ca="1">SUM(0.75*(F615-B615),B615)</f>
        <v>3</v>
      </c>
      <c r="F615" s="108">
        <v>3</v>
      </c>
      <c r="G615" s="71">
        <f ca="1">SUM(0.25*(J615-F615),F615)</f>
        <v>3</v>
      </c>
      <c r="H615" s="71">
        <f ca="1">SUM(0.5*(J615-F615),F615)</f>
        <v>3</v>
      </c>
      <c r="I615" s="71">
        <f ca="1">SUM(0.75*(J615-F615),F615)</f>
        <v>3</v>
      </c>
      <c r="J615" s="108">
        <f ca="1">SUM(F615,-B615,F615)</f>
        <v>3</v>
      </c>
      <c r="K615" s="71">
        <f ca="1">SUM(0.5*(L615-J615),J615)</f>
        <v>3.7</v>
      </c>
      <c r="L615" s="108">
        <f ca="1">SUM(J615,J615,-H615,0.25*ABS(J615-H615),0.1*(17-F615))</f>
        <v>4.4</v>
      </c>
      <c r="M615" s="109">
        <f ca="1">SUM(0.166*(R615-L615),L615)</f>
        <v>6.4916</v>
      </c>
      <c r="N615" s="109">
        <f ca="1">SUM(0.333*(R615-L615),L615)</f>
        <v>8.5958</v>
      </c>
      <c r="O615" s="71">
        <f ca="1">SUM(0.5*(R615-L615),L615)</f>
        <v>10.7</v>
      </c>
      <c r="P615" s="71">
        <f ca="1">SUM(0.666*(R615-L615),L615)</f>
        <v>12.7916</v>
      </c>
      <c r="Q615" s="71">
        <f ca="1">SUM(0.832*(R615-L615),L615)</f>
        <v>14.8832</v>
      </c>
      <c r="R615" s="108">
        <v>17</v>
      </c>
      <c r="S615" s="122"/>
      <c r="T615" s="111">
        <f ca="1">SUM((CX20+CX19+CX18+CX17+CX16+CX15+CX14+CX13+CX12+CW11)*0.132,(CV10+CU10)*0.132/2,(CT9+CS9+CR9+CQ9+CP9)*0.132/5,(CO8+CN8+CM8+CL8+CK7+CJ7+CI7+CH7+CG6+CF6+CE6+CD6+CC5+CB5+CA5+BZ5+BY4+BX4+BW4+BV4)*0.132/4,17)</f>
        <v>17.301738461538463</v>
      </c>
      <c r="U615" s="111"/>
      <c r="V615" s="122"/>
      <c r="W615" s="108"/>
    </row>
    <row r="616" spans="2:23">
      <c r="B616" s="108">
        <v>4</v>
      </c>
      <c r="C616" s="71">
        <f ca="1">SUM(0.25*(F616-B616),B616)</f>
        <v>3.75</v>
      </c>
      <c r="D616" s="71">
        <f ca="1">SUM(0.5*(F616-B616)+B616)</f>
        <v>3.5</v>
      </c>
      <c r="E616" s="71">
        <f ca="1">SUM(0.75*(F616-B616),B616)</f>
        <v>3.25</v>
      </c>
      <c r="F616" s="108">
        <v>3</v>
      </c>
      <c r="G616" s="71">
        <f ca="1">SUM(0.25*(J616-F616),F616)</f>
        <v>2.75</v>
      </c>
      <c r="H616" s="71">
        <f ca="1">SUM(0.5*(J616-F616),F616)</f>
        <v>2.5</v>
      </c>
      <c r="I616" s="71">
        <f ca="1">SUM(0.75*(J616-F616),F616)</f>
        <v>2.25</v>
      </c>
      <c r="J616" s="108">
        <f ca="1">SUM(F616,-B616,F616)</f>
        <v>2</v>
      </c>
      <c r="K616" s="71">
        <f ca="1">SUM(0.5*(L616-J616),J616)</f>
        <v>1.8125</v>
      </c>
      <c r="L616" s="108">
        <f ca="1">SUM(J616,J616,-H616,0.25*ABS(J616-H616))</f>
        <v>1.625</v>
      </c>
      <c r="M616" s="109">
        <f ca="1">SUM(0.166*(R616-L616),L616)</f>
        <v>4.1772500000000008</v>
      </c>
      <c r="N616" s="109">
        <f ca="1">SUM(0.333*(R616-L616),L616)</f>
        <v>6.744875</v>
      </c>
      <c r="O616" s="71">
        <f ca="1">SUM(0.5*(R616-L616),L616)</f>
        <v>9.3125</v>
      </c>
      <c r="P616" s="71">
        <f ca="1">SUM(0.666*(R616-L616),L616)</f>
        <v>11.86475</v>
      </c>
      <c r="Q616" s="71">
        <f ca="1">SUM(0.832*(R616-L616),L616)</f>
        <v>14.417</v>
      </c>
      <c r="R616" s="108">
        <v>17</v>
      </c>
      <c r="S616" s="122"/>
      <c r="T616" s="111">
        <f ca="1">SUM((CV20+CW19+CW18+CX17+CX16+CY15+CY14+CZ13+CZ12+DA11+DA10)*0.132,(CZ9+CY9+CX9+CW9+CV9+CU9)*0.132/6,(CT8+CS8+CR8+CQ8+CP8+CO7+CN7+CM7+CL7+CK7+CJ6+CI6+CH6+CG6+CF6+CE5+CD5+CC5+CB5+CA5+BZ4+BY4+BX4+BW4+BV4)*0.132/5,17)</f>
        <v>16.753938461538461</v>
      </c>
      <c r="U616" s="111"/>
      <c r="V616" s="122"/>
      <c r="W616" s="108"/>
    </row>
    <row r="617" spans="2:23">
      <c r="B617" s="108"/>
      <c r="C617" s="71"/>
      <c r="D617" s="71"/>
      <c r="E617" s="71"/>
      <c r="F617" s="108"/>
      <c r="G617" s="71"/>
      <c r="H617" s="71"/>
      <c r="I617" s="71"/>
      <c r="J617" s="108"/>
      <c r="K617" s="71"/>
      <c r="L617" s="108"/>
      <c r="M617" s="109"/>
      <c r="N617" s="109"/>
      <c r="O617" s="71"/>
      <c r="P617" s="71"/>
      <c r="Q617" s="71"/>
      <c r="R617" s="108"/>
      <c r="S617" s="122"/>
      <c r="T617" s="111"/>
      <c r="U617" s="111"/>
      <c r="V617" s="122"/>
      <c r="W617" s="108"/>
    </row>
    <row r="618" spans="2:23">
      <c r="B618" s="108">
        <v>1</v>
      </c>
      <c r="C618" s="71">
        <f ca="1">SUM(0.25*(F618-B618),B618)</f>
        <v>1.75</v>
      </c>
      <c r="D618" s="71">
        <f ca="1">SUM(0.5*(F618-B618)+B618)</f>
        <v>2.5</v>
      </c>
      <c r="E618" s="71">
        <f ca="1">SUM(0.75*(F618-B618),B618)</f>
        <v>3.25</v>
      </c>
      <c r="F618" s="108">
        <v>4</v>
      </c>
      <c r="G618" s="71">
        <f ca="1">SUM(0.25*(J618-F618),F618)</f>
        <v>4.75</v>
      </c>
      <c r="H618" s="71">
        <f ca="1">SUM(0.5*(J618-F618),F618)</f>
        <v>5.5</v>
      </c>
      <c r="I618" s="71">
        <f ca="1">SUM(0.75*(J618-F618),F618)</f>
        <v>6.25</v>
      </c>
      <c r="J618" s="108">
        <f ca="1">SUM(F618,-B618,F618)</f>
        <v>7</v>
      </c>
      <c r="K618" s="71">
        <f ca="1">SUM(0.5*(L618-J618),J618)</f>
        <v>7.9375</v>
      </c>
      <c r="L618" s="108">
        <f ca="1">SUM(J618,J618,-H618,0.25*ABS(J618-H618))</f>
        <v>8.875</v>
      </c>
      <c r="M618" s="109">
        <f ca="1">SUM(0.166*(R618-L618),L618)</f>
        <v>10.22375</v>
      </c>
      <c r="N618" s="109">
        <f ca="1">SUM(0.333*(R618-L618),L618)</f>
        <v>11.580625</v>
      </c>
      <c r="O618" s="71">
        <f ca="1">SUM(0.5*(R618-L618),L618)</f>
        <v>12.9375</v>
      </c>
      <c r="P618" s="71">
        <f ca="1">SUM(0.666*(R618-L618),L618)</f>
        <v>14.286249999999999</v>
      </c>
      <c r="Q618" s="71">
        <f ca="1">SUM(0.832*(R618-L618),L618)</f>
        <v>15.635</v>
      </c>
      <c r="R618" s="108">
        <v>17</v>
      </c>
      <c r="S618" s="122"/>
      <c r="T618" s="111">
        <f ca="1">SUM((DB20+CY18+CV16+CS14+CP12)*0.132,(DA19+CZ19+CX17+CW17+CU15+CT15+CR13+CQ13+CO11+CN11+CM10+CL10)*0.132/2,(CK9+CJ9+CI9+CH8+CG8+CF8+CE7+CD7+CC7+CB6+CA6+BZ6)*0.132/3,(BY5+BX5+BW4+BV4)*0.132/2,17)</f>
        <v>17.56353846153846</v>
      </c>
      <c r="U618" s="111"/>
      <c r="V618" s="122"/>
      <c r="W618" s="108"/>
    </row>
    <row r="619" spans="2:23">
      <c r="B619" s="108">
        <v>2</v>
      </c>
      <c r="C619" s="71">
        <f ca="1">SUM(0.25*(F619-B619),B619)</f>
        <v>2.5</v>
      </c>
      <c r="D619" s="71">
        <f ca="1">SUM(0.5*(F619-B619)+B619)</f>
        <v>3</v>
      </c>
      <c r="E619" s="71">
        <f ca="1">SUM(0.75*(F619-B619),B619)</f>
        <v>3.5</v>
      </c>
      <c r="F619" s="108">
        <v>4</v>
      </c>
      <c r="G619" s="71">
        <f ca="1">SUM(0.25*(J619-F619),F619)</f>
        <v>4.5</v>
      </c>
      <c r="H619" s="71">
        <f ca="1">SUM(0.5*(J619-F619),F619)</f>
        <v>5</v>
      </c>
      <c r="I619" s="71">
        <f ca="1">SUM(0.75*(J619-F619),F619)</f>
        <v>5.5</v>
      </c>
      <c r="J619" s="108">
        <f ca="1">SUM(F619,-B619,F619)</f>
        <v>6</v>
      </c>
      <c r="K619" s="71">
        <f ca="1">SUM(0.5*(L619-J619),J619)</f>
        <v>6.625</v>
      </c>
      <c r="L619" s="108">
        <f ca="1">SUM(J619,J619,-H619,0.25*ABS(J619-H619))</f>
        <v>7.25</v>
      </c>
      <c r="M619" s="109">
        <f ca="1">SUM(0.166*(R619-L619),L619)</f>
        <v>8.8685000000000009</v>
      </c>
      <c r="N619" s="109">
        <f ca="1">SUM(0.333*(R619-L619),L619)</f>
        <v>10.49675</v>
      </c>
      <c r="O619" s="71">
        <f ca="1">SUM(0.5*(R619-L619),L619)</f>
        <v>12.125</v>
      </c>
      <c r="P619" s="71">
        <f ca="1">SUM(0.666*(R619-L619),L619)</f>
        <v>13.743500000000001</v>
      </c>
      <c r="Q619" s="71">
        <f ca="1">SUM(0.832*(R619-L619),L619)</f>
        <v>15.362</v>
      </c>
      <c r="R619" s="108">
        <v>17</v>
      </c>
      <c r="S619" s="122"/>
      <c r="T619" s="111">
        <f ca="1">SUM((CZ20+CY19+CX18+CW17+CV16+CU15+CT14+CS13+CR12+CQ11)*0.132,(CP10+CO10)*0.132/2,(CN9+CM9+CL9+CK9)*0.132/4,(CJ8+CI8+CH8+CG7+CF7+CE7+CD6+CC6+CB6+CA5+BZ5+BY5+BX4+BW4+BV4)*0.132/3,17)</f>
        <v>17.728538461538463</v>
      </c>
      <c r="U619" s="111"/>
      <c r="V619" s="122"/>
      <c r="W619" s="108"/>
    </row>
    <row r="620" spans="2:23">
      <c r="B620" s="108">
        <v>3</v>
      </c>
      <c r="C620" s="71">
        <f ca="1">SUM(0.25*(F620-B620),B620)</f>
        <v>3.25</v>
      </c>
      <c r="D620" s="71">
        <f ca="1">SUM(0.5*(F620-B620)+B620)</f>
        <v>3.5</v>
      </c>
      <c r="E620" s="71">
        <f ca="1">SUM(0.75*(F620-B620),B620)</f>
        <v>3.75</v>
      </c>
      <c r="F620" s="108">
        <v>4</v>
      </c>
      <c r="G620" s="71">
        <f ca="1">SUM(0.25*(J620-F620),F620)</f>
        <v>4.25</v>
      </c>
      <c r="H620" s="71">
        <f ca="1">SUM(0.5*(J620-F620),F620)</f>
        <v>4.5</v>
      </c>
      <c r="I620" s="71">
        <f ca="1">SUM(0.75*(J620-F620),F620)</f>
        <v>4.75</v>
      </c>
      <c r="J620" s="108">
        <f ca="1">SUM(F620,-B620,F620)</f>
        <v>5</v>
      </c>
      <c r="K620" s="71">
        <f ca="1">SUM(0.5*(L620-J620),J620)</f>
        <v>5.3125</v>
      </c>
      <c r="L620" s="108">
        <f ca="1">SUM(J620,J620,-H620,0.25*ABS(J620-H620))</f>
        <v>5.625</v>
      </c>
      <c r="M620" s="109">
        <f ca="1">SUM(0.166*(R620-L620),L620)</f>
        <v>7.51325</v>
      </c>
      <c r="N620" s="109">
        <f ca="1">SUM(0.333*(R620-L620),L620)</f>
        <v>9.412875</v>
      </c>
      <c r="O620" s="71">
        <f ca="1">SUM(0.5*(R620-L620),L620)</f>
        <v>11.3125</v>
      </c>
      <c r="P620" s="71">
        <f ca="1">SUM(0.666*(R620-L620),L620)</f>
        <v>13.20075</v>
      </c>
      <c r="Q620" s="71">
        <f ca="1">SUM(0.832*(R620-L620),L620)</f>
        <v>15.089</v>
      </c>
      <c r="R620" s="108">
        <v>17</v>
      </c>
      <c r="S620" s="122"/>
      <c r="T620" s="111">
        <f ca="1">SUM((CX20+CW19+CW18+CV17+CV16+CU15+CU14+CT13+CT12+CS11+CS10)*0.132,(CR9+CQ9+CP9+CO9+CN8+CM8+CL8+CK8+CJ7+CI7+CH7+CG7+CF6+CE6+CD6+CC6+CB5+CA5+BZ5+BY5)*0.132/4,(BX4+BW4+BV4)*0.132/3,17)</f>
        <v>16.815538461538463</v>
      </c>
      <c r="U620" s="111"/>
      <c r="V620" s="122"/>
      <c r="W620" s="108"/>
    </row>
    <row r="621" spans="2:23">
      <c r="B621" s="108">
        <v>4</v>
      </c>
      <c r="C621" s="71">
        <f ca="1">SUM(0.25*(F621-B621),B621)</f>
        <v>4</v>
      </c>
      <c r="D621" s="71">
        <f ca="1">SUM(0.5*(F621-B621)+B621)</f>
        <v>4</v>
      </c>
      <c r="E621" s="71">
        <f ca="1">SUM(0.75*(F621-B621),B621)</f>
        <v>4</v>
      </c>
      <c r="F621" s="108">
        <v>4</v>
      </c>
      <c r="G621" s="71">
        <f ca="1">SUM(0.25*(J621-F621),F621)</f>
        <v>4</v>
      </c>
      <c r="H621" s="71">
        <f ca="1">SUM(0.5*(J621-F621),F621)</f>
        <v>4</v>
      </c>
      <c r="I621" s="71">
        <f ca="1">SUM(0.75*(J621-F621),F621)</f>
        <v>4</v>
      </c>
      <c r="J621" s="108">
        <f ca="1">SUM(F621,-B621,F621)</f>
        <v>4</v>
      </c>
      <c r="K621" s="71">
        <f ca="1">SUM(0.5*(L621-J621),J621)</f>
        <v>4.65</v>
      </c>
      <c r="L621" s="108">
        <f ca="1">SUM(J621,J621,-H621,0.25*ABS(J621-H621),0.1*(17-F621))</f>
        <v>5.3</v>
      </c>
      <c r="M621" s="109">
        <f ca="1">SUM(0.166*(R621-L621),L621)</f>
        <v>7.2421999999999995</v>
      </c>
      <c r="N621" s="109">
        <f ca="1">SUM(0.333*(R621-L621),L621)</f>
        <v>9.1961</v>
      </c>
      <c r="O621" s="71">
        <f ca="1">SUM(0.5*(R621-L621),L621)</f>
        <v>11.149999999999999</v>
      </c>
      <c r="P621" s="71">
        <f ca="1">SUM(0.666*(R621-L621),L621)</f>
        <v>13.0922</v>
      </c>
      <c r="Q621" s="71">
        <f ca="1">SUM(0.832*(R621-L621),L621)</f>
        <v>15.034399999999998</v>
      </c>
      <c r="R621" s="108">
        <v>17</v>
      </c>
      <c r="S621" s="122"/>
      <c r="T621" s="111">
        <f ca="1">SUM((CV20+CV19+CV18+CV17+CV16+CV15+CV14+CV13+CV12+CU11)*0.132,(CT10+CS10)*0.132/2,(CR9+CQ9+CP9+CO9+CN8+CM8+CL8+CK8+CJ7+CI7+CH7+CG7+CF6+CE6+CD6+CC6+CB5+CA5+BZ5+BY5)*0.132/4,(BX4+BW4+BV4)*0.132/3,17)</f>
        <v>17.277538461538462</v>
      </c>
      <c r="U621" s="111"/>
      <c r="V621" s="122"/>
      <c r="W621" s="108"/>
    </row>
    <row r="622" spans="2:23">
      <c r="B622" s="108">
        <v>5</v>
      </c>
      <c r="C622" s="71">
        <f ca="1">SUM(0.25*(F622-B622),B622)</f>
        <v>4.75</v>
      </c>
      <c r="D622" s="71">
        <f ca="1">SUM(0.5*(F622-B622)+B622)</f>
        <v>4.5</v>
      </c>
      <c r="E622" s="71">
        <f ca="1">SUM(0.75*(F622-B622),B622)</f>
        <v>4.25</v>
      </c>
      <c r="F622" s="108">
        <v>4</v>
      </c>
      <c r="G622" s="71">
        <f ca="1">SUM(0.25*(J622-F622),F622)</f>
        <v>3.75</v>
      </c>
      <c r="H622" s="71">
        <f ca="1">SUM(0.5*(J622-F622),F622)</f>
        <v>3.5</v>
      </c>
      <c r="I622" s="71">
        <f ca="1">SUM(0.75*(J622-F622),F622)</f>
        <v>3.25</v>
      </c>
      <c r="J622" s="108">
        <f ca="1">SUM(F622,-B622,F622)</f>
        <v>3</v>
      </c>
      <c r="K622" s="71">
        <f ca="1">SUM(0.5*(L622-J622),J622)</f>
        <v>2.8125</v>
      </c>
      <c r="L622" s="108">
        <f ca="1">SUM(J622,J622,-H622,0.25*ABS(J622-H622))</f>
        <v>2.625</v>
      </c>
      <c r="M622" s="109">
        <f ca="1">SUM(0.166*(R622-L622),L622)</f>
        <v>5.01125</v>
      </c>
      <c r="N622" s="109">
        <f ca="1">SUM(0.333*(R622-L622),L622)</f>
        <v>7.411875</v>
      </c>
      <c r="O622" s="71">
        <f ca="1">SUM(0.5*(R622-L622),L622)</f>
        <v>9.8125</v>
      </c>
      <c r="P622" s="71">
        <f ca="1">SUM(0.666*(R622-L622),L622)</f>
        <v>12.19875</v>
      </c>
      <c r="Q622" s="71">
        <f ca="1">SUM(0.832*(R622-L622),L622)</f>
        <v>14.584999999999999</v>
      </c>
      <c r="R622" s="108">
        <v>17</v>
      </c>
      <c r="S622" s="122"/>
      <c r="T622" s="111">
        <f ca="1">SUM((CT20+CU19+CU18+CV17+CV16+CW15+CW14+CX13+CX12+CY11+CY10)*0.132,(CX9+CW9+CV9+CU9+CT9+CS8+CR8+CQ8+CP8+CO8+CN7+CM7+CL7++CK7+CJ7+CI6+CH6+CG6+CF6+CE6+CD5+CC5+CB5+CA5+BZ5)*0.132/5,(BY4+BX4+BW4+BV4)*0.132/4,17)</f>
        <v>16.951938461538461</v>
      </c>
      <c r="U622" s="111"/>
      <c r="V622" s="122"/>
      <c r="W622" s="108"/>
    </row>
    <row r="623" spans="2:23">
      <c r="B623" s="108">
        <v>6</v>
      </c>
      <c r="C623" s="71">
        <f ca="1">SUM(0.25*(F623-B623),B623)</f>
        <v>5.5</v>
      </c>
      <c r="D623" s="71">
        <f ca="1">SUM(0.5*(F623-B623)+B623)</f>
        <v>5</v>
      </c>
      <c r="E623" s="71">
        <f ca="1">SUM(0.75*(F623-B623),B623)</f>
        <v>4.5</v>
      </c>
      <c r="F623" s="108">
        <v>4</v>
      </c>
      <c r="G623" s="71">
        <f ca="1">SUM(0.25*(J623-F623),F623)</f>
        <v>3.5</v>
      </c>
      <c r="H623" s="71">
        <f ca="1">SUM(0.5*(J623-F623),F623)</f>
        <v>3</v>
      </c>
      <c r="I623" s="71">
        <f ca="1">SUM(0.75*(J623-F623),F623)</f>
        <v>2.5</v>
      </c>
      <c r="J623" s="108">
        <f ca="1">SUM(F623,-B623,F623)</f>
        <v>2</v>
      </c>
      <c r="K623" s="71">
        <f ca="1">SUM(0.5*(L623-J623),J623)</f>
        <v>1.625</v>
      </c>
      <c r="L623" s="108">
        <f ca="1">SUM(J623,J623,-H623,0.25*ABS(J623-H623))</f>
        <v>1.25</v>
      </c>
      <c r="M623" s="109">
        <f ca="1">SUM(0.166*(R623-L623),L623)</f>
        <v>3.8645</v>
      </c>
      <c r="N623" s="109">
        <f ca="1">SUM(0.333*(R623-L623),L623)</f>
        <v>6.4947500000000007</v>
      </c>
      <c r="O623" s="71">
        <f ca="1">SUM(0.5*(R623-L623),L623)</f>
        <v>9.125</v>
      </c>
      <c r="P623" s="71">
        <f ca="1">SUM(0.666*(R623-L623),L623)</f>
        <v>11.739500000000001</v>
      </c>
      <c r="Q623" s="71">
        <f ca="1">SUM(0.832*(R623-L623),L623)</f>
        <v>14.354</v>
      </c>
      <c r="R623" s="108">
        <v>17</v>
      </c>
      <c r="S623" s="122"/>
      <c r="T623" s="111">
        <f ca="1">SUM((CR20+CS19+CT18+CU17+CV16+CW15+CX14+CY13+CZ12+DA11+DB10)*0.132,(DA9+CZ9+CY9+CX9+CW9+CV9+CU8+CT8+CS8+CR8+CQ8+CP8)*0.132/6,(CO7+CN7+CM7+CL7+CK7+CJ6+CI6+CH6+CG6+CF6+CE5+CD5+CC5+CB5+CA5+BZ4+BY4+BX4+BW4+BV4)*0.132/5,17)</f>
        <v>16.921138461538462</v>
      </c>
      <c r="U623" s="111"/>
      <c r="V623" s="122"/>
      <c r="W623" s="108"/>
    </row>
    <row r="624" spans="2:23">
      <c r="B624" s="108"/>
      <c r="C624" s="71"/>
      <c r="D624" s="71"/>
      <c r="E624" s="71"/>
      <c r="F624" s="108"/>
      <c r="G624" s="71"/>
      <c r="H624" s="71"/>
      <c r="I624" s="71"/>
      <c r="J624" s="108"/>
      <c r="K624" s="71"/>
      <c r="L624" s="108"/>
      <c r="M624" s="109"/>
      <c r="N624" s="109"/>
      <c r="O624" s="71"/>
      <c r="P624" s="71"/>
      <c r="Q624" s="71"/>
      <c r="R624" s="108"/>
      <c r="S624" s="122"/>
      <c r="T624" s="111"/>
      <c r="U624" s="111"/>
      <c r="V624" s="122"/>
      <c r="W624" s="108"/>
    </row>
    <row r="625" spans="2:23">
      <c r="B625" s="108">
        <v>1</v>
      </c>
      <c r="C625" s="71">
        <f ca="1">SUM(0.25*(F625-B625),B625)</f>
        <v>2</v>
      </c>
      <c r="D625" s="71">
        <f ca="1">SUM(0.5*(F625-B625)+B625)</f>
        <v>3</v>
      </c>
      <c r="E625" s="71">
        <f ca="1">SUM(0.75*(F625-B625),B625)</f>
        <v>4</v>
      </c>
      <c r="F625" s="108">
        <v>5</v>
      </c>
      <c r="G625" s="71">
        <f ca="1">SUM(0.25*(J625-F625),F625)</f>
        <v>6</v>
      </c>
      <c r="H625" s="71">
        <f ca="1">SUM(0.5*(J625-F625),F625)</f>
        <v>7</v>
      </c>
      <c r="I625" s="71">
        <f ca="1">SUM(0.75*(J625-F625),F625)</f>
        <v>8</v>
      </c>
      <c r="J625" s="108">
        <f ca="1">SUM(F625,-B625,F625)</f>
        <v>9</v>
      </c>
      <c r="K625" s="71">
        <f ca="1">SUM(0.5*(L625-J625),J625)</f>
        <v>10</v>
      </c>
      <c r="L625" s="108">
        <f ca="1">SUM(J625,J625,-H625)</f>
        <v>11</v>
      </c>
      <c r="M625" s="109">
        <f ca="1">SUM(0.166*(R625-L625),L625)</f>
        <v>11.996</v>
      </c>
      <c r="N625" s="109">
        <f ca="1">SUM(0.333*(R625-L625),L625)</f>
        <v>12.998000000000001</v>
      </c>
      <c r="O625" s="71">
        <f ca="1">SUM(0.5*(R625-L625),L625)</f>
        <v>14</v>
      </c>
      <c r="P625" s="71">
        <f ca="1">SUM(0.666*(R625-L625),L625)</f>
        <v>14.996</v>
      </c>
      <c r="Q625" s="71">
        <f ca="1">SUM(0.832*(R625-L625),L625)</f>
        <v>15.992</v>
      </c>
      <c r="R625" s="108">
        <v>17</v>
      </c>
      <c r="S625" s="122"/>
      <c r="T625" s="111">
        <f ca="1">SUM((DA19+CZ19+CY18+CX18+CW17+CV17+CU16+CT16+CS15+CR15+CQ14+CP14+CO13+CN13+CM12+CL12+CK11+CJ11+CI10+CH10+CG9+CF9+CE8+CD8+CC7+CB7+CA6+BZ6+BY5+BX5+BW4+BV4)*0.132/2,DB20*0.132,17)</f>
        <v>17.651538461538461</v>
      </c>
      <c r="U625" s="111"/>
      <c r="V625" s="122"/>
      <c r="W625" s="108"/>
    </row>
    <row r="626" spans="2:23">
      <c r="B626" s="108">
        <v>2</v>
      </c>
      <c r="C626" s="71">
        <f ca="1">SUM(0.25*(F626-B626),B626)</f>
        <v>2.75</v>
      </c>
      <c r="D626" s="71">
        <f ca="1">SUM(0.5*(F626-B626)+B626)</f>
        <v>3.5</v>
      </c>
      <c r="E626" s="71">
        <f ca="1">SUM(0.75*(F626-B626),B626)</f>
        <v>4.25</v>
      </c>
      <c r="F626" s="108">
        <v>5</v>
      </c>
      <c r="G626" s="71">
        <f ca="1">SUM(0.25*(J626-F626),F626)</f>
        <v>5.75</v>
      </c>
      <c r="H626" s="71">
        <f ca="1">SUM(0.5*(J626-F626),F626)</f>
        <v>6.5</v>
      </c>
      <c r="I626" s="71">
        <f ca="1">SUM(0.75*(J626-F626),F626)</f>
        <v>7.25</v>
      </c>
      <c r="J626" s="108">
        <f ca="1">SUM(F626,-B626,F626)</f>
        <v>8</v>
      </c>
      <c r="K626" s="71">
        <f ca="1">SUM(0.5*(L626-J626),J626)</f>
        <v>8.9375</v>
      </c>
      <c r="L626" s="108">
        <f ca="1">SUM(J626,J626,-H626,0.25*ABS(J626-H626))</f>
        <v>9.875</v>
      </c>
      <c r="M626" s="109">
        <f ca="1">SUM(0.166*(R626-L626),L626)</f>
        <v>11.05775</v>
      </c>
      <c r="N626" s="109">
        <f ca="1">SUM(0.333*(R626-L626),L626)</f>
        <v>12.247625</v>
      </c>
      <c r="O626" s="71">
        <f ca="1">SUM(0.5*(R626-L626),L626)</f>
        <v>13.4375</v>
      </c>
      <c r="P626" s="71">
        <f ca="1">SUM(0.666*(R626-L626),L626)</f>
        <v>14.62025</v>
      </c>
      <c r="Q626" s="71">
        <f ca="1">SUM(0.832*(R626-L626),L626)</f>
        <v>15.803</v>
      </c>
      <c r="R626" s="108">
        <v>17</v>
      </c>
      <c r="S626" s="122"/>
      <c r="T626" s="111">
        <f ca="1">SUM((CZ20+CW18+CT16+CQ14+CN12)*0.132,(CY19+CX19+CV17+CU17+CS15+CR15+CP13+CO13+CM11+CL11+CK10+CJ10+CC7+CB7+CA6+BZ6+BY5+BX5+BW4+BV4)*0.132/2,(CI9+CH9+CG9+CF8+CE8+CD8)*0.132/3,17)</f>
        <v>17.607538461538461</v>
      </c>
      <c r="U626" s="111"/>
      <c r="V626" s="122"/>
      <c r="W626" s="108"/>
    </row>
    <row r="627" spans="2:23">
      <c r="B627" s="108">
        <v>3</v>
      </c>
      <c r="C627" s="71">
        <f ca="1">SUM(0.25*(F627-B627),B627)</f>
        <v>3.5</v>
      </c>
      <c r="D627" s="71">
        <f ca="1">SUM(0.5*(F627-B627)+B627)</f>
        <v>4</v>
      </c>
      <c r="E627" s="71">
        <f ca="1">SUM(0.75*(F627-B627),B627)</f>
        <v>4.5</v>
      </c>
      <c r="F627" s="108">
        <v>5</v>
      </c>
      <c r="G627" s="71">
        <f ca="1">SUM(0.25*(J627-F627),F627)</f>
        <v>5.5</v>
      </c>
      <c r="H627" s="71">
        <f ca="1">SUM(0.5*(J627-F627),F627)</f>
        <v>6</v>
      </c>
      <c r="I627" s="71">
        <f ca="1">SUM(0.75*(J627-F627),F627)</f>
        <v>6.5</v>
      </c>
      <c r="J627" s="108">
        <f ca="1">SUM(F627,-B627,F627)</f>
        <v>7</v>
      </c>
      <c r="K627" s="71">
        <f ca="1">SUM(0.5*(L627-J627),J627)</f>
        <v>7.625</v>
      </c>
      <c r="L627" s="108">
        <f ca="1">SUM(J627,J627,-H627,0.25*ABS(J627-H627))</f>
        <v>8.25</v>
      </c>
      <c r="M627" s="109">
        <f ca="1">SUM(0.166*(R627-L627),L627)</f>
        <v>9.7025</v>
      </c>
      <c r="N627" s="109">
        <f ca="1">SUM(0.333*(R627-L627),L627)</f>
        <v>11.16375</v>
      </c>
      <c r="O627" s="71">
        <f ca="1">SUM(0.5*(R627-L627),L627)</f>
        <v>12.625</v>
      </c>
      <c r="P627" s="71">
        <f ca="1">SUM(0.666*(R627-L627),L627)</f>
        <v>14.0775</v>
      </c>
      <c r="Q627" s="71">
        <f ca="1">SUM(0.832*(R627-L627),L627)</f>
        <v>15.53</v>
      </c>
      <c r="R627" s="108">
        <v>17</v>
      </c>
      <c r="S627" s="122"/>
      <c r="T627" s="111">
        <f ca="1">SUM((CX20+CW19+CV18+CU17+CT16+CS15+CR14+CQ13+CP12+CO11)*0.132,(CN10+CM10)*0.132/2,(CL9+CK9+CJ9+CI8+CH8+CG8+CF7+CE7+CD7+CC6+CB6+CA6+BZ5+BY5+BX5)*0.132/3,(BW4+BV4)*0.132/2,17)</f>
        <v>17.36553846153846</v>
      </c>
      <c r="U627" s="111"/>
      <c r="V627" s="122"/>
      <c r="W627" s="108"/>
    </row>
    <row r="628" spans="2:23">
      <c r="B628" s="108">
        <v>4</v>
      </c>
      <c r="C628" s="71">
        <f ca="1">SUM(0.25*(F628-B628),B628)</f>
        <v>4.25</v>
      </c>
      <c r="D628" s="71">
        <f ca="1">SUM(0.5*(F628-B628)+B628)</f>
        <v>4.5</v>
      </c>
      <c r="E628" s="71">
        <f ca="1">SUM(0.75*(F628-B628),B628)</f>
        <v>4.75</v>
      </c>
      <c r="F628" s="108">
        <v>5</v>
      </c>
      <c r="G628" s="71">
        <f ca="1">SUM(0.25*(J628-F628),F628)</f>
        <v>5.25</v>
      </c>
      <c r="H628" s="71">
        <f ca="1">SUM(0.5*(J628-F628),F628)</f>
        <v>5.5</v>
      </c>
      <c r="I628" s="71">
        <f ca="1">SUM(0.75*(J628-F628),F628)</f>
        <v>5.75</v>
      </c>
      <c r="J628" s="108">
        <f ca="1">SUM(F628,-B628,F628)</f>
        <v>6</v>
      </c>
      <c r="K628" s="71">
        <f ca="1">SUM(0.5*(L628-J628),J628)</f>
        <v>6.3125</v>
      </c>
      <c r="L628" s="108">
        <f ca="1">SUM(J628,J628,-H628,0.25*ABS(J628-H628))</f>
        <v>6.625</v>
      </c>
      <c r="M628" s="109">
        <f ca="1">SUM(0.166*(R628-L628),L628)</f>
        <v>8.34725</v>
      </c>
      <c r="N628" s="109">
        <f ca="1">SUM(0.333*(R628-L628),L628)</f>
        <v>10.079875000000001</v>
      </c>
      <c r="O628" s="71">
        <f ca="1">SUM(0.5*(R628-L628),L628)</f>
        <v>11.8125</v>
      </c>
      <c r="P628" s="71">
        <f ca="1">SUM(0.666*(R628-L628),L628)</f>
        <v>13.53475</v>
      </c>
      <c r="Q628" s="71">
        <f ca="1">SUM(0.832*(R628-L628),L628)</f>
        <v>15.257</v>
      </c>
      <c r="R628" s="108">
        <v>17</v>
      </c>
      <c r="S628" s="122"/>
      <c r="T628" s="111">
        <f ca="1">SUM((CV20+CU19+CU18+CT17+CT16+CS15+CS14+CR13+CR12+CQ11+CQ10)*0.132,(CP9+CO9+CN9+CM9+CL8+CK8+CJ8+CI8+CH7+CG7+CF7+CE7)*0.132/4,(CD6+CC6+CB6+CA5+BZ5+BY5+BX4+BW4+BV4)*0.132/3,17)</f>
        <v>17.959538461538461</v>
      </c>
      <c r="U628" s="111"/>
      <c r="V628" s="122"/>
      <c r="W628" s="108"/>
    </row>
    <row r="629" spans="2:23">
      <c r="B629" s="108">
        <v>5</v>
      </c>
      <c r="C629" s="71">
        <f ca="1">SUM(0.25*(F629-B629),B629)</f>
        <v>5</v>
      </c>
      <c r="D629" s="71">
        <f ca="1">SUM(0.5*(F629-B629)+B629)</f>
        <v>5</v>
      </c>
      <c r="E629" s="71">
        <f ca="1">SUM(0.75*(F629-B629),B629)</f>
        <v>5</v>
      </c>
      <c r="F629" s="108">
        <v>5</v>
      </c>
      <c r="G629" s="71">
        <f ca="1">SUM(0.25*(J629-F629),F629)</f>
        <v>5</v>
      </c>
      <c r="H629" s="71">
        <f ca="1">SUM(0.5*(J629-F629),F629)</f>
        <v>5</v>
      </c>
      <c r="I629" s="71">
        <f ca="1">SUM(0.75*(J629-F629),F629)</f>
        <v>5</v>
      </c>
      <c r="J629" s="108">
        <f ca="1">SUM(F629,-B629,F629)</f>
        <v>5</v>
      </c>
      <c r="K629" s="71">
        <f ca="1">SUM(0.5*(L629-J629),J629)</f>
        <v>5.6</v>
      </c>
      <c r="L629" s="108">
        <f ca="1">SUM(J629,J629,-H629,0.25*ABS(J629-H629),0.1*(17-F629))</f>
        <v>6.2</v>
      </c>
      <c r="M629" s="109">
        <f ca="1">SUM(0.166*(R629-L629),L629)</f>
        <v>7.9928000000000008</v>
      </c>
      <c r="N629" s="109">
        <f ca="1">SUM(0.333*(R629-L629),L629)</f>
        <v>9.7964</v>
      </c>
      <c r="O629" s="71">
        <f ca="1">SUM(0.5*(R629-L629),L629)</f>
        <v>11.600000000000001</v>
      </c>
      <c r="P629" s="71">
        <f ca="1">SUM(0.666*(R629-L629),L629)</f>
        <v>13.392800000000001</v>
      </c>
      <c r="Q629" s="71">
        <f ca="1">SUM(0.832*(R629-L629),L629)</f>
        <v>15.1856</v>
      </c>
      <c r="R629" s="108">
        <v>17</v>
      </c>
      <c r="S629" s="122"/>
      <c r="T629" s="111">
        <f ca="1">SUM((CT20+CT19+CT18+CT17+CT16+CT15+CT14+CT13+CT12+CS11+CR10)*0.132,(CQ9+CP9+CO9+CN9+CM8+CL8+CK8+CJ8+CI7+CH7+CG7+CF7+CE6+CD6+CC6+CB6)*0.132/4,(CA5+BZ5+BY5+BX4+BW4+BV4)*0.132/3,17)</f>
        <v>17.66253846153846</v>
      </c>
      <c r="U629" s="111"/>
      <c r="V629" s="122"/>
      <c r="W629" s="108"/>
    </row>
    <row r="630" spans="2:23">
      <c r="B630" s="108">
        <v>6</v>
      </c>
      <c r="C630" s="71">
        <f ca="1">SUM(0.25*(F630-B630),B630)</f>
        <v>5.75</v>
      </c>
      <c r="D630" s="71">
        <f ca="1">SUM(0.5*(F630-B630)+B630)</f>
        <v>5.5</v>
      </c>
      <c r="E630" s="71">
        <f ca="1">SUM(0.75*(F630-B630),B630)</f>
        <v>5.25</v>
      </c>
      <c r="F630" s="108">
        <v>5</v>
      </c>
      <c r="G630" s="71">
        <f ca="1">SUM(0.25*(J630-F630),F630)</f>
        <v>4.75</v>
      </c>
      <c r="H630" s="71">
        <f ca="1">SUM(0.5*(J630-F630),F630)</f>
        <v>4.5</v>
      </c>
      <c r="I630" s="71">
        <f ca="1">SUM(0.75*(J630-F630),F630)</f>
        <v>4.25</v>
      </c>
      <c r="J630" s="108">
        <f ca="1">SUM(F630,-B630,F630)</f>
        <v>4</v>
      </c>
      <c r="K630" s="71">
        <f ca="1">SUM(0.5*(L630-J630),J630)</f>
        <v>3.8125</v>
      </c>
      <c r="L630" s="108">
        <f ca="1">SUM(J630,J630,-H630,0.25*ABS(J630-H630))</f>
        <v>3.625</v>
      </c>
      <c r="M630" s="109">
        <f ca="1">SUM(0.166*(R630-L630),L630)</f>
        <v>5.84525</v>
      </c>
      <c r="N630" s="109">
        <f ca="1">SUM(0.333*(R630-L630),L630)</f>
        <v>8.078875</v>
      </c>
      <c r="O630" s="71">
        <f ca="1">SUM(0.5*(R630-L630),L630)</f>
        <v>10.3125</v>
      </c>
      <c r="P630" s="71">
        <f ca="1">SUM(0.666*(R630-L630),L630)</f>
        <v>12.53275</v>
      </c>
      <c r="Q630" s="71">
        <f ca="1">SUM(0.832*(R630-L630),L630)</f>
        <v>14.753</v>
      </c>
      <c r="R630" s="108">
        <v>17</v>
      </c>
      <c r="S630" s="122"/>
      <c r="T630" s="111">
        <f ca="1">SUM((CR20+CS19+CS18+CT17+CT16+CU15+CU14+CV13+CV12+CW11+CW10)*0.132,(CV9+CU9+CT9+CS9+CR9+CQ8+CP8+CO8+CN8+CM8+CL7+CK7+CJ7+CI7+CH7)*0.132/5,(CG6+CF6+CE6+CD6+CC5+CB5+CA5+BZ5+BY4+BX4+BW4+BV4)*0.132/4,17)</f>
        <v>17.499738461538463</v>
      </c>
      <c r="U630" s="111"/>
      <c r="V630" s="122"/>
      <c r="W630" s="108"/>
    </row>
    <row r="631" spans="2:23">
      <c r="B631" s="108">
        <v>7</v>
      </c>
      <c r="C631" s="71">
        <f ca="1">SUM(0.25*(F631-B631),B631)</f>
        <v>6.5</v>
      </c>
      <c r="D631" s="71">
        <f ca="1">SUM(0.5*(F631-B631)+B631)</f>
        <v>6</v>
      </c>
      <c r="E631" s="71">
        <f ca="1">SUM(0.75*(F631-B631),B631)</f>
        <v>5.5</v>
      </c>
      <c r="F631" s="108">
        <v>5</v>
      </c>
      <c r="G631" s="71">
        <f ca="1">SUM(0.25*(J631-F631),F631)</f>
        <v>4.5</v>
      </c>
      <c r="H631" s="71">
        <f ca="1">SUM(0.5*(J631-F631),F631)</f>
        <v>4</v>
      </c>
      <c r="I631" s="71">
        <f ca="1">SUM(0.75*(J631-F631),F631)</f>
        <v>3.5</v>
      </c>
      <c r="J631" s="108">
        <f ca="1">SUM(F631,-B631,F631)</f>
        <v>3</v>
      </c>
      <c r="K631" s="71">
        <f ca="1">SUM(0.5*(L631-J631),J631)</f>
        <v>2.625</v>
      </c>
      <c r="L631" s="108">
        <f ca="1">SUM(J631,J631,-H631,0.25*ABS(J631-H631))</f>
        <v>2.25</v>
      </c>
      <c r="M631" s="109">
        <f ca="1">SUM(0.166*(R631-L631),L631)</f>
        <v>4.6985</v>
      </c>
      <c r="N631" s="109">
        <f ca="1">SUM(0.333*(R631-L631),L631)</f>
        <v>7.1617500000000005</v>
      </c>
      <c r="O631" s="71">
        <f ca="1">SUM(0.5*(R631-L631),L631)</f>
        <v>9.625</v>
      </c>
      <c r="P631" s="71">
        <f ca="1">SUM(0.666*(R631-L631),L631)</f>
        <v>12.073500000000001</v>
      </c>
      <c r="Q631" s="71">
        <f ca="1">SUM(0.832*(R631-L631),L631)</f>
        <v>14.522</v>
      </c>
      <c r="R631" s="108">
        <v>17</v>
      </c>
      <c r="S631" s="122"/>
      <c r="T631" s="111">
        <f ca="1">SUM((CP20+CQ19+CR18+CS17+CT16+CU15+CV14+CW13+CX12+CY11+CZ10)*0.132,(CY9+CX9+CW9+CV9+CU9+CT8+CS8+CR8+CQ8+CP8+CO7+CN7+CM7+CL7+CK7+CJ6+CI6+CH6+CG6+CF6+CE5+CD5+CC5+CB5+CA5+BZ4+BY4+BX4+BW4+BV4)*0.132/5,17)</f>
        <v>17.466738461538462</v>
      </c>
      <c r="U631" s="111"/>
      <c r="V631" s="122"/>
      <c r="W631" s="108"/>
    </row>
    <row r="632" spans="2:23">
      <c r="B632" s="108"/>
      <c r="C632" s="71"/>
      <c r="D632" s="71"/>
      <c r="E632" s="71"/>
      <c r="F632" s="108"/>
      <c r="G632" s="71"/>
      <c r="H632" s="71"/>
      <c r="I632" s="71"/>
      <c r="J632" s="108"/>
      <c r="K632" s="71"/>
      <c r="L632" s="108"/>
      <c r="M632" s="109"/>
      <c r="N632" s="109"/>
      <c r="O632" s="71"/>
      <c r="P632" s="71"/>
      <c r="Q632" s="71"/>
      <c r="R632" s="108"/>
      <c r="S632" s="122"/>
      <c r="T632" s="111"/>
      <c r="U632" s="111"/>
      <c r="V632" s="122"/>
      <c r="W632" s="108"/>
    </row>
    <row r="633" spans="2:23">
      <c r="B633" s="108">
        <v>3</v>
      </c>
      <c r="C633" s="71">
        <f ca="1">SUM(0.25*(F633-B633),B633)</f>
        <v>3.75</v>
      </c>
      <c r="D633" s="71">
        <f ca="1">SUM(0.5*(F633-B633)+B633)</f>
        <v>4.5</v>
      </c>
      <c r="E633" s="71">
        <f ca="1">SUM(0.75*(F633-B633),B633)</f>
        <v>5.25</v>
      </c>
      <c r="F633" s="108">
        <v>6</v>
      </c>
      <c r="G633" s="71">
        <f ca="1">SUM(0.25*(J633-F633),F633)</f>
        <v>6.75</v>
      </c>
      <c r="H633" s="71">
        <f ca="1">SUM(0.5*(J633-F633),F633)</f>
        <v>7.5</v>
      </c>
      <c r="I633" s="71">
        <f ca="1">SUM(0.75*(J633-F633),F633)</f>
        <v>8.25</v>
      </c>
      <c r="J633" s="108">
        <f ca="1">SUM(F633,-B633,F633)</f>
        <v>9</v>
      </c>
      <c r="K633" s="71">
        <f ca="1">SUM(0.5*(L633-J633),J633)</f>
        <v>9.9375</v>
      </c>
      <c r="L633" s="108">
        <f ca="1">SUM(J633,J633,-H633,0.25*ABS(J633-H633))</f>
        <v>10.875</v>
      </c>
      <c r="M633" s="109">
        <f ca="1">SUM(0.166*(R633-L633),L633)</f>
        <v>11.89175</v>
      </c>
      <c r="N633" s="109">
        <f ca="1">SUM(0.333*(R633-L633),L633)</f>
        <v>12.914625000000001</v>
      </c>
      <c r="O633" s="71">
        <f ca="1">SUM(0.5*(R633-L633),L633)</f>
        <v>13.9375</v>
      </c>
      <c r="P633" s="71">
        <f ca="1">SUM(0.666*(R633-L633),L633)</f>
        <v>14.95425</v>
      </c>
      <c r="Q633" s="71">
        <f ca="1">SUM(0.832*(R633-L633),L633)</f>
        <v>15.971</v>
      </c>
      <c r="R633" s="108">
        <v>17</v>
      </c>
      <c r="S633" s="122"/>
      <c r="T633" s="111">
        <f ca="1">SUM((CX20+CU18+CR16+CO14+CL12)*0.132,(CW19+CV19+CT17+CS17+CQ15+CP15+CN13+CM13+CK11+CJ11+CI10+CH10)*0.132/2,(CG9+CF9+CE8+CD8+CC7+CB7+CA6+BZ6+BY5+BX5+BW4+BV4)*0.132/2,17)</f>
        <v>18.113538461538461</v>
      </c>
      <c r="U633" s="111"/>
      <c r="V633" s="122"/>
      <c r="W633" s="108"/>
    </row>
    <row r="634" spans="2:23">
      <c r="B634" s="108">
        <v>4</v>
      </c>
      <c r="C634" s="71">
        <f ca="1">SUM(0.25*(F634-B634),B634)</f>
        <v>4.5</v>
      </c>
      <c r="D634" s="71">
        <f ca="1">SUM(0.5*(F634-B634)+B634)</f>
        <v>5</v>
      </c>
      <c r="E634" s="71">
        <f ca="1">SUM(0.75*(F634-B634),B634)</f>
        <v>5.5</v>
      </c>
      <c r="F634" s="108">
        <v>6</v>
      </c>
      <c r="G634" s="71">
        <f ca="1">SUM(0.25*(J634-F634),F634)</f>
        <v>6.5</v>
      </c>
      <c r="H634" s="71">
        <f ca="1">SUM(0.5*(J634-F634),F634)</f>
        <v>7</v>
      </c>
      <c r="I634" s="71">
        <f ca="1">SUM(0.75*(J634-F634),F634)</f>
        <v>7.5</v>
      </c>
      <c r="J634" s="108">
        <f ca="1">SUM(F634,-B634,F634)</f>
        <v>8</v>
      </c>
      <c r="K634" s="71">
        <f ca="1">SUM(0.5*(L634-J634),J634)</f>
        <v>8.625</v>
      </c>
      <c r="L634" s="108">
        <f ca="1">SUM(J634,J634,-H634,0.25*ABS(J634-H634))</f>
        <v>9.25</v>
      </c>
      <c r="M634" s="109">
        <f ca="1">SUM(0.166*(R634-L634),L634)</f>
        <v>10.5365</v>
      </c>
      <c r="N634" s="109">
        <f ca="1">SUM(0.333*(R634-L634),L634)</f>
        <v>11.83075</v>
      </c>
      <c r="O634" s="71">
        <f ca="1">SUM(0.5*(R634-L634),L634)</f>
        <v>13.125</v>
      </c>
      <c r="P634" s="71">
        <f ca="1">SUM(0.666*(R634-L634),L634)</f>
        <v>14.4115</v>
      </c>
      <c r="Q634" s="71">
        <f ca="1">SUM(0.832*(R634-L634),L634)</f>
        <v>15.698</v>
      </c>
      <c r="R634" s="108">
        <v>17</v>
      </c>
      <c r="S634" s="122"/>
      <c r="T634" s="111">
        <f ca="1">SUM((CV20+CU19+CT18+CS17+CR16+CQ15+CP14+CO13+CN12+CM11)*0.132,(CL10+CK10)*0.132/2,(CJ9+CI9+CH9+CG8+CF8+CE8+CD7+CC7+CB7)*0.132/3,(CA6+BZ6+BY5+BX5+BW4+BV4)*0.132/2,17)</f>
        <v>18.113538461538461</v>
      </c>
      <c r="U634" s="111"/>
      <c r="V634" s="122"/>
      <c r="W634" s="108"/>
    </row>
    <row r="635" spans="2:23">
      <c r="B635" s="108">
        <v>5</v>
      </c>
      <c r="C635" s="71">
        <f ca="1">SUM(0.25*(F635-B635),B635)</f>
        <v>5.25</v>
      </c>
      <c r="D635" s="71">
        <f ca="1">SUM(0.5*(F635-B635)+B635)</f>
        <v>5.5</v>
      </c>
      <c r="E635" s="71">
        <f ca="1">SUM(0.75*(F635-B635),B635)</f>
        <v>5.75</v>
      </c>
      <c r="F635" s="108">
        <v>6</v>
      </c>
      <c r="G635" s="71">
        <f ca="1">SUM(0.25*(J635-F635),F635)</f>
        <v>6.25</v>
      </c>
      <c r="H635" s="71">
        <f ca="1">SUM(0.5*(J635-F635),F635)</f>
        <v>6.5</v>
      </c>
      <c r="I635" s="71">
        <f ca="1">SUM(0.75*(J635-F635),F635)</f>
        <v>6.75</v>
      </c>
      <c r="J635" s="108">
        <f ca="1">SUM(F635,-B635,F635)</f>
        <v>7</v>
      </c>
      <c r="K635" s="71">
        <f ca="1">SUM(0.5*(L635-J635),J635)</f>
        <v>7.3125</v>
      </c>
      <c r="L635" s="108">
        <f ca="1">SUM(J635,J635,-H635,0.25*ABS(J635-H635))</f>
        <v>7.625</v>
      </c>
      <c r="M635" s="109">
        <f ca="1">SUM(0.166*(R635-L635),L635)</f>
        <v>9.18125</v>
      </c>
      <c r="N635" s="109">
        <f ca="1">SUM(0.333*(R635-L635),L635)</f>
        <v>10.746875</v>
      </c>
      <c r="O635" s="71">
        <f ca="1">SUM(0.5*(R635-L635),L635)</f>
        <v>12.3125</v>
      </c>
      <c r="P635" s="71">
        <f ca="1">SUM(0.666*(R635-L635),L635)</f>
        <v>13.86875</v>
      </c>
      <c r="Q635" s="71">
        <f ca="1">SUM(0.832*(R635-L635),L635)</f>
        <v>15.425</v>
      </c>
      <c r="R635" s="108">
        <v>17</v>
      </c>
      <c r="S635" s="122"/>
      <c r="T635" s="111">
        <f ca="1">SUM((CT20+CS19+CS18+CR17+CR16+CQ15+CQ14+CP13+CP12+CO11+CO10)*0.132,(CN9+CM9+CL9+CK9)*0.132/4,(CJ8+CI8+CH8+CG7+CF7+CE7+CD6+CC6+CB6+CA5+BZ5+BY5+BX4+BW4+BV4)*0.132/3,17)</f>
        <v>18.12453846153846</v>
      </c>
      <c r="U635" s="111"/>
      <c r="V635" s="122"/>
      <c r="W635" s="108"/>
    </row>
    <row r="636" spans="2:23">
      <c r="B636" s="108">
        <v>6</v>
      </c>
      <c r="C636" s="71">
        <f ca="1">SUM(0.25*(F636-B636),B636)</f>
        <v>6</v>
      </c>
      <c r="D636" s="71">
        <f ca="1">SUM(0.5*(F636-B636)+B636)</f>
        <v>6</v>
      </c>
      <c r="E636" s="71">
        <f ca="1">SUM(0.75*(F636-B636),B636)</f>
        <v>6</v>
      </c>
      <c r="F636" s="108">
        <v>6</v>
      </c>
      <c r="G636" s="71">
        <f ca="1">SUM(0.25*(J636-F636),F636)</f>
        <v>6</v>
      </c>
      <c r="H636" s="71">
        <f ca="1">SUM(0.5*(J636-F636),F636)</f>
        <v>6</v>
      </c>
      <c r="I636" s="71">
        <f ca="1">SUM(0.75*(J636-F636),F636)</f>
        <v>6</v>
      </c>
      <c r="J636" s="108">
        <f ca="1">SUM(F636,-B636,F636)</f>
        <v>6</v>
      </c>
      <c r="K636" s="71">
        <f ca="1">SUM(0.5*(L636-J636),J636)</f>
        <v>6.55</v>
      </c>
      <c r="L636" s="108">
        <f ca="1">SUM(J636,J636,-H636,0.25*ABS(J636-H636),0.1*(17-F636))</f>
        <v>7.1</v>
      </c>
      <c r="M636" s="109">
        <f ca="1">SUM(0.166*(R636-L636),L636)</f>
        <v>8.7434</v>
      </c>
      <c r="N636" s="109">
        <f ca="1">SUM(0.333*(R636-L636),L636)</f>
        <v>10.3967</v>
      </c>
      <c r="O636" s="71">
        <f ca="1">SUM(0.5*(R636-L636),L636)</f>
        <v>12.05</v>
      </c>
      <c r="P636" s="71">
        <f ca="1">SUM(0.666*(R636-L636),L636)</f>
        <v>13.6934</v>
      </c>
      <c r="Q636" s="71">
        <f ca="1">SUM(0.832*(R636-L636),L636)</f>
        <v>15.3368</v>
      </c>
      <c r="R636" s="108">
        <v>17</v>
      </c>
      <c r="S636" s="122"/>
      <c r="T636" s="111">
        <f ca="1">SUM((CR20+CR19+CR18+CR17+CR16+CR15+CR14+CR13+CR12+CQ11+CP10)*0.132,(CO9+CN9+CM9+CL9+CK8+CJ8+CI8+CH8)*0.132/4,(CG7+CF7+CE7+CD6+CC6+CB6+CA5+BZ5+BY5+BX4+BW4+BV4)*0.132/3,17)</f>
        <v>17.695538461538462</v>
      </c>
      <c r="U636" s="111"/>
      <c r="V636" s="122"/>
      <c r="W636" s="108"/>
    </row>
    <row r="637" spans="2:23">
      <c r="B637" s="108">
        <v>7</v>
      </c>
      <c r="C637" s="71">
        <f ca="1">SUM(0.25*(F637-B637),B637)</f>
        <v>6.75</v>
      </c>
      <c r="D637" s="71">
        <f ca="1">SUM(0.5*(F637-B637)+B637)</f>
        <v>6.5</v>
      </c>
      <c r="E637" s="71">
        <f ca="1">SUM(0.75*(F637-B637),B637)</f>
        <v>6.25</v>
      </c>
      <c r="F637" s="108">
        <v>6</v>
      </c>
      <c r="G637" s="71">
        <f ca="1">SUM(0.25*(J637-F637),F637)</f>
        <v>5.75</v>
      </c>
      <c r="H637" s="71">
        <f ca="1">SUM(0.5*(J637-F637),F637)</f>
        <v>5.5</v>
      </c>
      <c r="I637" s="71">
        <f ca="1">SUM(0.75*(J637-F637),F637)</f>
        <v>5.25</v>
      </c>
      <c r="J637" s="108">
        <f ca="1">SUM(F637,-B637,F637)</f>
        <v>5</v>
      </c>
      <c r="K637" s="71">
        <f ca="1">SUM(0.5*(L637-J637),J637)</f>
        <v>4.8125</v>
      </c>
      <c r="L637" s="108">
        <f ca="1">SUM(J637,J637,-H637,0.25*ABS(J637-H637))</f>
        <v>4.625</v>
      </c>
      <c r="M637" s="109">
        <f ca="1">SUM(0.166*(R637-L637),L637)</f>
        <v>6.67925</v>
      </c>
      <c r="N637" s="109">
        <f ca="1">SUM(0.333*(R637-L637),L637)</f>
        <v>8.745875</v>
      </c>
      <c r="O637" s="71">
        <f ca="1">SUM(0.5*(R637-L637),L637)</f>
        <v>10.8125</v>
      </c>
      <c r="P637" s="71">
        <f ca="1">SUM(0.666*(R637-L637),L637)</f>
        <v>12.86675</v>
      </c>
      <c r="Q637" s="71">
        <f ca="1">SUM(0.832*(R637-L637),L637)</f>
        <v>14.921</v>
      </c>
      <c r="R637" s="108">
        <v>17</v>
      </c>
      <c r="S637" s="122"/>
      <c r="T637" s="111">
        <f ca="1">SUM((CP20+CQ19+CQ18+CR17+CR16+CS15+CS14+CT13+CT12+CU11+CV10)*0.132,(CU9+CT9+CS9+CR9+CQ9+CP8+CO8+CN8+CM8+CL8)*0.132/5,(CK7+CJ7+CI7+CH7+CG6+CF6+CE6+CD6+CC5+CB5+CA5+BZ5+BY4+BX4+BW4+BV4)*0.132/4,17)</f>
        <v>18.186138461538462</v>
      </c>
      <c r="U637" s="111"/>
      <c r="V637" s="122"/>
      <c r="W637" s="108"/>
    </row>
    <row r="638" spans="2:23">
      <c r="B638" s="108">
        <v>8</v>
      </c>
      <c r="C638" s="71">
        <f ca="1">SUM(0.25*(F638-B638),B638)</f>
        <v>7.5</v>
      </c>
      <c r="D638" s="71">
        <f ca="1">SUM(0.5*(F638-B638)+B638)</f>
        <v>7</v>
      </c>
      <c r="E638" s="71">
        <f ca="1">SUM(0.75*(F638-B638),B638)</f>
        <v>6.5</v>
      </c>
      <c r="F638" s="108">
        <v>6</v>
      </c>
      <c r="G638" s="71">
        <f ca="1">SUM(0.25*(J638-F638),F638)</f>
        <v>5.5</v>
      </c>
      <c r="H638" s="71">
        <f ca="1">SUM(0.5*(J638-F638),F638)</f>
        <v>5</v>
      </c>
      <c r="I638" s="71">
        <f ca="1">SUM(0.75*(J638-F638),F638)</f>
        <v>4.5</v>
      </c>
      <c r="J638" s="108">
        <f ca="1">SUM(F638,-B638,F638)</f>
        <v>4</v>
      </c>
      <c r="K638" s="71">
        <f ca="1">SUM(0.5*(L638-J638),J638)</f>
        <v>3.625</v>
      </c>
      <c r="L638" s="108">
        <f ca="1">SUM(J638,J638,-H638,0.25*ABS(J638-H638))</f>
        <v>3.25</v>
      </c>
      <c r="M638" s="109">
        <f ca="1">SUM(0.166*(R638-L638),L638)</f>
        <v>5.5325000000000006</v>
      </c>
      <c r="N638" s="109">
        <f ca="1">SUM(0.333*(R638-L638),L638)</f>
        <v>7.82875</v>
      </c>
      <c r="O638" s="71">
        <f ca="1">SUM(0.5*(R638-L638),L638)</f>
        <v>10.125</v>
      </c>
      <c r="P638" s="71">
        <f ca="1">SUM(0.666*(R638-L638),L638)</f>
        <v>12.4075</v>
      </c>
      <c r="Q638" s="71">
        <f ca="1">SUM(0.832*(R638-L638),L638)</f>
        <v>14.69</v>
      </c>
      <c r="R638" s="108">
        <v>17</v>
      </c>
      <c r="S638" s="122"/>
      <c r="T638" s="111">
        <f ca="1">SUM((CN20+CO19+CP18+CQ17+CR16+CS15+CT14+CU13+CV12+CW11+CW10)*0.132,(CV9+CU9+CT9+CS9+CR9+CQ8+CP8+CO8+CN8+CM8+CL7+CK7+CJ7+CI7+CH7)*0.132/5,(CG6+CF6+CE6+CD6+CC5+CB5+CA5+BZ5+BY4+BX4+BW4+BV4)*0.132/4,17)</f>
        <v>18.027738461538462</v>
      </c>
      <c r="U638" s="111"/>
      <c r="V638" s="122"/>
      <c r="W638" s="108"/>
    </row>
    <row r="639" spans="2:23">
      <c r="B639" s="108">
        <v>9</v>
      </c>
      <c r="C639" s="71">
        <f ca="1">SUM(0.25*(F639-B639),B639)</f>
        <v>8.25</v>
      </c>
      <c r="D639" s="71">
        <f ca="1">SUM(0.5*(F639-B639)+B639)</f>
        <v>7.5</v>
      </c>
      <c r="E639" s="71">
        <f ca="1">SUM(0.75*(F639-B639),B639)</f>
        <v>6.75</v>
      </c>
      <c r="F639" s="108">
        <v>6</v>
      </c>
      <c r="G639" s="71">
        <f ca="1">SUM(0.25*(J639-F639),F639)</f>
        <v>5.25</v>
      </c>
      <c r="H639" s="71">
        <f ca="1">SUM(0.5*(J639-F639),F639)</f>
        <v>4.5</v>
      </c>
      <c r="I639" s="71">
        <f ca="1">SUM(0.75*(J639-F639),F639)</f>
        <v>3.75</v>
      </c>
      <c r="J639" s="108">
        <f ca="1">SUM(F639,-B639,F639)</f>
        <v>3</v>
      </c>
      <c r="K639" s="71">
        <f ca="1">SUM(0.5*(L639-J639),J639)</f>
        <v>2.4375</v>
      </c>
      <c r="L639" s="108">
        <f ca="1">SUM(J639,J639,-H639,0.25*ABS(J639-H639))</f>
        <v>1.875</v>
      </c>
      <c r="M639" s="109">
        <f ca="1">SUM(0.166*(R639-L639),L639)</f>
        <v>4.38575</v>
      </c>
      <c r="N639" s="109">
        <f ca="1">SUM(0.333*(R639-L639),L639)</f>
        <v>6.911625</v>
      </c>
      <c r="O639" s="71">
        <f ca="1">SUM(0.5*(R639-L639),L639)</f>
        <v>9.4375</v>
      </c>
      <c r="P639" s="71">
        <f ca="1">SUM(0.666*(R639-L639),L639)</f>
        <v>11.94825</v>
      </c>
      <c r="Q639" s="71">
        <f ca="1">SUM(0.832*(R639-L639),L639)</f>
        <v>14.459</v>
      </c>
      <c r="R639" s="108">
        <v>17</v>
      </c>
      <c r="S639" s="122"/>
      <c r="T639" s="111">
        <f ca="1">SUM((CL20+CO18+CR16+CU14+CX12+CY11+CZ10)*0.132,(CM19+CN19+CP17+CQ17+CS15+CT15+CV13+CW13)*0.132/2,(CY9+CX9+CW9+CV9+CU9+CT8+CS8+CR8+CQ8+CP8+CO7+CN7+CM7+CL7+CK7+CJ6+CI6+CH6+CG6+CF6+CE5+CD5+CC5+CB5+CA5+BZ4+BY4+BX4+BW4+BV4)*0.132/5,17)</f>
        <v>17.862738461538463</v>
      </c>
      <c r="U639" s="111"/>
      <c r="V639" s="122"/>
      <c r="W639" s="108"/>
    </row>
    <row r="640" spans="2:23">
      <c r="B640" s="108"/>
      <c r="C640" s="71"/>
      <c r="D640" s="71"/>
      <c r="E640" s="71"/>
      <c r="F640" s="108"/>
      <c r="G640" s="71"/>
      <c r="H640" s="71"/>
      <c r="I640" s="71"/>
      <c r="J640" s="108"/>
      <c r="K640" s="71"/>
      <c r="L640" s="108"/>
      <c r="M640" s="109"/>
      <c r="N640" s="109"/>
      <c r="O640" s="71"/>
      <c r="P640" s="71"/>
      <c r="Q640" s="71"/>
      <c r="R640" s="108"/>
      <c r="S640" s="122"/>
      <c r="T640" s="111"/>
      <c r="U640" s="111"/>
      <c r="V640" s="122"/>
      <c r="W640" s="108"/>
    </row>
    <row r="641" spans="2:23">
      <c r="B641" s="108">
        <v>4</v>
      </c>
      <c r="C641" s="71">
        <f ca="1">SUM(0.25*(F641-B641),B641)</f>
        <v>4.75</v>
      </c>
      <c r="D641" s="71">
        <f ca="1">SUM(0.5*(F641-B641)+B641)</f>
        <v>5.5</v>
      </c>
      <c r="E641" s="71">
        <f ca="1">SUM(0.75*(F641-B641),B641)</f>
        <v>6.25</v>
      </c>
      <c r="F641" s="108">
        <v>7</v>
      </c>
      <c r="G641" s="71">
        <f ca="1">SUM(0.25*(J641-F641),F641)</f>
        <v>7.75</v>
      </c>
      <c r="H641" s="71">
        <f ca="1">SUM(0.5*(J641-F641),F641)</f>
        <v>8.5</v>
      </c>
      <c r="I641" s="71">
        <f ca="1">SUM(0.75*(J641-F641),F641)</f>
        <v>9.25</v>
      </c>
      <c r="J641" s="108">
        <f ca="1">SUM(F641,-B641,F641)</f>
        <v>10</v>
      </c>
      <c r="K641" s="71">
        <f ca="1">SUM(0.5*(L641-J641),J641)</f>
        <v>10.9375</v>
      </c>
      <c r="L641" s="108">
        <f ca="1">SUM(J641,J641,-H641,0.25*ABS(J641-H641))</f>
        <v>11.875</v>
      </c>
      <c r="M641" s="109">
        <f ca="1">SUM(0.166*(R641-L641),L641)</f>
        <v>12.72575</v>
      </c>
      <c r="N641" s="109">
        <f ca="1">SUM(0.333*(R641-L641),L641)</f>
        <v>13.581625</v>
      </c>
      <c r="O641" s="71">
        <f ca="1">SUM(0.5*(R641-L641),L641)</f>
        <v>14.4375</v>
      </c>
      <c r="P641" s="71">
        <f ca="1">SUM(0.666*(R641-L641),L641)</f>
        <v>15.28825</v>
      </c>
      <c r="Q641" s="71">
        <f ca="1">SUM(0.832*(R641-L641),L641)</f>
        <v>16.139</v>
      </c>
      <c r="R641" s="108">
        <v>17</v>
      </c>
      <c r="S641" s="122"/>
      <c r="T641" s="111">
        <f ca="1">SUM((CV20+CS18+CP16+CM14+CJ12)*0.132,(CU19+CT19+CR17+CQ17+CO15+CN15+CL13+CK13+CI11+CH11+CG10+CF10+CE9+CD9+CC8+CB8+CA7+BZ7+BY6+BX6)*0.132/2,(BW5+BV4)*0.132,17)</f>
        <v>18.37753846153846</v>
      </c>
      <c r="U641" s="111"/>
      <c r="V641" s="122"/>
      <c r="W641" s="108"/>
    </row>
    <row r="642" spans="2:23">
      <c r="B642" s="108">
        <v>5</v>
      </c>
      <c r="C642" s="71">
        <f ca="1">SUM(0.25*(F642-B642),B642)</f>
        <v>5.5</v>
      </c>
      <c r="D642" s="71">
        <f ca="1">SUM(0.5*(F642-B642)+B642)</f>
        <v>6</v>
      </c>
      <c r="E642" s="71">
        <f ca="1">SUM(0.75*(F642-B642),B642)</f>
        <v>6.5</v>
      </c>
      <c r="F642" s="108">
        <v>7</v>
      </c>
      <c r="G642" s="71">
        <f ca="1">SUM(0.25*(J642-F642),F642)</f>
        <v>7.5</v>
      </c>
      <c r="H642" s="71">
        <f ca="1">SUM(0.5*(J642-F642),F642)</f>
        <v>8</v>
      </c>
      <c r="I642" s="71">
        <f ca="1">SUM(0.75*(J642-F642),F642)</f>
        <v>8.5</v>
      </c>
      <c r="J642" s="108">
        <f ca="1">SUM(F642,-B642,F642)</f>
        <v>9</v>
      </c>
      <c r="K642" s="71">
        <f ca="1">SUM(0.5*(L642-J642),J642)</f>
        <v>9.625</v>
      </c>
      <c r="L642" s="108">
        <f ca="1">SUM(J642,J642,-H642,0.25*ABS(J642-H642))</f>
        <v>10.25</v>
      </c>
      <c r="M642" s="109">
        <f ca="1">SUM(0.166*(R642-L642),L642)</f>
        <v>11.3705</v>
      </c>
      <c r="N642" s="109">
        <f ca="1">SUM(0.333*(R642-L642),L642)</f>
        <v>12.49775</v>
      </c>
      <c r="O642" s="71">
        <f ca="1">SUM(0.5*(R642-L642),L642)</f>
        <v>13.625</v>
      </c>
      <c r="P642" s="71">
        <f ca="1">SUM(0.666*(R642-L642),L642)</f>
        <v>14.7455</v>
      </c>
      <c r="Q642" s="71">
        <f ca="1">SUM(0.832*(R642-L642),L642)</f>
        <v>15.866</v>
      </c>
      <c r="R642" s="108">
        <v>17</v>
      </c>
      <c r="S642" s="122"/>
      <c r="T642" s="111">
        <f ca="1">SUM((CT20+CS19+CR18+CQ17+CP16+CO15+CN14+CM13+CL12+CK11)*0.132,(CJ10+CI10)*0.132/2,(CH9+CG9+CF9)*0.132/3,(CE8+CD8+CC7+CB7+CA6+BZ6+BY5+BX5+BW4+BV4)*0.132/2,17)</f>
        <v>18.22353846153846</v>
      </c>
      <c r="U642" s="111"/>
      <c r="V642" s="122"/>
      <c r="W642" s="108"/>
    </row>
    <row r="643" spans="2:23">
      <c r="B643" s="108">
        <v>6</v>
      </c>
      <c r="C643" s="71">
        <f ca="1">SUM(0.25*(F643-B643),B643)</f>
        <v>6.25</v>
      </c>
      <c r="D643" s="71">
        <f ca="1">SUM(0.5*(F643-B643)+B643)</f>
        <v>6.5</v>
      </c>
      <c r="E643" s="71">
        <f ca="1">SUM(0.75*(F643-B643),B643)</f>
        <v>6.75</v>
      </c>
      <c r="F643" s="108">
        <v>7</v>
      </c>
      <c r="G643" s="71">
        <f ca="1">SUM(0.25*(J643-F643),F643)</f>
        <v>7.25</v>
      </c>
      <c r="H643" s="71">
        <f ca="1">SUM(0.5*(J643-F643),F643)</f>
        <v>7.5</v>
      </c>
      <c r="I643" s="71">
        <f ca="1">SUM(0.75*(J643-F643),F643)</f>
        <v>7.75</v>
      </c>
      <c r="J643" s="108">
        <f ca="1">SUM(F643,-B643,F643)</f>
        <v>8</v>
      </c>
      <c r="K643" s="71">
        <f ca="1">SUM(0.5*(L643-J643),J643)</f>
        <v>8.3125</v>
      </c>
      <c r="L643" s="108">
        <f ca="1">SUM(J643,J643,-H643,0.25*ABS(J643-H643))</f>
        <v>8.625</v>
      </c>
      <c r="M643" s="109">
        <f ca="1">SUM(0.166*(R643-L643),L643)</f>
        <v>10.01525</v>
      </c>
      <c r="N643" s="109">
        <f ca="1">SUM(0.333*(R643-L643),L643)</f>
        <v>11.413875</v>
      </c>
      <c r="O643" s="71">
        <f ca="1">SUM(0.5*(R643-L643),L643)</f>
        <v>12.8125</v>
      </c>
      <c r="P643" s="71">
        <f ca="1">SUM(0.666*(R643-L643),L643)</f>
        <v>14.20275</v>
      </c>
      <c r="Q643" s="71">
        <f ca="1">SUM(0.832*(R643-L643),L643)</f>
        <v>15.593</v>
      </c>
      <c r="R643" s="108">
        <v>17</v>
      </c>
      <c r="S643" s="122"/>
      <c r="T643" s="111">
        <f ca="1">SUM((CR20+CQ19+CQ18+CP17+CP16+CO15+CO14+CN13+CN12+CM11+CM10)*0.132,(CL9+CK9+CJ9+CI8+CH8+CG8+CF7+CE7+CD7+CC6+CB6+CA6+BZ5+BY5+BX5)*0.132/3,(BW4+BV4)*0.132/2,17)</f>
        <v>18.157538461538461</v>
      </c>
      <c r="U643" s="111"/>
      <c r="V643" s="122"/>
      <c r="W643" s="108"/>
    </row>
    <row r="644" spans="2:23">
      <c r="B644" s="108">
        <v>7</v>
      </c>
      <c r="C644" s="71">
        <f ca="1">SUM(0.25*(F644-B644),B644)</f>
        <v>7</v>
      </c>
      <c r="D644" s="71">
        <f ca="1">SUM(0.5*(F644-B644)+B644)</f>
        <v>7</v>
      </c>
      <c r="E644" s="71">
        <f ca="1">SUM(0.75*(F644-B644),B644)</f>
        <v>7</v>
      </c>
      <c r="F644" s="108">
        <v>7</v>
      </c>
      <c r="G644" s="71">
        <f ca="1">SUM(0.25*(J644-F644),F644)</f>
        <v>7</v>
      </c>
      <c r="H644" s="71">
        <f ca="1">SUM(0.5*(J644-F644),F644)</f>
        <v>7</v>
      </c>
      <c r="I644" s="71">
        <f ca="1">SUM(0.75*(J644-F644),F644)</f>
        <v>7</v>
      </c>
      <c r="J644" s="108">
        <f ca="1">SUM(F644,-B644,F644)</f>
        <v>7</v>
      </c>
      <c r="K644" s="71">
        <f ca="1">SUM(0.5*(L644-J644),J644)</f>
        <v>7.5</v>
      </c>
      <c r="L644" s="108">
        <f ca="1">SUM(J644,J644,-H644,0.25*ABS(J644-H644),0.1*(17-F644))</f>
        <v>8</v>
      </c>
      <c r="M644" s="109">
        <f ca="1">SUM(0.166*(R644-L644),L644)</f>
        <v>9.494</v>
      </c>
      <c r="N644" s="109">
        <f ca="1">SUM(0.333*(R644-L644),L644)</f>
        <v>10.997</v>
      </c>
      <c r="O644" s="71">
        <f ca="1">SUM(0.5*(R644-L644),L644)</f>
        <v>12.5</v>
      </c>
      <c r="P644" s="71">
        <f ca="1">SUM(0.666*(R644-L644),L644)</f>
        <v>13.994</v>
      </c>
      <c r="Q644" s="71">
        <f ca="1">SUM(0.832*(R644-L644),L644)</f>
        <v>15.488</v>
      </c>
      <c r="R644" s="108">
        <v>17</v>
      </c>
      <c r="S644" s="122"/>
      <c r="T644" s="111">
        <f ca="1">SUM((CP20+CP19+CP18+CP17+CP16+CP15+CP14+CP13+CP12+CO11+CN10)*0.132,(CM9+CL9+CK9+CJ8+CI8+CH8+CG7+CF7+CE7+CD6+CC6+CB6+CA5+BZ5+BY5+BX4+BW4+BV4)*0.132/3,17)</f>
        <v>18.663538461538462</v>
      </c>
      <c r="U644" s="111"/>
      <c r="V644" s="122"/>
      <c r="W644" s="108"/>
    </row>
    <row r="645" spans="2:23">
      <c r="B645" s="108">
        <v>8</v>
      </c>
      <c r="C645" s="71">
        <f ca="1">SUM(0.25*(F645-B645),B645)</f>
        <v>7.75</v>
      </c>
      <c r="D645" s="71">
        <f ca="1">SUM(0.5*(F645-B645)+B645)</f>
        <v>7.5</v>
      </c>
      <c r="E645" s="71">
        <f ca="1">SUM(0.75*(F645-B645),B645)</f>
        <v>7.25</v>
      </c>
      <c r="F645" s="108">
        <v>7</v>
      </c>
      <c r="G645" s="71">
        <f ca="1">SUM(0.25*(J645-F645),F645)</f>
        <v>6.75</v>
      </c>
      <c r="H645" s="71">
        <f ca="1">SUM(0.5*(J645-F645),F645)</f>
        <v>6.5</v>
      </c>
      <c r="I645" s="71">
        <f ca="1">SUM(0.75*(J645-F645),F645)</f>
        <v>6.25</v>
      </c>
      <c r="J645" s="108">
        <f ca="1">SUM(F645,-B645,F645)</f>
        <v>6</v>
      </c>
      <c r="K645" s="71">
        <f ca="1">SUM(0.5*(L645-J645),J645)</f>
        <v>5.8125</v>
      </c>
      <c r="L645" s="108">
        <f ca="1">SUM(J645,J645,-H645,0.25*ABS(J645-H645))</f>
        <v>5.625</v>
      </c>
      <c r="M645" s="109">
        <f ca="1">SUM(0.166*(R645-L645),L645)</f>
        <v>7.51325</v>
      </c>
      <c r="N645" s="109">
        <f ca="1">SUM(0.333*(R645-L645),L645)</f>
        <v>9.412875</v>
      </c>
      <c r="O645" s="71">
        <f ca="1">SUM(0.5*(R645-L645),L645)</f>
        <v>11.3125</v>
      </c>
      <c r="P645" s="71">
        <f ca="1">SUM(0.666*(R645-L645),L645)</f>
        <v>13.20075</v>
      </c>
      <c r="Q645" s="71">
        <f ca="1">SUM(0.832*(R645-L645),L645)</f>
        <v>15.089</v>
      </c>
      <c r="R645" s="108">
        <v>17</v>
      </c>
      <c r="S645" s="122"/>
      <c r="T645" s="111">
        <f ca="1">SUM((CN20+CO19+CO18+CP17+CP16+CQ15+CQ14+CR13+CR12+CS11+CS10)*0.132,(CR9+CQ9+CP9+CO9+CN8+CM8+CL8+CK8+CJ7+CI7+CH7+CG7+CF6+CE6+CD6+CC6+CB5+CA5+BZ5+BY5)*0.132/4,(BX4+BW4+BV4)*0.132/3,17)</f>
        <v>17.739538461538462</v>
      </c>
      <c r="U645" s="111"/>
      <c r="V645" s="122"/>
      <c r="W645" s="108"/>
    </row>
    <row r="646" spans="2:23">
      <c r="B646" s="108">
        <v>9</v>
      </c>
      <c r="C646" s="71">
        <f ca="1">SUM(0.25*(F646-B646),B646)</f>
        <v>8.5</v>
      </c>
      <c r="D646" s="71">
        <f ca="1">SUM(0.5*(F646-B646)+B646)</f>
        <v>8</v>
      </c>
      <c r="E646" s="71">
        <f ca="1">SUM(0.75*(F646-B646),B646)</f>
        <v>7.5</v>
      </c>
      <c r="F646" s="108">
        <v>7</v>
      </c>
      <c r="G646" s="71">
        <f ca="1">SUM(0.25*(J646-F646),F646)</f>
        <v>6.5</v>
      </c>
      <c r="H646" s="71">
        <f ca="1">SUM(0.5*(J646-F646),F646)</f>
        <v>6</v>
      </c>
      <c r="I646" s="71">
        <f ca="1">SUM(0.75*(J646-F646),F646)</f>
        <v>5.5</v>
      </c>
      <c r="J646" s="108">
        <f ca="1">SUM(F646,-B646,F646)</f>
        <v>5</v>
      </c>
      <c r="K646" s="71">
        <f ca="1">SUM(0.5*(L646-J646),J646)</f>
        <v>4.625</v>
      </c>
      <c r="L646" s="108">
        <f ca="1">SUM(J646,J646,-H646,0.25*ABS(J646-H646))</f>
        <v>4.25</v>
      </c>
      <c r="M646" s="109">
        <f ca="1">SUM(0.166*(R646-L646),L646)</f>
        <v>6.3665</v>
      </c>
      <c r="N646" s="109">
        <f ca="1">SUM(0.333*(R646-L646),L646)</f>
        <v>8.495750000000001</v>
      </c>
      <c r="O646" s="71">
        <f ca="1">SUM(0.5*(R646-L646),L646)</f>
        <v>10.625</v>
      </c>
      <c r="P646" s="71">
        <f ca="1">SUM(0.666*(R646-L646),L646)</f>
        <v>12.7415</v>
      </c>
      <c r="Q646" s="71">
        <f ca="1">SUM(0.832*(R646-L646),L646)</f>
        <v>14.857999999999999</v>
      </c>
      <c r="R646" s="108">
        <v>17</v>
      </c>
      <c r="S646" s="122"/>
      <c r="T646" s="111">
        <f ca="1">SUM((CL20+CM19+CN18+CO17+CP16+CQ15+CR14+CS13+CT12+CU11+CU10)*0.132,(CT9+CS9+CR9+CQ9+CP9)*0.132/5,(CO8+CN8+CM8+CL8+CK7+CJ7+CI7+CH7+CG6+CF6+CE6+CD6+CC5+CB5+CA5+BZ5+BY4+BX4+BW4+BV4)*0.132/4,17)</f>
        <v>18.093738461538461</v>
      </c>
      <c r="U646" s="111"/>
      <c r="V646" s="122"/>
      <c r="W646" s="108"/>
    </row>
    <row r="647" spans="2:23">
      <c r="B647" s="108">
        <v>10</v>
      </c>
      <c r="C647" s="71">
        <f ca="1">SUM(0.25*(F647-B647),B647)</f>
        <v>9.25</v>
      </c>
      <c r="D647" s="71">
        <f ca="1">SUM(0.5*(F647-B647)+B647)</f>
        <v>8.5</v>
      </c>
      <c r="E647" s="71">
        <f ca="1">SUM(0.75*(F647-B647),B647)</f>
        <v>7.75</v>
      </c>
      <c r="F647" s="108">
        <v>7</v>
      </c>
      <c r="G647" s="71">
        <f ca="1">SUM(0.25*(J647-F647),F647)</f>
        <v>6.25</v>
      </c>
      <c r="H647" s="71">
        <f ca="1">SUM(0.5*(J647-F647),F647)</f>
        <v>5.5</v>
      </c>
      <c r="I647" s="71">
        <f ca="1">SUM(0.75*(J647-F647),F647)</f>
        <v>4.75</v>
      </c>
      <c r="J647" s="108">
        <f ca="1">SUM(F647,-B647,F647)</f>
        <v>4</v>
      </c>
      <c r="K647" s="71">
        <f ca="1">SUM(0.5*(L647-J647),J647)</f>
        <v>3.4375</v>
      </c>
      <c r="L647" s="108">
        <f ca="1">SUM(J647,J647,-H647,0.25*ABS(J647-H647))</f>
        <v>2.875</v>
      </c>
      <c r="M647" s="109">
        <f ca="1">SUM(0.166*(R647-L647),L647)</f>
        <v>5.21975</v>
      </c>
      <c r="N647" s="109">
        <f ca="1">SUM(0.333*(R647-L647),L647)</f>
        <v>7.5786250000000006</v>
      </c>
      <c r="O647" s="71">
        <f ca="1">SUM(0.5*(R647-L647),L647)</f>
        <v>9.9375</v>
      </c>
      <c r="P647" s="71">
        <f ca="1">SUM(0.666*(R647-L647),L647)</f>
        <v>12.282250000000001</v>
      </c>
      <c r="Q647" s="71">
        <f ca="1">SUM(0.832*(R647-L647),L647)</f>
        <v>14.626999999999999</v>
      </c>
      <c r="R647" s="108">
        <v>17</v>
      </c>
      <c r="S647" s="122"/>
      <c r="T647" s="111">
        <f ca="1">SUM((CJ20+CM18+CP16+CS14+CV12+CW11+CX10)*0.132,(CK19+CL19+CN17+CO17+CQ15+CR15+CT13+CU13)*0.132/2,(CW9+CV9+CU9+CT9+CS9+CR8+CQ8+CP8+CO8+CN8+CM7+CL7+CK7+CJ7+CI7+CH6+CG6+CF6+CE6+CD6)*0.132/5,(CC5+CB5+CA5+BZ5+BY4+BX4+BW4+BV4)*0.132/4,17)</f>
        <v>18.225738461538462</v>
      </c>
      <c r="U647" s="111"/>
      <c r="V647" s="122"/>
      <c r="W647" s="108"/>
    </row>
    <row r="648" spans="2:23">
      <c r="B648" s="108">
        <v>11</v>
      </c>
      <c r="C648" s="71">
        <f ca="1">SUM(0.25*(F648-B648),B648)</f>
        <v>10</v>
      </c>
      <c r="D648" s="71">
        <f ca="1">SUM(0.5*(F648-B648)+B648)</f>
        <v>9</v>
      </c>
      <c r="E648" s="71">
        <f ca="1">SUM(0.75*(F648-B648),B648)</f>
        <v>8</v>
      </c>
      <c r="F648" s="108">
        <v>7</v>
      </c>
      <c r="G648" s="71">
        <f ca="1">SUM(0.25*(J648-F648),F648)</f>
        <v>6</v>
      </c>
      <c r="H648" s="71">
        <f ca="1">SUM(0.5*(J648-F648),F648)</f>
        <v>5</v>
      </c>
      <c r="I648" s="71">
        <f ca="1">SUM(0.75*(J648-F648),F648)</f>
        <v>4</v>
      </c>
      <c r="J648" s="108">
        <f ca="1">SUM(F648,-B648,F648)</f>
        <v>3</v>
      </c>
      <c r="K648" s="71">
        <f ca="1">SUM(0.5*(L648-J648),J648)</f>
        <v>2.25</v>
      </c>
      <c r="L648" s="108">
        <f ca="1">SUM(J648,J648,-H648,0.25*ABS(J648-H648))</f>
        <v>1.5</v>
      </c>
      <c r="M648" s="109">
        <f ca="1">SUM(0.166*(R648-L648),L648)</f>
        <v>4.073</v>
      </c>
      <c r="N648" s="109">
        <f ca="1">SUM(0.333*(R648-L648),L648)</f>
        <v>6.6615</v>
      </c>
      <c r="O648" s="71">
        <f ca="1">SUM(0.5*(R648-L648),L648)</f>
        <v>9.25</v>
      </c>
      <c r="P648" s="71">
        <f ca="1">SUM(0.666*(R648-L648),L648)</f>
        <v>11.823</v>
      </c>
      <c r="Q648" s="71">
        <f ca="1">SUM(0.832*(R648-L648),L648)</f>
        <v>14.395999999999999</v>
      </c>
      <c r="R648" s="108">
        <v>17</v>
      </c>
      <c r="S648" s="122"/>
      <c r="T648" s="111">
        <f ca="1">SUM((CI19+CJ19+CK18+CL18+CM17+CN17+CO16+CP16+CQ15+CR15+CS14+CT14+CU13+CV13+CW12+CX12+CY11+CZ11)*0.132/2,(CH20+DA10)*0.132,(CZ9+CY9+CX9+CW9+CV9+CU9)*0.132/6,(CT8+CS8+CR8+CQ8+CP8+CO7+CN7+CM7+CL7+CK7+CJ6+CI6+CH6+CG6+CF6+CE5+CD5+CC5+CB5+CA5+BZ4+BY4+BX4+BW4+BV4)*0.132/5,17)</f>
        <v>18.205938461538462</v>
      </c>
      <c r="U648" s="111"/>
      <c r="V648" s="122"/>
      <c r="W648" s="108"/>
    </row>
    <row r="649" spans="2:23">
      <c r="B649" s="108"/>
      <c r="C649" s="71"/>
      <c r="D649" s="71"/>
      <c r="E649" s="71"/>
      <c r="F649" s="108"/>
      <c r="G649" s="71"/>
      <c r="H649" s="71"/>
      <c r="I649" s="71"/>
      <c r="J649" s="108"/>
      <c r="K649" s="71"/>
      <c r="L649" s="108"/>
      <c r="M649" s="109"/>
      <c r="N649" s="109"/>
      <c r="O649" s="71"/>
      <c r="P649" s="71"/>
      <c r="Q649" s="71"/>
      <c r="R649" s="108"/>
      <c r="S649" s="122"/>
      <c r="T649" s="111"/>
      <c r="U649" s="111"/>
      <c r="V649" s="122"/>
      <c r="W649" s="108"/>
    </row>
    <row r="650" spans="2:23">
      <c r="B650" s="108">
        <v>5</v>
      </c>
      <c r="C650" s="71">
        <f ca="1">SUM(0.25*(F650-B650),B650)</f>
        <v>5.75</v>
      </c>
      <c r="D650" s="71">
        <f ca="1">SUM(0.5*(F650-B650)+B650)</f>
        <v>6.5</v>
      </c>
      <c r="E650" s="71">
        <f ca="1">SUM(0.75*(F650-B650),B650)</f>
        <v>7.25</v>
      </c>
      <c r="F650" s="108">
        <v>8</v>
      </c>
      <c r="G650" s="71">
        <f ca="1">SUM(0.25*(J650-F650),F650)</f>
        <v>8.75</v>
      </c>
      <c r="H650" s="71">
        <f ca="1">SUM(0.5*(J650-F650),F650)</f>
        <v>9.5</v>
      </c>
      <c r="I650" s="71">
        <f ca="1">SUM(0.75*(J650-F650),F650)</f>
        <v>10.25</v>
      </c>
      <c r="J650" s="108">
        <f ca="1">SUM(F650,-B650,F650)</f>
        <v>11</v>
      </c>
      <c r="K650" s="71">
        <f ca="1">SUM(0.5*(L650-J650),J650)</f>
        <v>11.75</v>
      </c>
      <c r="L650" s="108">
        <f ca="1">SUM(J650,J650,-H650)</f>
        <v>12.5</v>
      </c>
      <c r="M650" s="109">
        <f ca="1">SUM(0.166*(R650-L650),L650)</f>
        <v>13.247</v>
      </c>
      <c r="N650" s="109">
        <f ca="1">SUM(0.333*(R650-L650),L650)</f>
        <v>13.9985</v>
      </c>
      <c r="O650" s="71">
        <f ca="1">SUM(0.5*(R650-L650),L650)</f>
        <v>14.75</v>
      </c>
      <c r="P650" s="71">
        <f ca="1">SUM(0.666*(R650-L650),L650)</f>
        <v>15.497</v>
      </c>
      <c r="Q650" s="71">
        <f ca="1">SUM(0.832*(R650-L650),L650)</f>
        <v>16.244</v>
      </c>
      <c r="R650" s="108">
        <v>17</v>
      </c>
      <c r="S650" s="122"/>
      <c r="T650" s="111">
        <f ca="1">SUM((CT20+CQ18+CN16+CK14+CH12+CE10)*0.132,(CS19+CR19+CP17+CO17+CM15+CL15+CJ13+CI13+CG11+CF11+CD9+CC9+CB8+CA8+BZ7+BY7)*0.132/2,(BX6+BW5+BV4)*0.132,17)</f>
        <v>19.03753846153846</v>
      </c>
      <c r="U650" s="111"/>
      <c r="V650" s="122"/>
      <c r="W650" s="108"/>
    </row>
    <row r="651" spans="2:23">
      <c r="B651" s="108">
        <v>6</v>
      </c>
      <c r="C651" s="71">
        <f ca="1">SUM(0.25*(F651-B651),B651)</f>
        <v>6.5</v>
      </c>
      <c r="D651" s="71">
        <f ca="1">SUM(0.5*(F651-B651)+B651)</f>
        <v>7</v>
      </c>
      <c r="E651" s="71">
        <f ca="1">SUM(0.75*(F651-B651),B651)</f>
        <v>7.5</v>
      </c>
      <c r="F651" s="108">
        <v>8</v>
      </c>
      <c r="G651" s="71">
        <f ca="1">SUM(0.25*(J651-F651),F651)</f>
        <v>8.5</v>
      </c>
      <c r="H651" s="71">
        <f ca="1">SUM(0.5*(J651-F651),F651)</f>
        <v>9</v>
      </c>
      <c r="I651" s="71">
        <f ca="1">SUM(0.75*(J651-F651),F651)</f>
        <v>9.5</v>
      </c>
      <c r="J651" s="108">
        <f ca="1">SUM(F651,-B651,F651)</f>
        <v>10</v>
      </c>
      <c r="K651" s="71">
        <f ca="1">SUM(0.5*(L651-J651),J651)</f>
        <v>10.625</v>
      </c>
      <c r="L651" s="108">
        <f ca="1">SUM(J651,J651,-H651,0.25*ABS(J651-H651))</f>
        <v>11.25</v>
      </c>
      <c r="M651" s="109">
        <f ca="1">SUM(0.166*(R651-L651),L651)</f>
        <v>12.2045</v>
      </c>
      <c r="N651" s="109">
        <f ca="1">SUM(0.333*(R651-L651),L651)</f>
        <v>13.16475</v>
      </c>
      <c r="O651" s="71">
        <f ca="1">SUM(0.5*(R651-L651),L651)</f>
        <v>14.125</v>
      </c>
      <c r="P651" s="71">
        <f ca="1">SUM(0.666*(R651-L651),L651)</f>
        <v>15.0795</v>
      </c>
      <c r="Q651" s="71">
        <f ca="1">SUM(0.832*(R651-L651),L651)</f>
        <v>16.034</v>
      </c>
      <c r="R651" s="108">
        <v>17</v>
      </c>
      <c r="S651" s="122"/>
      <c r="T651" s="111">
        <f ca="1">SUM((CR20+CQ19+CP18+CO17+CN16+CM15+CL14+CK13+CJ12+CI11+BV4)*0.132,(CH10+CG10+CF9+CE9+CD8+CC8+CB7+CA7+BZ6+BY6+BX5+BW5)*0.132/2,17)</f>
        <v>18.575538461538461</v>
      </c>
      <c r="U651" s="111"/>
      <c r="V651" s="122"/>
      <c r="W651" s="108"/>
    </row>
    <row r="652" spans="2:23">
      <c r="B652" s="108">
        <v>7</v>
      </c>
      <c r="C652" s="71">
        <f ca="1">SUM(0.25*(F652-B652),B652)</f>
        <v>7.25</v>
      </c>
      <c r="D652" s="71">
        <f ca="1">SUM(0.5*(F652-B652)+B652)</f>
        <v>7.5</v>
      </c>
      <c r="E652" s="71">
        <f ca="1">SUM(0.75*(F652-B652),B652)</f>
        <v>7.75</v>
      </c>
      <c r="F652" s="108">
        <v>8</v>
      </c>
      <c r="G652" s="71">
        <f ca="1">SUM(0.25*(J652-F652),F652)</f>
        <v>8.25</v>
      </c>
      <c r="H652" s="71">
        <f ca="1">SUM(0.5*(J652-F652),F652)</f>
        <v>8.5</v>
      </c>
      <c r="I652" s="71">
        <f ca="1">SUM(0.75*(J652-F652),F652)</f>
        <v>8.75</v>
      </c>
      <c r="J652" s="108">
        <f ca="1">SUM(F652,-B652,F652)</f>
        <v>9</v>
      </c>
      <c r="K652" s="71">
        <f ca="1">SUM(0.5*(L652-J652),J652)</f>
        <v>9.3125</v>
      </c>
      <c r="L652" s="108">
        <f ca="1">SUM(J652,J652,-H652,0.25*ABS(J652-H652))</f>
        <v>9.625</v>
      </c>
      <c r="M652" s="109">
        <f ca="1">SUM(0.166*(R652-L652),L652)</f>
        <v>10.84925</v>
      </c>
      <c r="N652" s="109">
        <f ca="1">SUM(0.333*(R652-L652),L652)</f>
        <v>12.080875</v>
      </c>
      <c r="O652" s="71">
        <f ca="1">SUM(0.5*(R652-L652),L652)</f>
        <v>13.3125</v>
      </c>
      <c r="P652" s="71">
        <f ca="1">SUM(0.666*(R652-L652),L652)</f>
        <v>14.536750000000001</v>
      </c>
      <c r="Q652" s="71">
        <f ca="1">SUM(0.832*(R652-L652),L652)</f>
        <v>15.761</v>
      </c>
      <c r="R652" s="108">
        <v>17</v>
      </c>
      <c r="S652" s="122"/>
      <c r="T652" s="111">
        <f ca="1">SUM((CP20+CO19+CO18+CN17+CN16+CM15+CM14+CL13+CL12+CK11+CK10)*0.132,(CJ9+CI9+CH9+CG8+CF8+CE8+CD7+CC7+CB7)*0.132/3,(CA6+BZ6+BY5+BX5+BW4+BV4)*0.132/2,17)</f>
        <v>19.103538461538463</v>
      </c>
      <c r="U652" s="111"/>
      <c r="V652" s="122"/>
      <c r="W652" s="108"/>
    </row>
    <row r="653" spans="2:23">
      <c r="B653" s="108">
        <v>8</v>
      </c>
      <c r="C653" s="71">
        <f ca="1">SUM(0.25*(F653-B653),B653)</f>
        <v>8</v>
      </c>
      <c r="D653" s="71">
        <f ca="1">SUM(0.5*(F653-B653)+B653)</f>
        <v>8</v>
      </c>
      <c r="E653" s="71">
        <f ca="1">SUM(0.75*(F653-B653),B653)</f>
        <v>8</v>
      </c>
      <c r="F653" s="108">
        <v>8</v>
      </c>
      <c r="G653" s="71">
        <f ca="1">SUM(0.25*(J653-F653),F653)</f>
        <v>8</v>
      </c>
      <c r="H653" s="71">
        <f ca="1">SUM(0.5*(J653-F653),F653)</f>
        <v>8</v>
      </c>
      <c r="I653" s="71">
        <f ca="1">SUM(0.75*(J653-F653),F653)</f>
        <v>8</v>
      </c>
      <c r="J653" s="108">
        <f ca="1">SUM(F653,-B653,F653)</f>
        <v>8</v>
      </c>
      <c r="K653" s="71">
        <f ca="1">SUM(0.5*(L653-J653),J653)</f>
        <v>8.45</v>
      </c>
      <c r="L653" s="108">
        <f ca="1">SUM(J653,J653,-H653,0.25*ABS(J653-H653),0.1*(17-F653))</f>
        <v>8.9</v>
      </c>
      <c r="M653" s="109">
        <f ca="1">SUM(0.166*(R653-L653),L653)</f>
        <v>10.2446</v>
      </c>
      <c r="N653" s="109">
        <f ca="1">SUM(0.333*(R653-L653),L653)</f>
        <v>11.5973</v>
      </c>
      <c r="O653" s="71">
        <f ca="1">SUM(0.5*(R653-L653),L653)</f>
        <v>12.95</v>
      </c>
      <c r="P653" s="71">
        <f ca="1">SUM(0.666*(R653-L653),L653)</f>
        <v>14.294599999999999</v>
      </c>
      <c r="Q653" s="71">
        <f ca="1">SUM(0.832*(R653-L653),L653)</f>
        <v>15.639199999999999</v>
      </c>
      <c r="R653" s="108">
        <v>17</v>
      </c>
      <c r="S653" s="122"/>
      <c r="T653" s="111">
        <f ca="1">SUM((CN20+CN19+CN18+CN17+CN16+CN15+CN14+CN13+CN12+CM11+CL10)*0.132,(CK9+CJ9+CI9+CH8+CG8+CF8+CE7+CD7+CC7+CB6+CA6+BZ6)*0.132/3,(BY5+BX5+BW4+BV4)*0.132/2,17)</f>
        <v>17.82753846153846</v>
      </c>
      <c r="U653" s="111"/>
      <c r="V653" s="122"/>
      <c r="W653" s="108"/>
    </row>
    <row r="654" spans="2:23">
      <c r="B654" s="108">
        <v>9</v>
      </c>
      <c r="C654" s="71">
        <f ca="1">SUM(0.25*(F654-B654),B654)</f>
        <v>8.75</v>
      </c>
      <c r="D654" s="71">
        <f ca="1">SUM(0.5*(F654-B654)+B654)</f>
        <v>8.5</v>
      </c>
      <c r="E654" s="71">
        <f ca="1">SUM(0.75*(F654-B654),B654)</f>
        <v>8.25</v>
      </c>
      <c r="F654" s="108">
        <v>8</v>
      </c>
      <c r="G654" s="71">
        <f ca="1">SUM(0.25*(J654-F654),F654)</f>
        <v>7.75</v>
      </c>
      <c r="H654" s="71">
        <f ca="1">SUM(0.5*(J654-F654),F654)</f>
        <v>7.5</v>
      </c>
      <c r="I654" s="71">
        <f ca="1">SUM(0.75*(J654-F654),F654)</f>
        <v>7.25</v>
      </c>
      <c r="J654" s="108">
        <f ca="1">SUM(F654,-B654,F654)</f>
        <v>7</v>
      </c>
      <c r="K654" s="71">
        <f ca="1">SUM(0.5*(L654-J654),J654)</f>
        <v>6.8125</v>
      </c>
      <c r="L654" s="108">
        <f ca="1">SUM(J654,J654,-H654,0.25*ABS(J654-H654))</f>
        <v>6.625</v>
      </c>
      <c r="M654" s="109">
        <f ca="1">SUM(0.166*(R654-L654),L654)</f>
        <v>8.34725</v>
      </c>
      <c r="N654" s="109">
        <f ca="1">SUM(0.333*(R654-L654),L654)</f>
        <v>10.079875000000001</v>
      </c>
      <c r="O654" s="71">
        <f ca="1">SUM(0.5*(R654-L654),L654)</f>
        <v>11.8125</v>
      </c>
      <c r="P654" s="71">
        <f ca="1">SUM(0.666*(R654-L654),L654)</f>
        <v>13.53475</v>
      </c>
      <c r="Q654" s="71">
        <f ca="1">SUM(0.832*(R654-L654),L654)</f>
        <v>15.257</v>
      </c>
      <c r="R654" s="108">
        <v>17</v>
      </c>
      <c r="S654" s="122"/>
      <c r="T654" s="111">
        <f ca="1">SUM((CL20+CM19+CM18+CN17+CN16+CO15+CO14+CP13+CP12+CQ11+CQ10)*0.132,(CP9+CO9+CN9+CM9+CL8+CK8+CJ8+CI8+CH7+CG7+CF7+CE7)*0.132/4,(CD6+CC6+CB6+CA5+BZ5+BY5+BX4+BW4+BV4)*0.132/3,17)</f>
        <v>18.619538461538461</v>
      </c>
      <c r="U654" s="111"/>
      <c r="V654" s="122"/>
      <c r="W654" s="108"/>
    </row>
    <row r="655" spans="2:23">
      <c r="B655" s="108">
        <v>10</v>
      </c>
      <c r="C655" s="71">
        <f ca="1">SUM(0.25*(F655-B655),B655)</f>
        <v>9.5</v>
      </c>
      <c r="D655" s="71">
        <f ca="1">SUM(0.5*(F655-B655)+B655)</f>
        <v>9</v>
      </c>
      <c r="E655" s="71">
        <f ca="1">SUM(0.75*(F655-B655),B655)</f>
        <v>8.5</v>
      </c>
      <c r="F655" s="108">
        <v>8</v>
      </c>
      <c r="G655" s="71">
        <f ca="1">SUM(0.25*(J655-F655),F655)</f>
        <v>7.5</v>
      </c>
      <c r="H655" s="71">
        <f ca="1">SUM(0.5*(J655-F655),F655)</f>
        <v>7</v>
      </c>
      <c r="I655" s="71">
        <f ca="1">SUM(0.75*(J655-F655),F655)</f>
        <v>6.5</v>
      </c>
      <c r="J655" s="108">
        <f ca="1">SUM(F655,-B655,F655)</f>
        <v>6</v>
      </c>
      <c r="K655" s="71">
        <f ca="1">SUM(0.5*(L655-J655),J655)</f>
        <v>5.625</v>
      </c>
      <c r="L655" s="108">
        <f ca="1">SUM(J655,J655,-H655,0.25*ABS(J655-H655))</f>
        <v>5.25</v>
      </c>
      <c r="M655" s="109">
        <f ca="1">SUM(0.166*(R655-L655),L655)</f>
        <v>7.2005</v>
      </c>
      <c r="N655" s="109">
        <f ca="1">SUM(0.333*(R655-L655),L655)</f>
        <v>9.16275</v>
      </c>
      <c r="O655" s="71">
        <f ca="1">SUM(0.5*(R655-L655),L655)</f>
        <v>11.125</v>
      </c>
      <c r="P655" s="71">
        <f ca="1">SUM(0.666*(R655-L655),L655)</f>
        <v>13.075500000000002</v>
      </c>
      <c r="Q655" s="71">
        <f ca="1">SUM(0.832*(R655-L655),L655)</f>
        <v>15.026</v>
      </c>
      <c r="R655" s="108">
        <v>17</v>
      </c>
      <c r="S655" s="122"/>
      <c r="T655" s="111">
        <f ca="1">SUM((CJ20+CK19+CL18+CM17+CN16+CO15+CP14+CQ13+CR12+CS11+CS10)*0.132,(CR9+CQ9+CP9+CO9+CN8+CM8+CL8+CK8+CJ7+CI7+CH7+CG7+CF6+CE6+CD6+CC6+CB5+CA5+BZ5+BY5)*0.132/4,(BX4+BW4+BV4)*0.132/3,17)</f>
        <v>18.135538461538463</v>
      </c>
      <c r="U655" s="111"/>
      <c r="V655" s="122"/>
      <c r="W655" s="108"/>
    </row>
    <row r="656" spans="2:23">
      <c r="B656" s="108">
        <v>11</v>
      </c>
      <c r="C656" s="71">
        <f ca="1">SUM(0.25*(F656-B656),B656)</f>
        <v>10.25</v>
      </c>
      <c r="D656" s="71">
        <f ca="1">SUM(0.5*(F656-B656)+B656)</f>
        <v>9.5</v>
      </c>
      <c r="E656" s="71">
        <f ca="1">SUM(0.75*(F656-B656),B656)</f>
        <v>8.75</v>
      </c>
      <c r="F656" s="108">
        <v>8</v>
      </c>
      <c r="G656" s="71">
        <f ca="1">SUM(0.25*(J656-F656),F656)</f>
        <v>7.25</v>
      </c>
      <c r="H656" s="71">
        <f ca="1">SUM(0.5*(J656-F656),F656)</f>
        <v>6.5</v>
      </c>
      <c r="I656" s="71">
        <f ca="1">SUM(0.75*(J656-F656),F656)</f>
        <v>5.75</v>
      </c>
      <c r="J656" s="108">
        <f ca="1">SUM(F656,-B656,F656)</f>
        <v>5</v>
      </c>
      <c r="K656" s="71">
        <f ca="1">SUM(0.5*(L656-J656),J656)</f>
        <v>4.4375</v>
      </c>
      <c r="L656" s="108">
        <f ca="1">SUM(J656,J656,-H656,0.25*ABS(J656-H656))</f>
        <v>3.875</v>
      </c>
      <c r="M656" s="109">
        <f ca="1">SUM(0.166*(R656-L656),L656)</f>
        <v>6.05375</v>
      </c>
      <c r="N656" s="109">
        <f ca="1">SUM(0.333*(R656-L656),L656)</f>
        <v>8.245625</v>
      </c>
      <c r="O656" s="71">
        <f ca="1">SUM(0.5*(R656-L656),L656)</f>
        <v>10.4375</v>
      </c>
      <c r="P656" s="71">
        <f ca="1">SUM(0.666*(R656-L656),L656)</f>
        <v>12.61625</v>
      </c>
      <c r="Q656" s="71">
        <f ca="1">SUM(0.832*(R656-L656),L656)</f>
        <v>14.795</v>
      </c>
      <c r="R656" s="108">
        <v>17</v>
      </c>
      <c r="S656" s="122"/>
      <c r="T656" s="111">
        <f ca="1">SUM((CH20+CK18+CN16+CQ14+CT12+CU11+CV10)*0.132,(CI19+CJ19+CL17+CM17+CO15+CP15+CR13+CS13)*0.132/2,(CU9+CT9+CS9+CR9+CQ9+CP8+CO8+CN8+CM8+CL8)*0.132/5,(CK7+CJ7+CI7+CH7+CG6+CF6+CE6+CD6+CC5+CB5+CA5+BZ5+BY4+BX4+BW4+BV4)*0.132/4,17)</f>
        <v>18.516138461538461</v>
      </c>
      <c r="U656" s="111"/>
      <c r="V656" s="122"/>
      <c r="W656" s="108"/>
    </row>
    <row r="657" spans="2:23">
      <c r="B657" s="108">
        <v>12</v>
      </c>
      <c r="C657" s="71">
        <f ca="1">SUM(0.25*(F657-B657),B657)</f>
        <v>11</v>
      </c>
      <c r="D657" s="71">
        <f ca="1">SUM(0.5*(F657-B657)+B657)</f>
        <v>10</v>
      </c>
      <c r="E657" s="71">
        <f ca="1">SUM(0.75*(F657-B657),B657)</f>
        <v>9</v>
      </c>
      <c r="F657" s="108">
        <v>8</v>
      </c>
      <c r="G657" s="71">
        <f ca="1">SUM(0.25*(J657-F657),F657)</f>
        <v>7</v>
      </c>
      <c r="H657" s="71">
        <f ca="1">SUM(0.5*(J657-F657),F657)</f>
        <v>6</v>
      </c>
      <c r="I657" s="71">
        <f ca="1">SUM(0.75*(J657-F657),F657)</f>
        <v>5</v>
      </c>
      <c r="J657" s="108">
        <f ca="1">SUM(F657,-B657,F657)</f>
        <v>4</v>
      </c>
      <c r="K657" s="71">
        <f ca="1">SUM(0.5*(L657-J657),J657)</f>
        <v>3.25</v>
      </c>
      <c r="L657" s="108">
        <f ca="1">SUM(J657,J657,-H657,0.25*ABS(J657-H657))</f>
        <v>2.5</v>
      </c>
      <c r="M657" s="109">
        <f ca="1">SUM(0.166*(R657-L657),L657)</f>
        <v>4.907</v>
      </c>
      <c r="N657" s="109">
        <f ca="1">SUM(0.333*(R657-L657),L657)</f>
        <v>7.3285</v>
      </c>
      <c r="O657" s="71">
        <f ca="1">SUM(0.5*(R657-L657),L657)</f>
        <v>9.75</v>
      </c>
      <c r="P657" s="71">
        <f ca="1">SUM(0.666*(R657-L657),L657)</f>
        <v>12.157</v>
      </c>
      <c r="Q657" s="71">
        <f ca="1">SUM(0.832*(R657-L657),L657)</f>
        <v>14.564</v>
      </c>
      <c r="R657" s="108">
        <v>17</v>
      </c>
      <c r="S657" s="122"/>
      <c r="T657" s="111">
        <f ca="1">SUM((CG19+CH19+CI18+CJ18+CK17+CL17+CM16+CN16+CO15+CP15+CQ14+CR14+CS13+CT13+CU12+CV12+CW11+CX11)*0.132/2,(CF20+CY10)*0.132,(CX9+CW9+CV9+CU9+CT9+CS8+CR8+CQ8+CP8+CO8+CN7+CM7+CL7+CK7+CJ7+CI6+CH6+CG6+CF6+CE6+CD5+CC5+CB5+CA5+BZ5)*0.132/5,(BY4+BX4+BW4+BV4)*0.132/4,17)</f>
        <v>18.601938461538463</v>
      </c>
      <c r="U657" s="111"/>
      <c r="V657" s="122"/>
      <c r="W657" s="108"/>
    </row>
    <row r="658" spans="2:23">
      <c r="B658" s="108">
        <v>13</v>
      </c>
      <c r="C658" s="71">
        <f ca="1">SUM(0.25*(F658-B658),B658)</f>
        <v>11.75</v>
      </c>
      <c r="D658" s="71">
        <f ca="1">SUM(0.5*(F658-B658)+B658)</f>
        <v>10.5</v>
      </c>
      <c r="E658" s="71">
        <f ca="1">SUM(0.75*(F658-B658),B658)</f>
        <v>9.25</v>
      </c>
      <c r="F658" s="108">
        <v>8</v>
      </c>
      <c r="G658" s="71">
        <f ca="1">SUM(0.25*(J658-F658),F658)</f>
        <v>6.75</v>
      </c>
      <c r="H658" s="71">
        <f ca="1">SUM(0.5*(J658-F658),F658)</f>
        <v>5.5</v>
      </c>
      <c r="I658" s="71">
        <f ca="1">SUM(0.75*(J658-F658),F658)</f>
        <v>4.25</v>
      </c>
      <c r="J658" s="108">
        <f ca="1">SUM(F658,-B658,F658)</f>
        <v>3</v>
      </c>
      <c r="K658" s="71">
        <f ca="1">SUM(0.5*(L658-J658),J658)</f>
        <v>2.0625</v>
      </c>
      <c r="L658" s="108">
        <f ca="1">SUM(J658,J658,-H658,0.25*ABS(J658-H658))</f>
        <v>1.125</v>
      </c>
      <c r="M658" s="109">
        <f ca="1">SUM(0.166*(R658-L658),L658)</f>
        <v>3.76025</v>
      </c>
      <c r="N658" s="109">
        <f ca="1">SUM(0.333*(R658-L658),L658)</f>
        <v>6.4113750000000005</v>
      </c>
      <c r="O658" s="71">
        <f ca="1">SUM(0.5*(R658-L658),L658)</f>
        <v>9.0625</v>
      </c>
      <c r="P658" s="71">
        <f ca="1">SUM(0.666*(R658-L658),L658)</f>
        <v>11.697750000000001</v>
      </c>
      <c r="Q658" s="71">
        <f ca="1">SUM(0.832*(R658-L658),L658)</f>
        <v>14.333</v>
      </c>
      <c r="R658" s="108">
        <v>17</v>
      </c>
      <c r="S658" s="122"/>
      <c r="T658" s="111">
        <f ca="1">SUM((CD20+CE20+CF19+CG19+CK17+CL17+CM16+CN16+CR14+CS14+CW12+CX12+CY11+CZ11+DA10+DB10)*0.132/2,(CH18+CI18+CJ18+CO15+CP15+CQ15+CT13+CU13+CV13)*0.132/3,(DA9+CZ9+CY9+CX9+CW9+CV9+CU8+CT8+CS8+CR8+CQ8+CP8)*0.132/6,(CO7+CN7+CM7+CL7+CK7+CJ6+CI6+CH6+CG6+CF6+CE5+CD5+CC5+CB5+CA5+BZ4+BY4+BX4+BW4+BV4)*0.132/5,17)</f>
        <v>18.637138461538463</v>
      </c>
      <c r="U658" s="111"/>
      <c r="V658" s="122"/>
      <c r="W658" s="108"/>
    </row>
    <row r="659" spans="2:23">
      <c r="B659" s="108"/>
      <c r="C659" s="71"/>
      <c r="D659" s="71"/>
      <c r="E659" s="71"/>
      <c r="F659" s="108"/>
      <c r="G659" s="71"/>
      <c r="H659" s="71"/>
      <c r="I659" s="71"/>
      <c r="J659" s="108"/>
      <c r="K659" s="71"/>
      <c r="L659" s="108"/>
      <c r="M659" s="109"/>
      <c r="N659" s="109"/>
      <c r="O659" s="71"/>
      <c r="P659" s="71"/>
      <c r="Q659" s="71"/>
      <c r="R659" s="108"/>
      <c r="S659" s="122"/>
      <c r="T659" s="111"/>
      <c r="U659" s="111"/>
      <c r="V659" s="122"/>
      <c r="W659" s="108"/>
    </row>
    <row r="660" spans="2:23">
      <c r="B660" s="108">
        <v>7</v>
      </c>
      <c r="C660" s="71">
        <f ca="1">SUM(0.25*(F660-B660),B660)</f>
        <v>7.5</v>
      </c>
      <c r="D660" s="71">
        <f ca="1">SUM(0.5*(F660-B660)+B660)</f>
        <v>8</v>
      </c>
      <c r="E660" s="71">
        <f ca="1">SUM(0.75*(F660-B660),B660)</f>
        <v>8.5</v>
      </c>
      <c r="F660" s="108">
        <v>9</v>
      </c>
      <c r="G660" s="71">
        <f ca="1">SUM(0.25*(J660-F660),F660)</f>
        <v>9.5</v>
      </c>
      <c r="H660" s="71">
        <f ca="1">SUM(0.5*(J660-F660),F660)</f>
        <v>10</v>
      </c>
      <c r="I660" s="71">
        <f ca="1">SUM(0.75*(J660-F660),F660)</f>
        <v>10.5</v>
      </c>
      <c r="J660" s="108">
        <f ca="1">SUM(F660,-B660,F660)</f>
        <v>11</v>
      </c>
      <c r="K660" s="71">
        <f ca="1">SUM(0.5*(L660-J660),J660)</f>
        <v>11.625</v>
      </c>
      <c r="L660" s="108">
        <f ca="1">SUM(J660,J660,-H660,0.25*ABS(J660-H660))</f>
        <v>12.25</v>
      </c>
      <c r="M660" s="109">
        <f ca="1">SUM(0.166*(R660-L660),L660)</f>
        <v>13.0385</v>
      </c>
      <c r="N660" s="109">
        <f ca="1">SUM(0.333*(R660-L660),L660)</f>
        <v>13.83175</v>
      </c>
      <c r="O660" s="71">
        <f ca="1">SUM(0.5*(R660-L660),L660)</f>
        <v>14.625</v>
      </c>
      <c r="P660" s="71">
        <f ca="1">SUM(0.666*(R660-L660),L660)</f>
        <v>15.413499999999999</v>
      </c>
      <c r="Q660" s="71">
        <f ca="1">SUM(0.832*(R660-L660),L660)</f>
        <v>16.201999999999998</v>
      </c>
      <c r="R660" s="108">
        <v>17</v>
      </c>
      <c r="S660" s="122"/>
      <c r="T660" s="111">
        <f ca="1">SUM((CP20+CO19+CN18+CM17+CL16+CK15+CJ14+CI13+CH12+CG11)*0.132,(CF10+CE10)*0.132/2,(CD9+CC9+CB8+CA8+BZ7+BY7)*0.132/2,(BX6+BW5+BV4)*0.132,17)</f>
        <v>19.235538461538461</v>
      </c>
      <c r="U660" s="111"/>
      <c r="V660" s="122"/>
      <c r="W660" s="108"/>
    </row>
    <row r="661" spans="2:23">
      <c r="B661" s="108">
        <v>8</v>
      </c>
      <c r="C661" s="71">
        <f ca="1">SUM(0.25*(F661-B661),B661)</f>
        <v>8.25</v>
      </c>
      <c r="D661" s="71">
        <f ca="1">SUM(0.5*(F661-B661)+B661)</f>
        <v>8.5</v>
      </c>
      <c r="E661" s="71">
        <f ca="1">SUM(0.75*(F661-B661),B661)</f>
        <v>8.75</v>
      </c>
      <c r="F661" s="108">
        <v>9</v>
      </c>
      <c r="G661" s="71">
        <f ca="1">SUM(0.25*(J661-F661),F661)</f>
        <v>9.25</v>
      </c>
      <c r="H661" s="71">
        <f ca="1">SUM(0.5*(J661-F661),F661)</f>
        <v>9.5</v>
      </c>
      <c r="I661" s="71">
        <f ca="1">SUM(0.75*(J661-F661),F661)</f>
        <v>9.75</v>
      </c>
      <c r="J661" s="108">
        <f ca="1">SUM(F661,-B661,F661)</f>
        <v>10</v>
      </c>
      <c r="K661" s="71">
        <f ca="1">SUM(0.5*(L661-J661),J661)</f>
        <v>10.3125</v>
      </c>
      <c r="L661" s="108">
        <f ca="1">SUM(J661,J661,-H661,0.25*ABS(J661-H661))</f>
        <v>10.625</v>
      </c>
      <c r="M661" s="109">
        <f ca="1">SUM(0.166*(R661-L661),L661)</f>
        <v>11.683250000000001</v>
      </c>
      <c r="N661" s="109">
        <f ca="1">SUM(0.333*(R661-L661),L661)</f>
        <v>12.747875</v>
      </c>
      <c r="O661" s="71">
        <f ca="1">SUM(0.5*(R661-L661),L661)</f>
        <v>13.8125</v>
      </c>
      <c r="P661" s="71">
        <f ca="1">SUM(0.666*(R661-L661),L661)</f>
        <v>14.870750000000001</v>
      </c>
      <c r="Q661" s="71">
        <f ca="1">SUM(0.832*(R661-L661),L661)</f>
        <v>15.928999999999999</v>
      </c>
      <c r="R661" s="108">
        <v>17</v>
      </c>
      <c r="S661" s="122"/>
      <c r="T661" s="111">
        <f ca="1">SUM((CN20+CM19+CM18+CL17+CL16+CK15+CK14+CJ13+CJ12+CI11+CH10)*0.132,(CG9+CF9+CE8+CD8+CC7+CB7+CA6+BZ6+BY5+BX5+BW4+BV4)*0.132/2,17)</f>
        <v>19.03753846153846</v>
      </c>
      <c r="U661" s="111"/>
      <c r="V661" s="122"/>
      <c r="W661" s="108"/>
    </row>
    <row r="662" spans="2:23">
      <c r="B662" s="108">
        <v>9</v>
      </c>
      <c r="C662" s="71">
        <f ca="1">SUM(0.25*(F662-B662),B662)</f>
        <v>9</v>
      </c>
      <c r="D662" s="71">
        <f ca="1">SUM(0.5*(F662-B662)+B662)</f>
        <v>9</v>
      </c>
      <c r="E662" s="71">
        <f ca="1">SUM(0.75*(F662-B662),B662)</f>
        <v>9</v>
      </c>
      <c r="F662" s="108">
        <v>9</v>
      </c>
      <c r="G662" s="71">
        <f ca="1">SUM(0.25*(J662-F662),F662)</f>
        <v>9</v>
      </c>
      <c r="H662" s="71">
        <f ca="1">SUM(0.5*(J662-F662),F662)</f>
        <v>9</v>
      </c>
      <c r="I662" s="71">
        <f ca="1">SUM(0.75*(J662-F662),F662)</f>
        <v>9</v>
      </c>
      <c r="J662" s="108">
        <f ca="1">SUM(F662,-B662,F662)</f>
        <v>9</v>
      </c>
      <c r="K662" s="71">
        <f ca="1">SUM(0.5*(L662-J662),J662)</f>
        <v>9.4</v>
      </c>
      <c r="L662" s="108">
        <f ca="1">SUM(J662,J662,-H662,0.25*ABS(J662-H662),0.1*(17-F662))</f>
        <v>9.8</v>
      </c>
      <c r="M662" s="109">
        <f ca="1">SUM(0.166*(R662-L662),L662)</f>
        <v>10.9952</v>
      </c>
      <c r="N662" s="109">
        <f ca="1">SUM(0.333*(R662-L662),L662)</f>
        <v>12.197600000000001</v>
      </c>
      <c r="O662" s="71">
        <f ca="1">SUM(0.5*(R662-L662),L662)</f>
        <v>13.4</v>
      </c>
      <c r="P662" s="71">
        <f ca="1">SUM(0.666*(R662-L662),L662)</f>
        <v>14.5952</v>
      </c>
      <c r="Q662" s="71">
        <f ca="1">SUM(0.832*(R662-L662),L662)</f>
        <v>15.7904</v>
      </c>
      <c r="R662" s="108">
        <v>17</v>
      </c>
      <c r="S662" s="122"/>
      <c r="T662" s="111">
        <f ca="1">SUM((CL20+CL19+CL18+CL17+CL16+CL15+CL14+CL13+CL12+CK11+CJ10)*0.132,(CI9+CH9+CG9+CF8+CE8+CD8)*0.132/3,(CC7+CB7+CA6+BZ6+BY5+BX5+BW4+BV4)*0.132/2,17)</f>
        <v>18.927538461538461</v>
      </c>
      <c r="U662" s="111"/>
      <c r="V662" s="122"/>
      <c r="W662" s="108"/>
    </row>
    <row r="663" spans="2:23">
      <c r="B663" s="108">
        <v>10</v>
      </c>
      <c r="C663" s="71">
        <f ca="1">SUM(0.25*(F663-B663),B663)</f>
        <v>9.75</v>
      </c>
      <c r="D663" s="71">
        <f ca="1">SUM(0.5*(F663-B663)+B663)</f>
        <v>9.5</v>
      </c>
      <c r="E663" s="71">
        <f ca="1">SUM(0.75*(F663-B663),B663)</f>
        <v>9.25</v>
      </c>
      <c r="F663" s="108">
        <v>9</v>
      </c>
      <c r="G663" s="71">
        <f ca="1">SUM(0.25*(J663-F663),F663)</f>
        <v>8.75</v>
      </c>
      <c r="H663" s="71">
        <f ca="1">SUM(0.5*(J663-F663),F663)</f>
        <v>8.5</v>
      </c>
      <c r="I663" s="71">
        <f ca="1">SUM(0.75*(J663-F663),F663)</f>
        <v>8.25</v>
      </c>
      <c r="J663" s="108">
        <f ca="1">SUM(F663,-B663,F663)</f>
        <v>8</v>
      </c>
      <c r="K663" s="71">
        <f ca="1">SUM(0.5*(L663-J663),J663)</f>
        <v>7.8125</v>
      </c>
      <c r="L663" s="108">
        <f ca="1">SUM(J663,J663,-H663,0.25*ABS(J663-H663))</f>
        <v>7.625</v>
      </c>
      <c r="M663" s="109">
        <f ca="1">SUM(0.166*(R663-L663),L663)</f>
        <v>9.18125</v>
      </c>
      <c r="N663" s="109">
        <f ca="1">SUM(0.333*(R663-L663),L663)</f>
        <v>10.746875</v>
      </c>
      <c r="O663" s="71">
        <f ca="1">SUM(0.5*(R663-L663),L663)</f>
        <v>12.3125</v>
      </c>
      <c r="P663" s="71">
        <f ca="1">SUM(0.666*(R663-L663),L663)</f>
        <v>13.86875</v>
      </c>
      <c r="Q663" s="71">
        <f ca="1">SUM(0.832*(R663-L663),L663)</f>
        <v>15.425</v>
      </c>
      <c r="R663" s="108">
        <v>17</v>
      </c>
      <c r="S663" s="122"/>
      <c r="T663" s="111">
        <f ca="1">SUM((CJ20+CK19+CK18+CL17+CL16+CM15+CM14+CN13+CN12+CO11+CO10)*0.132,(CN9+CM9+CL9+CK9)*0.132/4,(CJ8+CI8+CH8+CG7+CF7+CE7+CD6+CC6+CB6+CA5+BZ5+BY5+BX4+BW4+BV4)*0.132/3,17)</f>
        <v>18.78453846153846</v>
      </c>
      <c r="U663" s="111"/>
      <c r="V663" s="122"/>
      <c r="W663" s="108"/>
    </row>
    <row r="664" spans="2:23">
      <c r="B664" s="108">
        <v>11</v>
      </c>
      <c r="C664" s="71">
        <f ca="1">SUM(0.25*(F664-B664),B664)</f>
        <v>10.5</v>
      </c>
      <c r="D664" s="71">
        <f ca="1">SUM(0.5*(F664-B664)+B664)</f>
        <v>10</v>
      </c>
      <c r="E664" s="71">
        <f ca="1">SUM(0.75*(F664-B664),B664)</f>
        <v>9.5</v>
      </c>
      <c r="F664" s="108">
        <v>9</v>
      </c>
      <c r="G664" s="71">
        <f ca="1">SUM(0.25*(J664-F664),F664)</f>
        <v>8.5</v>
      </c>
      <c r="H664" s="71">
        <f ca="1">SUM(0.5*(J664-F664),F664)</f>
        <v>8</v>
      </c>
      <c r="I664" s="71">
        <f ca="1">SUM(0.75*(J664-F664),F664)</f>
        <v>7.5</v>
      </c>
      <c r="J664" s="108">
        <f ca="1">SUM(F664,-B664,F664)</f>
        <v>7</v>
      </c>
      <c r="K664" s="71">
        <f ca="1">SUM(0.5*(L664-J664),J664)</f>
        <v>6.625</v>
      </c>
      <c r="L664" s="108">
        <f ca="1">SUM(J664,J664,-H664,0.25*ABS(J664-H664))</f>
        <v>6.25</v>
      </c>
      <c r="M664" s="109">
        <f ca="1">SUM(0.166*(R664-L664),L664)</f>
        <v>8.0345</v>
      </c>
      <c r="N664" s="109">
        <f ca="1">SUM(0.333*(R664-L664),L664)</f>
        <v>9.82975</v>
      </c>
      <c r="O664" s="71">
        <f ca="1">SUM(0.5*(R664-L664),L664)</f>
        <v>11.625</v>
      </c>
      <c r="P664" s="71">
        <f ca="1">SUM(0.666*(R664-L664),L664)</f>
        <v>13.409500000000001</v>
      </c>
      <c r="Q664" s="71">
        <f ca="1">SUM(0.832*(R664-L664),L664)</f>
        <v>15.193999999999999</v>
      </c>
      <c r="R664" s="108">
        <v>17</v>
      </c>
      <c r="S664" s="122"/>
      <c r="T664" s="111">
        <f ca="1">SUM((CH20+CI19+CJ18+CK17+CL16+CM15+CN14+CO13+CP12+CQ11+CQ10)*0.132,(CP9+CO9+CN9+CM9+CL8+CK8+CJ8+CI8+CH7+CG7+CF7+CE7)*0.132/4,(CD6+CC6+CB6+CA5+BZ5+BY5+BX4+BW4+BV4)*0.132/3,17)</f>
        <v>19.279538461538461</v>
      </c>
      <c r="U664" s="111"/>
      <c r="V664" s="122"/>
      <c r="W664" s="108"/>
    </row>
    <row r="665" spans="2:23">
      <c r="B665" s="108">
        <v>12</v>
      </c>
      <c r="C665" s="71">
        <f ca="1">SUM(0.25*(F665-B665),B665)</f>
        <v>11.25</v>
      </c>
      <c r="D665" s="71">
        <f ca="1">SUM(0.5*(F665-B665)+B665)</f>
        <v>10.5</v>
      </c>
      <c r="E665" s="71">
        <f ca="1">SUM(0.75*(F665-B665),B665)</f>
        <v>9.75</v>
      </c>
      <c r="F665" s="108">
        <v>9</v>
      </c>
      <c r="G665" s="71">
        <f ca="1">SUM(0.25*(J665-F665),F665)</f>
        <v>8.25</v>
      </c>
      <c r="H665" s="71">
        <f ca="1">SUM(0.5*(J665-F665),F665)</f>
        <v>7.5</v>
      </c>
      <c r="I665" s="71">
        <f ca="1">SUM(0.75*(J665-F665),F665)</f>
        <v>6.75</v>
      </c>
      <c r="J665" s="108">
        <f ca="1">SUM(F665,-B665,F665)</f>
        <v>6</v>
      </c>
      <c r="K665" s="71">
        <f ca="1">SUM(0.5*(L665-J665),J665)</f>
        <v>5.4375</v>
      </c>
      <c r="L665" s="108">
        <f ca="1">SUM(J665,J665,-H665,0.25*ABS(J665-H665))</f>
        <v>4.875</v>
      </c>
      <c r="M665" s="109">
        <f ca="1">SUM(0.166*(R665-L665),L665)</f>
        <v>6.8877500000000005</v>
      </c>
      <c r="N665" s="109">
        <f ca="1">SUM(0.333*(R665-L665),L665)</f>
        <v>8.912625</v>
      </c>
      <c r="O665" s="71">
        <f ca="1">SUM(0.5*(R665-L665),L665)</f>
        <v>10.9375</v>
      </c>
      <c r="P665" s="71">
        <f ca="1">SUM(0.666*(R665-L665),L665)</f>
        <v>12.95025</v>
      </c>
      <c r="Q665" s="71">
        <f ca="1">SUM(0.832*(R665-L665),L665)</f>
        <v>14.963</v>
      </c>
      <c r="R665" s="108">
        <v>17</v>
      </c>
      <c r="S665" s="122"/>
      <c r="T665" s="111">
        <f ca="1">SUM((CF20+CI18+CL16+CO14+CR12+CS11+CT10)*0.132,(CG19+CH19+CJ17+CK17+CM15+CN15+CP13+CQ13)*0.132/2,(CS9+CR9+CQ9+CP9+CO8+CN8+CM8+CL8+CK7+CJ7+CI7+CH7+CG6+CF6+CE6+CD6+CC5+CB5+CA5+BZ5+BY4+BX4+BW4+BV4)*0.132/4,17)</f>
        <v>18.773538461538461</v>
      </c>
      <c r="U665" s="111"/>
      <c r="V665" s="122"/>
      <c r="W665" s="108"/>
    </row>
    <row r="666" spans="2:23">
      <c r="B666" s="108">
        <v>13</v>
      </c>
      <c r="C666" s="71">
        <f ca="1">SUM(0.25*(F666-B666),B666)</f>
        <v>12</v>
      </c>
      <c r="D666" s="71">
        <f ca="1">SUM(0.5*(F666-B666)+B666)</f>
        <v>11</v>
      </c>
      <c r="E666" s="71">
        <f ca="1">SUM(0.75*(F666-B666),B666)</f>
        <v>10</v>
      </c>
      <c r="F666" s="108">
        <v>9</v>
      </c>
      <c r="G666" s="71">
        <f ca="1">SUM(0.25*(J666-F666),F666)</f>
        <v>8</v>
      </c>
      <c r="H666" s="71">
        <f ca="1">SUM(0.5*(J666-F666),F666)</f>
        <v>7</v>
      </c>
      <c r="I666" s="71">
        <f ca="1">SUM(0.75*(J666-F666),F666)</f>
        <v>6</v>
      </c>
      <c r="J666" s="108">
        <f ca="1">SUM(F666,-B666,F666)</f>
        <v>5</v>
      </c>
      <c r="K666" s="71">
        <f ca="1">SUM(0.5*(L666-J666),J666)</f>
        <v>4.25</v>
      </c>
      <c r="L666" s="108">
        <f ca="1">SUM(J666,J666,-H666,0.25*ABS(J666-H666))</f>
        <v>3.5</v>
      </c>
      <c r="M666" s="109">
        <f ca="1">SUM(0.166*(R666-L666),L666)</f>
        <v>5.741</v>
      </c>
      <c r="N666" s="109">
        <f ca="1">SUM(0.333*(R666-L666),L666)</f>
        <v>7.9955</v>
      </c>
      <c r="O666" s="71">
        <f ca="1">SUM(0.5*(R666-L666),L666)</f>
        <v>10.25</v>
      </c>
      <c r="P666" s="71">
        <f ca="1">SUM(0.666*(R666-L666),L666)</f>
        <v>12.491</v>
      </c>
      <c r="Q666" s="71">
        <f ca="1">SUM(0.832*(R666-L666),L666)</f>
        <v>14.732</v>
      </c>
      <c r="R666" s="108">
        <v>17</v>
      </c>
      <c r="S666" s="122"/>
      <c r="T666" s="111">
        <f ca="1">SUM((CE19+CF19+CG18+CH18+CI17+CJ17+CK16+CL16+CM15+CN15+CO14+CP14+CQ13+CR13+CS12+CT12+CU11+CV11)*0.132/2,(CD20+CW10)*0.132,(CV9+CU9+CT9+CS9+CR9+CQ8+CP8+CO8+CN8+CM8+CL7+CK7+CJ7+CI7+CH70+CH7)*0.132/5,(CG6+CF6+CE6+CD6+CC5+CB5+CA5+BZ5+BY4+BX4+BW4+BV4)*0.132/4,17)</f>
        <v>18.885738461538462</v>
      </c>
      <c r="U666" s="111"/>
      <c r="V666" s="122"/>
      <c r="W666" s="108"/>
    </row>
    <row r="667" spans="2:23">
      <c r="B667" s="108">
        <v>14</v>
      </c>
      <c r="C667" s="71">
        <f ca="1">SUM(0.25*(F667-B667),B667)</f>
        <v>12.75</v>
      </c>
      <c r="D667" s="71">
        <f ca="1">SUM(0.5*(F667-B667)+B667)</f>
        <v>11.5</v>
      </c>
      <c r="E667" s="71">
        <f ca="1">SUM(0.75*(F667-B667),B667)</f>
        <v>10.25</v>
      </c>
      <c r="F667" s="108">
        <v>9</v>
      </c>
      <c r="G667" s="71">
        <f ca="1">SUM(0.25*(J667-F667),F667)</f>
        <v>7.75</v>
      </c>
      <c r="H667" s="71">
        <f ca="1">SUM(0.5*(J667-F667),F667)</f>
        <v>6.5</v>
      </c>
      <c r="I667" s="71">
        <f ca="1">SUM(0.75*(J667-F667),F667)</f>
        <v>5.25</v>
      </c>
      <c r="J667" s="108">
        <f ca="1">SUM(F667,-B667,F667)</f>
        <v>4</v>
      </c>
      <c r="K667" s="71">
        <f ca="1">SUM(0.5*(L667-J667),J667)</f>
        <v>3.0625</v>
      </c>
      <c r="L667" s="108">
        <f ca="1">SUM(J667,J667,-H667,0.25*ABS(J667-H667))</f>
        <v>2.125</v>
      </c>
      <c r="M667" s="109">
        <f ca="1">SUM(0.166*(R667-L667),L667)</f>
        <v>4.5942500000000006</v>
      </c>
      <c r="N667" s="109">
        <f ca="1">SUM(0.333*(R667-L667),L667)</f>
        <v>7.078375</v>
      </c>
      <c r="O667" s="71">
        <f ca="1">SUM(0.5*(R667-L667),L667)</f>
        <v>9.5625</v>
      </c>
      <c r="P667" s="71">
        <f ca="1">SUM(0.666*(R667-L667),L667)</f>
        <v>12.03175</v>
      </c>
      <c r="Q667" s="71">
        <f ca="1">SUM(0.832*(R667-L667),L667)</f>
        <v>14.501</v>
      </c>
      <c r="R667" s="108">
        <v>17</v>
      </c>
      <c r="S667" s="122"/>
      <c r="T667" s="111">
        <f ca="1">SUM((CB20+CC20+CD19+CE19+CI17+CJ17+CK16+CL16+CP14+CQ14+CU12+CV12+CW11+CX11+CY10+CZ10)*0.132/2,(CF18+CG18+CH18+CM15+CN15+CO15+CR13+CS13+CT13)*0.132/3,(CY9+CX9+CW9+CV9+CU9+CT8+CS8+CR8+CQ8+CP8+CO7+CN7+CM7+CL7+CK7+CJ6+CI6+CH6+CG6+CF6+CE5+CD5+CC5+CB5+CA5+BZ4+BY4+BX4+BW4+BV4)*0.132/5,17)</f>
        <v>18.61073846153846</v>
      </c>
      <c r="U667" s="111"/>
      <c r="V667" s="122"/>
      <c r="W667" s="108"/>
    </row>
    <row r="668" spans="2:23">
      <c r="B668" s="108"/>
      <c r="C668" s="71"/>
      <c r="D668" s="71"/>
      <c r="E668" s="71"/>
      <c r="F668" s="108"/>
      <c r="G668" s="71"/>
      <c r="H668" s="71"/>
      <c r="I668" s="71"/>
      <c r="J668" s="108"/>
      <c r="K668" s="71"/>
      <c r="L668" s="108"/>
      <c r="M668" s="109"/>
      <c r="N668" s="109"/>
      <c r="O668" s="71"/>
      <c r="P668" s="71"/>
      <c r="Q668" s="71"/>
      <c r="R668" s="108"/>
      <c r="S668" s="122"/>
      <c r="T668" s="111"/>
      <c r="U668" s="111"/>
      <c r="V668" s="122"/>
      <c r="W668" s="108"/>
    </row>
    <row r="669" spans="2:23">
      <c r="B669" s="108">
        <v>8</v>
      </c>
      <c r="C669" s="71">
        <f ca="1">SUM(0.25*(F669-B669),B669)</f>
        <v>8.5</v>
      </c>
      <c r="D669" s="71">
        <f ca="1">SUM(0.5*(F669-B669)+B669)</f>
        <v>9</v>
      </c>
      <c r="E669" s="71">
        <f ca="1">SUM(0.75*(F669-B669),B669)</f>
        <v>9.5</v>
      </c>
      <c r="F669" s="108">
        <v>10</v>
      </c>
      <c r="G669" s="71">
        <f ca="1">SUM(0.25*(J669-F669),F669)</f>
        <v>10.5</v>
      </c>
      <c r="H669" s="71">
        <f ca="1">SUM(0.5*(J669-F669),F669)</f>
        <v>11</v>
      </c>
      <c r="I669" s="71">
        <f ca="1">SUM(0.75*(J669-F669),F669)</f>
        <v>11.5</v>
      </c>
      <c r="J669" s="108">
        <f ca="1">SUM(F669,-B669,F669)</f>
        <v>12</v>
      </c>
      <c r="K669" s="71">
        <f ca="1">SUM(0.5*(L669-J669),J669)</f>
        <v>12.625</v>
      </c>
      <c r="L669" s="108">
        <f ca="1">SUM(J669,J669,-H669,0.25*ABS(J669-H669))</f>
        <v>13.25</v>
      </c>
      <c r="M669" s="109">
        <f ca="1">SUM(0.166*(R669-L669),L669)</f>
        <v>13.8725</v>
      </c>
      <c r="N669" s="109">
        <f ca="1">SUM(0.333*(R669-L669),L669)</f>
        <v>14.49875</v>
      </c>
      <c r="O669" s="71">
        <f ca="1">SUM(0.5*(R669-L669),L669)</f>
        <v>15.125</v>
      </c>
      <c r="P669" s="71">
        <f ca="1">SUM(0.666*(R669-L669),L669)</f>
        <v>15.7475</v>
      </c>
      <c r="Q669" s="71">
        <f ca="1">SUM(0.832*(R669-L669),L669)</f>
        <v>16.37</v>
      </c>
      <c r="R669" s="108">
        <v>17</v>
      </c>
      <c r="S669" s="122"/>
      <c r="T669" s="111">
        <f ca="1">SUM((CN20+CM19+CL18+CK17+CJ16+CI15+CH14+CG13+CF12+CE11)*0.132,(CD10+CC10+CB9+CA9)*0.132/2,(BZ8+BY7+BX6+BW5+BV4)*0.132,17)</f>
        <v>19.103538461538463</v>
      </c>
      <c r="U669" s="111"/>
      <c r="V669" s="122"/>
      <c r="W669" s="108"/>
    </row>
    <row r="670" spans="2:23">
      <c r="B670" s="108">
        <v>9</v>
      </c>
      <c r="C670" s="71">
        <f ca="1">SUM(0.25*(F670-B670),B670)</f>
        <v>9.25</v>
      </c>
      <c r="D670" s="71">
        <f ca="1">SUM(0.5*(F670-B670)+B670)</f>
        <v>9.5</v>
      </c>
      <c r="E670" s="71">
        <f ca="1">SUM(0.75*(F670-B670),B670)</f>
        <v>9.75</v>
      </c>
      <c r="F670" s="108">
        <v>10</v>
      </c>
      <c r="G670" s="71">
        <f ca="1">SUM(0.25*(J670-F670),F670)</f>
        <v>10.25</v>
      </c>
      <c r="H670" s="71">
        <f ca="1">SUM(0.5*(J670-F670),F670)</f>
        <v>10.5</v>
      </c>
      <c r="I670" s="71">
        <f ca="1">SUM(0.75*(J670-F670),F670)</f>
        <v>10.75</v>
      </c>
      <c r="J670" s="108">
        <f ca="1">SUM(F670,-B670,F670)</f>
        <v>11</v>
      </c>
      <c r="K670" s="71">
        <f ca="1">SUM(0.5*(L670-J670),J670)</f>
        <v>11.3125</v>
      </c>
      <c r="L670" s="108">
        <f ca="1">SUM(J670,J670,-H670,0.25*ABS(J670-H670))</f>
        <v>11.625</v>
      </c>
      <c r="M670" s="109">
        <f ca="1">SUM(0.166*(R670-L670),L670)</f>
        <v>12.51725</v>
      </c>
      <c r="N670" s="109">
        <f ca="1">SUM(0.333*(R670-L670),L670)</f>
        <v>13.414875</v>
      </c>
      <c r="O670" s="71">
        <f ca="1">SUM(0.5*(R670-L670),L670)</f>
        <v>14.3125</v>
      </c>
      <c r="P670" s="71">
        <f ca="1">SUM(0.666*(R670-L670),L670)</f>
        <v>15.20475</v>
      </c>
      <c r="Q670" s="71">
        <f ca="1">SUM(0.832*(R670-L670),L670)</f>
        <v>16.097</v>
      </c>
      <c r="R670" s="108">
        <v>17</v>
      </c>
      <c r="S670" s="122"/>
      <c r="T670" s="111">
        <f ca="1">SUM((CL20+CK19+CK18+CJ17+CJ16+CI15+CI14+CH13+CH12+CG11+CG10+BV4)*0.132,(CF9+CE9+CD8+CC8+CB7+CA7+BZ6+BY6+BX5+BW5)*0.132/2,17)</f>
        <v>19.565538461538463</v>
      </c>
      <c r="U670" s="111"/>
      <c r="V670" s="122"/>
      <c r="W670" s="108"/>
    </row>
    <row r="671" spans="2:23">
      <c r="B671" s="108">
        <v>10</v>
      </c>
      <c r="C671" s="71">
        <f ca="1">SUM(0.25*(F671-B671),B671)</f>
        <v>10</v>
      </c>
      <c r="D671" s="71">
        <f ca="1">SUM(0.5*(F671-B671)+B671)</f>
        <v>10</v>
      </c>
      <c r="E671" s="71">
        <f ca="1">SUM(0.75*(F671-B671),B671)</f>
        <v>10</v>
      </c>
      <c r="F671" s="108">
        <v>10</v>
      </c>
      <c r="G671" s="71">
        <f ca="1">SUM(0.25*(J671-F671),F671)</f>
        <v>10</v>
      </c>
      <c r="H671" s="71">
        <f ca="1">SUM(0.5*(J671-F671),F671)</f>
        <v>10</v>
      </c>
      <c r="I671" s="71">
        <f ca="1">SUM(0.75*(J671-F671),F671)</f>
        <v>10</v>
      </c>
      <c r="J671" s="108">
        <f ca="1">SUM(F671,-B671,F671)</f>
        <v>10</v>
      </c>
      <c r="K671" s="71">
        <f ca="1">SUM(0.5*(L671-J671),J671)</f>
        <v>10.35</v>
      </c>
      <c r="L671" s="108">
        <f ca="1">SUM(J671,J671,-H671,0.25*ABS(J671-H671),0.1*(17-F671))</f>
        <v>10.7</v>
      </c>
      <c r="M671" s="109">
        <f ca="1">SUM(0.166*(R671-L671),L671)</f>
        <v>11.7458</v>
      </c>
      <c r="N671" s="109">
        <f ca="1">SUM(0.333*(R671-L671),L671)</f>
        <v>12.7979</v>
      </c>
      <c r="O671" s="71">
        <f ca="1">SUM(0.5*(R671-L671),L671)</f>
        <v>13.85</v>
      </c>
      <c r="P671" s="71">
        <f ca="1">SUM(0.666*(R671-L671),L671)</f>
        <v>14.895800000000001</v>
      </c>
      <c r="Q671" s="71">
        <f ca="1">SUM(0.832*(R671-L671),L671)</f>
        <v>15.9416</v>
      </c>
      <c r="R671" s="108">
        <v>17</v>
      </c>
      <c r="S671" s="122"/>
      <c r="T671" s="111">
        <f ca="1">SUM((CJ20+CJ19+CJ18+CJ17+CJ16+CJ15+CJ14+CJ13+CJ12+CI11+CI10)*0.132,(CH9+CG9+CF9)*0.132/3,(CE8+CD8+CC7+CB7+CA6+BZ6+BY5+BX5+BW4+BV4)*0.132/2,17)</f>
        <v>20.335538461538462</v>
      </c>
      <c r="U671" s="111"/>
      <c r="V671" s="122"/>
      <c r="W671" s="108"/>
    </row>
    <row r="672" spans="2:23">
      <c r="B672" s="108">
        <v>11</v>
      </c>
      <c r="C672" s="71">
        <f ca="1">SUM(0.25*(F672-B672),B672)</f>
        <v>10.75</v>
      </c>
      <c r="D672" s="71">
        <f ca="1">SUM(0.5*(F672-B672)+B672)</f>
        <v>10.5</v>
      </c>
      <c r="E672" s="71">
        <f ca="1">SUM(0.75*(F672-B672),B672)</f>
        <v>10.25</v>
      </c>
      <c r="F672" s="108">
        <v>10</v>
      </c>
      <c r="G672" s="71">
        <f ca="1">SUM(0.25*(J672-F672),F672)</f>
        <v>9.75</v>
      </c>
      <c r="H672" s="71">
        <f ca="1">SUM(0.5*(J672-F672),F672)</f>
        <v>9.5</v>
      </c>
      <c r="I672" s="71">
        <f ca="1">SUM(0.75*(J672-F672),F672)</f>
        <v>9.25</v>
      </c>
      <c r="J672" s="108">
        <f ca="1">SUM(F672,-B672,F672)</f>
        <v>9</v>
      </c>
      <c r="K672" s="71">
        <f ca="1">SUM(0.5*(L672-J672),J672)</f>
        <v>8.8125</v>
      </c>
      <c r="L672" s="108">
        <f ca="1">SUM(J672,J672,-H672,0.25*ABS(J672-H672))</f>
        <v>8.625</v>
      </c>
      <c r="M672" s="109">
        <f ca="1">SUM(0.166*(R672-L672),L672)</f>
        <v>10.01525</v>
      </c>
      <c r="N672" s="109">
        <f ca="1">SUM(0.333*(R672-L672),L672)</f>
        <v>11.413875</v>
      </c>
      <c r="O672" s="71">
        <f ca="1">SUM(0.5*(R672-L672),L672)</f>
        <v>12.8125</v>
      </c>
      <c r="P672" s="71">
        <f ca="1">SUM(0.666*(R672-L672),L672)</f>
        <v>14.20275</v>
      </c>
      <c r="Q672" s="71">
        <f ca="1">SUM(0.832*(R672-L672),L672)</f>
        <v>15.593</v>
      </c>
      <c r="R672" s="108">
        <v>17</v>
      </c>
      <c r="S672" s="122"/>
      <c r="T672" s="111">
        <f ca="1">SUM((CH20+CI19+CI18+CJ17+CJ16+CK15+CK14+CL13+CL12+CM11+CM10)*0.132,(CL9+CK9+CJ9+CI8+CH8+CG8+CF7+CE7+CD7+CC6+CB6+CA6+BZ5+BY5+BX5)*0.132/3,(BW4+BV4)*0.132/2,17)</f>
        <v>19.477538461538462</v>
      </c>
      <c r="U672" s="111"/>
      <c r="V672" s="122"/>
      <c r="W672" s="108"/>
    </row>
    <row r="673" spans="2:23">
      <c r="B673" s="108">
        <v>12</v>
      </c>
      <c r="C673" s="71">
        <f ca="1">SUM(0.25*(F673-B673),B673)</f>
        <v>11.5</v>
      </c>
      <c r="D673" s="71">
        <f ca="1">SUM(0.5*(F673-B673)+B673)</f>
        <v>11</v>
      </c>
      <c r="E673" s="71">
        <f ca="1">SUM(0.75*(F673-B673),B673)</f>
        <v>10.5</v>
      </c>
      <c r="F673" s="108">
        <v>10</v>
      </c>
      <c r="G673" s="71">
        <f ca="1">SUM(0.25*(J673-F673),F673)</f>
        <v>9.5</v>
      </c>
      <c r="H673" s="71">
        <f ca="1">SUM(0.5*(J673-F673),F673)</f>
        <v>9</v>
      </c>
      <c r="I673" s="71">
        <f ca="1">SUM(0.75*(J673-F673),F673)</f>
        <v>8.5</v>
      </c>
      <c r="J673" s="108">
        <f ca="1">SUM(F673,-B673,F673)</f>
        <v>8</v>
      </c>
      <c r="K673" s="71">
        <f ca="1">SUM(0.5*(L673-J673),J673)</f>
        <v>7.625</v>
      </c>
      <c r="L673" s="108">
        <f ca="1">SUM(J673,J673,-H673,0.25*ABS(J673-H673))</f>
        <v>7.25</v>
      </c>
      <c r="M673" s="109">
        <f ca="1">SUM(0.166*(R673-L673),L673)</f>
        <v>8.8685000000000009</v>
      </c>
      <c r="N673" s="109">
        <f ca="1">SUM(0.333*(R673-L673),L673)</f>
        <v>10.49675</v>
      </c>
      <c r="O673" s="71">
        <f ca="1">SUM(0.5*(R673-L673),L673)</f>
        <v>12.125</v>
      </c>
      <c r="P673" s="71">
        <f ca="1">SUM(0.666*(R673-L673),L673)</f>
        <v>13.743500000000001</v>
      </c>
      <c r="Q673" s="71">
        <f ca="1">SUM(0.832*(R673-L673),L673)</f>
        <v>15.362</v>
      </c>
      <c r="R673" s="108">
        <v>17</v>
      </c>
      <c r="S673" s="122"/>
      <c r="T673" s="111">
        <f ca="1">SUM((CF20+CG19+CH18+CI17+CJ16+CK15+CL14+CM13+CN12+CO11+CO10)*0.132,(CN9+CM9+CL9+CK9)*0.132/4,(CJ8+CI8+CH8+CG7+CF7+CE7+CD6+CC6+CB6+CA5+BZ5+BY5+BX4+BW4+BV4)*0.132/3,17)</f>
        <v>19.44453846153846</v>
      </c>
      <c r="U673" s="111"/>
      <c r="V673" s="122"/>
      <c r="W673" s="108"/>
    </row>
    <row r="674" spans="2:23">
      <c r="B674" s="108">
        <v>13</v>
      </c>
      <c r="C674" s="71">
        <f ca="1">SUM(0.25*(F674-B674),B674)</f>
        <v>12.25</v>
      </c>
      <c r="D674" s="71">
        <f ca="1">SUM(0.5*(F674-B674)+B674)</f>
        <v>11.5</v>
      </c>
      <c r="E674" s="71">
        <f ca="1">SUM(0.75*(F674-B674),B674)</f>
        <v>10.75</v>
      </c>
      <c r="F674" s="108">
        <v>10</v>
      </c>
      <c r="G674" s="71">
        <f ca="1">SUM(0.25*(J674-F674),F674)</f>
        <v>9.25</v>
      </c>
      <c r="H674" s="71">
        <f ca="1">SUM(0.5*(J674-F674),F674)</f>
        <v>8.5</v>
      </c>
      <c r="I674" s="71">
        <f ca="1">SUM(0.75*(J674-F674),F674)</f>
        <v>7.75</v>
      </c>
      <c r="J674" s="108">
        <f ca="1">SUM(F674,-B674,F674)</f>
        <v>7</v>
      </c>
      <c r="K674" s="71">
        <f ca="1">SUM(0.5*(L674-J674),J674)</f>
        <v>6.4375</v>
      </c>
      <c r="L674" s="108">
        <f ca="1">SUM(J674,J674,-H674,0.25*ABS(J674-H674))</f>
        <v>5.875</v>
      </c>
      <c r="M674" s="109">
        <f ca="1">SUM(0.166*(R674-L674),L674)</f>
        <v>7.72175</v>
      </c>
      <c r="N674" s="109">
        <f ca="1">SUM(0.333*(R674-L674),L674)</f>
        <v>9.579625</v>
      </c>
      <c r="O674" s="71">
        <f ca="1">SUM(0.5*(R674-L674),L674)</f>
        <v>11.4375</v>
      </c>
      <c r="P674" s="71">
        <f ca="1">SUM(0.666*(R674-L674),L674)</f>
        <v>13.28425</v>
      </c>
      <c r="Q674" s="71">
        <f ca="1">SUM(0.832*(R674-L674),L674)</f>
        <v>15.131</v>
      </c>
      <c r="R674" s="108">
        <v>17</v>
      </c>
      <c r="S674" s="122"/>
      <c r="T674" s="111">
        <f ca="1">SUM((CD20+CG18+CJ16+CM14+CP12+CQ11+CR10)*0.132,(CE19+CF19+CH17+CI17+CK15+CL15+CN13+CO13)*0.132/2,(CQ9+CP9+CO9+CN9+CM8+CL8+CK8+CJ8+CI7+CH7+CG7+CF7+CE6+CD6+CC6+CB6)*0.132/4,(CA5+BZ5+BY5+BX4+BW4+BV4)*0.132/3,17)</f>
        <v>19.378538461538461</v>
      </c>
      <c r="U674" s="111"/>
      <c r="V674" s="122"/>
      <c r="W674" s="108"/>
    </row>
    <row r="675" spans="2:23">
      <c r="B675" s="108">
        <v>14</v>
      </c>
      <c r="C675" s="71">
        <f ca="1">SUM(0.25*(F675-B675),B675)</f>
        <v>13</v>
      </c>
      <c r="D675" s="71">
        <f ca="1">SUM(0.5*(F675-B675)+B675)</f>
        <v>12</v>
      </c>
      <c r="E675" s="71">
        <f ca="1">SUM(0.75*(F675-B675),B675)</f>
        <v>11</v>
      </c>
      <c r="F675" s="108">
        <v>10</v>
      </c>
      <c r="G675" s="71">
        <f ca="1">SUM(0.25*(J675-F675),F675)</f>
        <v>9</v>
      </c>
      <c r="H675" s="71">
        <f ca="1">SUM(0.5*(J675-F675),F675)</f>
        <v>8</v>
      </c>
      <c r="I675" s="71">
        <f ca="1">SUM(0.75*(J675-F675),F675)</f>
        <v>7</v>
      </c>
      <c r="J675" s="108">
        <f ca="1">SUM(F675,-B675,F675)</f>
        <v>6</v>
      </c>
      <c r="K675" s="71">
        <f ca="1">SUM(0.5*(L675-J675),J675)</f>
        <v>5.25</v>
      </c>
      <c r="L675" s="108">
        <f ca="1">SUM(J675,J675,-H675,0.25*ABS(J675-H675))</f>
        <v>4.5</v>
      </c>
      <c r="M675" s="109">
        <f ca="1">SUM(0.166*(R675-L675),L675)</f>
        <v>6.575</v>
      </c>
      <c r="N675" s="109">
        <f ca="1">SUM(0.333*(R675-L675),L675)</f>
        <v>8.6625000000000014</v>
      </c>
      <c r="O675" s="71">
        <f ca="1">SUM(0.5*(R675-L675),L675)</f>
        <v>10.75</v>
      </c>
      <c r="P675" s="71">
        <f ca="1">SUM(0.666*(R675-L675),L675)</f>
        <v>12.825000000000001</v>
      </c>
      <c r="Q675" s="71">
        <f ca="1">SUM(0.832*(R675-L675),L675)</f>
        <v>14.9</v>
      </c>
      <c r="R675" s="108">
        <v>17</v>
      </c>
      <c r="S675" s="122"/>
      <c r="T675" s="111">
        <f ca="1">SUM((CC19+CD19+CE18+CF18+CG17+CH17+CI16+CJ16+CK15+CL15+CM14+CN14+CO13+CP13+CQ12+CR12+CS11+CT11)*0.132/2,(CB20+CU10)*0.132,(CT9+CS9+CR9+CQ9+CP9)*0.132/5,(CO8+CN8+CM8+CL8+CK7+CJ7+CI7+CH7+CG6+CF6+CE6+CD6+CC5+CB5+CA5+BZ5+BY4+BX4+BW4+BV4)*0.132/4,17)</f>
        <v>18.885738461538462</v>
      </c>
      <c r="U675" s="111"/>
      <c r="V675" s="122"/>
      <c r="W675" s="108"/>
    </row>
    <row r="676" spans="2:23">
      <c r="B676" s="108">
        <v>15</v>
      </c>
      <c r="C676" s="71">
        <f ca="1">SUM(0.25*(F676-B676),B676)</f>
        <v>13.75</v>
      </c>
      <c r="D676" s="71">
        <f ca="1">SUM(0.5*(F676-B676)+B676)</f>
        <v>12.5</v>
      </c>
      <c r="E676" s="71">
        <f ca="1">SUM(0.75*(F676-B676),B676)</f>
        <v>11.25</v>
      </c>
      <c r="F676" s="108">
        <v>10</v>
      </c>
      <c r="G676" s="71">
        <f ca="1">SUM(0.25*(J676-F676),F676)</f>
        <v>8.75</v>
      </c>
      <c r="H676" s="71">
        <f ca="1">SUM(0.5*(J676-F676),F676)</f>
        <v>7.5</v>
      </c>
      <c r="I676" s="71">
        <f ca="1">SUM(0.75*(J676-F676),F676)</f>
        <v>6.25</v>
      </c>
      <c r="J676" s="108">
        <f ca="1">SUM(F676,-B676,F676)</f>
        <v>5</v>
      </c>
      <c r="K676" s="71">
        <f ca="1">SUM(0.5*(L676-J676),J676)</f>
        <v>4.0625</v>
      </c>
      <c r="L676" s="108">
        <f ca="1">SUM(J676,J676,-H676,0.25*ABS(J676-H676))</f>
        <v>3.125</v>
      </c>
      <c r="M676" s="109">
        <f ca="1">SUM(0.166*(R676-L676),L676)</f>
        <v>5.42825</v>
      </c>
      <c r="N676" s="109">
        <f ca="1">SUM(0.333*(R676-L676),L676)</f>
        <v>7.745375</v>
      </c>
      <c r="O676" s="71">
        <f ca="1">SUM(0.5*(R676-L676),L676)</f>
        <v>10.0625</v>
      </c>
      <c r="P676" s="71">
        <f ca="1">SUM(0.666*(R676-L676),L676)</f>
        <v>12.36575</v>
      </c>
      <c r="Q676" s="71">
        <f ca="1">SUM(0.832*(R676-L676),L676)</f>
        <v>14.668999999999999</v>
      </c>
      <c r="R676" s="108">
        <v>17</v>
      </c>
      <c r="S676" s="122"/>
      <c r="T676" s="111">
        <f ca="1">SUM((BZ20+CA20+CB19+CC19+CG17+CH17+CI16+CJ16+CN14+CO14+CS12+CT12+CU11+CV11+CW10+CX10)*0.132/2,(CD18+CE18+CF18+CK15+CL15+CM15+CP13+CQ13+CR13)*0.132/3,(CW9+CV9+CU9+CT9+CS9+CR8+CQ8+CP8+CO8+CN8+CM7+CL7+CK7+CJ7+CI7+CH6+CG6+CF6+CE6+CD6)*0.132/5,(CC5+CB5+CA5+BZ5+BY4+BX4+BW4+BV4)*0.132/4,17)</f>
        <v>18.907738461538461</v>
      </c>
      <c r="U676" s="111"/>
      <c r="V676" s="122"/>
      <c r="W676" s="108"/>
    </row>
    <row r="677" spans="2:23">
      <c r="B677" s="108">
        <v>16</v>
      </c>
      <c r="C677" s="71">
        <f ca="1">SUM(0.25*(F677-B677),B677)</f>
        <v>14.5</v>
      </c>
      <c r="D677" s="71">
        <f ca="1">SUM(0.5*(F677-B677)+B677)</f>
        <v>13</v>
      </c>
      <c r="E677" s="71">
        <f ca="1">SUM(0.75*(F677-B677),B677)</f>
        <v>11.5</v>
      </c>
      <c r="F677" s="108">
        <v>10</v>
      </c>
      <c r="G677" s="71">
        <f ca="1">SUM(0.25*(J677-F677),F677)</f>
        <v>8.5</v>
      </c>
      <c r="H677" s="71">
        <f ca="1">SUM(0.5*(J677-F677),F677)</f>
        <v>7</v>
      </c>
      <c r="I677" s="71">
        <f ca="1">SUM(0.75*(J677-F677),F677)</f>
        <v>5.5</v>
      </c>
      <c r="J677" s="108">
        <f ca="1">SUM(F677,-B677,F677)</f>
        <v>4</v>
      </c>
      <c r="K677" s="71">
        <f ca="1">SUM(0.5*(L677-J677),J677)</f>
        <v>2.875</v>
      </c>
      <c r="L677" s="108">
        <f ca="1">SUM(J677,J677,-H677,0.25*ABS(J677-H677))</f>
        <v>1.75</v>
      </c>
      <c r="M677" s="109">
        <f ca="1">SUM(0.166*(R677-L677),L677)</f>
        <v>4.2815</v>
      </c>
      <c r="N677" s="109">
        <f ca="1">SUM(0.333*(R677-L677),L677)</f>
        <v>6.8282500000000006</v>
      </c>
      <c r="O677" s="71">
        <f ca="1">SUM(0.5*(R677-L677),L677)</f>
        <v>9.375</v>
      </c>
      <c r="P677" s="71">
        <f ca="1">SUM(0.666*(R677-L677),L677)</f>
        <v>11.906500000000001</v>
      </c>
      <c r="Q677" s="71">
        <f ca="1">SUM(0.832*(R677-L677),L677)</f>
        <v>14.437999999999999</v>
      </c>
      <c r="R677" s="108">
        <v>17</v>
      </c>
      <c r="S677" s="122"/>
      <c r="T677" s="111">
        <f ca="1">SUM((BX20+BY20+CC18+CD18)*0.132/2,(BZ19+CA19+CB19+CE17+CF17+CG17+CH16+CI16+CJ16+CK15+CL15+CM15+CN14+CO14+CP14+CQ13+CR13+CS13+CT12+CU12+CV12+CW11+CX11+CY11)*0.132/3,(CZ10+DA10)*0.132/2,(CZ9+CY9+CX9+CW9+CV9+CU9)*0.132/6,(CT8+CS8+CR8+CQ8+CP8+CO7+CN7+CM7+CL7+CK7+CJ6+CI6+CH6+CG6+CF6+CE5+CD5+CC5+CB5+CA5+BZ4+BY4+BX4+BW4+BV4)*0.132/5,17)</f>
        <v>18.623938461538462</v>
      </c>
      <c r="U677" s="111"/>
      <c r="V677" s="122"/>
      <c r="W677" s="108"/>
    </row>
    <row r="678" spans="2:23">
      <c r="B678" s="108"/>
      <c r="C678" s="71"/>
      <c r="D678" s="71"/>
      <c r="E678" s="71"/>
      <c r="F678" s="108"/>
      <c r="G678" s="71"/>
      <c r="H678" s="71"/>
      <c r="I678" s="71"/>
      <c r="J678" s="108"/>
      <c r="K678" s="71"/>
      <c r="L678" s="108"/>
      <c r="M678" s="109"/>
      <c r="N678" s="109"/>
      <c r="O678" s="71"/>
      <c r="P678" s="71"/>
      <c r="Q678" s="71"/>
      <c r="R678" s="108"/>
      <c r="S678" s="122"/>
      <c r="T678" s="111"/>
      <c r="U678" s="111"/>
      <c r="V678" s="122"/>
      <c r="W678" s="108"/>
    </row>
    <row r="679" spans="2:23">
      <c r="B679" s="108">
        <v>9</v>
      </c>
      <c r="C679" s="71">
        <f ca="1">SUM(0.25*(F679-B679),B679)</f>
        <v>9.5</v>
      </c>
      <c r="D679" s="71">
        <f ca="1">SUM(0.5*(F679-B679)+B679)</f>
        <v>10</v>
      </c>
      <c r="E679" s="71">
        <f ca="1">SUM(0.75*(F679-B679),B679)</f>
        <v>10.5</v>
      </c>
      <c r="F679" s="108">
        <v>11</v>
      </c>
      <c r="G679" s="71">
        <f ca="1">SUM(0.25*(J679-F679),F679)</f>
        <v>11.5</v>
      </c>
      <c r="H679" s="71">
        <f ca="1">SUM(0.5*(J679-F679),F679)</f>
        <v>12</v>
      </c>
      <c r="I679" s="71">
        <f ca="1">SUM(0.75*(J679-F679),F679)</f>
        <v>12.5</v>
      </c>
      <c r="J679" s="108">
        <f ca="1">SUM(F679,-B679,F679)</f>
        <v>13</v>
      </c>
      <c r="K679" s="71">
        <f ca="1">SUM(0.5*(L679-J679),J679)</f>
        <v>13.5</v>
      </c>
      <c r="L679" s="108">
        <f ca="1">SUM(J679,J679,-H679)</f>
        <v>14</v>
      </c>
      <c r="M679" s="109">
        <f ca="1">SUM(0.166*(R679-L679),L679)</f>
        <v>14.498</v>
      </c>
      <c r="N679" s="109">
        <f ca="1">SUM(0.333*(R679-L679),L679)</f>
        <v>14.999</v>
      </c>
      <c r="O679" s="71">
        <f ca="1">SUM(0.5*(R679-L679),L679)</f>
        <v>15.5</v>
      </c>
      <c r="P679" s="71">
        <f ca="1">SUM(0.666*(R679-L679),L679)</f>
        <v>15.998000000000001</v>
      </c>
      <c r="Q679" s="71">
        <f ca="1">SUM(0.832*(R679-L679),L679)</f>
        <v>16.496</v>
      </c>
      <c r="R679" s="108">
        <v>17</v>
      </c>
      <c r="S679" s="122"/>
      <c r="T679" s="111">
        <f ca="1">SUM((CL20+CK19+CJ18+CI17+CH16+CG15+CF14+CE13+CD12+CC11+CB10+CA9+BZ8+BY7+BX6+BW5+BV4)*0.132,17)</f>
        <v>18.971538461538461</v>
      </c>
      <c r="U679" s="111"/>
      <c r="V679" s="122"/>
      <c r="W679" s="108"/>
    </row>
    <row r="680" spans="2:23">
      <c r="B680" s="108">
        <v>10</v>
      </c>
      <c r="C680" s="71">
        <f ca="1">SUM(0.25*(F680-B680),B680)</f>
        <v>10.25</v>
      </c>
      <c r="D680" s="71">
        <f ca="1">SUM(0.5*(F680-B680)+B680)</f>
        <v>10.5</v>
      </c>
      <c r="E680" s="71">
        <f ca="1">SUM(0.75*(F680-B680),B680)</f>
        <v>10.75</v>
      </c>
      <c r="F680" s="108">
        <v>11</v>
      </c>
      <c r="G680" s="71">
        <f ca="1">SUM(0.25*(J680-F680),F680)</f>
        <v>11.25</v>
      </c>
      <c r="H680" s="71">
        <f ca="1">SUM(0.5*(J680-F680),F680)</f>
        <v>11.5</v>
      </c>
      <c r="I680" s="71">
        <f ca="1">SUM(0.75*(J680-F680),F680)</f>
        <v>11.75</v>
      </c>
      <c r="J680" s="108">
        <f ca="1">SUM(F680,-B680,F680)</f>
        <v>12</v>
      </c>
      <c r="K680" s="71">
        <f ca="1">SUM(0.5*(L680-J680),J680)</f>
        <v>12.3125</v>
      </c>
      <c r="L680" s="108">
        <f ca="1">SUM(J680,J680,-H680,0.25*ABS(J680-H680))</f>
        <v>12.625</v>
      </c>
      <c r="M680" s="109">
        <f ca="1">SUM(0.166*(R680-L680),L680)</f>
        <v>13.35125</v>
      </c>
      <c r="N680" s="109">
        <f ca="1">SUM(0.333*(R680-L680),L680)</f>
        <v>14.081875</v>
      </c>
      <c r="O680" s="71">
        <f ca="1">SUM(0.5*(R680-L680),L680)</f>
        <v>14.8125</v>
      </c>
      <c r="P680" s="71">
        <f ca="1">SUM(0.666*(R680-L680),L680)</f>
        <v>15.53875</v>
      </c>
      <c r="Q680" s="71">
        <f ca="1">SUM(0.832*(R680-L680),L680)</f>
        <v>16.265</v>
      </c>
      <c r="R680" s="108">
        <v>17</v>
      </c>
      <c r="S680" s="122"/>
      <c r="T680" s="111">
        <f ca="1">SUM((CJ20+CI19+CI18+CH17+CH16+CG15+CG14+CF13+CF12+CE11+CE10+BX6+BW5+BV4)*0.132,(CD9+CC9+CB8+CA8+BZ7+BY7)*0.132/2,17)</f>
        <v>19.367538461538462</v>
      </c>
      <c r="U680" s="111"/>
      <c r="V680" s="122"/>
      <c r="W680" s="108"/>
    </row>
    <row r="681" spans="2:23">
      <c r="B681" s="108">
        <v>11</v>
      </c>
      <c r="C681" s="71">
        <f ca="1">SUM(0.25*(F681-B681),B681)</f>
        <v>11</v>
      </c>
      <c r="D681" s="71">
        <f ca="1">SUM(0.5*(F681-B681)+B681)</f>
        <v>11</v>
      </c>
      <c r="E681" s="71">
        <f ca="1">SUM(0.75*(F681-B681),B681)</f>
        <v>11</v>
      </c>
      <c r="F681" s="108">
        <v>11</v>
      </c>
      <c r="G681" s="71">
        <f ca="1">SUM(0.25*(J681-F681),F681)</f>
        <v>11</v>
      </c>
      <c r="H681" s="71">
        <f ca="1">SUM(0.5*(J681-F681),F681)</f>
        <v>11</v>
      </c>
      <c r="I681" s="71">
        <f ca="1">SUM(0.75*(J681-F681),F681)</f>
        <v>11</v>
      </c>
      <c r="J681" s="108">
        <f ca="1">SUM(F681,-B681,F681)</f>
        <v>11</v>
      </c>
      <c r="K681" s="71">
        <f ca="1">SUM(0.5*(L681-J681),J681)</f>
        <v>11.3</v>
      </c>
      <c r="L681" s="108">
        <f ca="1">SUM(J681,J681,-H681,0.25*ABS(J681-H681),0.1*(17-F681))</f>
        <v>11.6</v>
      </c>
      <c r="M681" s="109">
        <f ca="1">SUM(0.166*(R681-L681),L681)</f>
        <v>12.4964</v>
      </c>
      <c r="N681" s="109">
        <f ca="1">SUM(0.333*(R681-L681),L681)</f>
        <v>13.3982</v>
      </c>
      <c r="O681" s="71">
        <f ca="1">SUM(0.5*(R681-L681),L681)</f>
        <v>14.3</v>
      </c>
      <c r="P681" s="71">
        <f ca="1">SUM(0.666*(R681-L681),L681)</f>
        <v>15.1964</v>
      </c>
      <c r="Q681" s="71">
        <f ca="1">SUM(0.832*(R681-L681),L681)</f>
        <v>16.0928</v>
      </c>
      <c r="R681" s="108">
        <v>17</v>
      </c>
      <c r="S681" s="122"/>
      <c r="T681" s="111">
        <f ca="1">SUM((CH20+CH19+CH18+CH17+CH16+CH15+CH14+CH13+CH12+CG11+CG10+BV4)*0.132,(CF9+CE9+CD8+CC8+CB7+CA7+BZ6+BY6+BX5+BW5)*0.132/2,17)</f>
        <v>19.829538461538462</v>
      </c>
      <c r="U681" s="111"/>
      <c r="V681" s="122"/>
      <c r="W681" s="108"/>
    </row>
    <row r="682" spans="2:23">
      <c r="B682" s="108">
        <v>12</v>
      </c>
      <c r="C682" s="71">
        <f ca="1">SUM(0.25*(F682-B682),B682)</f>
        <v>11.75</v>
      </c>
      <c r="D682" s="71">
        <f ca="1">SUM(0.5*(F682-B682)+B682)</f>
        <v>11.5</v>
      </c>
      <c r="E682" s="71">
        <f ca="1">SUM(0.75*(F682-B682),B682)</f>
        <v>11.25</v>
      </c>
      <c r="F682" s="108">
        <v>11</v>
      </c>
      <c r="G682" s="71">
        <f ca="1">SUM(0.25*(J682-F682),F682)</f>
        <v>10.75</v>
      </c>
      <c r="H682" s="71">
        <f ca="1">SUM(0.5*(J682-F682),F682)</f>
        <v>10.5</v>
      </c>
      <c r="I682" s="71">
        <f ca="1">SUM(0.75*(J682-F682),F682)</f>
        <v>10.25</v>
      </c>
      <c r="J682" s="108">
        <f ca="1">SUM(F682,-B682,F682)</f>
        <v>10</v>
      </c>
      <c r="K682" s="71">
        <f ca="1">SUM(0.5*(L682-J682),J682)</f>
        <v>9.8125</v>
      </c>
      <c r="L682" s="108">
        <f ca="1">SUM(J682,J682,-H682,0.25*ABS(J682-H682))</f>
        <v>9.625</v>
      </c>
      <c r="M682" s="109">
        <f ca="1">SUM(0.166*(R682-L682),L682)</f>
        <v>10.84925</v>
      </c>
      <c r="N682" s="109">
        <f ca="1">SUM(0.333*(R682-L682),L682)</f>
        <v>12.080875</v>
      </c>
      <c r="O682" s="71">
        <f ca="1">SUM(0.5*(R682-L682),L682)</f>
        <v>13.3125</v>
      </c>
      <c r="P682" s="71">
        <f ca="1">SUM(0.666*(R682-L682),L682)</f>
        <v>14.536750000000001</v>
      </c>
      <c r="Q682" s="71">
        <f ca="1">SUM(0.832*(R682-L682),L682)</f>
        <v>15.761</v>
      </c>
      <c r="R682" s="108">
        <v>17</v>
      </c>
      <c r="S682" s="122"/>
      <c r="T682" s="111">
        <f ca="1">SUM((CF20+CG19+CG18+CH17+CH16+CI15+CI14+CJ13+CJ12+CK11+CK10)*0.132,(CJ9+CI9+CH9+CG8+CF8+CE8+CD7+CC7+CB7)*0.132/3,(CA6+BZ6+BY5+BX5+BW4+BV4)*0.132/2,17)</f>
        <v>20.027538461538462</v>
      </c>
      <c r="U682" s="111"/>
      <c r="V682" s="122"/>
      <c r="W682" s="108"/>
    </row>
    <row r="683" spans="2:23">
      <c r="B683" s="108">
        <v>13</v>
      </c>
      <c r="C683" s="71">
        <f ca="1">SUM(0.25*(F683-B683),B683)</f>
        <v>12.5</v>
      </c>
      <c r="D683" s="71">
        <f ca="1">SUM(0.5*(F683-B683)+B683)</f>
        <v>12</v>
      </c>
      <c r="E683" s="71">
        <f ca="1">SUM(0.75*(F683-B683),B683)</f>
        <v>11.5</v>
      </c>
      <c r="F683" s="108">
        <v>11</v>
      </c>
      <c r="G683" s="71">
        <f ca="1">SUM(0.25*(J683-F683),F683)</f>
        <v>10.5</v>
      </c>
      <c r="H683" s="71">
        <f ca="1">SUM(0.5*(J683-F683),F683)</f>
        <v>10</v>
      </c>
      <c r="I683" s="71">
        <f ca="1">SUM(0.75*(J683-F683),F683)</f>
        <v>9.5</v>
      </c>
      <c r="J683" s="108">
        <f ca="1">SUM(F683,-B683,F683)</f>
        <v>9</v>
      </c>
      <c r="K683" s="71">
        <f ca="1">SUM(0.5*(L683-J683),J683)</f>
        <v>8.625</v>
      </c>
      <c r="L683" s="108">
        <f ca="1">SUM(J683,J683,-H683,0.25*ABS(J683-H683))</f>
        <v>8.25</v>
      </c>
      <c r="M683" s="109">
        <f ca="1">SUM(0.166*(R683-L683),L683)</f>
        <v>9.7025</v>
      </c>
      <c r="N683" s="109">
        <f ca="1">SUM(0.333*(R683-L683),L683)</f>
        <v>11.16375</v>
      </c>
      <c r="O683" s="71">
        <f ca="1">SUM(0.5*(R683-L683),L683)</f>
        <v>12.625</v>
      </c>
      <c r="P683" s="71">
        <f ca="1">SUM(0.666*(R683-L683),L683)</f>
        <v>14.0775</v>
      </c>
      <c r="Q683" s="71">
        <f ca="1">SUM(0.832*(R683-L683),L683)</f>
        <v>15.53</v>
      </c>
      <c r="R683" s="108">
        <v>17</v>
      </c>
      <c r="S683" s="122"/>
      <c r="T683" s="111">
        <f ca="1">SUM((CD20+CE19+CF18+CG17+CH16+CI15+CJ14+CK13+CL12+CM11+CM10)*0.132,(CL9+CK9+CJ9+CI8+CH8+CG8+CF7+CE7+CD7+CC6+CB6+CA6+BZ5+BY5+BX5)*0.132/3,(BW4+BV4)*0.132/2,17)</f>
        <v>19.60953846153846</v>
      </c>
      <c r="U683" s="111"/>
      <c r="V683" s="122"/>
      <c r="W683" s="108"/>
    </row>
    <row r="684" spans="2:23">
      <c r="B684" s="108">
        <v>14</v>
      </c>
      <c r="C684" s="71">
        <f ca="1">SUM(0.25*(F684-B684),B684)</f>
        <v>13.25</v>
      </c>
      <c r="D684" s="71">
        <f ca="1">SUM(0.5*(F684-B684)+B684)</f>
        <v>12.5</v>
      </c>
      <c r="E684" s="71">
        <f ca="1">SUM(0.75*(F684-B684),B684)</f>
        <v>11.75</v>
      </c>
      <c r="F684" s="108">
        <v>11</v>
      </c>
      <c r="G684" s="71">
        <f ca="1">SUM(0.25*(J684-F684),F684)</f>
        <v>10.25</v>
      </c>
      <c r="H684" s="71">
        <f ca="1">SUM(0.5*(J684-F684),F684)</f>
        <v>9.5</v>
      </c>
      <c r="I684" s="71">
        <f ca="1">SUM(0.75*(J684-F684),F684)</f>
        <v>8.75</v>
      </c>
      <c r="J684" s="108">
        <f ca="1">SUM(F684,-B684,F684)</f>
        <v>8</v>
      </c>
      <c r="K684" s="71">
        <f ca="1">SUM(0.5*(L684-J684),J684)</f>
        <v>7.4375</v>
      </c>
      <c r="L684" s="108">
        <f ca="1">SUM(J684,J684,-H684,0.25*ABS(J684-H684))</f>
        <v>6.875</v>
      </c>
      <c r="M684" s="109">
        <f ca="1">SUM(0.166*(R684-L684),L684)</f>
        <v>8.55575</v>
      </c>
      <c r="N684" s="109">
        <f ca="1">SUM(0.333*(R684-L684),L684)</f>
        <v>10.246625</v>
      </c>
      <c r="O684" s="71">
        <f ca="1">SUM(0.5*(R684-L684),L684)</f>
        <v>11.9375</v>
      </c>
      <c r="P684" s="71">
        <f ca="1">SUM(0.666*(R684-L684),L684)</f>
        <v>13.61825</v>
      </c>
      <c r="Q684" s="71">
        <f ca="1">SUM(0.832*(R684-L684),L684)</f>
        <v>15.299</v>
      </c>
      <c r="R684" s="108">
        <v>17</v>
      </c>
      <c r="S684" s="122"/>
      <c r="T684" s="111">
        <f ca="1">SUM((CB20+CE18+CH16+CK14+CN12+CO11+CP10)*0.132,(CC19+CD19+CF17+CG17+CI15+CJ15+CL13+CM13)*0.132/2,(CO9+CN9+CM9+CL9+CK8+CJ8+CI8+CH8)*0.132/4,(CG7+CF7+CE7+CD6+CC6+CB6+CA5+BZ5+BY5+BX4+BW4+BV4)*0.132/3,17)</f>
        <v>19.081538461538461</v>
      </c>
      <c r="U684" s="111"/>
      <c r="V684" s="122"/>
      <c r="W684" s="108"/>
    </row>
    <row r="685" spans="2:23">
      <c r="B685" s="108">
        <v>15</v>
      </c>
      <c r="C685" s="71">
        <f ca="1">SUM(0.25*(F685-B685),B685)</f>
        <v>14</v>
      </c>
      <c r="D685" s="71">
        <f ca="1">SUM(0.5*(F685-B685)+B685)</f>
        <v>13</v>
      </c>
      <c r="E685" s="71">
        <f ca="1">SUM(0.75*(F685-B685),B685)</f>
        <v>12</v>
      </c>
      <c r="F685" s="108">
        <v>11</v>
      </c>
      <c r="G685" s="71">
        <f ca="1">SUM(0.25*(J685-F685),F685)</f>
        <v>10</v>
      </c>
      <c r="H685" s="71">
        <f ca="1">SUM(0.5*(J685-F685),F685)</f>
        <v>9</v>
      </c>
      <c r="I685" s="71">
        <f ca="1">SUM(0.75*(J685-F685),F685)</f>
        <v>8</v>
      </c>
      <c r="J685" s="108">
        <f ca="1">SUM(F685,-B685,F685)</f>
        <v>7</v>
      </c>
      <c r="K685" s="71">
        <f ca="1">SUM(0.5*(L685-J685),J685)</f>
        <v>6.25</v>
      </c>
      <c r="L685" s="108">
        <f ca="1">SUM(J685,J685,-H685,0.25*ABS(J685-H685))</f>
        <v>5.5</v>
      </c>
      <c r="M685" s="109">
        <f ca="1">SUM(0.166*(R685-L685),L685)</f>
        <v>7.409</v>
      </c>
      <c r="N685" s="109">
        <f ca="1">SUM(0.333*(R685-L685),L685)</f>
        <v>9.3295</v>
      </c>
      <c r="O685" s="71">
        <f ca="1">SUM(0.5*(R685-L685),L685)</f>
        <v>11.25</v>
      </c>
      <c r="P685" s="71">
        <f ca="1">SUM(0.666*(R685-L685),L685)</f>
        <v>13.159</v>
      </c>
      <c r="Q685" s="71">
        <f ca="1">SUM(0.832*(R685-L685),L685)</f>
        <v>15.068</v>
      </c>
      <c r="R685" s="108">
        <v>17</v>
      </c>
      <c r="S685" s="122"/>
      <c r="T685" s="111">
        <f ca="1">SUM((CA19+CB19+CC18+CD18+CE17+CF17+CG16+CH16+CI15+CJ15+CK14+CL14+CM13+CN13+CO12+CP12+CQ11+CR11)*0.132/2,(BZ20+CS10)*0.132,(CR9+CQ9+CP9+CO9+CN8+CM8+CL8+CK8+CJ7+CI7+CH7+CG7+CF6+CE6+CD6+CC6+CB5+CA5+BZ5+BY5)*0.132/4,(BX4+BW4+BV4)*0.132/3,17)</f>
        <v>19.257538461538459</v>
      </c>
      <c r="U685" s="111"/>
      <c r="V685" s="122"/>
      <c r="W685" s="108"/>
    </row>
    <row r="686" spans="2:23">
      <c r="B686" s="108">
        <v>16</v>
      </c>
      <c r="C686" s="71">
        <f ca="1">SUM(0.25*(F686-B686),B686)</f>
        <v>14.75</v>
      </c>
      <c r="D686" s="71">
        <f ca="1">SUM(0.5*(F686-B686)+B686)</f>
        <v>13.5</v>
      </c>
      <c r="E686" s="71">
        <f ca="1">SUM(0.75*(F686-B686),B686)</f>
        <v>12.25</v>
      </c>
      <c r="F686" s="108">
        <v>11</v>
      </c>
      <c r="G686" s="71">
        <f ca="1">SUM(0.25*(J686-F686),F686)</f>
        <v>9.75</v>
      </c>
      <c r="H686" s="71">
        <f ca="1">SUM(0.5*(J686-F686),F686)</f>
        <v>8.5</v>
      </c>
      <c r="I686" s="71">
        <f ca="1">SUM(0.75*(J686-F686),F686)</f>
        <v>7.25</v>
      </c>
      <c r="J686" s="108">
        <f ca="1">SUM(F686,-B686,F686)</f>
        <v>6</v>
      </c>
      <c r="K686" s="71">
        <f ca="1">SUM(0.5*(L686-J686),J686)</f>
        <v>5.0625</v>
      </c>
      <c r="L686" s="108">
        <f ca="1">SUM(J686,J686,-H686,0.25*ABS(J686-H686))</f>
        <v>4.125</v>
      </c>
      <c r="M686" s="109">
        <f ca="1">SUM(0.166*(R686-L686),L686)</f>
        <v>6.26225</v>
      </c>
      <c r="N686" s="109">
        <f ca="1">SUM(0.333*(R686-L686),L686)</f>
        <v>8.412375</v>
      </c>
      <c r="O686" s="71">
        <f ca="1">SUM(0.5*(R686-L686),L686)</f>
        <v>10.5625</v>
      </c>
      <c r="P686" s="71">
        <f ca="1">SUM(0.666*(R686-L686),L686)</f>
        <v>12.69975</v>
      </c>
      <c r="Q686" s="71">
        <f ca="1">SUM(0.832*(R686-L686),L686)</f>
        <v>14.837</v>
      </c>
      <c r="R686" s="108">
        <v>17</v>
      </c>
      <c r="S686" s="122"/>
      <c r="T686" s="111">
        <f ca="1">SUM((BX20+BY20+BZ19+CA19+CE17+CF17+CG16+CH16+CL14+CM14+CQ12+CR12+CS11+CT11+CU10+CV10)*0.132/2,(CB18+CC18+CD18+CI15+CJ15+CK15+CN13+CO13+CP13)*0.132/3,(CU9+CT9+CS9+CR9+CQ9+CP8+CO8+CN8+CM8+CL8)*0.132/5,(CK7+CJ7+CI7+CH7+CG6+CF6+CE6+CD6+CC5+CB5+CA5+BZ5+BY4+BX4+BW4+BV4)*0.132/4,17)</f>
        <v>18.93413846153846</v>
      </c>
      <c r="U686" s="111"/>
      <c r="V686" s="122"/>
      <c r="W686" s="108"/>
    </row>
    <row r="687" spans="2:23">
      <c r="B687" s="108">
        <v>17</v>
      </c>
      <c r="C687" s="71">
        <f ca="1">SUM(0.25*(F687-B687),B687)</f>
        <v>15.5</v>
      </c>
      <c r="D687" s="71">
        <f ca="1">SUM(0.5*(F687-B687)+B687)</f>
        <v>14</v>
      </c>
      <c r="E687" s="71">
        <f ca="1">SUM(0.75*(F687-B687),B687)</f>
        <v>12.5</v>
      </c>
      <c r="F687" s="108">
        <v>11</v>
      </c>
      <c r="G687" s="71">
        <f ca="1">SUM(0.25*(J687-F687),F687)</f>
        <v>9.5</v>
      </c>
      <c r="H687" s="71">
        <f ca="1">SUM(0.5*(J687-F687),F687)</f>
        <v>8</v>
      </c>
      <c r="I687" s="71">
        <f ca="1">SUM(0.75*(J687-F687),F687)</f>
        <v>6.5</v>
      </c>
      <c r="J687" s="108">
        <f ca="1">SUM(F687,-B687,F687)</f>
        <v>5</v>
      </c>
      <c r="K687" s="71">
        <f ca="1">SUM(0.5*(L687-J687),J687)</f>
        <v>3.875</v>
      </c>
      <c r="L687" s="108">
        <f ca="1">SUM(J687,J687,-H687,0.25*ABS(J687-H687))</f>
        <v>2.75</v>
      </c>
      <c r="M687" s="109">
        <f ca="1">SUM(0.166*(R687-L687),L687)</f>
        <v>5.1155</v>
      </c>
      <c r="N687" s="109">
        <f ca="1">SUM(0.333*(R687-L687),L687)</f>
        <v>7.49525</v>
      </c>
      <c r="O687" s="71">
        <f ca="1">SUM(0.5*(R687-L687),L687)</f>
        <v>9.875</v>
      </c>
      <c r="P687" s="71">
        <f ca="1">SUM(0.666*(R687-L687),L687)</f>
        <v>12.2405</v>
      </c>
      <c r="Q687" s="71">
        <f ca="1">SUM(0.832*(R687-L687),L687)</f>
        <v>14.606</v>
      </c>
      <c r="R687" s="108">
        <v>17</v>
      </c>
      <c r="S687" s="122"/>
      <c r="T687" s="111">
        <f ca="1">SUM((BV20+BW20+CA18+CB18)*0.132/2,(BX19+BY19+BZ19+CC17+CD17+CE17+CF16+CG16+CH16+CI15+CJ15+CK15+CL14+CM14+CN14+CO13+CP13+CQ13+CR12+CS12+CT12+CU11+CV11+CW11)*0.132/3,(CX10+CY10)*0.132/2,(CX9+CW9+CV9+CU9+CT9+CS8+CR8+CQ8+CP8+CO8+CN7+CM7+CL7+CK7+CJ7+CI6+CH6+CG6+CF6+CE6+CD5+CC5+CB5+CA5+BZ5)*0.132/5,(BY4+BX4+BW4+BV4)*0.132/4,17)</f>
        <v>18.975938461538462</v>
      </c>
      <c r="U687" s="111"/>
      <c r="V687" s="122"/>
      <c r="W687" s="108"/>
    </row>
    <row r="688" spans="2:23">
      <c r="B688" s="108">
        <v>18</v>
      </c>
      <c r="C688" s="71">
        <f ca="1">SUM(0.25*(F688-B688),B688)</f>
        <v>16.25</v>
      </c>
      <c r="D688" s="71">
        <f ca="1">SUM(0.5*(F688-B688)+B688)</f>
        <v>14.5</v>
      </c>
      <c r="E688" s="71">
        <f ca="1">SUM(0.75*(F688-B688),B688)</f>
        <v>12.75</v>
      </c>
      <c r="F688" s="108">
        <v>11</v>
      </c>
      <c r="G688" s="71">
        <f ca="1">SUM(0.25*(J688-F688),F688)</f>
        <v>9.25</v>
      </c>
      <c r="H688" s="71">
        <f ca="1">SUM(0.5*(J688-F688),F688)</f>
        <v>7.5</v>
      </c>
      <c r="I688" s="71">
        <f ca="1">SUM(0.75*(J688-F688),F688)</f>
        <v>5.75</v>
      </c>
      <c r="J688" s="108">
        <f ca="1">SUM(F688,-B688,F688)</f>
        <v>4</v>
      </c>
      <c r="K688" s="71">
        <f ca="1">SUM(0.5*(L688-J688),J688)</f>
        <v>2.6875</v>
      </c>
      <c r="L688" s="108">
        <f ca="1">SUM(J688,J688,-H688,0.25*ABS(J688-H688))</f>
        <v>1.375</v>
      </c>
      <c r="M688" s="109">
        <f ca="1">SUM(0.166*(R688-L688),L688)</f>
        <v>3.96875</v>
      </c>
      <c r="N688" s="109">
        <f ca="1">SUM(0.333*(R688-L688),L688)</f>
        <v>6.578125</v>
      </c>
      <c r="O688" s="71">
        <f ca="1">SUM(0.5*(R688-L688),L688)</f>
        <v>9.1875</v>
      </c>
      <c r="P688" s="71">
        <f ca="1">SUM(0.666*(R688-L688),L688)</f>
        <v>11.78125</v>
      </c>
      <c r="Q688" s="71">
        <f ca="1">SUM(0.832*(R688-L688),L688)</f>
        <v>14.375</v>
      </c>
      <c r="R688" s="108">
        <v>17</v>
      </c>
      <c r="S688" s="122"/>
      <c r="T688" s="111">
        <f ca="1">SUM((BT20+BU20+BV20+BW19+BX19+BY19+BZ18+CA18+CB18+CC17+CD17+CE17+CF16+CG16+CH16+CM14+CN14+CO14+CT12+CU12+CV12+CW11+CX11+CY11)*0.132/3,(CI15+CJ15+CK15+CL15+CP13+CQ13+CR13+CS13)*0.132/4,(CZ10+DA10)*0.132/2,(CZ9+CY9+CX9+CW9+CV9+CU9)*0.132/6,(CT8+CS8+CR8+CQ8+CP8+CO7+CN7+CM7+CL7+CK7+CJ6+CI6+CH6+CG6+CF6+CE5+CD5+CC5+CB5+CA5+BZ4+BY4+BX4+BW4+BV4)*0.132/5,17)</f>
        <v>18.70093846153846</v>
      </c>
      <c r="U688" s="111"/>
      <c r="V688" s="122"/>
      <c r="W688" s="108"/>
    </row>
    <row r="689" spans="2:23">
      <c r="B689" s="108"/>
      <c r="C689" s="71"/>
      <c r="D689" s="71"/>
      <c r="E689" s="71"/>
      <c r="F689" s="108"/>
      <c r="G689" s="71"/>
      <c r="H689" s="71"/>
      <c r="I689" s="71"/>
      <c r="J689" s="108"/>
      <c r="K689" s="71"/>
      <c r="L689" s="108"/>
      <c r="M689" s="109"/>
      <c r="N689" s="109"/>
      <c r="O689" s="71"/>
      <c r="P689" s="71"/>
      <c r="Q689" s="71"/>
      <c r="R689" s="108"/>
      <c r="S689" s="122"/>
      <c r="T689" s="111"/>
      <c r="U689" s="111"/>
      <c r="V689" s="122"/>
      <c r="W689" s="108"/>
    </row>
    <row r="690" spans="2:23">
      <c r="B690" s="108">
        <v>11</v>
      </c>
      <c r="C690" s="71">
        <f ca="1">SUM(0.25*(F690-B690),B690)</f>
        <v>11.25</v>
      </c>
      <c r="D690" s="71">
        <f ca="1">SUM(0.5*(F690-B690)+B690)</f>
        <v>11.5</v>
      </c>
      <c r="E690" s="71">
        <f ca="1">SUM(0.75*(F690-B690),B690)</f>
        <v>11.75</v>
      </c>
      <c r="F690" s="108">
        <v>12</v>
      </c>
      <c r="G690" s="71">
        <f ca="1">SUM(0.25*(J690-F690),F690)</f>
        <v>12.25</v>
      </c>
      <c r="H690" s="71">
        <f ca="1">SUM(0.5*(J690-F690),F690)</f>
        <v>12.5</v>
      </c>
      <c r="I690" s="71">
        <f ca="1">SUM(0.75*(J690-F690),F690)</f>
        <v>12.75</v>
      </c>
      <c r="J690" s="108">
        <f ca="1">SUM(F690,-B690,F690)</f>
        <v>13</v>
      </c>
      <c r="K690" s="71">
        <f ca="1">SUM(0.5*(L690-J690),J690)</f>
        <v>13.3125</v>
      </c>
      <c r="L690" s="108">
        <f ca="1">SUM(J690,J690,-H690,0.25*ABS(J690-H690))</f>
        <v>13.625</v>
      </c>
      <c r="M690" s="109">
        <f ca="1">SUM(0.166*(R690-L690),L690)</f>
        <v>14.18525</v>
      </c>
      <c r="N690" s="109">
        <f ca="1">SUM(0.333*(R690-L690),L690)</f>
        <v>14.748875</v>
      </c>
      <c r="O690" s="71">
        <f ca="1">SUM(0.5*(R690-L690),L690)</f>
        <v>15.3125</v>
      </c>
      <c r="P690" s="71">
        <f ca="1">SUM(0.666*(R690-L690),L690)</f>
        <v>15.87275</v>
      </c>
      <c r="Q690" s="71">
        <f ca="1">SUM(0.832*(R690-L690),L690)</f>
        <v>16.433</v>
      </c>
      <c r="R690" s="108">
        <v>17</v>
      </c>
      <c r="S690" s="122"/>
      <c r="T690" s="111">
        <f ca="1">SUM((CH20+CG19+CG18+CF17+CF16+CE15+CE14+CD13+CD12+CC11+CC10+BZ8+BY7+BX6+BW5+BV4)*0.132,(CB9+CA9)*0.132/2,17)</f>
        <v>18.707538461538462</v>
      </c>
      <c r="U690" s="111"/>
      <c r="V690" s="122"/>
      <c r="W690" s="108"/>
    </row>
    <row r="691" spans="2:23">
      <c r="B691" s="108">
        <v>12</v>
      </c>
      <c r="C691" s="71">
        <f ca="1">SUM(0.25*(F691-B691),B691)</f>
        <v>12</v>
      </c>
      <c r="D691" s="71">
        <f ca="1">SUM(0.5*(F691-B691)+B691)</f>
        <v>12</v>
      </c>
      <c r="E691" s="71">
        <f ca="1">SUM(0.75*(F691-B691),B691)</f>
        <v>12</v>
      </c>
      <c r="F691" s="108">
        <v>12</v>
      </c>
      <c r="G691" s="71">
        <f ca="1">SUM(0.25*(J691-F691),F691)</f>
        <v>12</v>
      </c>
      <c r="H691" s="71">
        <f ca="1">SUM(0.5*(J691-F691),F691)</f>
        <v>12</v>
      </c>
      <c r="I691" s="71">
        <f ca="1">SUM(0.75*(J691-F691),F691)</f>
        <v>12</v>
      </c>
      <c r="J691" s="108">
        <f ca="1">SUM(F691,-B691,F691)</f>
        <v>12</v>
      </c>
      <c r="K691" s="71">
        <f ca="1">SUM(0.5*(L691-J691),J691)</f>
        <v>12.25</v>
      </c>
      <c r="L691" s="108">
        <f ca="1">SUM(J691,J691,-H691,0.25*ABS(J691-H691),0.1*(17-F691))</f>
        <v>12.5</v>
      </c>
      <c r="M691" s="109">
        <f ca="1">SUM(0.166*(R691-L691),L691)</f>
        <v>13.247</v>
      </c>
      <c r="N691" s="109">
        <f ca="1">SUM(0.333*(R691-L691),L691)</f>
        <v>13.9985</v>
      </c>
      <c r="O691" s="71">
        <f ca="1">SUM(0.5*(R691-L691),L691)</f>
        <v>14.75</v>
      </c>
      <c r="P691" s="71">
        <f ca="1">SUM(0.666*(R691-L691),L691)</f>
        <v>15.497</v>
      </c>
      <c r="Q691" s="71">
        <f ca="1">SUM(0.832*(R691-L691),L691)</f>
        <v>16.244</v>
      </c>
      <c r="R691" s="108">
        <v>17</v>
      </c>
      <c r="S691" s="122"/>
      <c r="T691" s="111">
        <f ca="1">SUM((CF20+CF19+CF18+CF17+CF16+CF15+CF14+CF13+CF12+CE11+CE10+BX6+BW5+BV4)*0.132,(CD9+CC9+CB8+CA8+BZ7+BY7)*0.132/2,17)</f>
        <v>19.367538461538459</v>
      </c>
      <c r="U691" s="111"/>
      <c r="V691" s="122"/>
      <c r="W691" s="108"/>
    </row>
    <row r="692" spans="2:23">
      <c r="B692" s="108">
        <v>13</v>
      </c>
      <c r="C692" s="71">
        <f ca="1">SUM(0.25*(F692-B692),B692)</f>
        <v>12.75</v>
      </c>
      <c r="D692" s="71">
        <f ca="1">SUM(0.5*(F692-B692)+B692)</f>
        <v>12.5</v>
      </c>
      <c r="E692" s="71">
        <f ca="1">SUM(0.75*(F692-B692),B692)</f>
        <v>12.25</v>
      </c>
      <c r="F692" s="108">
        <v>12</v>
      </c>
      <c r="G692" s="71">
        <f ca="1">SUM(0.25*(J692-F692),F692)</f>
        <v>11.75</v>
      </c>
      <c r="H692" s="71">
        <f ca="1">SUM(0.5*(J692-F692),F692)</f>
        <v>11.5</v>
      </c>
      <c r="I692" s="71">
        <f ca="1">SUM(0.75*(J692-F692),F692)</f>
        <v>11.25</v>
      </c>
      <c r="J692" s="108">
        <f ca="1">SUM(F692,-B692,F692)</f>
        <v>11</v>
      </c>
      <c r="K692" s="71">
        <f ca="1">SUM(0.5*(L692-J692),J692)</f>
        <v>10.8125</v>
      </c>
      <c r="L692" s="108">
        <f ca="1">SUM(J692,J692,-H692,0.25*ABS(J692-H692))</f>
        <v>10.625</v>
      </c>
      <c r="M692" s="109">
        <f ca="1">SUM(0.166*(R692-L692),L692)</f>
        <v>11.683250000000001</v>
      </c>
      <c r="N692" s="109">
        <f ca="1">SUM(0.333*(R692-L692),L692)</f>
        <v>12.747875</v>
      </c>
      <c r="O692" s="71">
        <f ca="1">SUM(0.5*(R692-L692),L692)</f>
        <v>13.8125</v>
      </c>
      <c r="P692" s="71">
        <f ca="1">SUM(0.666*(R692-L692),L692)</f>
        <v>14.870750000000001</v>
      </c>
      <c r="Q692" s="71">
        <f ca="1">SUM(0.832*(R692-L692),L692)</f>
        <v>15.928999999999999</v>
      </c>
      <c r="R692" s="108">
        <v>17</v>
      </c>
      <c r="S692" s="122"/>
      <c r="T692" s="111">
        <f ca="1">SUM((CD20+CE19+CE18+CF17+CF16+CG15+CG14+CH13+CH12+CI11+CI10)*0.132,(CH9+CG9+CF9)*0.132/3,(CE8+CD8+CC7+CB7+CA6+BZ6+BY5+BX5+BW4+BV4)*0.132/2,17)</f>
        <v>19.14753846153846</v>
      </c>
      <c r="U692" s="111"/>
      <c r="V692" s="122"/>
      <c r="W692" s="108"/>
    </row>
    <row r="693" spans="2:23">
      <c r="B693" s="108">
        <v>14</v>
      </c>
      <c r="C693" s="71">
        <f ca="1">SUM(0.25*(F693-B693),B693)</f>
        <v>13.5</v>
      </c>
      <c r="D693" s="71">
        <f ca="1">SUM(0.5*(F693-B693)+B693)</f>
        <v>13</v>
      </c>
      <c r="E693" s="71">
        <f ca="1">SUM(0.75*(F693-B693),B693)</f>
        <v>12.5</v>
      </c>
      <c r="F693" s="108">
        <v>12</v>
      </c>
      <c r="G693" s="71">
        <f ca="1">SUM(0.25*(J693-F693),F693)</f>
        <v>11.5</v>
      </c>
      <c r="H693" s="71">
        <f ca="1">SUM(0.5*(J693-F693),F693)</f>
        <v>11</v>
      </c>
      <c r="I693" s="71">
        <f ca="1">SUM(0.75*(J693-F693),F693)</f>
        <v>10.5</v>
      </c>
      <c r="J693" s="108">
        <f ca="1">SUM(F693,-B693,F693)</f>
        <v>10</v>
      </c>
      <c r="K693" s="71">
        <f ca="1">SUM(0.5*(L693-J693),J693)</f>
        <v>9.625</v>
      </c>
      <c r="L693" s="108">
        <f ca="1">SUM(J693,J693,-H693,0.25*ABS(J693-H693))</f>
        <v>9.25</v>
      </c>
      <c r="M693" s="109">
        <f ca="1">SUM(0.166*(R693-L693),L693)</f>
        <v>10.5365</v>
      </c>
      <c r="N693" s="109">
        <f ca="1">SUM(0.333*(R693-L693),L693)</f>
        <v>11.83075</v>
      </c>
      <c r="O693" s="71">
        <f ca="1">SUM(0.5*(R693-L693),L693)</f>
        <v>13.125</v>
      </c>
      <c r="P693" s="71">
        <f ca="1">SUM(0.666*(R693-L693),L693)</f>
        <v>14.4115</v>
      </c>
      <c r="Q693" s="71">
        <f ca="1">SUM(0.832*(R693-L693),L693)</f>
        <v>15.698</v>
      </c>
      <c r="R693" s="108">
        <v>17</v>
      </c>
      <c r="S693" s="122"/>
      <c r="T693" s="111">
        <f ca="1">SUM((CB20+CC19+CD18+CE17+CF16+CG15+CH14+CI13+CJ12+CK11+CK10)*0.132,(CJ9+CI9+CH9+CG8+CF8+CE8+CD7+CC7+CB7)*0.132/3,(CA6+BZ6+BY5+BX5+BW4+BV4)*0.132/2,17)</f>
        <v>19.76353846153846</v>
      </c>
      <c r="U693" s="111"/>
      <c r="V693" s="122"/>
      <c r="W693" s="108"/>
    </row>
    <row r="694" spans="2:23">
      <c r="B694" s="108">
        <v>15</v>
      </c>
      <c r="C694" s="71">
        <f ca="1">SUM(0.25*(F694-B694),B694)</f>
        <v>14.25</v>
      </c>
      <c r="D694" s="71">
        <f ca="1">SUM(0.5*(F694-B694)+B694)</f>
        <v>13.5</v>
      </c>
      <c r="E694" s="71">
        <f ca="1">SUM(0.75*(F694-B694),B694)</f>
        <v>12.75</v>
      </c>
      <c r="F694" s="108">
        <v>12</v>
      </c>
      <c r="G694" s="71">
        <f ca="1">SUM(0.25*(J694-F694),F694)</f>
        <v>11.25</v>
      </c>
      <c r="H694" s="71">
        <f ca="1">SUM(0.5*(J694-F694),F694)</f>
        <v>10.5</v>
      </c>
      <c r="I694" s="71">
        <f ca="1">SUM(0.75*(J694-F694),F694)</f>
        <v>9.75</v>
      </c>
      <c r="J694" s="108">
        <f ca="1">SUM(F694,-B694,F694)</f>
        <v>9</v>
      </c>
      <c r="K694" s="71">
        <f ca="1">SUM(0.5*(L694-J694),J694)</f>
        <v>8.4375</v>
      </c>
      <c r="L694" s="108">
        <f ca="1">SUM(J694,J694,-H694,0.25*ABS(J694-H694))</f>
        <v>7.875</v>
      </c>
      <c r="M694" s="109">
        <f ca="1">SUM(0.166*(R694-L694),L694)</f>
        <v>9.38975</v>
      </c>
      <c r="N694" s="109">
        <f ca="1">SUM(0.333*(R694-L694),L694)</f>
        <v>10.913625</v>
      </c>
      <c r="O694" s="71">
        <f ca="1">SUM(0.5*(R694-L694),L694)</f>
        <v>12.4375</v>
      </c>
      <c r="P694" s="71">
        <f ca="1">SUM(0.666*(R694-L694),L694)</f>
        <v>13.95225</v>
      </c>
      <c r="Q694" s="71">
        <f ca="1">SUM(0.832*(R694-L694),L694)</f>
        <v>15.466999999999999</v>
      </c>
      <c r="R694" s="108">
        <v>17</v>
      </c>
      <c r="S694" s="122"/>
      <c r="T694" s="111">
        <f ca="1">SUM((BZ20+CC18+CF16+CI14+CL12+CM11+CN10)*0.132,(CA19+CB19+CD17+CE17+CG15+CH15+CJ13+CK13)*0.132/2,(CM9+CL9+CK9+CJ8+CI8+CH8+CG7+CF7+CE7+CD6+CC6+CB6+CA5+BZ5+BY5+BX4+BW4+BV4)*0.132/3,17)</f>
        <v>19.719538461538463</v>
      </c>
      <c r="U694" s="111"/>
      <c r="V694" s="122"/>
      <c r="W694" s="108"/>
    </row>
    <row r="695" spans="2:23">
      <c r="B695" s="108">
        <v>16</v>
      </c>
      <c r="C695" s="71">
        <f ca="1">SUM(0.25*(F695-B695),B695)</f>
        <v>15</v>
      </c>
      <c r="D695" s="71">
        <f ca="1">SUM(0.5*(F695-B695)+B695)</f>
        <v>14</v>
      </c>
      <c r="E695" s="71">
        <f ca="1">SUM(0.75*(F695-B695),B695)</f>
        <v>13</v>
      </c>
      <c r="F695" s="108">
        <v>12</v>
      </c>
      <c r="G695" s="71">
        <f ca="1">SUM(0.25*(J695-F695),F695)</f>
        <v>11</v>
      </c>
      <c r="H695" s="71">
        <f ca="1">SUM(0.5*(J695-F695),F695)</f>
        <v>10</v>
      </c>
      <c r="I695" s="71">
        <f ca="1">SUM(0.75*(J695-F695),F695)</f>
        <v>9</v>
      </c>
      <c r="J695" s="108">
        <f ca="1">SUM(F695,-B695,F695)</f>
        <v>8</v>
      </c>
      <c r="K695" s="71">
        <f ca="1">SUM(0.5*(L695-J695),J695)</f>
        <v>7.25</v>
      </c>
      <c r="L695" s="108">
        <f ca="1">SUM(J695,J695,-H695,0.25*ABS(J695-H695))</f>
        <v>6.5</v>
      </c>
      <c r="M695" s="109">
        <f ca="1">SUM(0.166*(R695-L695),L695)</f>
        <v>8.243</v>
      </c>
      <c r="N695" s="109">
        <f ca="1">SUM(0.333*(R695-L695),L695)</f>
        <v>9.9965000000000011</v>
      </c>
      <c r="O695" s="71">
        <f ca="1">SUM(0.5*(R695-L695),L695)</f>
        <v>11.75</v>
      </c>
      <c r="P695" s="71">
        <f ca="1">SUM(0.666*(R695-L695),L695)</f>
        <v>13.493</v>
      </c>
      <c r="Q695" s="71">
        <f ca="1">SUM(0.832*(R695-L695),L695)</f>
        <v>15.235999999999999</v>
      </c>
      <c r="R695" s="108">
        <v>17</v>
      </c>
      <c r="S695" s="122"/>
      <c r="T695" s="111">
        <f ca="1">SUM((BY19+BZ19+CA18+CB18+CC17+CD17+CE16+CF16+CG15+CH15+CI14+CJ14+CK13+CL13+CM12+CN12+CO11+CP11)*0.132/2,(BX20+CQ10)*0.132,(CP9+CO9+CN9+CM9+CL8+CK8+CJ8+CI8+CH7+CG7+CF7+CE7)*0.132/4,(CD6+CC6+CB6+CA5+BZ5+BY5+BX4+BW4+BV4)*0.132/3,17)</f>
        <v>19.477538461538462</v>
      </c>
      <c r="U695" s="111"/>
      <c r="V695" s="122"/>
      <c r="W695" s="108"/>
    </row>
    <row r="696" spans="2:23">
      <c r="B696" s="108">
        <v>17</v>
      </c>
      <c r="C696" s="71">
        <f ca="1">SUM(0.25*(F696-B696),B696)</f>
        <v>15.75</v>
      </c>
      <c r="D696" s="71">
        <f ca="1">SUM(0.5*(F696-B696)+B696)</f>
        <v>14.5</v>
      </c>
      <c r="E696" s="71">
        <f ca="1">SUM(0.75*(F696-B696),B696)</f>
        <v>13.25</v>
      </c>
      <c r="F696" s="108">
        <v>12</v>
      </c>
      <c r="G696" s="71">
        <f ca="1">SUM(0.25*(J696-F696),F696)</f>
        <v>10.75</v>
      </c>
      <c r="H696" s="71">
        <f ca="1">SUM(0.5*(J696-F696),F696)</f>
        <v>9.5</v>
      </c>
      <c r="I696" s="71">
        <f ca="1">SUM(0.75*(J696-F696),F696)</f>
        <v>8.25</v>
      </c>
      <c r="J696" s="108">
        <f ca="1">SUM(F696,-B696,F696)</f>
        <v>7</v>
      </c>
      <c r="K696" s="71">
        <f ca="1">SUM(0.5*(L696-J696),J696)</f>
        <v>6.0625</v>
      </c>
      <c r="L696" s="108">
        <f ca="1">SUM(J696,J696,-H696,0.25*ABS(J696-H696))</f>
        <v>5.125</v>
      </c>
      <c r="M696" s="109">
        <f ca="1">SUM(0.166*(R696-L696),L696)</f>
        <v>7.09625</v>
      </c>
      <c r="N696" s="109">
        <f ca="1">SUM(0.333*(R696-L696),L696)</f>
        <v>9.079375</v>
      </c>
      <c r="O696" s="71">
        <f ca="1">SUM(0.5*(R696-L696),L696)</f>
        <v>11.0625</v>
      </c>
      <c r="P696" s="71">
        <f ca="1">SUM(0.666*(R696-L696),L696)</f>
        <v>13.033750000000001</v>
      </c>
      <c r="Q696" s="71">
        <f ca="1">SUM(0.832*(R696-L696),L696)</f>
        <v>15.004999999999999</v>
      </c>
      <c r="R696" s="108">
        <v>17</v>
      </c>
      <c r="S696" s="122"/>
      <c r="T696" s="111">
        <f ca="1">SUM((BV20+BW20+BX19+BY19+CC17+CD17+CE16+CF16+CJ14+CK14+CO12+CP12+CQ11+CR11+CS10+CT10)*0.132/2,(BZ18+CA18+CB18+CG15+CH15+CI15+CL13+CM13+CN13)*0.132/3,(CS9+CR9+CQ9+CP9+CO8+CN8+CM8+CL8+CK7+CJ7+CI7+CH7+CG6+CF6+CE6+CD6+CC5+CB5+CA5+BZ5+BY4+BX4+BW4+BV4)*0.132/4,17)</f>
        <v>19.323538461538462</v>
      </c>
      <c r="U696" s="111"/>
      <c r="V696" s="122"/>
      <c r="W696" s="108"/>
    </row>
    <row r="697" spans="2:23">
      <c r="B697" s="108">
        <v>18</v>
      </c>
      <c r="C697" s="71">
        <f ca="1">SUM(0.25*(F697-B697),B697)</f>
        <v>16.5</v>
      </c>
      <c r="D697" s="71">
        <f ca="1">SUM(0.5*(F697-B697)+B697)</f>
        <v>15</v>
      </c>
      <c r="E697" s="71">
        <f ca="1">SUM(0.75*(F697-B697),B697)</f>
        <v>13.5</v>
      </c>
      <c r="F697" s="108">
        <v>12</v>
      </c>
      <c r="G697" s="71">
        <f ca="1">SUM(0.25*(J697-F697),F697)</f>
        <v>10.5</v>
      </c>
      <c r="H697" s="71">
        <f ca="1">SUM(0.5*(J697-F697),F697)</f>
        <v>9</v>
      </c>
      <c r="I697" s="71">
        <f ca="1">SUM(0.75*(J697-F697),F697)</f>
        <v>7.5</v>
      </c>
      <c r="J697" s="108">
        <f ca="1">SUM(F697,-B697,F697)</f>
        <v>6</v>
      </c>
      <c r="K697" s="71">
        <f ca="1">SUM(0.5*(L697-J697),J697)</f>
        <v>4.875</v>
      </c>
      <c r="L697" s="108">
        <f ca="1">SUM(J697,J697,-H697,0.25*ABS(J697-H697))</f>
        <v>3.75</v>
      </c>
      <c r="M697" s="109">
        <f ca="1">SUM(0.166*(R697-L697),L697)</f>
        <v>5.9495000000000005</v>
      </c>
      <c r="N697" s="109">
        <f ca="1">SUM(0.333*(R697-L697),L697)</f>
        <v>8.16225</v>
      </c>
      <c r="O697" s="71">
        <f ca="1">SUM(0.5*(R697-L697),L697)</f>
        <v>10.375</v>
      </c>
      <c r="P697" s="71">
        <f ca="1">SUM(0.666*(R697-L697),L697)</f>
        <v>12.5745</v>
      </c>
      <c r="Q697" s="71">
        <f ca="1">SUM(0.832*(R697-L697),L697)</f>
        <v>14.774</v>
      </c>
      <c r="R697" s="108">
        <v>17</v>
      </c>
      <c r="S697" s="122"/>
      <c r="T697" s="111">
        <f ca="1">SUM((BT20+BU20+BY18+BZ18)*0.132/2,(BV19+BW19+BX19+CA17+CB17+CC17+CD16+CE16+CF16+CG15+CH15+CI15+CJ14+CK14+CL14+CM13+CN13+CO13+CP12+CQ12+CR12+CS11+CT11+CU11)*0.132/3,(CV10+CW10)*0.132/2,(CV9+CU9+CT9+CS9+CR9+CQ8+CP8+CO8+CN8+CM8+CL7+CK7+CJ7+CI7+CH7)*0.132/5,(CG6+CF6+CE6+CD6+CC5+CB5+CA5+BZ5+BY4+BX4+BW4+BV4)*0.132/4,17)</f>
        <v>18.775738461538459</v>
      </c>
      <c r="U697" s="111"/>
      <c r="V697" s="122"/>
      <c r="W697" s="108"/>
    </row>
    <row r="698" spans="2:23">
      <c r="B698" s="108">
        <v>19</v>
      </c>
      <c r="C698" s="71">
        <f ca="1">SUM(0.25*(F698-B698),B698)</f>
        <v>17.25</v>
      </c>
      <c r="D698" s="71">
        <f ca="1">SUM(0.5*(F698-B698)+B698)</f>
        <v>15.5</v>
      </c>
      <c r="E698" s="71">
        <f ca="1">SUM(0.75*(F698-B698),B698)</f>
        <v>13.75</v>
      </c>
      <c r="F698" s="108">
        <v>12</v>
      </c>
      <c r="G698" s="71">
        <f ca="1">SUM(0.25*(J698-F698),F698)</f>
        <v>10.25</v>
      </c>
      <c r="H698" s="71">
        <f ca="1">SUM(0.5*(J698-F698),F698)</f>
        <v>8.5</v>
      </c>
      <c r="I698" s="71">
        <f ca="1">SUM(0.75*(J698-F698),F698)</f>
        <v>6.75</v>
      </c>
      <c r="J698" s="108">
        <f ca="1">SUM(F698,-B698,F698)</f>
        <v>5</v>
      </c>
      <c r="K698" s="71">
        <f ca="1">SUM(0.5*(L698-J698),J698)</f>
        <v>3.6875</v>
      </c>
      <c r="L698" s="108">
        <f ca="1">SUM(J698,J698,-H698,0.25*ABS(J698-H698))</f>
        <v>2.375</v>
      </c>
      <c r="M698" s="109">
        <f ca="1">SUM(0.166*(R698-L698),L698)</f>
        <v>4.80275</v>
      </c>
      <c r="N698" s="109">
        <f ca="1">SUM(0.333*(R698-L698),L698)</f>
        <v>7.2451250000000007</v>
      </c>
      <c r="O698" s="71">
        <f ca="1">SUM(0.5*(R698-L698),L698)</f>
        <v>9.6875</v>
      </c>
      <c r="P698" s="71">
        <f ca="1">SUM(0.666*(R698-L698),L698)</f>
        <v>12.115250000000001</v>
      </c>
      <c r="Q698" s="71">
        <f ca="1">SUM(0.832*(R698-L698),L698)</f>
        <v>14.543</v>
      </c>
      <c r="R698" s="108">
        <v>17</v>
      </c>
      <c r="S698" s="122"/>
      <c r="T698" s="111">
        <f ca="1">SUM((BR20+BS20+BT20+BU19+BV19+BW19+BX18+BY18+BZ18+CA17+CB17+CC17+CD16+CE16+CF16+CK14+CL14+CM14+CR12+CS12+CT12+CU11+CV11+CW11)*0.132/3,(CG15+CH15+CI15+CJ15+CN13+CO13+CP13+CQ13)*0.132/4,(CX10+CY10)*0.132/2,(CX9+CW9+CV9+CU9+CT9+CS8+CR8+CQ8+CP8+CO8+CN7+CM7+CL7+CK7+CJ7+CI6+CH6+CG6+CF6+CE6+CD5+CC5+CB5+CA5+BZ5)*0.132/5,(BY4+BX4+BW4+BV4)*0.132/4,17)</f>
        <v>18.612938461538462</v>
      </c>
      <c r="U698" s="111"/>
      <c r="V698" s="122"/>
      <c r="W698" s="108"/>
    </row>
    <row r="699" spans="2:23">
      <c r="B699" s="108">
        <v>20</v>
      </c>
      <c r="C699" s="71">
        <f ca="1">SUM(0.25*(F699-B699),B699)</f>
        <v>18</v>
      </c>
      <c r="D699" s="71">
        <f ca="1">SUM(0.5*(F699-B699)+B699)</f>
        <v>16</v>
      </c>
      <c r="E699" s="71">
        <f ca="1">SUM(0.75*(F699-B699),B699)</f>
        <v>14</v>
      </c>
      <c r="F699" s="108">
        <v>12</v>
      </c>
      <c r="G699" s="71">
        <f ca="1">SUM(0.25*(J699-F699),F699)</f>
        <v>10</v>
      </c>
      <c r="H699" s="71">
        <f ca="1">SUM(0.5*(J699-F699),F699)</f>
        <v>8</v>
      </c>
      <c r="I699" s="71">
        <f ca="1">SUM(0.75*(J699-F699),F699)</f>
        <v>6</v>
      </c>
      <c r="J699" s="108">
        <f ca="1">SUM(F699,-B699,F699)</f>
        <v>4</v>
      </c>
      <c r="K699" s="71">
        <f ca="1">SUM(0.5*(L699-J699),J699)</f>
        <v>2.5</v>
      </c>
      <c r="L699" s="108">
        <f ca="1">SUM(J699,J699,-H699,0.25*ABS(J699-H699))</f>
        <v>1</v>
      </c>
      <c r="M699" s="109">
        <f ca="1">SUM(0.166*(R699-L699),L699)</f>
        <v>3.656</v>
      </c>
      <c r="N699" s="109">
        <f ca="1">SUM(0.333*(R699-L699),L699)</f>
        <v>6.328</v>
      </c>
      <c r="O699" s="71">
        <f ca="1">SUM(0.5*(R699-L699),L699)</f>
        <v>9</v>
      </c>
      <c r="P699" s="71">
        <f ca="1">SUM(0.666*(R699-L699),L699)</f>
        <v>11.656</v>
      </c>
      <c r="Q699" s="71">
        <f ca="1">SUM(0.832*(R699-L699),L699)</f>
        <v>14.312</v>
      </c>
      <c r="R699" s="108">
        <v>17</v>
      </c>
      <c r="S699" s="122"/>
      <c r="T699" s="111">
        <f ca="1">SUM((BP20+BQ20+BR20+BW18+BX18+BY18+CD16+CE16+CF16)*0.132/3,(BS19+BT19+BU19+BV19+BZ17+CA17+CB17+CC17+CG15+CH15+CI15+CJ15+CK14+CL14+CM14+CN14+CO13+CP13+CQ13+CR13+CS12+CT12+CU12+CV12)*0.132/4,(CW11+CX11+CY11+CZ10+DA10+DB10)*0.132/3,(DA9+CZ9+CY9+CX9+CW9+CV9+CU8+CT8+CS8+CR8+CQ8+CP8)*0.132/6,(CO7+CN7+CM7+CL7+CK7+CJ6+CI6+CH6+CG6+CF6+CE5+CD5+CC5+CB5+CA5+BZ4+BY4+BX4+BW4+BV4)*0.132/5,17)</f>
        <v>18.439138461538462</v>
      </c>
      <c r="U699" s="111"/>
      <c r="V699" s="122"/>
      <c r="W699" s="108"/>
    </row>
    <row r="700" spans="2:23">
      <c r="B700" s="108"/>
      <c r="C700" s="71"/>
      <c r="D700" s="71"/>
      <c r="E700" s="71"/>
      <c r="F700" s="108"/>
      <c r="G700" s="71"/>
      <c r="H700" s="71"/>
      <c r="I700" s="71"/>
      <c r="J700" s="108"/>
      <c r="K700" s="71"/>
      <c r="L700" s="108"/>
      <c r="M700" s="109"/>
      <c r="N700" s="109"/>
      <c r="O700" s="71"/>
      <c r="P700" s="71"/>
      <c r="Q700" s="71"/>
      <c r="R700" s="108"/>
      <c r="S700" s="122"/>
      <c r="T700" s="111"/>
      <c r="U700" s="111"/>
      <c r="V700" s="122"/>
      <c r="W700" s="108"/>
    </row>
    <row r="701" spans="2:23">
      <c r="B701" s="108">
        <v>12</v>
      </c>
      <c r="C701" s="71">
        <f ca="1">SUM(0.25*(F701-B701),B701)</f>
        <v>12.25</v>
      </c>
      <c r="D701" s="71">
        <f ca="1">SUM(0.5*(F701-B701)+B701)</f>
        <v>12.5</v>
      </c>
      <c r="E701" s="71">
        <f ca="1">SUM(0.75*(F701-B701),B701)</f>
        <v>12.75</v>
      </c>
      <c r="F701" s="108">
        <v>13</v>
      </c>
      <c r="G701" s="71">
        <f ca="1">SUM(0.25*(J701-F701),F701)</f>
        <v>13.25</v>
      </c>
      <c r="H701" s="71">
        <f ca="1">SUM(0.5*(J701-F701),F701)</f>
        <v>13.5</v>
      </c>
      <c r="I701" s="71">
        <f ca="1">SUM(0.75*(J701-F701),F701)</f>
        <v>13.75</v>
      </c>
      <c r="J701" s="108">
        <f ca="1">SUM(F701,-B701,F701)</f>
        <v>14</v>
      </c>
      <c r="K701" s="71">
        <f ca="1">SUM(0.5*(L701-J701),J701)</f>
        <v>14.3125</v>
      </c>
      <c r="L701" s="108">
        <f ca="1">SUM(J701,J701,-H701,0.25*ABS(J701-H701))</f>
        <v>14.625</v>
      </c>
      <c r="M701" s="109">
        <f ca="1">SUM(0.166*(R701-L701),L701)</f>
        <v>15.01925</v>
      </c>
      <c r="N701" s="109">
        <f ca="1">SUM(0.333*(R701-L701),L701)</f>
        <v>15.415875</v>
      </c>
      <c r="O701" s="71">
        <f ca="1">SUM(0.5*(R701-L701),L701)</f>
        <v>15.8125</v>
      </c>
      <c r="P701" s="71">
        <f ca="1">SUM(0.666*(R701-L701),L701)</f>
        <v>16.20675</v>
      </c>
      <c r="Q701" s="71">
        <f ca="1">SUM(0.832*(R701-L701),L701)</f>
        <v>16.601</v>
      </c>
      <c r="R701" s="108">
        <v>17</v>
      </c>
      <c r="S701" s="122"/>
      <c r="T701" s="111">
        <f ca="1">SUM((CF20+CE19+CE18+CD17+CD16+CC15+CC14+CB13+CB12+CA11+CA10+BZ9+BY8+BX7+BW6+BV5+BV4)*0.132,17)</f>
        <v>19.631538461538462</v>
      </c>
      <c r="U701" s="111"/>
      <c r="V701" s="122"/>
      <c r="W701" s="108"/>
    </row>
    <row r="702" spans="2:23">
      <c r="B702" s="108">
        <v>13</v>
      </c>
      <c r="C702" s="71">
        <f ca="1">SUM(0.25*(F702-B702),B702)</f>
        <v>13</v>
      </c>
      <c r="D702" s="71">
        <f ca="1">SUM(0.5*(F702-B702)+B702)</f>
        <v>13</v>
      </c>
      <c r="E702" s="71">
        <f ca="1">SUM(0.75*(F702-B702),B702)</f>
        <v>13</v>
      </c>
      <c r="F702" s="108">
        <v>13</v>
      </c>
      <c r="G702" s="71">
        <f ca="1">SUM(0.25*(J702-F702),F702)</f>
        <v>13</v>
      </c>
      <c r="H702" s="71">
        <f ca="1">SUM(0.5*(J702-F702),F702)</f>
        <v>13</v>
      </c>
      <c r="I702" s="71">
        <f ca="1">SUM(0.75*(J702-F702),F702)</f>
        <v>13</v>
      </c>
      <c r="J702" s="108">
        <f ca="1">SUM(F702,-B702,F702)</f>
        <v>13</v>
      </c>
      <c r="K702" s="71">
        <f ca="1">SUM(0.5*(L702-J702),J702)</f>
        <v>13.2</v>
      </c>
      <c r="L702" s="108">
        <f ca="1">SUM(J702,J702,-H702,0.25*ABS(J702-H702),0.1*(17-F702))</f>
        <v>13.4</v>
      </c>
      <c r="M702" s="109">
        <f ca="1">SUM(0.166*(R702-L702),L702)</f>
        <v>13.9976</v>
      </c>
      <c r="N702" s="109">
        <f ca="1">SUM(0.333*(R702-L702),L702)</f>
        <v>14.5988</v>
      </c>
      <c r="O702" s="71">
        <f ca="1">SUM(0.5*(R702-L702),L702)</f>
        <v>15.2</v>
      </c>
      <c r="P702" s="71">
        <f ca="1">SUM(0.666*(R702-L702),L702)</f>
        <v>15.7976</v>
      </c>
      <c r="Q702" s="71">
        <f ca="1">SUM(0.832*(R702-L702),L702)</f>
        <v>16.3952</v>
      </c>
      <c r="R702" s="108">
        <v>17</v>
      </c>
      <c r="S702" s="122"/>
      <c r="T702" s="111">
        <f ca="1">SUM((CD20+CD19+CD18+CD17+CD16+CD15+CD14+CD13+CD12+CD11+CC10+BZ8+BY7+BX6+BW5+BV4)*0.132,(CB9+CA9)*0.132/2,17)</f>
        <v>19.367538461538459</v>
      </c>
      <c r="U702" s="111"/>
      <c r="V702" s="122"/>
      <c r="W702" s="108"/>
    </row>
    <row r="703" spans="2:23">
      <c r="B703" s="108">
        <v>14</v>
      </c>
      <c r="C703" s="71">
        <f ca="1">SUM(0.25*(F703-B703),B703)</f>
        <v>13.75</v>
      </c>
      <c r="D703" s="71">
        <f ca="1">SUM(0.5*(F703-B703)+B703)</f>
        <v>13.5</v>
      </c>
      <c r="E703" s="71">
        <f ca="1">SUM(0.75*(F703-B703),B703)</f>
        <v>13.25</v>
      </c>
      <c r="F703" s="108">
        <v>13</v>
      </c>
      <c r="G703" s="71">
        <f ca="1">SUM(0.25*(J703-F703),F703)</f>
        <v>12.75</v>
      </c>
      <c r="H703" s="71">
        <f ca="1">SUM(0.5*(J703-F703),F703)</f>
        <v>12.5</v>
      </c>
      <c r="I703" s="71">
        <f ca="1">SUM(0.75*(J703-F703),F703)</f>
        <v>12.25</v>
      </c>
      <c r="J703" s="108">
        <f ca="1">SUM(F703,-B703,F703)</f>
        <v>12</v>
      </c>
      <c r="K703" s="71">
        <f ca="1">SUM(0.5*(L703-J703),J703)</f>
        <v>11.8125</v>
      </c>
      <c r="L703" s="108">
        <f ca="1">SUM(J703,J703,-H703,0.25*ABS(J703-H703))</f>
        <v>11.625</v>
      </c>
      <c r="M703" s="109">
        <f ca="1">SUM(0.166*(R703-L703),L703)</f>
        <v>12.51725</v>
      </c>
      <c r="N703" s="109">
        <f ca="1">SUM(0.333*(R703-L703),L703)</f>
        <v>13.414875</v>
      </c>
      <c r="O703" s="71">
        <f ca="1">SUM(0.5*(R703-L703),L703)</f>
        <v>14.3125</v>
      </c>
      <c r="P703" s="71">
        <f ca="1">SUM(0.666*(R703-L703),L703)</f>
        <v>15.20475</v>
      </c>
      <c r="Q703" s="71">
        <f ca="1">SUM(0.832*(R703-L703),L703)</f>
        <v>16.097</v>
      </c>
      <c r="R703" s="108">
        <v>17</v>
      </c>
      <c r="S703" s="122"/>
      <c r="T703" s="111">
        <f ca="1">SUM((CB20+CC19+CC18+CD17+CD16+CE15+CE14+CF13+CF12+CG11+CG10+BV4)*0.132,(CF9+CE9+CD8+CC8+CB7+CA7+BZ6+BY6+BX5+BW5)*0.132/2,17)</f>
        <v>19.169538461538462</v>
      </c>
      <c r="U703" s="111"/>
      <c r="V703" s="122"/>
      <c r="W703" s="108"/>
    </row>
    <row r="704" spans="2:23">
      <c r="B704" s="108">
        <v>15</v>
      </c>
      <c r="C704" s="71">
        <f ca="1">SUM(0.25*(F704-B704),B704)</f>
        <v>14.5</v>
      </c>
      <c r="D704" s="71">
        <f ca="1">SUM(0.5*(F704-B704)+B704)</f>
        <v>14</v>
      </c>
      <c r="E704" s="71">
        <f ca="1">SUM(0.75*(F704-B704),B704)</f>
        <v>13.5</v>
      </c>
      <c r="F704" s="108">
        <v>13</v>
      </c>
      <c r="G704" s="71">
        <f ca="1">SUM(0.25*(J704-F704),F704)</f>
        <v>12.5</v>
      </c>
      <c r="H704" s="71">
        <f ca="1">SUM(0.5*(J704-F704),F704)</f>
        <v>12</v>
      </c>
      <c r="I704" s="71">
        <f ca="1">SUM(0.75*(J704-F704),F704)</f>
        <v>11.5</v>
      </c>
      <c r="J704" s="108">
        <f ca="1">SUM(F704,-B704,F704)</f>
        <v>11</v>
      </c>
      <c r="K704" s="71">
        <f ca="1">SUM(0.5*(L704-J704),J704)</f>
        <v>10.625</v>
      </c>
      <c r="L704" s="108">
        <f ca="1">SUM(J704,J704,-H704,0.25*ABS(J704-H704))</f>
        <v>10.25</v>
      </c>
      <c r="M704" s="109">
        <f ca="1">SUM(0.166*(R704-L704),L704)</f>
        <v>11.3705</v>
      </c>
      <c r="N704" s="109">
        <f ca="1">SUM(0.333*(R704-L704),L704)</f>
        <v>12.49775</v>
      </c>
      <c r="O704" s="71">
        <f ca="1">SUM(0.5*(R704-L704),L704)</f>
        <v>13.625</v>
      </c>
      <c r="P704" s="71">
        <f ca="1">SUM(0.666*(R704-L704),L704)</f>
        <v>14.7455</v>
      </c>
      <c r="Q704" s="71">
        <f ca="1">SUM(0.832*(R704-L704),L704)</f>
        <v>15.866</v>
      </c>
      <c r="R704" s="108">
        <v>17</v>
      </c>
      <c r="S704" s="122"/>
      <c r="T704" s="111">
        <f ca="1">SUM((BZ20+CA19+CB18+CC17+CD16+CE15+CF14+CG13+CH12+CI11+CI10)*0.132,(CH9+CG9+CF9)*0.132/3,(CE8+CD8+CC7+CB7+CA6+BZ6+BY5+BX5+BW4+BV4)*0.132/2,17)</f>
        <v>19.411538461538463</v>
      </c>
      <c r="U704" s="111"/>
      <c r="V704" s="122"/>
      <c r="W704" s="108"/>
    </row>
    <row r="705" spans="2:23">
      <c r="B705" s="108">
        <v>16</v>
      </c>
      <c r="C705" s="71">
        <f ca="1">SUM(0.25*(F705-B705),B705)</f>
        <v>15.25</v>
      </c>
      <c r="D705" s="71">
        <f ca="1">SUM(0.5*(F705-B705)+B705)</f>
        <v>14.5</v>
      </c>
      <c r="E705" s="71">
        <f ca="1">SUM(0.75*(F705-B705),B705)</f>
        <v>13.75</v>
      </c>
      <c r="F705" s="108">
        <v>13</v>
      </c>
      <c r="G705" s="71">
        <f ca="1">SUM(0.25*(J705-F705),F705)</f>
        <v>12.25</v>
      </c>
      <c r="H705" s="71">
        <f ca="1">SUM(0.5*(J705-F705),F705)</f>
        <v>11.5</v>
      </c>
      <c r="I705" s="71">
        <f ca="1">SUM(0.75*(J705-F705),F705)</f>
        <v>10.75</v>
      </c>
      <c r="J705" s="108">
        <f ca="1">SUM(F705,-B705,F705)</f>
        <v>10</v>
      </c>
      <c r="K705" s="71">
        <f ca="1">SUM(0.5*(L705-J705),J705)</f>
        <v>9.4375</v>
      </c>
      <c r="L705" s="108">
        <f ca="1">SUM(J705,J705,-H705,0.25*ABS(J705-H705))</f>
        <v>8.875</v>
      </c>
      <c r="M705" s="109">
        <f ca="1">SUM(0.166*(R705-L705),L705)</f>
        <v>10.22375</v>
      </c>
      <c r="N705" s="109">
        <f ca="1">SUM(0.333*(R705-L705),L705)</f>
        <v>11.580625</v>
      </c>
      <c r="O705" s="71">
        <f ca="1">SUM(0.5*(R705-L705),L705)</f>
        <v>12.9375</v>
      </c>
      <c r="P705" s="71">
        <f ca="1">SUM(0.666*(R705-L705),L705)</f>
        <v>14.286249999999999</v>
      </c>
      <c r="Q705" s="71">
        <f ca="1">SUM(0.832*(R705-L705),L705)</f>
        <v>15.635</v>
      </c>
      <c r="R705" s="108">
        <v>17</v>
      </c>
      <c r="S705" s="122"/>
      <c r="T705" s="111">
        <f ca="1">SUM((BX20+CA18+CD16+CG14+CJ12+CK11+CL10)*0.132,(BY19+BZ19+CB17+CC17+CE15+CF15+CH13+CI13+BY5+BX5+BW4+BV4)*0.132/2,(CK9+CJ9+CI9+CH8+CG8+CF8+CE7+CD7+CC7+CB6+CA6+BZ6)*0.132/3,17)</f>
        <v>19.34553846153846</v>
      </c>
      <c r="U705" s="111"/>
      <c r="V705" s="122"/>
      <c r="W705" s="108"/>
    </row>
    <row r="706" spans="2:23">
      <c r="B706" s="108">
        <v>17</v>
      </c>
      <c r="C706" s="71">
        <f ca="1">SUM(0.25*(F706-B706),B706)</f>
        <v>16</v>
      </c>
      <c r="D706" s="71">
        <f ca="1">SUM(0.5*(F706-B706)+B706)</f>
        <v>15</v>
      </c>
      <c r="E706" s="71">
        <f ca="1">SUM(0.75*(F706-B706),B706)</f>
        <v>14</v>
      </c>
      <c r="F706" s="108">
        <v>13</v>
      </c>
      <c r="G706" s="71">
        <f ca="1">SUM(0.25*(J706-F706),F706)</f>
        <v>12</v>
      </c>
      <c r="H706" s="71">
        <f ca="1">SUM(0.5*(J706-F706),F706)</f>
        <v>11</v>
      </c>
      <c r="I706" s="71">
        <f ca="1">SUM(0.75*(J706-F706),F706)</f>
        <v>10</v>
      </c>
      <c r="J706" s="108">
        <f ca="1">SUM(F706,-B706,F706)</f>
        <v>9</v>
      </c>
      <c r="K706" s="71">
        <f ca="1">SUM(0.5*(L706-J706),J706)</f>
        <v>8.25</v>
      </c>
      <c r="L706" s="108">
        <f ca="1">SUM(J706,J706,-H706,0.25*ABS(J706-H706))</f>
        <v>7.5</v>
      </c>
      <c r="M706" s="109">
        <f ca="1">SUM(0.166*(R706-L706),L706)</f>
        <v>9.077</v>
      </c>
      <c r="N706" s="109">
        <f ca="1">SUM(0.333*(R706-L706),L706)</f>
        <v>10.663499999999999</v>
      </c>
      <c r="O706" s="71">
        <f ca="1">SUM(0.5*(R706-L706),L706)</f>
        <v>12.25</v>
      </c>
      <c r="P706" s="71">
        <f ca="1">SUM(0.666*(R706-L706),L706)</f>
        <v>13.827</v>
      </c>
      <c r="Q706" s="71">
        <f ca="1">SUM(0.832*(R706-L706),L706)</f>
        <v>15.404</v>
      </c>
      <c r="R706" s="108">
        <v>17</v>
      </c>
      <c r="S706" s="122"/>
      <c r="T706" s="111">
        <f ca="1">SUM((BW19+BX19+BY18+BZ18+CA17+CB17+CC16+CD16+CE15+CF15+CG14+CH14+CI13+CJ13+CK12+CL12+CM11+CN11)*0.132/2,(BV20+CO10)*0.132,(CN9+CM9+CL9+CK9)*0.132/4,(CJ8+CI8+CH8+CG7+CF7+CE7+CD6+CC6+CB6+CA5+BZ5+BY5+BX4+BW4+BV4)*0.132/3,17)</f>
        <v>19.24653846153846</v>
      </c>
      <c r="U706" s="111"/>
      <c r="V706" s="122"/>
      <c r="W706" s="108"/>
    </row>
    <row r="707" spans="2:23">
      <c r="B707" s="108">
        <v>18</v>
      </c>
      <c r="C707" s="71">
        <f ca="1">SUM(0.25*(F707-B707),B707)</f>
        <v>16.75</v>
      </c>
      <c r="D707" s="71">
        <f ca="1">SUM(0.5*(F707-B707)+B707)</f>
        <v>15.5</v>
      </c>
      <c r="E707" s="71">
        <f ca="1">SUM(0.75*(F707-B707),B707)</f>
        <v>14.25</v>
      </c>
      <c r="F707" s="108">
        <v>13</v>
      </c>
      <c r="G707" s="71">
        <f ca="1">SUM(0.25*(J707-F707),F707)</f>
        <v>11.75</v>
      </c>
      <c r="H707" s="71">
        <f ca="1">SUM(0.5*(J707-F707),F707)</f>
        <v>10.5</v>
      </c>
      <c r="I707" s="71">
        <f ca="1">SUM(0.75*(J707-F707),F707)</f>
        <v>9.25</v>
      </c>
      <c r="J707" s="108">
        <f ca="1">SUM(F707,-B707,F707)</f>
        <v>8</v>
      </c>
      <c r="K707" s="71">
        <f ca="1">SUM(0.5*(L707-J707),J707)</f>
        <v>7.0625</v>
      </c>
      <c r="L707" s="108">
        <f ca="1">SUM(J707,J707,-H707,0.25*ABS(J707-H707))</f>
        <v>6.125</v>
      </c>
      <c r="M707" s="109">
        <f ca="1">SUM(0.166*(R707-L707),L707)</f>
        <v>7.93025</v>
      </c>
      <c r="N707" s="109">
        <f ca="1">SUM(0.333*(R707-L707),L707)</f>
        <v>9.746375</v>
      </c>
      <c r="O707" s="71">
        <f ca="1">SUM(0.5*(R707-L707),L707)</f>
        <v>11.5625</v>
      </c>
      <c r="P707" s="71">
        <f ca="1">SUM(0.666*(R707-L707),L707)</f>
        <v>13.367750000000001</v>
      </c>
      <c r="Q707" s="71">
        <f ca="1">SUM(0.832*(R707-L707),L707)</f>
        <v>15.173</v>
      </c>
      <c r="R707" s="108">
        <v>17</v>
      </c>
      <c r="S707" s="122"/>
      <c r="T707" s="111">
        <f ca="1">SUM((BT20+BU20+BV19+BW19+CA17+CB17+CC16+CD16+CH14+CI14+CM12+CN12+CO11+CP11+CQ10+CR10)*0.132/2,(BX18+BY18+BZ18+CE15+CF15+CG15+CJ13+CK13+CL13)*0.132/3,(CQ9+CP9+CO9+CN9+CM8+CL8+CK8+CJ8+CI7+CH7+CG7+CF7+CE6+CD6+CC6+CB6)*0.132/4,(CA5+BZ5+BY5+BX4+BW4+BV4)*0.132/3,17)</f>
        <v>18.89453846153846</v>
      </c>
      <c r="U707" s="111"/>
      <c r="V707" s="122"/>
      <c r="W707" s="108"/>
    </row>
    <row r="708" spans="2:23">
      <c r="B708" s="108">
        <v>19</v>
      </c>
      <c r="C708" s="71">
        <f ca="1">SUM(0.25*(F708-B708),B708)</f>
        <v>17.5</v>
      </c>
      <c r="D708" s="71">
        <f ca="1">SUM(0.5*(F708-B708)+B708)</f>
        <v>16</v>
      </c>
      <c r="E708" s="71">
        <f ca="1">SUM(0.75*(F708-B708),B708)</f>
        <v>14.5</v>
      </c>
      <c r="F708" s="108">
        <v>13</v>
      </c>
      <c r="G708" s="71">
        <f ca="1">SUM(0.25*(J708-F708),F708)</f>
        <v>11.5</v>
      </c>
      <c r="H708" s="71">
        <f ca="1">SUM(0.5*(J708-F708),F708)</f>
        <v>10</v>
      </c>
      <c r="I708" s="71">
        <f ca="1">SUM(0.75*(J708-F708),F708)</f>
        <v>8.5</v>
      </c>
      <c r="J708" s="108">
        <f ca="1">SUM(F708,-B708,F708)</f>
        <v>7</v>
      </c>
      <c r="K708" s="71">
        <f ca="1">SUM(0.5*(L708-J708),J708)</f>
        <v>5.875</v>
      </c>
      <c r="L708" s="108">
        <f ca="1">SUM(J708,J708,-H708,0.25*ABS(J708-H708))</f>
        <v>4.75</v>
      </c>
      <c r="M708" s="109">
        <f ca="1">SUM(0.166*(R708-L708),L708)</f>
        <v>6.7835</v>
      </c>
      <c r="N708" s="109">
        <f ca="1">SUM(0.333*(R708-L708),L708)</f>
        <v>8.82925</v>
      </c>
      <c r="O708" s="71">
        <f ca="1">SUM(0.5*(R708-L708),L708)</f>
        <v>10.875</v>
      </c>
      <c r="P708" s="71">
        <f ca="1">SUM(0.666*(R708-L708),L708)</f>
        <v>12.9085</v>
      </c>
      <c r="Q708" s="71">
        <f ca="1">SUM(0.832*(R708-L708),L708)</f>
        <v>14.942</v>
      </c>
      <c r="R708" s="108">
        <v>17</v>
      </c>
      <c r="S708" s="122"/>
      <c r="T708" s="111">
        <f ca="1">SUM((BR20+BS20+BW18+BX18)*0.132/2,(BT19+BU19+BV19+BY17+BZ17+CA17+CB16+CC16+CD16+CE15+CF15+CG15+CH14+CI14+CJ14+CK13+CL13+CM13+CN12+CO12+CP12+CQ11+CR11+CS11)*0.132/3,(CT10+CU10)*0.132/2,(CT9+CS9+CR9+CQ9+CP9)*0.132/5,(CO8+CN8+CM8+CL8+CK7+CJ7+CI7+CH7+CG6+CF6+CE6+CD6+CC5+CB5+CA5+BZ5+BY4+BX4+BW4+BV4)*0.132/4,17)</f>
        <v>18.885738461538459</v>
      </c>
      <c r="U708" s="111"/>
      <c r="V708" s="122"/>
      <c r="W708" s="108"/>
    </row>
    <row r="709" spans="2:23">
      <c r="B709" s="108">
        <v>20</v>
      </c>
      <c r="C709" s="71">
        <f ca="1">SUM(0.25*(F709-B709),B709)</f>
        <v>18.25</v>
      </c>
      <c r="D709" s="71">
        <f ca="1">SUM(0.5*(F709-B709)+B709)</f>
        <v>16.5</v>
      </c>
      <c r="E709" s="71">
        <f ca="1">SUM(0.75*(F709-B709),B709)</f>
        <v>14.75</v>
      </c>
      <c r="F709" s="108">
        <v>13</v>
      </c>
      <c r="G709" s="71">
        <f ca="1">SUM(0.25*(J709-F709),F709)</f>
        <v>11.25</v>
      </c>
      <c r="H709" s="71">
        <f ca="1">SUM(0.5*(J709-F709),F709)</f>
        <v>9.5</v>
      </c>
      <c r="I709" s="71">
        <f ca="1">SUM(0.75*(J709-F709),F709)</f>
        <v>7.75</v>
      </c>
      <c r="J709" s="108">
        <f ca="1">SUM(F709,-B709,F709)</f>
        <v>6</v>
      </c>
      <c r="K709" s="71">
        <f ca="1">SUM(0.5*(L709-J709),J709)</f>
        <v>4.6875</v>
      </c>
      <c r="L709" s="108">
        <f ca="1">SUM(J709,J709,-H709,0.25*ABS(J709-H709))</f>
        <v>3.375</v>
      </c>
      <c r="M709" s="109">
        <f ca="1">SUM(0.166*(R709-L709),L709)</f>
        <v>5.63675</v>
      </c>
      <c r="N709" s="109">
        <f ca="1">SUM(0.333*(R709-L709),L709)</f>
        <v>7.9121250000000005</v>
      </c>
      <c r="O709" s="71">
        <f ca="1">SUM(0.5*(R709-L709),L709)</f>
        <v>10.1875</v>
      </c>
      <c r="P709" s="71">
        <f ca="1">SUM(0.666*(R709-L709),L709)</f>
        <v>12.449250000000001</v>
      </c>
      <c r="Q709" s="71">
        <f ca="1">SUM(0.832*(R709-L709),L709)</f>
        <v>14.711</v>
      </c>
      <c r="R709" s="108">
        <v>17</v>
      </c>
      <c r="S709" s="122"/>
      <c r="T709" s="111">
        <f ca="1">SUM((BP20+BQ20+BR20+BS19+BT19+BU19+BV18+BW18+BX18+BY17+BZ17+CA17+CB16+CC16+CD16+CI14+CJ14+CK14+CP12+CQ12+CR12+CS11+CT11+CU11)*0.132/3,(CE15+CF15+CG15+CH15+CL13+CM13+CN13+CO13)*0.132/4,(CV10+CW10)*0.132/2,(CV9+CU9+CT9+CS9+CR9+CQ8+CP8+CO8+CN8+CM8+CL7+CK7+CJ7+CI7+CH7)*0.132/5,(CG6+CF6+CE6+CD6+CC5+CB5+CA5+BZ5+BY4+BX4+BW4+BV4)*0.132/4,17)</f>
        <v>18.687738461538459</v>
      </c>
      <c r="U709" s="111"/>
      <c r="V709" s="122"/>
      <c r="W709" s="108"/>
    </row>
    <row r="710" spans="2:23">
      <c r="B710" s="108">
        <v>21</v>
      </c>
      <c r="C710" s="71">
        <f ca="1">SUM(0.25*(F710-B710),B710)</f>
        <v>19</v>
      </c>
      <c r="D710" s="71">
        <f ca="1">SUM(0.5*(F710-B710)+B710)</f>
        <v>17</v>
      </c>
      <c r="E710" s="71">
        <f ca="1">SUM(0.75*(F710-B710),B710)</f>
        <v>15</v>
      </c>
      <c r="F710" s="108">
        <v>13</v>
      </c>
      <c r="G710" s="71">
        <f ca="1">SUM(0.25*(J710-F710),F710)</f>
        <v>11</v>
      </c>
      <c r="H710" s="71">
        <f ca="1">SUM(0.5*(J710-F710),F710)</f>
        <v>9</v>
      </c>
      <c r="I710" s="71">
        <f ca="1">SUM(0.75*(J710-F710),F710)</f>
        <v>7</v>
      </c>
      <c r="J710" s="108">
        <f ca="1">SUM(F710,-B710,F710)</f>
        <v>5</v>
      </c>
      <c r="K710" s="71">
        <f ca="1">SUM(0.5*(L710-J710),J710)</f>
        <v>3.5</v>
      </c>
      <c r="L710" s="108">
        <f ca="1">SUM(J710,J710,-H710,0.25*ABS(J710-H710))</f>
        <v>2</v>
      </c>
      <c r="M710" s="109">
        <f ca="1">SUM(0.166*(R710-L710),L710)</f>
        <v>4.49</v>
      </c>
      <c r="N710" s="109">
        <f ca="1">SUM(0.333*(R710-L710),L710)</f>
        <v>6.995</v>
      </c>
      <c r="O710" s="71">
        <f ca="1">SUM(0.5*(R710-L710),L710)</f>
        <v>9.5</v>
      </c>
      <c r="P710" s="71">
        <f ca="1">SUM(0.666*(R710-L710),L710)</f>
        <v>11.99</v>
      </c>
      <c r="Q710" s="71">
        <f ca="1">SUM(0.832*(R710-L710),L710)</f>
        <v>14.479999999999999</v>
      </c>
      <c r="R710" s="108">
        <v>17</v>
      </c>
      <c r="S710" s="122"/>
      <c r="T710" s="111">
        <f ca="1">SUM((BN20+BO20+BP20+BU18+BV18+BW18+CB16+CC16+CD16)*0.132/3,(BQ19+BR19+BS19+BT19+BX17+BY17+BZ17+CA17+CE15+CF15+CG15+CH15+CI14+CJ14+CK14+CL14+CM13+CN13+CO13+CP13+CQ12+CR12+CS12+CT12)*0.132/4,(CU11+CV11+CW11+CX10+CY10+CZ10)*0.132/3,(CY9+CX9+CW9+CV9+CU9+CT8+CS8+CR8+CQ8+CP8+CO7+CN7+CM7+CL7+CK7+CJ6+CI6+CH6+CG6+CF6+CE5+CD5+CC5+CB5+CA5+BZ4+BY4+BX4+BW4+BV4)*0.132/5,17)</f>
        <v>18.192738461538461</v>
      </c>
      <c r="U710" s="111"/>
      <c r="V710" s="122"/>
      <c r="W710" s="108"/>
    </row>
    <row r="711" spans="2:23">
      <c r="B711" s="108"/>
      <c r="C711" s="71"/>
      <c r="D711" s="71"/>
      <c r="E711" s="71"/>
      <c r="F711" s="108"/>
      <c r="G711" s="71"/>
      <c r="H711" s="71"/>
      <c r="I711" s="71"/>
      <c r="J711" s="108"/>
      <c r="K711" s="71"/>
      <c r="L711" s="108"/>
      <c r="M711" s="109"/>
      <c r="N711" s="109"/>
      <c r="O711" s="71"/>
      <c r="P711" s="71"/>
      <c r="Q711" s="71"/>
      <c r="R711" s="108"/>
      <c r="S711" s="122"/>
      <c r="T711" s="111"/>
      <c r="U711" s="111"/>
      <c r="V711" s="122"/>
      <c r="W711" s="108"/>
    </row>
    <row r="712" spans="2:23">
      <c r="B712" s="108">
        <v>13</v>
      </c>
      <c r="C712" s="71">
        <f ca="1">SUM(0.25*(F712-B712),B712)</f>
        <v>13.25</v>
      </c>
      <c r="D712" s="71">
        <f ca="1">SUM(0.5*(F712-B712)+B712)</f>
        <v>13.5</v>
      </c>
      <c r="E712" s="71">
        <f ca="1">SUM(0.75*(F712-B712),B712)</f>
        <v>13.75</v>
      </c>
      <c r="F712" s="108">
        <v>14</v>
      </c>
      <c r="G712" s="71">
        <f ca="1">SUM(0.25*(J712-F712),F712)</f>
        <v>14.25</v>
      </c>
      <c r="H712" s="71">
        <f ca="1">SUM(0.5*(J712-F712),F712)</f>
        <v>14.5</v>
      </c>
      <c r="I712" s="71">
        <f ca="1">SUM(0.75*(J712-F712),F712)</f>
        <v>14.75</v>
      </c>
      <c r="J712" s="108">
        <f ca="1">SUM(F712,-B712,F712)</f>
        <v>15</v>
      </c>
      <c r="K712" s="71">
        <f ca="1">SUM(0.5*(L712-J712),J712)</f>
        <v>15.25</v>
      </c>
      <c r="L712" s="108">
        <f ca="1">SUM(J712,J712,-H712)</f>
        <v>15.5</v>
      </c>
      <c r="M712" s="109">
        <f ca="1">SUM(0.166*(R712-L712),L712)</f>
        <v>15.749</v>
      </c>
      <c r="N712" s="109">
        <f ca="1">SUM(0.333*(R712-L712),L712)</f>
        <v>15.9995</v>
      </c>
      <c r="O712" s="71">
        <f ca="1">SUM(0.5*(R712-L712),L712)</f>
        <v>16.25</v>
      </c>
      <c r="P712" s="71">
        <f ca="1">SUM(0.666*(R712-L712),L712)</f>
        <v>16.499</v>
      </c>
      <c r="Q712" s="71">
        <f ca="1">SUM(0.832*(R712-L712),L712)</f>
        <v>16.748</v>
      </c>
      <c r="R712" s="108">
        <v>17</v>
      </c>
      <c r="S712" s="122"/>
      <c r="T712" s="111">
        <f ca="1">SUM((CD20+CC19+CC18+CB17+CB16+CA15+CA14+BZ13+BZ12+BY11+BY10+BX9+BX8+BW7+BW6+BV5+BV4)*0.132,17)</f>
        <v>18.17953846153846</v>
      </c>
      <c r="U712" s="111"/>
      <c r="V712" s="122"/>
      <c r="W712" s="108"/>
    </row>
    <row r="713" spans="2:23">
      <c r="B713" s="108">
        <v>14</v>
      </c>
      <c r="C713" s="71">
        <f ca="1">SUM(0.25*(F713-B713),B713)</f>
        <v>14</v>
      </c>
      <c r="D713" s="71">
        <f ca="1">SUM(0.5*(F713-B713)+B713)</f>
        <v>14</v>
      </c>
      <c r="E713" s="71">
        <f ca="1">SUM(0.75*(F713-B713),B713)</f>
        <v>14</v>
      </c>
      <c r="F713" s="108">
        <v>14</v>
      </c>
      <c r="G713" s="71">
        <f ca="1">SUM(0.25*(J713-F713),F713)</f>
        <v>14</v>
      </c>
      <c r="H713" s="71">
        <f ca="1">SUM(0.5*(J713-F713),F713)</f>
        <v>14</v>
      </c>
      <c r="I713" s="71">
        <f ca="1">SUM(0.75*(J713-F713),F713)</f>
        <v>14</v>
      </c>
      <c r="J713" s="108">
        <f ca="1">SUM(F713,-B713,F713)</f>
        <v>14</v>
      </c>
      <c r="K713" s="71">
        <f ca="1">SUM(0.5*(L713-J713),J713)</f>
        <v>14.15</v>
      </c>
      <c r="L713" s="108">
        <f ca="1">SUM(J713,J713,-H713,0.25*ABS(J713-H713),0.1*(17-F713))</f>
        <v>14.3</v>
      </c>
      <c r="M713" s="109">
        <f ca="1">SUM(0.166*(R713-L713),L713)</f>
        <v>14.7482</v>
      </c>
      <c r="N713" s="109">
        <f ca="1">SUM(0.333*(R713-L713),L713)</f>
        <v>15.199100000000001</v>
      </c>
      <c r="O713" s="71">
        <f ca="1">SUM(0.5*(R713-L713),L713)</f>
        <v>15.65</v>
      </c>
      <c r="P713" s="71">
        <f ca="1">SUM(0.666*(R713-L713),L713)</f>
        <v>16.0982</v>
      </c>
      <c r="Q713" s="71">
        <f ca="1">SUM(0.832*(R713-L713),L713)</f>
        <v>16.5464</v>
      </c>
      <c r="R713" s="108">
        <v>17</v>
      </c>
      <c r="S713" s="122"/>
      <c r="T713" s="111">
        <f ca="1">SUM((CB20+CB19+CB18+CB17+CB16+CB15+CB14+CB13+CB12+CA11+CA10+BZ9+BY8+BX7+BW6+BV5+BV4)*0.132,17)</f>
        <v>19.895538461538461</v>
      </c>
      <c r="U713" s="111"/>
      <c r="V713" s="122"/>
      <c r="W713" s="108"/>
    </row>
    <row r="714" spans="2:23">
      <c r="B714" s="108">
        <v>15</v>
      </c>
      <c r="C714" s="71">
        <f ca="1">SUM(0.25*(F714-B714),B714)</f>
        <v>14.75</v>
      </c>
      <c r="D714" s="71">
        <f ca="1">SUM(0.5*(F714-B714)+B714)</f>
        <v>14.5</v>
      </c>
      <c r="E714" s="71">
        <f ca="1">SUM(0.75*(F714-B714),B714)</f>
        <v>14.25</v>
      </c>
      <c r="F714" s="108">
        <v>14</v>
      </c>
      <c r="G714" s="71">
        <f ca="1">SUM(0.25*(J714-F714),F714)</f>
        <v>13.75</v>
      </c>
      <c r="H714" s="71">
        <f ca="1">SUM(0.5*(J714-F714),F714)</f>
        <v>13.5</v>
      </c>
      <c r="I714" s="71">
        <f ca="1">SUM(0.75*(J714-F714),F714)</f>
        <v>13.25</v>
      </c>
      <c r="J714" s="108">
        <f ca="1">SUM(F714,-B714,F714)</f>
        <v>13</v>
      </c>
      <c r="K714" s="71">
        <f ca="1">SUM(0.5*(L714-J714),J714)</f>
        <v>12.8125</v>
      </c>
      <c r="L714" s="108">
        <f ca="1">SUM(J714,J714,-H714,0.25*ABS(J714-H714))</f>
        <v>12.625</v>
      </c>
      <c r="M714" s="109">
        <f ca="1">SUM(0.166*(R714-L714),L714)</f>
        <v>13.35125</v>
      </c>
      <c r="N714" s="109">
        <f ca="1">SUM(0.333*(R714-L714),L714)</f>
        <v>14.081875</v>
      </c>
      <c r="O714" s="71">
        <f ca="1">SUM(0.5*(R714-L714),L714)</f>
        <v>14.8125</v>
      </c>
      <c r="P714" s="71">
        <f ca="1">SUM(0.666*(R714-L714),L714)</f>
        <v>15.53875</v>
      </c>
      <c r="Q714" s="71">
        <f ca="1">SUM(0.832*(R714-L714),L714)</f>
        <v>16.265</v>
      </c>
      <c r="R714" s="108">
        <v>17</v>
      </c>
      <c r="S714" s="122"/>
      <c r="T714" s="111">
        <f ca="1">SUM((BZ20+CA19+CA18+CB17+CB16+CC15+CC14+CD13+CD12+CE11+CE10+BX6+BW5+BV4)*0.132,(CD9+CC9+CB8+CA8+BZ7+BY7)*0.132/2,17)</f>
        <v>19.235538461538461</v>
      </c>
      <c r="U714" s="111"/>
      <c r="V714" s="122"/>
      <c r="W714" s="108"/>
    </row>
    <row r="715" spans="2:23">
      <c r="B715" s="108">
        <v>16</v>
      </c>
      <c r="C715" s="71">
        <f ca="1">SUM(0.25*(F715-B715),B715)</f>
        <v>15.5</v>
      </c>
      <c r="D715" s="71">
        <f ca="1">SUM(0.5*(F715-B715)+B715)</f>
        <v>15</v>
      </c>
      <c r="E715" s="71">
        <f ca="1">SUM(0.75*(F715-B715),B715)</f>
        <v>14.5</v>
      </c>
      <c r="F715" s="108">
        <v>14</v>
      </c>
      <c r="G715" s="71">
        <f ca="1">SUM(0.25*(J715-F715),F715)</f>
        <v>13.5</v>
      </c>
      <c r="H715" s="71">
        <f ca="1">SUM(0.5*(J715-F715),F715)</f>
        <v>13</v>
      </c>
      <c r="I715" s="71">
        <f ca="1">SUM(0.75*(J715-F715),F715)</f>
        <v>12.5</v>
      </c>
      <c r="J715" s="108">
        <f ca="1">SUM(F715,-B715,F715)</f>
        <v>12</v>
      </c>
      <c r="K715" s="71">
        <f ca="1">SUM(0.5*(L715-J715),J715)</f>
        <v>11.625</v>
      </c>
      <c r="L715" s="108">
        <f ca="1">SUM(J715,J715,-H715,0.25*ABS(J715-H715))</f>
        <v>11.25</v>
      </c>
      <c r="M715" s="109">
        <f ca="1">SUM(0.166*(R715-L715),L715)</f>
        <v>12.2045</v>
      </c>
      <c r="N715" s="109">
        <f ca="1">SUM(0.333*(R715-L715),L715)</f>
        <v>13.16475</v>
      </c>
      <c r="O715" s="71">
        <f ca="1">SUM(0.5*(R715-L715),L715)</f>
        <v>14.125</v>
      </c>
      <c r="P715" s="71">
        <f ca="1">SUM(0.666*(R715-L715),L715)</f>
        <v>15.0795</v>
      </c>
      <c r="Q715" s="71">
        <f ca="1">SUM(0.832*(R715-L715),L715)</f>
        <v>16.034</v>
      </c>
      <c r="R715" s="108">
        <v>17</v>
      </c>
      <c r="S715" s="122"/>
      <c r="T715" s="111">
        <f ca="1">SUM((BX20+BY19+BZ18+CA17+CB16+CC15+CD14+CE13+CF12+CG11+CG10+BV4)*0.132,(CF9+CE9+CD8+CC8+CB7+CA7+BZ6+BY6+BX5+BW5)*0.132/2,17)</f>
        <v>19.433538461538461</v>
      </c>
      <c r="U715" s="111"/>
      <c r="V715" s="122"/>
      <c r="W715" s="108"/>
    </row>
    <row r="716" spans="2:23">
      <c r="B716" s="108">
        <v>17</v>
      </c>
      <c r="C716" s="71">
        <f ca="1">SUM(0.25*(F716-B716),B716)</f>
        <v>16.25</v>
      </c>
      <c r="D716" s="71">
        <f ca="1">SUM(0.5*(F716-B716)+B716)</f>
        <v>15.5</v>
      </c>
      <c r="E716" s="71">
        <f ca="1">SUM(0.75*(F716-B716),B716)</f>
        <v>14.75</v>
      </c>
      <c r="F716" s="108">
        <v>14</v>
      </c>
      <c r="G716" s="71">
        <f ca="1">SUM(0.25*(J716-F716),F716)</f>
        <v>13.25</v>
      </c>
      <c r="H716" s="71">
        <f ca="1">SUM(0.5*(J716-F716),F716)</f>
        <v>12.5</v>
      </c>
      <c r="I716" s="71">
        <f ca="1">SUM(0.75*(J716-F716),F716)</f>
        <v>11.75</v>
      </c>
      <c r="J716" s="108">
        <f ca="1">SUM(F716,-B716,F716)</f>
        <v>11</v>
      </c>
      <c r="K716" s="71">
        <f ca="1">SUM(0.5*(L716-J716),J716)</f>
        <v>10.4375</v>
      </c>
      <c r="L716" s="108">
        <f ca="1">SUM(J716,J716,-H716,0.25*ABS(J716-H716))</f>
        <v>9.875</v>
      </c>
      <c r="M716" s="109">
        <f ca="1">SUM(0.166*(R716-L716),L716)</f>
        <v>11.05775</v>
      </c>
      <c r="N716" s="109">
        <f ca="1">SUM(0.333*(R716-L716),L716)</f>
        <v>12.247625</v>
      </c>
      <c r="O716" s="71">
        <f ca="1">SUM(0.5*(R716-L716),L716)</f>
        <v>13.4375</v>
      </c>
      <c r="P716" s="71">
        <f ca="1">SUM(0.666*(R716-L716),L716)</f>
        <v>14.62025</v>
      </c>
      <c r="Q716" s="71">
        <f ca="1">SUM(0.832*(R716-L716),L716)</f>
        <v>15.803</v>
      </c>
      <c r="R716" s="108">
        <v>17</v>
      </c>
      <c r="S716" s="122"/>
      <c r="T716" s="111">
        <f ca="1">SUM((BV20+BY18+CB16+CE14+CH12+CI11+CJ10)*0.132,(BW19+BX19+BZ17+CA17+CC15+CD15+CF13+CG13+CC7+CB7+CA6+BZ6+BY5+BX5+BW4+BV4)*0.132/2,(CI9+CH9+CG9+CF8+CE8+CD8)*0.132/3,17)</f>
        <v>18.927538461538461</v>
      </c>
      <c r="U716" s="111"/>
      <c r="V716" s="122"/>
      <c r="W716" s="108"/>
    </row>
    <row r="717" spans="2:23">
      <c r="B717" s="108">
        <v>18</v>
      </c>
      <c r="C717" s="71">
        <f ca="1">SUM(0.25*(F717-B717),B717)</f>
        <v>17</v>
      </c>
      <c r="D717" s="71">
        <f ca="1">SUM(0.5*(F717-B717)+B717)</f>
        <v>16</v>
      </c>
      <c r="E717" s="71">
        <f ca="1">SUM(0.75*(F717-B717),B717)</f>
        <v>15</v>
      </c>
      <c r="F717" s="108">
        <v>14</v>
      </c>
      <c r="G717" s="71">
        <f ca="1">SUM(0.25*(J717-F717),F717)</f>
        <v>13</v>
      </c>
      <c r="H717" s="71">
        <f ca="1">SUM(0.5*(J717-F717),F717)</f>
        <v>12</v>
      </c>
      <c r="I717" s="71">
        <f ca="1">SUM(0.75*(J717-F717),F717)</f>
        <v>11</v>
      </c>
      <c r="J717" s="108">
        <f ca="1">SUM(F717,-B717,F717)</f>
        <v>10</v>
      </c>
      <c r="K717" s="71">
        <f ca="1">SUM(0.5*(L717-J717),J717)</f>
        <v>9.25</v>
      </c>
      <c r="L717" s="108">
        <f ca="1">SUM(J717,J717,-H717,0.25*ABS(J717-H717))</f>
        <v>8.5</v>
      </c>
      <c r="M717" s="109">
        <f ca="1">SUM(0.166*(R717-L717),L717)</f>
        <v>9.911</v>
      </c>
      <c r="N717" s="109">
        <f ca="1">SUM(0.333*(R717-L717),L717)</f>
        <v>11.3305</v>
      </c>
      <c r="O717" s="71">
        <f ca="1">SUM(0.5*(R717-L717),L717)</f>
        <v>12.75</v>
      </c>
      <c r="P717" s="71">
        <f ca="1">SUM(0.666*(R717-L717),L717)</f>
        <v>14.161000000000001</v>
      </c>
      <c r="Q717" s="71">
        <f ca="1">SUM(0.832*(R717-L717),L717)</f>
        <v>15.572</v>
      </c>
      <c r="R717" s="108">
        <v>17</v>
      </c>
      <c r="S717" s="122"/>
      <c r="T717" s="111">
        <f ca="1">SUM((BU19+BV19+BW18+BX18+BY17+BZ17+CA16+CB16+CC15+CD15+CE14+CF14+CG13+CH13+CI12+CJ12+CK11+CL11)*0.132/2,(BT20+CM10)*0.132,(CL9+CK9+CJ9+CI8+CH8+CG8+CF7+CE7+CD7+CC6+CB6+CA6+BZ5+BY5+BX5)*0.132/3,(BW4+BV4)*0.132/2,17)</f>
        <v>18.751538461538459</v>
      </c>
      <c r="U717" s="111"/>
      <c r="V717" s="122"/>
      <c r="W717" s="108"/>
    </row>
    <row r="718" spans="2:23">
      <c r="B718" s="108">
        <v>19</v>
      </c>
      <c r="C718" s="71">
        <f ca="1">SUM(0.25*(F718-B718),B718)</f>
        <v>17.75</v>
      </c>
      <c r="D718" s="71">
        <f ca="1">SUM(0.5*(F718-B718)+B718)</f>
        <v>16.5</v>
      </c>
      <c r="E718" s="71">
        <f ca="1">SUM(0.75*(F718-B718),B718)</f>
        <v>15.25</v>
      </c>
      <c r="F718" s="108">
        <v>14</v>
      </c>
      <c r="G718" s="71">
        <f ca="1">SUM(0.25*(J718-F718),F718)</f>
        <v>12.75</v>
      </c>
      <c r="H718" s="71">
        <f ca="1">SUM(0.5*(J718-F718),F718)</f>
        <v>11.5</v>
      </c>
      <c r="I718" s="71">
        <f ca="1">SUM(0.75*(J718-F718),F718)</f>
        <v>10.25</v>
      </c>
      <c r="J718" s="108">
        <f ca="1">SUM(F718,-B718,F718)</f>
        <v>9</v>
      </c>
      <c r="K718" s="71">
        <f ca="1">SUM(0.5*(L718-J718),J718)</f>
        <v>8.0625</v>
      </c>
      <c r="L718" s="108">
        <f ca="1">SUM(J718,J718,-H718,0.25*ABS(J718-H718))</f>
        <v>7.125</v>
      </c>
      <c r="M718" s="109">
        <f ca="1">SUM(0.166*(R718-L718),L718)</f>
        <v>8.76425</v>
      </c>
      <c r="N718" s="109">
        <f ca="1">SUM(0.333*(R718-L718),L718)</f>
        <v>10.413375</v>
      </c>
      <c r="O718" s="71">
        <f ca="1">SUM(0.5*(R718-L718),L718)</f>
        <v>12.0625</v>
      </c>
      <c r="P718" s="71">
        <f ca="1">SUM(0.666*(R718-L718),L718)</f>
        <v>13.70175</v>
      </c>
      <c r="Q718" s="71">
        <f ca="1">SUM(0.832*(R718-L718),L718)</f>
        <v>15.341</v>
      </c>
      <c r="R718" s="108">
        <v>17</v>
      </c>
      <c r="S718" s="122"/>
      <c r="T718" s="111">
        <f ca="1">SUM((BR20+BS20+BT19+BU19+BY17+BZ17+CA16+CB16+CF14+CG14+CK12+CL12+CM11+CN11+CO10+CP10)*0.132/2,(BV18+BW18+BX18+CC15+CD15+CE15+CH13+CI13+CJ13+CG7+CF7+CE7+CD6+CC6+CB6+CA5+BZ5+BY5+BX4+BW4+BV4)*0.132/3,(CO9+CN9++CM9+CL9+CK8+CJ8+CI8+CH8)*0.132/4,17)</f>
        <v>18.83953846153846</v>
      </c>
      <c r="U718" s="111"/>
      <c r="V718" s="122"/>
      <c r="W718" s="108"/>
    </row>
    <row r="719" spans="2:23">
      <c r="B719" s="108">
        <v>20</v>
      </c>
      <c r="C719" s="71">
        <f ca="1">SUM(0.25*(F719-B719),B719)</f>
        <v>18.5</v>
      </c>
      <c r="D719" s="71">
        <f ca="1">SUM(0.5*(F719-B719)+B719)</f>
        <v>17</v>
      </c>
      <c r="E719" s="71">
        <f ca="1">SUM(0.75*(F719-B719),B719)</f>
        <v>15.5</v>
      </c>
      <c r="F719" s="108">
        <v>14</v>
      </c>
      <c r="G719" s="71">
        <f ca="1">SUM(0.25*(J719-F719),F719)</f>
        <v>12.5</v>
      </c>
      <c r="H719" s="71">
        <f ca="1">SUM(0.5*(J719-F719),F719)</f>
        <v>11</v>
      </c>
      <c r="I719" s="71">
        <f ca="1">SUM(0.75*(J719-F719),F719)</f>
        <v>9.5</v>
      </c>
      <c r="J719" s="108">
        <f ca="1">SUM(F719,-B719,F719)</f>
        <v>8</v>
      </c>
      <c r="K719" s="71">
        <f ca="1">SUM(0.5*(L719-J719),J719)</f>
        <v>6.875</v>
      </c>
      <c r="L719" s="108">
        <f ca="1">SUM(J719,J719,-H719,0.25*ABS(J719-H719))</f>
        <v>5.75</v>
      </c>
      <c r="M719" s="109">
        <f ca="1">SUM(0.166*(R719-L719),L719)</f>
        <v>7.6175</v>
      </c>
      <c r="N719" s="109">
        <f ca="1">SUM(0.333*(R719-L719),L719)</f>
        <v>9.49625</v>
      </c>
      <c r="O719" s="71">
        <f ca="1">SUM(0.5*(R719-L719),L719)</f>
        <v>11.375</v>
      </c>
      <c r="P719" s="71">
        <f ca="1">SUM(0.666*(R719-L719),L719)</f>
        <v>13.2425</v>
      </c>
      <c r="Q719" s="71">
        <f ca="1">SUM(0.832*(R719-L719),L719)</f>
        <v>15.11</v>
      </c>
      <c r="R719" s="108">
        <v>17</v>
      </c>
      <c r="S719" s="122"/>
      <c r="T719" s="111">
        <f ca="1">SUM((BP20+BQ20+BU18+BV18)*0.132/2,(BR19+BS19+BT19+BW17+BX17+BY17+BZ16+CA16+CB16+CC15+CD15+CE15+CF14+CG14+CH14+CI13+CJ13+CK13+CL12+CM12+CN12+CO11+CP11+CQ11)*0.132/3,(CR10+CS10)*0.132/2,(CR9+CQ9+CP9+CO9+CN8+CM8+CL8+CK8+CJ7+CI7+CH7+CG7+CF6+CE6+CD6+CC6+CB5+CA5+BZ5+BY5)*0.132/4,(BX4+BW4+BV4)*0.132/3,17)</f>
        <v>18.48753846153846</v>
      </c>
      <c r="U719" s="111"/>
      <c r="V719" s="122"/>
      <c r="W719" s="108"/>
    </row>
    <row r="720" spans="2:23">
      <c r="B720" s="108">
        <v>21</v>
      </c>
      <c r="C720" s="71">
        <f ca="1">SUM(0.25*(F720-B720),B720)</f>
        <v>19.25</v>
      </c>
      <c r="D720" s="71">
        <f ca="1">SUM(0.5*(F720-B720)+B720)</f>
        <v>17.5</v>
      </c>
      <c r="E720" s="71">
        <f ca="1">SUM(0.75*(F720-B720),B720)</f>
        <v>15.75</v>
      </c>
      <c r="F720" s="108">
        <v>14</v>
      </c>
      <c r="G720" s="71">
        <f ca="1">SUM(0.25*(J720-F720),F720)</f>
        <v>12.25</v>
      </c>
      <c r="H720" s="71">
        <f ca="1">SUM(0.5*(J720-F720),F720)</f>
        <v>10.5</v>
      </c>
      <c r="I720" s="71">
        <f ca="1">SUM(0.75*(J720-F720),F720)</f>
        <v>8.75</v>
      </c>
      <c r="J720" s="108">
        <f ca="1">SUM(F720,-B720,F720)</f>
        <v>7</v>
      </c>
      <c r="K720" s="71">
        <f ca="1">SUM(0.5*(L720-J720),J720)</f>
        <v>5.6875</v>
      </c>
      <c r="L720" s="108">
        <f ca="1">SUM(J720,J720,-H720,0.25*ABS(J720-H720))</f>
        <v>4.375</v>
      </c>
      <c r="M720" s="109">
        <f ca="1">SUM(0.166*(R720-L720),L720)</f>
        <v>6.4707500000000007</v>
      </c>
      <c r="N720" s="109">
        <f ca="1">SUM(0.333*(R720-L720),L720)</f>
        <v>8.5791250000000012</v>
      </c>
      <c r="O720" s="71">
        <f ca="1">SUM(0.5*(R720-L720),L720)</f>
        <v>10.6875</v>
      </c>
      <c r="P720" s="71">
        <f ca="1">SUM(0.666*(R720-L720),L720)</f>
        <v>12.78325</v>
      </c>
      <c r="Q720" s="71">
        <f ca="1">SUM(0.832*(R720-L720),L720)</f>
        <v>14.879</v>
      </c>
      <c r="R720" s="108">
        <v>17</v>
      </c>
      <c r="S720" s="122"/>
      <c r="T720" s="111">
        <f ca="1">SUM((BN20+BO20+BP20+BQ19+BR19+BS19+BT18+BU18+BV18+BW17+BX17+BY17+BZ16+CA16+CB16+CG14+CH14+CI14+CN12+CO12+CP12+CQ11+CR11+CS11)*0.132/3,(CC15+CD15+CE15+CF15+CJ13+CK13+CL13+CM13)*0.132/4,(CT10+CU10)*0.132/2,(CT9+CS9+CR9+CQ9+CP9)*0.132/5,(CO8+CN8+CM8+CL8+CK7+CJ7+CI7+CH7+CG6+CF6+CE6+CD6+CC5+CB5+CA5+BZ5+BY4+BX4+BW4+BV4)*0.132/4,17)</f>
        <v>18.500738461538461</v>
      </c>
      <c r="U720" s="111"/>
      <c r="V720" s="122"/>
      <c r="W720" s="108"/>
    </row>
    <row r="721" spans="2:23">
      <c r="B721" s="108">
        <v>22</v>
      </c>
      <c r="C721" s="71">
        <f ca="1">SUM(0.25*(F721-B721),B721)</f>
        <v>20</v>
      </c>
      <c r="D721" s="71">
        <f ca="1">SUM(0.5*(F721-B721)+B721)</f>
        <v>18</v>
      </c>
      <c r="E721" s="71">
        <f ca="1">SUM(0.75*(F721-B721),B721)</f>
        <v>16</v>
      </c>
      <c r="F721" s="108">
        <v>14</v>
      </c>
      <c r="G721" s="71">
        <f ca="1">SUM(0.25*(J721-F721),F721)</f>
        <v>12</v>
      </c>
      <c r="H721" s="71">
        <f ca="1">SUM(0.5*(J721-F721),F721)</f>
        <v>10</v>
      </c>
      <c r="I721" s="71">
        <f ca="1">SUM(0.75*(J721-F721),F721)</f>
        <v>8</v>
      </c>
      <c r="J721" s="108">
        <f ca="1">SUM(F721,-B721,F721)</f>
        <v>6</v>
      </c>
      <c r="K721" s="71">
        <f ca="1">SUM(0.5*(L721-J721),J721)</f>
        <v>4.5</v>
      </c>
      <c r="L721" s="108">
        <f ca="1">SUM(J721,J721,-H721,0.25*ABS(J721-H721))</f>
        <v>3</v>
      </c>
      <c r="M721" s="109">
        <f ca="1">SUM(0.166*(R721-L721),L721)</f>
        <v>5.324</v>
      </c>
      <c r="N721" s="109">
        <f ca="1">SUM(0.333*(R721-L721),L721)</f>
        <v>7.662</v>
      </c>
      <c r="O721" s="71">
        <f ca="1">SUM(0.5*(R721-L721),L721)</f>
        <v>10</v>
      </c>
      <c r="P721" s="71">
        <f ca="1">SUM(0.666*(R721-L721),L721)</f>
        <v>12.324</v>
      </c>
      <c r="Q721" s="71">
        <f ca="1">SUM(0.832*(R721-L721),L721)</f>
        <v>14.648</v>
      </c>
      <c r="R721" s="108">
        <v>17</v>
      </c>
      <c r="S721" s="122"/>
      <c r="T721" s="111">
        <f ca="1">SUM((BL20+BM20+BN20+BS18+BT18+BU18+BZ16+CA16+CB16)*0.132/3,(BO19+BP19+BQ19+BR19+BV17+BW17+BX17+BY17+CC15+CD15+CE15+CF15+CG14+CH14+CI14+CJ14+CK13+CL13+CM13+CN13+CO12+CP12+CQ12+CR12)*0.132/4,(CS11+CT11+CU11+CV10+CW10+CX10)*0.132/3,(CW9+CV9+CU9+CT9+CS9+CR8+CQ8+CP8+CO8+CN8+CM7+CL7+CK7+CJ7+CI7+CH6+CG6+CF6+CE6+CD6)*0.132/5,(CC5+CB5+CA5+BZ5+BY4+BX4+BW4+BV4)*0.132/4,17)</f>
        <v>18.192738461538461</v>
      </c>
      <c r="U721" s="111"/>
      <c r="V721" s="122"/>
      <c r="W721" s="108"/>
    </row>
    <row r="722" spans="2:23">
      <c r="B722" s="108">
        <v>23</v>
      </c>
      <c r="C722" s="71">
        <f ca="1">SUM(0.25*(F722-B722),B722)</f>
        <v>20.75</v>
      </c>
      <c r="D722" s="71">
        <f ca="1">SUM(0.5*(F722-B722)+B722)</f>
        <v>18.5</v>
      </c>
      <c r="E722" s="71">
        <f ca="1">SUM(0.75*(F722-B722),B722)</f>
        <v>16.25</v>
      </c>
      <c r="F722" s="108">
        <v>14</v>
      </c>
      <c r="G722" s="71">
        <f ca="1">SUM(0.25*(J722-F722),F722)</f>
        <v>11.75</v>
      </c>
      <c r="H722" s="71">
        <f ca="1">SUM(0.5*(J722-F722),F722)</f>
        <v>9.5</v>
      </c>
      <c r="I722" s="71">
        <f ca="1">SUM(0.75*(J722-F722),F722)</f>
        <v>7.25</v>
      </c>
      <c r="J722" s="108">
        <f ca="1">SUM(F722,-B722,F722)</f>
        <v>5</v>
      </c>
      <c r="K722" s="71">
        <f ca="1">SUM(0.5*(L722-J722),J722)</f>
        <v>3.3125</v>
      </c>
      <c r="L722" s="108">
        <f ca="1">SUM(J722,J722,-H722,0.25*ABS(J722-H722))</f>
        <v>1.625</v>
      </c>
      <c r="M722" s="109">
        <f ca="1">SUM(0.166*(R722-L722),L722)</f>
        <v>4.1772500000000008</v>
      </c>
      <c r="N722" s="109">
        <f ca="1">SUM(0.333*(R722-L722),L722)</f>
        <v>6.744875</v>
      </c>
      <c r="O722" s="71">
        <f ca="1">SUM(0.5*(R722-L722),L722)</f>
        <v>9.3125</v>
      </c>
      <c r="P722" s="71">
        <f ca="1">SUM(0.666*(R722-L722),L722)</f>
        <v>11.86475</v>
      </c>
      <c r="Q722" s="71">
        <f ca="1">SUM(0.832*(R722-L722),L722)</f>
        <v>14.417</v>
      </c>
      <c r="R722" s="108">
        <v>17</v>
      </c>
      <c r="S722" s="122"/>
      <c r="T722" s="111">
        <f ca="1">SUM((BJ20+BK20+BL20)*0.132/3,(BM19+BN19+BO19+BP19+BQ18+BR18+BS18+BT18+BU17+BV17+BW17+BX17+BY16+BZ16+CA16+CB16+CH14+CI14+CJ14+CK14+CQ12+CR12+CS12+CT12+CU11+CV11+CW11+CX11)*0.132/4,(CC15+CD15+CE15+CF15+CG15+CL13+CM13+CN13+CO13+CP13)*0.132/5,(CY10+CZ10+DA10)*0.132/3,(CZ9+CY9+CX9+CW9+CV9+CU9)*0.132/6,(CT8+CS8+CR8+CQ8+CP8+CO7+CN7+CM7+CL7+CK7+CJ6+CI6+CH6+CG6+CF6+CE5+CD5+CC5+CB5+CA5+BZ4+BY4+BX4+BW4+BV4)*0.132/5,17)</f>
        <v>17.937538461538463</v>
      </c>
      <c r="U722" s="111"/>
      <c r="V722" s="122"/>
      <c r="W722" s="108"/>
    </row>
    <row r="723" spans="2:23">
      <c r="B723" s="108"/>
      <c r="C723" s="71"/>
      <c r="D723" s="71"/>
      <c r="E723" s="71"/>
      <c r="F723" s="108"/>
      <c r="G723" s="71"/>
      <c r="H723" s="71"/>
      <c r="I723" s="71"/>
      <c r="J723" s="108"/>
      <c r="K723" s="71"/>
      <c r="L723" s="108"/>
      <c r="M723" s="109"/>
      <c r="N723" s="109"/>
      <c r="O723" s="71"/>
      <c r="P723" s="71"/>
      <c r="Q723" s="71"/>
      <c r="R723" s="108"/>
      <c r="S723" s="122"/>
      <c r="T723" s="111"/>
      <c r="U723" s="111"/>
      <c r="V723" s="122"/>
      <c r="W723" s="108"/>
    </row>
    <row r="724" spans="2:23">
      <c r="B724" s="108">
        <v>15</v>
      </c>
      <c r="C724" s="71">
        <f ca="1">SUM(0.25*(F724-B724),B724)</f>
        <v>15</v>
      </c>
      <c r="D724" s="71">
        <f ca="1">SUM(0.5*(F724-B724)+B724)</f>
        <v>15</v>
      </c>
      <c r="E724" s="71">
        <f ca="1">SUM(0.75*(F724-B724),B724)</f>
        <v>15</v>
      </c>
      <c r="F724" s="108">
        <v>15</v>
      </c>
      <c r="G724" s="71">
        <f ca="1">SUM(0.25*(J724-F724),F724)</f>
        <v>15</v>
      </c>
      <c r="H724" s="71">
        <f ca="1">SUM(0.5*(J724-F724),F724)</f>
        <v>15</v>
      </c>
      <c r="I724" s="71">
        <f ca="1">SUM(0.75*(J724-F724),F724)</f>
        <v>15</v>
      </c>
      <c r="J724" s="108">
        <f ca="1">SUM(F724,-B724,F724)</f>
        <v>15</v>
      </c>
      <c r="K724" s="71">
        <f ca="1">SUM(0.5*(L724-J724),J724)</f>
        <v>15.1</v>
      </c>
      <c r="L724" s="108">
        <f ca="1">SUM(J724,J724,-H724,0.25*ABS(J724-H724),0.1*(17-F724))</f>
        <v>15.2</v>
      </c>
      <c r="M724" s="109">
        <f ca="1">SUM(0.166*(R724-L724),L724)</f>
        <v>15.4988</v>
      </c>
      <c r="N724" s="109">
        <f ca="1">SUM(0.333*(R724-L724),L724)</f>
        <v>15.7994</v>
      </c>
      <c r="O724" s="71">
        <f ca="1">SUM(0.5*(R724-L724),L724)</f>
        <v>16.1</v>
      </c>
      <c r="P724" s="71">
        <f ca="1">SUM(0.666*(R724-L724),L724)</f>
        <v>16.3988</v>
      </c>
      <c r="Q724" s="71">
        <f ca="1">SUM(0.832*(R724-L724),L724)</f>
        <v>16.6976</v>
      </c>
      <c r="R724" s="108">
        <v>17</v>
      </c>
      <c r="S724" s="122"/>
      <c r="T724" s="111">
        <f ca="1">SUM((BZ20+BZ19+BZ18+BZ17+BZ16+BZ15+BZ14+BZ13+BZ12+BZ11+BZ10+BY9+BX8+BW7+BW6+BV5+BV4)*0.132,17)</f>
        <v>18.443538461538463</v>
      </c>
      <c r="U724" s="111"/>
      <c r="V724" s="122"/>
      <c r="W724" s="108"/>
    </row>
    <row r="725" spans="2:23">
      <c r="B725" s="108">
        <v>16</v>
      </c>
      <c r="C725" s="71">
        <f ca="1">SUM(0.25*(F725-B725),B725)</f>
        <v>15.75</v>
      </c>
      <c r="D725" s="71">
        <f ca="1">SUM(0.5*(F725-B725)+B725)</f>
        <v>15.5</v>
      </c>
      <c r="E725" s="71">
        <f ca="1">SUM(0.75*(F725-B725),B725)</f>
        <v>15.25</v>
      </c>
      <c r="F725" s="108">
        <v>15</v>
      </c>
      <c r="G725" s="71">
        <f ca="1">SUM(0.25*(J725-F725),F725)</f>
        <v>14.75</v>
      </c>
      <c r="H725" s="71">
        <f ca="1">SUM(0.5*(J725-F725),F725)</f>
        <v>14.5</v>
      </c>
      <c r="I725" s="71">
        <f ca="1">SUM(0.75*(J725-F725),F725)</f>
        <v>14.25</v>
      </c>
      <c r="J725" s="108">
        <f ca="1">SUM(F725,-B725,F725)</f>
        <v>14</v>
      </c>
      <c r="K725" s="71">
        <f ca="1">SUM(0.5*(L725-J725),J725)</f>
        <v>13.8125</v>
      </c>
      <c r="L725" s="108">
        <f ca="1">SUM(J725,J725,-H725,0.25*ABS(J725-H725))</f>
        <v>13.625</v>
      </c>
      <c r="M725" s="109">
        <f ca="1">SUM(0.166*(R725-L725),L725)</f>
        <v>14.18525</v>
      </c>
      <c r="N725" s="109">
        <f ca="1">SUM(0.333*(R725-L725),L725)</f>
        <v>14.748875</v>
      </c>
      <c r="O725" s="71">
        <f ca="1">SUM(0.5*(R725-L725),L725)</f>
        <v>15.3125</v>
      </c>
      <c r="P725" s="71">
        <f ca="1">SUM(0.666*(R725-L725),L725)</f>
        <v>15.87275</v>
      </c>
      <c r="Q725" s="71">
        <f ca="1">SUM(0.832*(R725-L725),L725)</f>
        <v>16.433</v>
      </c>
      <c r="R725" s="108">
        <v>17</v>
      </c>
      <c r="S725" s="122"/>
      <c r="T725" s="111">
        <f ca="1">SUM((BX20+BY19+BY18+BZ17+BZ16+CA15+CA14+CB13+CB12+CC11+CC10+BZ8+BY7+BX6+BW5+BV4)*0.132,(CB9+CA9)*0.132/2,17)</f>
        <v>19.103538461538463</v>
      </c>
      <c r="U725" s="111"/>
      <c r="V725" s="122"/>
      <c r="W725" s="108"/>
    </row>
    <row r="726" spans="2:23">
      <c r="B726" s="108">
        <v>17</v>
      </c>
      <c r="C726" s="71">
        <f ca="1">SUM(0.25*(F726-B726),B726)</f>
        <v>16.5</v>
      </c>
      <c r="D726" s="71">
        <f ca="1">SUM(0.5*(F726-B726)+B726)</f>
        <v>16</v>
      </c>
      <c r="E726" s="71">
        <f ca="1">SUM(0.75*(F726-B726),B726)</f>
        <v>15.5</v>
      </c>
      <c r="F726" s="108">
        <v>15</v>
      </c>
      <c r="G726" s="71">
        <f ca="1">SUM(0.25*(J726-F726),F726)</f>
        <v>14.5</v>
      </c>
      <c r="H726" s="71">
        <f ca="1">SUM(0.5*(J726-F726),F726)</f>
        <v>14</v>
      </c>
      <c r="I726" s="71">
        <f ca="1">SUM(0.75*(J726-F726),F726)</f>
        <v>13.5</v>
      </c>
      <c r="J726" s="108">
        <f ca="1">SUM(F726,-B726,F726)</f>
        <v>13</v>
      </c>
      <c r="K726" s="71">
        <f ca="1">SUM(0.5*(L726-J726),J726)</f>
        <v>12.625</v>
      </c>
      <c r="L726" s="108">
        <f ca="1">SUM(J726,J726,-H726,0.25*ABS(J726-H726))</f>
        <v>12.25</v>
      </c>
      <c r="M726" s="109">
        <f ca="1">SUM(0.166*(R726-L726),L726)</f>
        <v>13.0385</v>
      </c>
      <c r="N726" s="109">
        <f ca="1">SUM(0.333*(R726-L726),L726)</f>
        <v>13.83175</v>
      </c>
      <c r="O726" s="71">
        <f ca="1">SUM(0.5*(R726-L726),L726)</f>
        <v>14.625</v>
      </c>
      <c r="P726" s="71">
        <f ca="1">SUM(0.666*(R726-L726),L726)</f>
        <v>15.413499999999999</v>
      </c>
      <c r="Q726" s="71">
        <f ca="1">SUM(0.832*(R726-L726),L726)</f>
        <v>16.201999999999998</v>
      </c>
      <c r="R726" s="108">
        <v>17</v>
      </c>
      <c r="S726" s="122"/>
      <c r="T726" s="111">
        <f ca="1">SUM((BV20+BW19+BX18+BY17+BZ16+CA15+CB14+CC13+CD12+CE11+CE10+BX6+BW5+BV4)*0.132,(CD9+CC9+CB8+CA8+BZ7+BY7)*0.132/2,17)</f>
        <v>19.235538461538461</v>
      </c>
      <c r="U726" s="111"/>
      <c r="V726" s="122"/>
      <c r="W726" s="108"/>
    </row>
    <row r="727" spans="2:23">
      <c r="B727" s="108">
        <v>18</v>
      </c>
      <c r="C727" s="71">
        <f ca="1">SUM(0.25*(F727-B727),B727)</f>
        <v>17.25</v>
      </c>
      <c r="D727" s="71">
        <f ca="1">SUM(0.5*(F727-B727)+B727)</f>
        <v>16.5</v>
      </c>
      <c r="E727" s="71">
        <f ca="1">SUM(0.75*(F727-B727),B727)</f>
        <v>15.75</v>
      </c>
      <c r="F727" s="108">
        <v>15</v>
      </c>
      <c r="G727" s="71">
        <f ca="1">SUM(0.25*(J727-F727),F727)</f>
        <v>14.25</v>
      </c>
      <c r="H727" s="71">
        <f ca="1">SUM(0.5*(J727-F727),F727)</f>
        <v>13.5</v>
      </c>
      <c r="I727" s="71">
        <f ca="1">SUM(0.75*(J727-F727),F727)</f>
        <v>12.75</v>
      </c>
      <c r="J727" s="108">
        <f ca="1">SUM(F727,-B727,F727)</f>
        <v>12</v>
      </c>
      <c r="K727" s="71">
        <f ca="1">SUM(0.5*(L727-J727),J727)</f>
        <v>11.4375</v>
      </c>
      <c r="L727" s="108">
        <f ca="1">SUM(J727,J727,-H727,0.25*ABS(J727-H727))</f>
        <v>10.875</v>
      </c>
      <c r="M727" s="109">
        <f ca="1">SUM(0.166*(R727-L727),L727)</f>
        <v>11.89175</v>
      </c>
      <c r="N727" s="109">
        <f ca="1">SUM(0.333*(R727-L727),L727)</f>
        <v>12.914625000000001</v>
      </c>
      <c r="O727" s="71">
        <f ca="1">SUM(0.5*(R727-L727),L727)</f>
        <v>13.9375</v>
      </c>
      <c r="P727" s="71">
        <f ca="1">SUM(0.666*(R727-L727),L727)</f>
        <v>14.95425</v>
      </c>
      <c r="Q727" s="71">
        <f ca="1">SUM(0.832*(R727-L727),L727)</f>
        <v>15.971</v>
      </c>
      <c r="R727" s="108">
        <v>17</v>
      </c>
      <c r="S727" s="122"/>
      <c r="T727" s="111">
        <f ca="1">SUM((BT20+BW18+BZ16+CC14+CF12+CG11+CH10)*0.132,(BU19+BV19+BX17+BY17+CA15+CB15+CD13+CE13+CG9+CF9+CE8+CD8+CC7+CB7+CA6+BZ6+BY5+BX5+BW4+BV4)*0.132/2,17)</f>
        <v>18.707538461538462</v>
      </c>
      <c r="U727" s="111"/>
      <c r="V727" s="122"/>
      <c r="W727" s="108"/>
    </row>
    <row r="728" spans="2:23">
      <c r="B728" s="108">
        <v>19</v>
      </c>
      <c r="C728" s="71">
        <f ca="1">SUM(0.25*(F728-B728),B728)</f>
        <v>18</v>
      </c>
      <c r="D728" s="71">
        <f ca="1">SUM(0.5*(F728-B728)+B728)</f>
        <v>17</v>
      </c>
      <c r="E728" s="71">
        <f ca="1">SUM(0.75*(F728-B728),B728)</f>
        <v>16</v>
      </c>
      <c r="F728" s="108">
        <v>15</v>
      </c>
      <c r="G728" s="71">
        <f ca="1">SUM(0.25*(J728-F728),F728)</f>
        <v>14</v>
      </c>
      <c r="H728" s="71">
        <f ca="1">SUM(0.5*(J728-F728),F728)</f>
        <v>13</v>
      </c>
      <c r="I728" s="71">
        <f ca="1">SUM(0.75*(J728-F728),F728)</f>
        <v>12</v>
      </c>
      <c r="J728" s="108">
        <f ca="1">SUM(F728,-B728,F728)</f>
        <v>11</v>
      </c>
      <c r="K728" s="71">
        <f ca="1">SUM(0.5*(L728-J728),J728)</f>
        <v>10.25</v>
      </c>
      <c r="L728" s="108">
        <f ca="1">SUM(J728,J728,-H728,0.25*ABS(J728-H728))</f>
        <v>9.5</v>
      </c>
      <c r="M728" s="109">
        <f ca="1">SUM(0.166*(R728-L728),L728)</f>
        <v>10.745000000000001</v>
      </c>
      <c r="N728" s="109">
        <f ca="1">SUM(0.333*(R728-L728),L728)</f>
        <v>11.9975</v>
      </c>
      <c r="O728" s="71">
        <f ca="1">SUM(0.5*(R728-L728),L728)</f>
        <v>13.25</v>
      </c>
      <c r="P728" s="71">
        <f ca="1">SUM(0.666*(R728-L728),L728)</f>
        <v>14.495000000000001</v>
      </c>
      <c r="Q728" s="71">
        <f ca="1">SUM(0.832*(R728-L728),L728)</f>
        <v>15.739999999999998</v>
      </c>
      <c r="R728" s="108">
        <v>17</v>
      </c>
      <c r="S728" s="122"/>
      <c r="T728" s="111">
        <f ca="1">SUM((BS19+BT19+BU18+BV18+BW17+BX17+BY16+BZ16+CA15+CB15+CC14+CD14+CE13+CF13+CG12+CH12+CI11+CJ11)*0.132/2,(BR20+CK10)*0.132,(CJ9+CI9+CH9+CG8+CF8+CE8+CD7+CC7+CB7)*0.132/3,(CA6+BZ6+BY5+BX5+BW4+BV4)*0.132/2,17)</f>
        <v>19.103538461538459</v>
      </c>
      <c r="U728" s="111"/>
      <c r="V728" s="122"/>
      <c r="W728" s="108"/>
    </row>
    <row r="729" spans="2:23">
      <c r="B729" s="108">
        <v>20</v>
      </c>
      <c r="C729" s="71">
        <f ca="1">SUM(0.25*(F729-B729),B729)</f>
        <v>18.75</v>
      </c>
      <c r="D729" s="71">
        <f ca="1">SUM(0.5*(F729-B729)+B729)</f>
        <v>17.5</v>
      </c>
      <c r="E729" s="71">
        <f ca="1">SUM(0.75*(F729-B729),B729)</f>
        <v>16.25</v>
      </c>
      <c r="F729" s="108">
        <v>15</v>
      </c>
      <c r="G729" s="71">
        <f ca="1">SUM(0.25*(J729-F729),F729)</f>
        <v>13.75</v>
      </c>
      <c r="H729" s="71">
        <f ca="1">SUM(0.5*(J729-F729),F729)</f>
        <v>12.5</v>
      </c>
      <c r="I729" s="71">
        <f ca="1">SUM(0.75*(J729-F729),F729)</f>
        <v>11.25</v>
      </c>
      <c r="J729" s="108">
        <f ca="1">SUM(F729,-B729,F729)</f>
        <v>10</v>
      </c>
      <c r="K729" s="71">
        <f ca="1">SUM(0.5*(L729-J729),J729)</f>
        <v>9.0625</v>
      </c>
      <c r="L729" s="108">
        <f ca="1">SUM(J729,J729,-H729,0.25*ABS(J729-H729))</f>
        <v>8.125</v>
      </c>
      <c r="M729" s="109">
        <f ca="1">SUM(0.166*(R729-L729),L729)</f>
        <v>9.59825</v>
      </c>
      <c r="N729" s="109">
        <f ca="1">SUM(0.333*(R729-L729),L729)</f>
        <v>11.080375</v>
      </c>
      <c r="O729" s="71">
        <f ca="1">SUM(0.5*(R729-L729),L729)</f>
        <v>12.5625</v>
      </c>
      <c r="P729" s="71">
        <f ca="1">SUM(0.666*(R729-L729),L729)</f>
        <v>14.03575</v>
      </c>
      <c r="Q729" s="71">
        <f ca="1">SUM(0.832*(R729-L729),L729)</f>
        <v>15.509</v>
      </c>
      <c r="R729" s="108">
        <v>17</v>
      </c>
      <c r="S729" s="122"/>
      <c r="T729" s="111">
        <f ca="1">SUM((BP20+BQ20+BR19+BS19+BW17+BX17+BY16+BZ16+CD14+CE14+CI12+CJ12+CK11+CL11+CM10+CN10)*0.132/2,(BT18+BU18+BV18+CA15+CB15+CC15+CF13+CG13+CH13+CM9+CL9+CK9+CJ8+CI8+CH8+CG7+CF7+CE7+CD6+CC6+CB6+CA5+BZ5+BY5+BX4+BW4+BV4)*0.132/3,17)</f>
        <v>18.619538461538461</v>
      </c>
      <c r="U729" s="111"/>
      <c r="V729" s="122"/>
      <c r="W729" s="108"/>
    </row>
    <row r="730" spans="2:23">
      <c r="B730" s="108">
        <v>21</v>
      </c>
      <c r="C730" s="71">
        <f ca="1">SUM(0.25*(F730-B730),B730)</f>
        <v>19.5</v>
      </c>
      <c r="D730" s="71">
        <f ca="1">SUM(0.5*(F730-B730)+B730)</f>
        <v>18</v>
      </c>
      <c r="E730" s="71">
        <f ca="1">SUM(0.75*(F730-B730),B730)</f>
        <v>16.5</v>
      </c>
      <c r="F730" s="108">
        <v>15</v>
      </c>
      <c r="G730" s="71">
        <f ca="1">SUM(0.25*(J730-F730),F730)</f>
        <v>13.5</v>
      </c>
      <c r="H730" s="71">
        <f ca="1">SUM(0.5*(J730-F730),F730)</f>
        <v>12</v>
      </c>
      <c r="I730" s="71">
        <f ca="1">SUM(0.75*(J730-F730),F730)</f>
        <v>10.5</v>
      </c>
      <c r="J730" s="108">
        <f ca="1">SUM(F730,-B730,F730)</f>
        <v>9</v>
      </c>
      <c r="K730" s="71">
        <f ca="1">SUM(0.5*(L730-J730),J730)</f>
        <v>7.875</v>
      </c>
      <c r="L730" s="108">
        <f ca="1">SUM(J730,J730,-H730,0.25*ABS(J730-H730))</f>
        <v>6.75</v>
      </c>
      <c r="M730" s="109">
        <f ca="1">SUM(0.166*(R730-L730),L730)</f>
        <v>8.4515</v>
      </c>
      <c r="N730" s="109">
        <f ca="1">SUM(0.333*(R730-L730),L730)</f>
        <v>10.16325</v>
      </c>
      <c r="O730" s="71">
        <f ca="1">SUM(0.5*(R730-L730),L730)</f>
        <v>11.875</v>
      </c>
      <c r="P730" s="71">
        <f ca="1">SUM(0.666*(R730-L730),L730)</f>
        <v>13.5765</v>
      </c>
      <c r="Q730" s="71">
        <f ca="1">SUM(0.832*(R730-L730),L730)</f>
        <v>15.278</v>
      </c>
      <c r="R730" s="108">
        <v>17</v>
      </c>
      <c r="S730" s="122"/>
      <c r="T730" s="111">
        <f ca="1">SUM((BN20+BO20+BS18+BT18)*0.132/2,(BP19+BQ19+BR19+BU17+BV17+BW17+BX16+BY16+BZ16+CA15+CB15+CC15+CD14+CE14+CF14+CG13+CH13+CI13+CJ12+CK12+CL12+CM11+CN11+CO11)*0.132/3,(CP10+CQ10)*0.132/2,(CP9+CO9+CN9+CM9+CL8+CK8+CJ8+CI8+CH7+CG7+CF7+CE7)*0.132/4,(CD6+CC6+CB6+CA5+BZ5+BY5+BX4+BW4+BV4)*0.132/3,17)</f>
        <v>18.421538461538461</v>
      </c>
      <c r="U730" s="111"/>
      <c r="V730" s="122"/>
      <c r="W730" s="108"/>
    </row>
    <row r="731" spans="2:23">
      <c r="B731" s="108">
        <v>22</v>
      </c>
      <c r="C731" s="71">
        <f ca="1">SUM(0.25*(F731-B731),B731)</f>
        <v>20.25</v>
      </c>
      <c r="D731" s="71">
        <f ca="1">SUM(0.5*(F731-B731)+B731)</f>
        <v>18.5</v>
      </c>
      <c r="E731" s="71">
        <f ca="1">SUM(0.75*(F731-B731),B731)</f>
        <v>16.75</v>
      </c>
      <c r="F731" s="108">
        <v>15</v>
      </c>
      <c r="G731" s="71">
        <f ca="1">SUM(0.25*(J731-F731),F731)</f>
        <v>13.25</v>
      </c>
      <c r="H731" s="71">
        <f ca="1">SUM(0.5*(J731-F731),F731)</f>
        <v>11.5</v>
      </c>
      <c r="I731" s="71">
        <f ca="1">SUM(0.75*(J731-F731),F731)</f>
        <v>9.75</v>
      </c>
      <c r="J731" s="108">
        <f ca="1">SUM(F731,-B731,F731)</f>
        <v>8</v>
      </c>
      <c r="K731" s="71">
        <f ca="1">SUM(0.5*(L731-J731),J731)</f>
        <v>6.6875</v>
      </c>
      <c r="L731" s="108">
        <f ca="1">SUM(J731,J731,-H731,0.25*ABS(J731-H731))</f>
        <v>5.375</v>
      </c>
      <c r="M731" s="109">
        <f ca="1">SUM(0.166*(R731-L731),L731)</f>
        <v>7.30475</v>
      </c>
      <c r="N731" s="109">
        <f ca="1">SUM(0.333*(R731-L731),L731)</f>
        <v>9.246125</v>
      </c>
      <c r="O731" s="71">
        <f ca="1">SUM(0.5*(R731-L731),L731)</f>
        <v>11.1875</v>
      </c>
      <c r="P731" s="71">
        <f ca="1">SUM(0.666*(R731-L731),L731)</f>
        <v>13.11725</v>
      </c>
      <c r="Q731" s="71">
        <f ca="1">SUM(0.832*(R731-L731),L731)</f>
        <v>15.046999999999999</v>
      </c>
      <c r="R731" s="108">
        <v>17</v>
      </c>
      <c r="S731" s="122"/>
      <c r="T731" s="111">
        <f ca="1">SUM((BL20+BM20+BN20+BO19+BP19+BQ19+BR18+BS18+BT18+BU17+BV17+BW17+BX16+BY16+BZ16+CE14+CF14+CG14+CL12+CM12+CN12+CO11+CP11+CQ11)*0.132/3,(CA15+CB15+CC15+CD15+CH13+CI13+CJ13+CK13)*0.132/4,(CR10+CS10)*0.132/2,(CR9+CQ9+CP9+CO9+CN8+CM8+CL8+CK8+CJ7+CI7+CH7+CG7+CF6+CE6+CD6+CC6+CB5+CA5+BZ5+BY5)*0.132/4,(BX4+BW4+BV4)*0.132/3,17)</f>
        <v>18.22353846153846</v>
      </c>
      <c r="U731" s="111"/>
      <c r="V731" s="122"/>
      <c r="W731" s="108"/>
    </row>
    <row r="732" spans="2:23">
      <c r="B732" s="108">
        <v>23</v>
      </c>
      <c r="C732" s="71">
        <f ca="1">SUM(0.25*(F732-B732),B732)</f>
        <v>21</v>
      </c>
      <c r="D732" s="71">
        <f ca="1">SUM(0.5*(F732-B732)+B732)</f>
        <v>19</v>
      </c>
      <c r="E732" s="71">
        <f ca="1">SUM(0.75*(F732-B732),B732)</f>
        <v>17</v>
      </c>
      <c r="F732" s="108">
        <v>15</v>
      </c>
      <c r="G732" s="71">
        <f ca="1">SUM(0.25*(J732-F732),F732)</f>
        <v>13</v>
      </c>
      <c r="H732" s="71">
        <f ca="1">SUM(0.5*(J732-F732),F732)</f>
        <v>11</v>
      </c>
      <c r="I732" s="71">
        <f ca="1">SUM(0.75*(J732-F732),F732)</f>
        <v>9</v>
      </c>
      <c r="J732" s="108">
        <f ca="1">SUM(F732,-B732,F732)</f>
        <v>7</v>
      </c>
      <c r="K732" s="71">
        <f ca="1">SUM(0.5*(L732-J732),J732)</f>
        <v>5.5</v>
      </c>
      <c r="L732" s="108">
        <f ca="1">SUM(J732,J732,-H732,0.25*ABS(J732-H732))</f>
        <v>4</v>
      </c>
      <c r="M732" s="109">
        <f ca="1">SUM(0.166*(R732-L732),L732)</f>
        <v>6.1579999999999995</v>
      </c>
      <c r="N732" s="109">
        <f ca="1">SUM(0.333*(R732-L732),L732)</f>
        <v>8.329</v>
      </c>
      <c r="O732" s="71">
        <f ca="1">SUM(0.5*(R732-L732),L732)</f>
        <v>10.5</v>
      </c>
      <c r="P732" s="71">
        <f ca="1">SUM(0.666*(R732-L732),L732)</f>
        <v>12.658000000000001</v>
      </c>
      <c r="Q732" s="71">
        <f ca="1">SUM(0.832*(R732-L732),L732)</f>
        <v>14.815999999999999</v>
      </c>
      <c r="R732" s="108">
        <v>17</v>
      </c>
      <c r="S732" s="122"/>
      <c r="T732" s="111">
        <f ca="1">SUM((BJ20+BK20+BL20+BQ18+BR18+BS18+BX16+BY16+BZ16)*0.132/3,(BM19+BN19+BO19+BP19+BT17+BU17+BV17+BW17+CA15+CB15+CC15+CD15+CE14+CF14+CG14+CH14+CI13+CJ13+CK13+CL13+CM12+CN12+CO12+CP12)*0.132/4,(CQ11+CR11+CS11+CT10+CU10+CV10)*0.132/3,(CU9+CT9+CS9+CR9+CQ9+CP8+CO8+CN8+CM8+CL8)*0.132/5,(CK7+CJ7+CI7+CH7+CG6+CF6+CE6+CD6+CC5+CB5+CA5+BZ5+BY4+BX4+BW4+BV4)*0.132/4,17)</f>
        <v>18.186138461538462</v>
      </c>
      <c r="U732" s="111"/>
      <c r="V732" s="122"/>
      <c r="W732" s="108"/>
    </row>
    <row r="733" spans="2:23">
      <c r="B733" s="108">
        <v>24</v>
      </c>
      <c r="C733" s="71">
        <f ca="1">SUM(0.25*(F733-B733),B733)</f>
        <v>21.75</v>
      </c>
      <c r="D733" s="71">
        <f ca="1">SUM(0.5*(F733-B733)+B733)</f>
        <v>19.5</v>
      </c>
      <c r="E733" s="71">
        <f ca="1">SUM(0.75*(F733-B733),B733)</f>
        <v>17.25</v>
      </c>
      <c r="F733" s="108">
        <v>15</v>
      </c>
      <c r="G733" s="71">
        <f ca="1">SUM(0.25*(J733-F733),F733)</f>
        <v>12.75</v>
      </c>
      <c r="H733" s="71">
        <f ca="1">SUM(0.5*(J733-F733),F733)</f>
        <v>10.5</v>
      </c>
      <c r="I733" s="71">
        <f ca="1">SUM(0.75*(J733-F733),F733)</f>
        <v>8.25</v>
      </c>
      <c r="J733" s="108">
        <f ca="1">SUM(F733,-B733,F733)</f>
        <v>6</v>
      </c>
      <c r="K733" s="71">
        <f ca="1">SUM(0.5*(L733-J733),J733)</f>
        <v>4.3125</v>
      </c>
      <c r="L733" s="108">
        <f ca="1">SUM(J733,J733,-H733,0.25*ABS(J733-H733))</f>
        <v>2.625</v>
      </c>
      <c r="M733" s="109">
        <f ca="1">SUM(0.166*(R733-L733),L733)</f>
        <v>5.01125</v>
      </c>
      <c r="N733" s="109">
        <f ca="1">SUM(0.333*(R733-L733),L733)</f>
        <v>7.411875</v>
      </c>
      <c r="O733" s="71">
        <f ca="1">SUM(0.5*(R733-L733),L733)</f>
        <v>9.8125</v>
      </c>
      <c r="P733" s="71">
        <f ca="1">SUM(0.666*(R733-L733),L733)</f>
        <v>12.19875</v>
      </c>
      <c r="Q733" s="71">
        <f ca="1">SUM(0.832*(R733-L733),L733)</f>
        <v>14.584999999999999</v>
      </c>
      <c r="R733" s="108">
        <v>17</v>
      </c>
      <c r="S733" s="122"/>
      <c r="T733" s="111">
        <f ca="1">SUM((BH20++BI20+BJ20)*0.132/3,(BK19+BL19+BM19+BN19+BO18+BP18+BQ18+BR18+BS17+BT17+BU17+BV17+BW16+BX16+BY16+BZ16+CF14+CG14+CH14+CI14+CO12+CP12+CQ12+CR12+CS11+CT11+CU11+CV11)*0.132/4,(CA15+CB15+CC15+CD15+CE15+CJ13+CK13+CL13+CM13+CN13)*0.132/5,(CW10+CX10+CY10)*0.132/3,(CX9+CW9+CV9+CU9+CT9+CS8+CR8+CQ8+CP8+CO8+CN7+CM7+CL7+CK7+CJ7+CI6+CH6+CG6+CF6+CE6+CD5+CC5+CB5+CA5+BZ5)*0.132/5,(BY4+BX4+BW4+BV4)*0.132/4,17)</f>
        <v>17.968338461538462</v>
      </c>
      <c r="U733" s="111"/>
      <c r="V733" s="122"/>
      <c r="W733" s="108"/>
    </row>
    <row r="734" spans="2:23">
      <c r="B734" s="108">
        <v>25</v>
      </c>
      <c r="C734" s="71">
        <f ca="1">SUM(0.25*(F734-B734),B734)</f>
        <v>22.5</v>
      </c>
      <c r="D734" s="71">
        <f ca="1">SUM(0.5*(F734-B734)+B734)</f>
        <v>20</v>
      </c>
      <c r="E734" s="71">
        <f ca="1">SUM(0.75*(F734-B734),B734)</f>
        <v>17.5</v>
      </c>
      <c r="F734" s="108">
        <v>15</v>
      </c>
      <c r="G734" s="71">
        <f ca="1">SUM(0.25*(J734-F734),F734)</f>
        <v>12.5</v>
      </c>
      <c r="H734" s="71">
        <f ca="1">SUM(0.5*(J734-F734),F734)</f>
        <v>10</v>
      </c>
      <c r="I734" s="71">
        <f ca="1">SUM(0.75*(J734-F734),F734)</f>
        <v>7.5</v>
      </c>
      <c r="J734" s="108">
        <f ca="1">SUM(F734,-B734,F734)</f>
        <v>5</v>
      </c>
      <c r="K734" s="71">
        <f ca="1">SUM(0.5*(L734-J734),J734)</f>
        <v>3.125</v>
      </c>
      <c r="L734" s="108">
        <f ca="1">SUM(J734,J734,-H734,0.25*ABS(J734-H734))</f>
        <v>1.25</v>
      </c>
      <c r="M734" s="109">
        <f ca="1">SUM(0.166*(R734-L734),L734)</f>
        <v>3.8645</v>
      </c>
      <c r="N734" s="109">
        <f ca="1">SUM(0.333*(R734-L734),L734)</f>
        <v>6.4947500000000007</v>
      </c>
      <c r="O734" s="71">
        <f ca="1">SUM(0.5*(R734-L734),L734)</f>
        <v>9.125</v>
      </c>
      <c r="P734" s="71">
        <f ca="1">SUM(0.666*(R734-L734),L734)</f>
        <v>11.739500000000001</v>
      </c>
      <c r="Q734" s="71">
        <f ca="1">SUM(0.832*(R734-L734),L734)</f>
        <v>14.354</v>
      </c>
      <c r="R734" s="108">
        <v>17</v>
      </c>
      <c r="S734" s="122"/>
      <c r="T734" s="111">
        <f ca="1">SUM((BF20+BG20+BH20+BI20+BJ19+BK19+BL19+BM19+BS17+BT17+BU17+BV17+BW16+BX16+BY16+BZ16)*0.132/4,(BN18+BO18+BP18+BQ18+BR18+CA15+CB15+CC15+CD15+CE15+CF14+CG14+CH14+CI14+CJ14+CK13+CL13+CM13+CN13+CO13+CP12+CQ12+CR12+CS12+CT12)*0.132/5,(CU11+CV11+CW11+CX11)*0.132/4,(CY10+CZ10+DA10)*0.132/3,(CZ9+CY9+CX9+CW9+CV9+CU9)*0.132/6,(CT8+CS8+CR8+CQ8+CP8+CO7+CN7+CM7+CL7+CK7+CJ6+CI6+CH6+CG6+CF6+CE5+CD5+CC5+CB5+CA5+BZ4+BY4+BX4+BW4+BV4)*0.132/5,17)</f>
        <v>17.790138461538461</v>
      </c>
      <c r="U734" s="111"/>
      <c r="V734" s="122"/>
      <c r="W734" s="108"/>
    </row>
    <row r="735" spans="2:23">
      <c r="B735" s="108"/>
      <c r="C735" s="71"/>
      <c r="D735" s="71"/>
      <c r="E735" s="71"/>
      <c r="F735" s="108"/>
      <c r="G735" s="71"/>
      <c r="H735" s="71"/>
      <c r="I735" s="71"/>
      <c r="J735" s="108"/>
      <c r="K735" s="71"/>
      <c r="L735" s="108"/>
      <c r="M735" s="109"/>
      <c r="N735" s="109"/>
      <c r="O735" s="71"/>
      <c r="P735" s="71"/>
      <c r="Q735" s="71"/>
      <c r="R735" s="108"/>
      <c r="S735" s="122"/>
      <c r="T735" s="111"/>
      <c r="U735" s="111"/>
      <c r="V735" s="122"/>
      <c r="W735" s="108"/>
    </row>
    <row r="736" spans="2:23">
      <c r="B736" s="108">
        <v>16</v>
      </c>
      <c r="C736" s="71">
        <f ca="1">SUM(0.25*(F736-B736),B736)</f>
        <v>16</v>
      </c>
      <c r="D736" s="71">
        <f ca="1">SUM(0.5*(F736-B736)+B736)</f>
        <v>16</v>
      </c>
      <c r="E736" s="71">
        <f ca="1">SUM(0.75*(F736-B736),B736)</f>
        <v>16</v>
      </c>
      <c r="F736" s="108">
        <v>16</v>
      </c>
      <c r="G736" s="71">
        <f ca="1">SUM(0.25*(J736-F736),F736)</f>
        <v>16</v>
      </c>
      <c r="H736" s="71">
        <f ca="1">SUM(0.5*(J736-F736),F736)</f>
        <v>16</v>
      </c>
      <c r="I736" s="71">
        <f ca="1">SUM(0.75*(J736-F736),F736)</f>
        <v>16</v>
      </c>
      <c r="J736" s="108">
        <f ca="1">SUM(F736,-B736,F736)</f>
        <v>16</v>
      </c>
      <c r="K736" s="71">
        <f ca="1">SUM(0.5*(L736-J736),J736)</f>
        <v>16.05</v>
      </c>
      <c r="L736" s="108">
        <f ca="1">SUM(J736,J736,-H736,0.25*ABS(J736-H736),0.1*(17-F736))</f>
        <v>16.1</v>
      </c>
      <c r="M736" s="109">
        <f ca="1">SUM(0.166*(R736-L736),L736)</f>
        <v>16.2494</v>
      </c>
      <c r="N736" s="109">
        <f ca="1">SUM(0.333*(R736-L736),L736)</f>
        <v>16.3997</v>
      </c>
      <c r="O736" s="71">
        <f ca="1">SUM(0.5*(R736-L736),L736)</f>
        <v>16.55</v>
      </c>
      <c r="P736" s="71">
        <f ca="1">SUM(0.666*(R736-L736),L736)</f>
        <v>16.6994</v>
      </c>
      <c r="Q736" s="71">
        <f ca="1">SUM(0.832*(R736-L736),L736)</f>
        <v>16.8488</v>
      </c>
      <c r="R736" s="108">
        <v>17</v>
      </c>
      <c r="S736" s="122"/>
      <c r="T736" s="111">
        <f ca="1">SUM((BX20+BX19+BX18+BX17+BX16+BX15+BX14+BX13+BX12+BX11+BX10+BX9+BW8+BW7+BV6+BV5+BV4)*0.132,17)</f>
        <v>19.103538461538459</v>
      </c>
      <c r="U736" s="111"/>
      <c r="V736" s="122"/>
      <c r="W736" s="108"/>
    </row>
    <row r="737" spans="2:23">
      <c r="B737" s="108">
        <v>17</v>
      </c>
      <c r="C737" s="71">
        <f ca="1">SUM(0.25*(F737-B737),B737)</f>
        <v>16.75</v>
      </c>
      <c r="D737" s="71">
        <f ca="1">SUM(0.5*(F737-B737)+B737)</f>
        <v>16.5</v>
      </c>
      <c r="E737" s="71">
        <f ca="1">SUM(0.75*(F737-B737),B737)</f>
        <v>16.25</v>
      </c>
      <c r="F737" s="108">
        <v>16</v>
      </c>
      <c r="G737" s="71">
        <f ca="1">SUM(0.25*(J737-F737),F737)</f>
        <v>15.75</v>
      </c>
      <c r="H737" s="71">
        <f ca="1">SUM(0.5*(J737-F737),F737)</f>
        <v>15.5</v>
      </c>
      <c r="I737" s="71">
        <f ca="1">SUM(0.75*(J737-F737),F737)</f>
        <v>15.25</v>
      </c>
      <c r="J737" s="108">
        <f ca="1">SUM(F737,-B737,F737)</f>
        <v>15</v>
      </c>
      <c r="K737" s="71">
        <f ca="1">SUM(0.5*(L737-J737),J737)</f>
        <v>14.8125</v>
      </c>
      <c r="L737" s="108">
        <f ca="1">SUM(J737,J737,-H737,0.25*ABS(J737-H737))</f>
        <v>14.625</v>
      </c>
      <c r="M737" s="109">
        <f ca="1">SUM(0.166*(R737-L737),L737)</f>
        <v>15.01925</v>
      </c>
      <c r="N737" s="109">
        <f ca="1">SUM(0.333*(R737-L737),L737)</f>
        <v>15.415875</v>
      </c>
      <c r="O737" s="71">
        <f ca="1">SUM(0.5*(R737-L737),L737)</f>
        <v>15.8125</v>
      </c>
      <c r="P737" s="71">
        <f ca="1">SUM(0.666*(R737-L737),L737)</f>
        <v>16.20675</v>
      </c>
      <c r="Q737" s="71">
        <f ca="1">SUM(0.832*(R737-L737),L737)</f>
        <v>16.601</v>
      </c>
      <c r="R737" s="108">
        <v>17</v>
      </c>
      <c r="S737" s="122"/>
      <c r="T737" s="111">
        <f ca="1">SUM((BV20+BW19+BW18+BX17+BX16+BY15+BY14+BZ13+BZ12+CA11+CA10+BZ9+BY8+BX7+BW6+BV5+BV4)*0.132,17)</f>
        <v>18.311538461538461</v>
      </c>
      <c r="U737" s="111"/>
      <c r="V737" s="122"/>
      <c r="W737" s="108"/>
    </row>
    <row r="738" spans="2:23">
      <c r="B738" s="108">
        <v>18</v>
      </c>
      <c r="C738" s="71">
        <f ca="1">SUM(0.25*(F738-B738),B738)</f>
        <v>17.5</v>
      </c>
      <c r="D738" s="71">
        <f ca="1">SUM(0.5*(F738-B738)+B738)</f>
        <v>17</v>
      </c>
      <c r="E738" s="71">
        <f ca="1">SUM(0.75*(F738-B738),B738)</f>
        <v>16.5</v>
      </c>
      <c r="F738" s="108">
        <v>16</v>
      </c>
      <c r="G738" s="71">
        <f ca="1">SUM(0.25*(J738-F738),F738)</f>
        <v>15.5</v>
      </c>
      <c r="H738" s="71">
        <f ca="1">SUM(0.5*(J738-F738),F738)</f>
        <v>15</v>
      </c>
      <c r="I738" s="71">
        <f ca="1">SUM(0.75*(J738-F738),F738)</f>
        <v>14.5</v>
      </c>
      <c r="J738" s="108">
        <f ca="1">SUM(F738,-B738,F738)</f>
        <v>14</v>
      </c>
      <c r="K738" s="71">
        <f ca="1">SUM(0.5*(L738-J738),J738)</f>
        <v>13.625</v>
      </c>
      <c r="L738" s="108">
        <f ca="1">SUM(J738,J738,-H738,0.25*ABS(J738-H738))</f>
        <v>13.25</v>
      </c>
      <c r="M738" s="109">
        <f ca="1">SUM(0.166*(R738-L738),L738)</f>
        <v>13.8725</v>
      </c>
      <c r="N738" s="109">
        <f ca="1">SUM(0.333*(R738-L738),L738)</f>
        <v>14.49875</v>
      </c>
      <c r="O738" s="71">
        <f ca="1">SUM(0.5*(R738-L738),L738)</f>
        <v>15.125</v>
      </c>
      <c r="P738" s="71">
        <f ca="1">SUM(0.666*(R738-L738),L738)</f>
        <v>15.7475</v>
      </c>
      <c r="Q738" s="71">
        <f ca="1">SUM(0.832*(R738-L738),L738)</f>
        <v>16.37</v>
      </c>
      <c r="R738" s="108">
        <v>17</v>
      </c>
      <c r="S738" s="122"/>
      <c r="T738" s="111">
        <f ca="1">SUM((BT20+BU19+BV18+BW17+BX16+BY15+BZ14+CA13+CB12+CC11+CC10+BZ8+BY7+BX6+BW5+BV4)*0.132,(CB9+CA9)*0.132/2,17)</f>
        <v>18.17953846153846</v>
      </c>
      <c r="U738" s="111"/>
      <c r="V738" s="122"/>
      <c r="W738" s="108"/>
    </row>
    <row r="739" spans="2:23">
      <c r="B739" s="108">
        <v>19</v>
      </c>
      <c r="C739" s="71">
        <f ca="1">SUM(0.25*(F739-B739),B739)</f>
        <v>18.25</v>
      </c>
      <c r="D739" s="71">
        <f ca="1">SUM(0.5*(F739-B739)+B739)</f>
        <v>17.5</v>
      </c>
      <c r="E739" s="71">
        <f ca="1">SUM(0.75*(F739-B739),B739)</f>
        <v>16.75</v>
      </c>
      <c r="F739" s="108">
        <v>16</v>
      </c>
      <c r="G739" s="71">
        <f ca="1">SUM(0.25*(J739-F739),F739)</f>
        <v>15.25</v>
      </c>
      <c r="H739" s="71">
        <f ca="1">SUM(0.5*(J739-F739),F739)</f>
        <v>14.5</v>
      </c>
      <c r="I739" s="71">
        <f ca="1">SUM(0.75*(J739-F739),F739)</f>
        <v>13.75</v>
      </c>
      <c r="J739" s="108">
        <f ca="1">SUM(F739,-B739,F739)</f>
        <v>13</v>
      </c>
      <c r="K739" s="71">
        <f ca="1">SUM(0.5*(L739-J739),J739)</f>
        <v>12.4375</v>
      </c>
      <c r="L739" s="108">
        <f ca="1">SUM(J739,J739,-H739,0.25*ABS(J739-H739))</f>
        <v>11.875</v>
      </c>
      <c r="M739" s="109">
        <f ca="1">SUM(0.166*(R739-L739),L739)</f>
        <v>12.72575</v>
      </c>
      <c r="N739" s="109">
        <f ca="1">SUM(0.333*(R739-L739),L739)</f>
        <v>13.581625</v>
      </c>
      <c r="O739" s="71">
        <f ca="1">SUM(0.5*(R739-L739),L739)</f>
        <v>14.4375</v>
      </c>
      <c r="P739" s="71">
        <f ca="1">SUM(0.666*(R739-L739),L739)</f>
        <v>15.28825</v>
      </c>
      <c r="Q739" s="71">
        <f ca="1">SUM(0.832*(R739-L739),L739)</f>
        <v>16.139</v>
      </c>
      <c r="R739" s="108">
        <v>17</v>
      </c>
      <c r="S739" s="122"/>
      <c r="T739" s="111">
        <f ca="1">SUM((BR20+BU18+BX16+CA14+CD12+CE11+CF10+BW5+BV4)*0.132,(BS19+BT19+BV17+BW17+BY15+BZ15+CB13+CC13+CE9+CD9+CC8+CB8+CA7+BZ7+BY6+BX6)*0.132/2,17)</f>
        <v>18.509538461538462</v>
      </c>
      <c r="U739" s="111"/>
      <c r="V739" s="122"/>
      <c r="W739" s="108"/>
    </row>
    <row r="740" spans="2:23">
      <c r="B740" s="108">
        <v>20</v>
      </c>
      <c r="C740" s="71">
        <f ca="1">SUM(0.25*(F740-B740),B740)</f>
        <v>19</v>
      </c>
      <c r="D740" s="71">
        <f ca="1">SUM(0.5*(F740-B740)+B740)</f>
        <v>18</v>
      </c>
      <c r="E740" s="71">
        <f ca="1">SUM(0.75*(F740-B740),B740)</f>
        <v>17</v>
      </c>
      <c r="F740" s="108">
        <v>16</v>
      </c>
      <c r="G740" s="71">
        <f ca="1">SUM(0.25*(J740-F740),F740)</f>
        <v>15</v>
      </c>
      <c r="H740" s="71">
        <f ca="1">SUM(0.5*(J740-F740),F740)</f>
        <v>14</v>
      </c>
      <c r="I740" s="71">
        <f ca="1">SUM(0.75*(J740-F740),F740)</f>
        <v>13</v>
      </c>
      <c r="J740" s="108">
        <f ca="1">SUM(F740,-B740,F740)</f>
        <v>12</v>
      </c>
      <c r="K740" s="71">
        <f ca="1">SUM(0.5*(L740-J740),J740)</f>
        <v>11.25</v>
      </c>
      <c r="L740" s="108">
        <f ca="1">SUM(J740,J740,-H740,0.25*ABS(J740-H740))</f>
        <v>10.5</v>
      </c>
      <c r="M740" s="109">
        <f ca="1">SUM(0.166*(R740-L740),L740)</f>
        <v>11.579</v>
      </c>
      <c r="N740" s="109">
        <f ca="1">SUM(0.333*(R740-L740),L740)</f>
        <v>12.6645</v>
      </c>
      <c r="O740" s="71">
        <f ca="1">SUM(0.5*(R740-L740),L740)</f>
        <v>13.75</v>
      </c>
      <c r="P740" s="71">
        <f ca="1">SUM(0.666*(R740-L740),L740)</f>
        <v>14.829</v>
      </c>
      <c r="Q740" s="71">
        <f ca="1">SUM(0.832*(R740-L740),L740)</f>
        <v>15.908</v>
      </c>
      <c r="R740" s="108">
        <v>17</v>
      </c>
      <c r="S740" s="122"/>
      <c r="T740" s="111">
        <f ca="1">SUM((BQ19+BR19+BS18+BT18+BU17+BV17+BW16+BX16+BY15+BZ15+CA14+CB14+CC13+CD13+CE12+CF12+CG11+CH11)*0.132/2,(BP20+CI10)*0.132,(CH9+CG9+CF9)*0.132/3,(CE8+CD8+CC7+CB7+CA6+BZ6+BY5+BX5+BW4+BV4)*0.132/2,17)</f>
        <v>18.289538461538463</v>
      </c>
      <c r="U740" s="111"/>
      <c r="V740" s="122"/>
      <c r="W740" s="108"/>
    </row>
    <row r="741" spans="2:23">
      <c r="B741" s="108">
        <v>21</v>
      </c>
      <c r="C741" s="71">
        <f ca="1">SUM(0.25*(F741-B741),B741)</f>
        <v>19.75</v>
      </c>
      <c r="D741" s="71">
        <f ca="1">SUM(0.5*(F741-B741)+B741)</f>
        <v>18.5</v>
      </c>
      <c r="E741" s="71">
        <f ca="1">SUM(0.75*(F741-B741),B741)</f>
        <v>17.25</v>
      </c>
      <c r="F741" s="108">
        <v>16</v>
      </c>
      <c r="G741" s="71">
        <f ca="1">SUM(0.25*(J741-F741),F741)</f>
        <v>14.75</v>
      </c>
      <c r="H741" s="71">
        <f ca="1">SUM(0.5*(J741-F741),F741)</f>
        <v>13.5</v>
      </c>
      <c r="I741" s="71">
        <f ca="1">SUM(0.75*(J741-F741),F741)</f>
        <v>12.25</v>
      </c>
      <c r="J741" s="108">
        <f ca="1">SUM(F741,-B741,F741)</f>
        <v>11</v>
      </c>
      <c r="K741" s="71">
        <f ca="1">SUM(0.5*(L741-J741),J741)</f>
        <v>10.0625</v>
      </c>
      <c r="L741" s="108">
        <f ca="1">SUM(J741,J741,-H741,0.25*ABS(J741-H741))</f>
        <v>9.125</v>
      </c>
      <c r="M741" s="109">
        <f ca="1">SUM(0.166*(R741-L741),L741)</f>
        <v>10.43225</v>
      </c>
      <c r="N741" s="109">
        <f ca="1">SUM(0.333*(R741-L741),L741)</f>
        <v>11.747375</v>
      </c>
      <c r="O741" s="71">
        <f ca="1">SUM(0.5*(R741-L741),L741)</f>
        <v>13.0625</v>
      </c>
      <c r="P741" s="71">
        <f ca="1">SUM(0.666*(R741-L741),L741)</f>
        <v>14.36975</v>
      </c>
      <c r="Q741" s="71">
        <f ca="1">SUM(0.832*(R741-L741),L741)</f>
        <v>15.677</v>
      </c>
      <c r="R741" s="108">
        <v>17</v>
      </c>
      <c r="S741" s="122"/>
      <c r="T741" s="111">
        <f ca="1">SUM((BN20+BO20+BP19+BQ19+BU17+BV17+BW16+BX16+CB14+CC14+CG12+CH12+CI11+CJ11+CK10+CL10)*0.132/2,(BR18+BS18+BT18+BY15+BZ15+CA15+CD13+CE13+CF13)*0.132/3,(CK9+CJ9+CI9+CH8+CG8+CF8+CE7+CD7+CC7+CB6+CA6+BZ6)*0.132/3,(BY5+BX5+BW4+BV4)*0.132/2,17)</f>
        <v>18.355538461538462</v>
      </c>
      <c r="U741" s="111"/>
      <c r="V741" s="122"/>
      <c r="W741" s="108"/>
    </row>
    <row r="742" spans="2:23">
      <c r="B742" s="108">
        <v>22</v>
      </c>
      <c r="C742" s="71">
        <f ca="1">SUM(0.25*(F742-B742),B742)</f>
        <v>20.5</v>
      </c>
      <c r="D742" s="71">
        <f ca="1">SUM(0.5*(F742-B742)+B742)</f>
        <v>19</v>
      </c>
      <c r="E742" s="71">
        <f ca="1">SUM(0.75*(F742-B742),B742)</f>
        <v>17.5</v>
      </c>
      <c r="F742" s="108">
        <v>16</v>
      </c>
      <c r="G742" s="71">
        <f ca="1">SUM(0.25*(J742-F742),F742)</f>
        <v>14.5</v>
      </c>
      <c r="H742" s="71">
        <f ca="1">SUM(0.5*(J742-F742),F742)</f>
        <v>13</v>
      </c>
      <c r="I742" s="71">
        <f ca="1">SUM(0.75*(J742-F742),F742)</f>
        <v>11.5</v>
      </c>
      <c r="J742" s="108">
        <f ca="1">SUM(F742,-B742,F742)</f>
        <v>10</v>
      </c>
      <c r="K742" s="71">
        <f ca="1">SUM(0.5*(L742-J742),J742)</f>
        <v>8.875</v>
      </c>
      <c r="L742" s="108">
        <f ca="1">SUM(J742,J742,-H742,0.25*ABS(J742-H742))</f>
        <v>7.75</v>
      </c>
      <c r="M742" s="109">
        <f ca="1">SUM(0.166*(R742-L742),L742)</f>
        <v>9.2855</v>
      </c>
      <c r="N742" s="109">
        <f ca="1">SUM(0.333*(R742-L742),L742)</f>
        <v>10.83025</v>
      </c>
      <c r="O742" s="71">
        <f ca="1">SUM(0.5*(R742-L742),L742)</f>
        <v>12.375</v>
      </c>
      <c r="P742" s="71">
        <f ca="1">SUM(0.666*(R742-L742),L742)</f>
        <v>13.9105</v>
      </c>
      <c r="Q742" s="71">
        <f ca="1">SUM(0.832*(R742-L742),L742)</f>
        <v>15.446</v>
      </c>
      <c r="R742" s="108">
        <v>17</v>
      </c>
      <c r="S742" s="122"/>
      <c r="T742" s="111">
        <f ca="1">SUM((BL20+BM20+BQ18+BR18)*0.132/2,(BN19+BO19+BP19+BS17+BT17+BU17+BV16+BW16+BX16+BY15+BZ15+CA15+CB14+CC14+CD14+CE13+CF13+CG13+CH12+CI12+CJ12+CK11+CL11+CM11)*0.132/3,(CN10+CO10)*0.132/2,(CN9+CM9+CL9+CK9)*0.132/4,(CJ8++CI8+CH8+CG7+CF7+CE7+CD6+CC6+CB6+CA5+BZ5+BY5+BX4+BW4+BV4)*0.132/3,17)</f>
        <v>18.080538461538463</v>
      </c>
      <c r="U742" s="111"/>
      <c r="V742" s="122"/>
      <c r="W742" s="108"/>
    </row>
    <row r="743" spans="2:23">
      <c r="B743" s="108">
        <v>23</v>
      </c>
      <c r="C743" s="71">
        <f ca="1">SUM(0.25*(F743-B743),B743)</f>
        <v>21.25</v>
      </c>
      <c r="D743" s="71">
        <f ca="1">SUM(0.5*(F743-B743)+B743)</f>
        <v>19.5</v>
      </c>
      <c r="E743" s="71">
        <f ca="1">SUM(0.75*(F743-B743),B743)</f>
        <v>17.75</v>
      </c>
      <c r="F743" s="108">
        <v>16</v>
      </c>
      <c r="G743" s="71">
        <f ca="1">SUM(0.25*(J743-F743),F743)</f>
        <v>14.25</v>
      </c>
      <c r="H743" s="71">
        <f ca="1">SUM(0.5*(J743-F743),F743)</f>
        <v>12.5</v>
      </c>
      <c r="I743" s="71">
        <f ca="1">SUM(0.75*(J743-F743),F743)</f>
        <v>10.75</v>
      </c>
      <c r="J743" s="108">
        <f ca="1">SUM(F743,-B743,F743)</f>
        <v>9</v>
      </c>
      <c r="K743" s="71">
        <f ca="1">SUM(0.5*(L743-J743),J743)</f>
        <v>7.6875</v>
      </c>
      <c r="L743" s="108">
        <f ca="1">SUM(J743,J743,-H743,0.25*ABS(J743-H743))</f>
        <v>6.375</v>
      </c>
      <c r="M743" s="109">
        <f ca="1">SUM(0.166*(R743-L743),L743)</f>
        <v>8.13875</v>
      </c>
      <c r="N743" s="109">
        <f ca="1">SUM(0.333*(R743-L743),L743)</f>
        <v>9.913125</v>
      </c>
      <c r="O743" s="71">
        <f ca="1">SUM(0.5*(R743-L743),L743)</f>
        <v>11.6875</v>
      </c>
      <c r="P743" s="71">
        <f ca="1">SUM(0.666*(R743-L743),L743)</f>
        <v>13.451250000000002</v>
      </c>
      <c r="Q743" s="71">
        <f ca="1">SUM(0.832*(R743-L743),L743)</f>
        <v>15.215</v>
      </c>
      <c r="R743" s="108">
        <v>17</v>
      </c>
      <c r="S743" s="122"/>
      <c r="T743" s="111">
        <f ca="1">SUM((BJ20+BK20+BL20+BM19+BN19+BO19+BP18+BQ18+BR18+BS17+BT17+BU17+BV16+BW16+BX16+CC14+CD14+CE14+CJ12+CK12+CL12+CM11+CN11+CO11)*0.132/3,(BY15+BZ15+CA15+CB15+CF13+CG13+CH13+CI13)*0.132/4,(CP10+CQ10)*0.132/2,(CP9+CO9+CN9+CM9+CL8+CK8+CJ8+CI8+CH7+CG7+CF7+CE7)*0.132/4,(CD6+CC6+CB6+CA5+BZ5+BY5+BX4+BW4+BV4)*0.132/3,17)</f>
        <v>18.080538461538463</v>
      </c>
      <c r="U743" s="111"/>
      <c r="V743" s="122"/>
      <c r="W743" s="108"/>
    </row>
    <row r="744" spans="2:23">
      <c r="B744" s="108">
        <v>24</v>
      </c>
      <c r="C744" s="71">
        <f ca="1">SUM(0.25*(F744-B744),B744)</f>
        <v>22</v>
      </c>
      <c r="D744" s="71">
        <f ca="1">SUM(0.5*(F744-B744)+B744)</f>
        <v>20</v>
      </c>
      <c r="E744" s="71">
        <f ca="1">SUM(0.75*(F744-B744),B744)</f>
        <v>18</v>
      </c>
      <c r="F744" s="108">
        <v>16</v>
      </c>
      <c r="G744" s="71">
        <f ca="1">SUM(0.25*(J744-F744),F744)</f>
        <v>14</v>
      </c>
      <c r="H744" s="71">
        <f ca="1">SUM(0.5*(J744-F744),F744)</f>
        <v>12</v>
      </c>
      <c r="I744" s="71">
        <f ca="1">SUM(0.75*(J744-F744),F744)</f>
        <v>10</v>
      </c>
      <c r="J744" s="108">
        <f ca="1">SUM(F744,-B744,F744)</f>
        <v>8</v>
      </c>
      <c r="K744" s="71">
        <f ca="1">SUM(0.5*(L744-J744),J744)</f>
        <v>6.5</v>
      </c>
      <c r="L744" s="108">
        <f ca="1">SUM(J744,J744,-H744,0.25*ABS(J744-H744))</f>
        <v>5</v>
      </c>
      <c r="M744" s="109">
        <f ca="1">SUM(0.166*(R744-L744),L744)</f>
        <v>6.992</v>
      </c>
      <c r="N744" s="109">
        <f ca="1">SUM(0.333*(R744-L744),L744)</f>
        <v>8.996</v>
      </c>
      <c r="O744" s="71">
        <f ca="1">SUM(0.5*(R744-L744),L744)</f>
        <v>11</v>
      </c>
      <c r="P744" s="71">
        <f ca="1">SUM(0.666*(R744-L744),L744)</f>
        <v>12.992</v>
      </c>
      <c r="Q744" s="71">
        <f ca="1">SUM(0.832*(R744-L744),L744)</f>
        <v>14.984</v>
      </c>
      <c r="R744" s="108">
        <v>17</v>
      </c>
      <c r="S744" s="122"/>
      <c r="T744" s="111">
        <f ca="1">SUM((BH20+BI20+BJ20+BO18+BP18+BQ18+BV16+BW16+BX16)*0.132/3,(BK19+BL19+BM19+BN19+BR17+BS17+BT17+BU17+BY15+BZ15+CA15+CB15+CC14+CD14+CE14+CF14+CG13+CH13+CI13+CJ13+CK12+CL12+CM12+CN12)*0.132/4,(CO11+CP11+CQ11+CR10+CS10+CT10)*0.132/3,(CS9+CR9+CQ9+CP9+CO8+CN8+CM8+CL8+CK7+CJ7+CI7+CH7+CG6+CF6+CE6+CD6+CC5+CB5+CA5+BZ5+BY4+BX4+BW4+BV4)*0.132/4,17)</f>
        <v>17.81653846153846</v>
      </c>
      <c r="U744" s="111"/>
      <c r="V744" s="122"/>
      <c r="W744" s="108"/>
    </row>
    <row r="745" spans="2:23">
      <c r="B745" s="108">
        <v>25</v>
      </c>
      <c r="C745" s="71">
        <f ca="1">SUM(0.25*(F745-B745),B745)</f>
        <v>22.75</v>
      </c>
      <c r="D745" s="71">
        <f ca="1">SUM(0.5*(F745-B745)+B745)</f>
        <v>20.5</v>
      </c>
      <c r="E745" s="71">
        <f ca="1">SUM(0.75*(F745-B745),B745)</f>
        <v>18.25</v>
      </c>
      <c r="F745" s="108">
        <v>16</v>
      </c>
      <c r="G745" s="71">
        <f ca="1">SUM(0.25*(J745-F745),F745)</f>
        <v>13.75</v>
      </c>
      <c r="H745" s="71">
        <f ca="1">SUM(0.5*(J745-F745),F745)</f>
        <v>11.5</v>
      </c>
      <c r="I745" s="71">
        <f ca="1">SUM(0.75*(J745-F745),F745)</f>
        <v>9.25</v>
      </c>
      <c r="J745" s="108">
        <f ca="1">SUM(F745,-B745,F745)</f>
        <v>7</v>
      </c>
      <c r="K745" s="71">
        <f ca="1">SUM(0.5*(L745-J745),J745)</f>
        <v>5.3125</v>
      </c>
      <c r="L745" s="108">
        <f ca="1">SUM(J745,J745,-H745,0.25*ABS(J745-H745))</f>
        <v>3.625</v>
      </c>
      <c r="M745" s="109">
        <f ca="1">SUM(0.166*(R745-L745),L745)</f>
        <v>5.84525</v>
      </c>
      <c r="N745" s="109">
        <f ca="1">SUM(0.333*(R745-L745),L745)</f>
        <v>8.078875</v>
      </c>
      <c r="O745" s="71">
        <f ca="1">SUM(0.5*(R745-L745),L745)</f>
        <v>10.3125</v>
      </c>
      <c r="P745" s="71">
        <f ca="1">SUM(0.666*(R745-L745),L745)</f>
        <v>12.53275</v>
      </c>
      <c r="Q745" s="71">
        <f ca="1">SUM(0.832*(R745-L745),L745)</f>
        <v>14.753</v>
      </c>
      <c r="R745" s="108">
        <v>17</v>
      </c>
      <c r="S745" s="122"/>
      <c r="T745" s="111">
        <f ca="1">SUM((BF20+BG20+BH20)*0.132/3,(BI19+BJ19+BK19+BL19+BM18+BN18+BO18+BP18+BQ17+BR17+BS17+BT17+BU16+BV16+BW16+BX16+CD14+CE14+CF14+CG14+CM12+CN12+CO12+CP12+CQ11+CR11+CS11+CT11)*0.132/4,(BY15+BZ15+CA15+CB15+CC15+CH13+CI13+CJ13+CK13+CL13)*0.132/5,(CU10+CV10+CW10)*0.132/3,(CV9+CU9+CT9+CS9+CR9+CQ8+CP8+CO8+CN8+CM8+CL7+CK7+CJ7+CI7+CH7)*0.132/5,(CG6+CF6+CE6+CD6+CC5+CB5+CA5+BZ5+BY4+BX4+BW4+BV4)*0.132/4,17)</f>
        <v>17.64273846153846</v>
      </c>
      <c r="U745" s="111"/>
      <c r="V745" s="122"/>
      <c r="W745" s="108"/>
    </row>
    <row r="746" spans="2:23">
      <c r="B746" s="108">
        <v>26</v>
      </c>
      <c r="C746" s="71">
        <f ca="1">SUM(0.25*(F746-B746),B746)</f>
        <v>23.5</v>
      </c>
      <c r="D746" s="71">
        <f ca="1">SUM(0.5*(F746-B746)+B746)</f>
        <v>21</v>
      </c>
      <c r="E746" s="71">
        <f ca="1">SUM(0.75*(F746-B746),B746)</f>
        <v>18.5</v>
      </c>
      <c r="F746" s="108">
        <v>16</v>
      </c>
      <c r="G746" s="71">
        <f ca="1">SUM(0.25*(J746-F746),F746)</f>
        <v>13.5</v>
      </c>
      <c r="H746" s="71">
        <f ca="1">SUM(0.5*(J746-F746),F746)</f>
        <v>11</v>
      </c>
      <c r="I746" s="71">
        <f ca="1">SUM(0.75*(J746-F746),F746)</f>
        <v>8.5</v>
      </c>
      <c r="J746" s="108">
        <f ca="1">SUM(F746,-B746,F746)</f>
        <v>6</v>
      </c>
      <c r="K746" s="71">
        <f ca="1">SUM(0.5*(L746-J746),J746)</f>
        <v>4.125</v>
      </c>
      <c r="L746" s="108">
        <f ca="1">SUM(J746,J746,-H746,0.25*ABS(J746-H746))</f>
        <v>2.25</v>
      </c>
      <c r="M746" s="109">
        <f ca="1">SUM(0.166*(R746-L746),L746)</f>
        <v>4.6985</v>
      </c>
      <c r="N746" s="109">
        <f ca="1">SUM(0.333*(R746-L746),L746)</f>
        <v>7.1617500000000005</v>
      </c>
      <c r="O746" s="71">
        <f ca="1">SUM(0.5*(R746-L746),L746)</f>
        <v>9.625</v>
      </c>
      <c r="P746" s="71">
        <f ca="1">SUM(0.666*(R746-L746),L746)</f>
        <v>12.073500000000001</v>
      </c>
      <c r="Q746" s="71">
        <f ca="1">SUM(0.832*(R746-L746),L746)</f>
        <v>14.522</v>
      </c>
      <c r="R746" s="108">
        <v>17</v>
      </c>
      <c r="S746" s="122"/>
      <c r="T746" s="111">
        <f ca="1">SUM((BD20+BE20+BF20+BG20+BH19+BI19+BJ19+BK19+BQ17+BR17+BS17+BT17+BU16+BV16+BW16+BX16)*0.132/4,(BL18+BM18+BN18+BO18+BP18+BY15+BZ15+CA15+CB15+CC15+CD14+CE14+CF14+CG14+CH14+CI13+CJ13+CK13+CL13+CM13+CN12+CO12+CP12+CQ12+CR12)*0.132/5,(CS11+CT11+CU11+CV11+CW10+CX10+CY10+CZ10)*0.132/4,(CY9+CX9+CW9+CV9+CU9+CT8+CS8+CR8+CQ8+CP8+CO7+CN7+CM7+CL7+CK7+CJ6+CI6+CH6+CG6+CF6+CE5+CD5+CC5+CB5+CA5+BZ4+BY4+BX4+BW4+BV4)*0.132/5,17)</f>
        <v>17.433738461538461</v>
      </c>
      <c r="U746" s="111"/>
      <c r="V746" s="122"/>
      <c r="W746" s="108"/>
    </row>
    <row r="747" spans="2:23">
      <c r="B747" s="108"/>
      <c r="C747" s="71"/>
      <c r="D747" s="71"/>
      <c r="E747" s="71"/>
      <c r="F747" s="108"/>
      <c r="G747" s="71"/>
      <c r="H747" s="71"/>
      <c r="I747" s="71"/>
      <c r="J747" s="108"/>
      <c r="K747" s="71"/>
      <c r="L747" s="108"/>
      <c r="M747" s="109"/>
      <c r="N747" s="109"/>
      <c r="O747" s="71"/>
      <c r="P747" s="71"/>
      <c r="Q747" s="71"/>
      <c r="R747" s="108"/>
      <c r="S747" s="122"/>
      <c r="T747" s="111"/>
      <c r="U747" s="111"/>
      <c r="V747" s="122"/>
      <c r="W747" s="108"/>
    </row>
    <row r="748" spans="2:23">
      <c r="B748" s="108">
        <v>17</v>
      </c>
      <c r="C748" s="71">
        <f ca="1">SUM(0.25*(F748-B748),B748)</f>
        <v>17</v>
      </c>
      <c r="D748" s="71">
        <f ca="1">SUM(0.5*(F748-B748)+B748)</f>
        <v>17</v>
      </c>
      <c r="E748" s="71">
        <f ca="1">SUM(0.75*(F748-B748),B748)</f>
        <v>17</v>
      </c>
      <c r="F748" s="108">
        <v>17</v>
      </c>
      <c r="G748" s="71">
        <f ca="1">SUM(0.25*(J748-F748),F748)</f>
        <v>17</v>
      </c>
      <c r="H748" s="71">
        <f ca="1">SUM(0.5*(J748-F748),F748)</f>
        <v>17</v>
      </c>
      <c r="I748" s="71">
        <f ca="1">SUM(0.75*(J748-F748),F748)</f>
        <v>17</v>
      </c>
      <c r="J748" s="108">
        <f ca="1">SUM(F748,-B748,F748)</f>
        <v>17</v>
      </c>
      <c r="K748" s="71">
        <f ca="1">SUM(0.5*(L748-J748),J748)</f>
        <v>17</v>
      </c>
      <c r="L748" s="108">
        <f ca="1">SUM(J748,J748,-H748,0.25*ABS(J748-H748),0.1*(17-F748))</f>
        <v>17</v>
      </c>
      <c r="M748" s="109">
        <f ca="1">SUM(0.166*(R748-L748),L748)</f>
        <v>17</v>
      </c>
      <c r="N748" s="109">
        <f ca="1">SUM(0.333*(R748-L748),L748)</f>
        <v>17</v>
      </c>
      <c r="O748" s="71">
        <f ca="1">SUM(0.5*(R748-L748),L748)</f>
        <v>17</v>
      </c>
      <c r="P748" s="71">
        <f ca="1">SUM(0.666*(R748-L748),L748)</f>
        <v>17</v>
      </c>
      <c r="Q748" s="71">
        <f ca="1">SUM(0.832*(R748-L748),L748)</f>
        <v>17</v>
      </c>
      <c r="R748" s="108">
        <v>17</v>
      </c>
      <c r="S748" s="122"/>
      <c r="T748" s="111">
        <f ca="1">SUM((BV20+BV19+BV18+BV17+BV16+BV15+BV14+BV13+BV12+BV11+BV10+BV9+BV8+BV7+BV6+BV5+BV4)*0.132,17)</f>
        <v>17.651538461538461</v>
      </c>
      <c r="U748" s="111"/>
      <c r="V748" s="122"/>
      <c r="W748" s="108"/>
    </row>
    <row r="749" spans="2:23">
      <c r="B749" s="108">
        <v>18</v>
      </c>
      <c r="C749" s="71">
        <f ca="1">SUM(0.25*(F749-B749),B749)</f>
        <v>17.75</v>
      </c>
      <c r="D749" s="71">
        <f ca="1">SUM(0.5*(F749-B749)+B749)</f>
        <v>17.5</v>
      </c>
      <c r="E749" s="71">
        <f ca="1">SUM(0.75*(F749-B749),B749)</f>
        <v>17.25</v>
      </c>
      <c r="F749" s="108">
        <v>17</v>
      </c>
      <c r="G749" s="71">
        <f ca="1">SUM(0.25*(J749-F749),F749)</f>
        <v>16.75</v>
      </c>
      <c r="H749" s="71">
        <f ca="1">SUM(0.5*(J749-F749),F749)</f>
        <v>16.5</v>
      </c>
      <c r="I749" s="71">
        <f ca="1">SUM(0.75*(J749-F749),F749)</f>
        <v>16.25</v>
      </c>
      <c r="J749" s="108">
        <f ca="1">SUM(F749,-B749,F749)</f>
        <v>16</v>
      </c>
      <c r="K749" s="71">
        <f ca="1">SUM(0.5*(L749-J749),J749)</f>
        <v>15.8125</v>
      </c>
      <c r="L749" s="108">
        <f ca="1">SUM(J749,J749,-H749,0.25*ABS(J749-H749))</f>
        <v>15.625</v>
      </c>
      <c r="M749" s="109">
        <f ca="1">SUM(0.166*(R749-L749),L749)</f>
        <v>15.85325</v>
      </c>
      <c r="N749" s="109">
        <f ca="1">SUM(0.333*(R749-L749),L749)</f>
        <v>16.082875</v>
      </c>
      <c r="O749" s="71">
        <f ca="1">SUM(0.5*(R749-L749),L749)</f>
        <v>16.3125</v>
      </c>
      <c r="P749" s="71">
        <f ca="1">SUM(0.666*(R749-L749),L749)</f>
        <v>16.54075</v>
      </c>
      <c r="Q749" s="71">
        <f ca="1">SUM(0.832*(R749-L749),L749)</f>
        <v>16.769</v>
      </c>
      <c r="R749" s="108">
        <v>17</v>
      </c>
      <c r="S749" s="122"/>
      <c r="T749" s="111">
        <f ca="1">SUM((BT20+BU19+BU18+BV17+BV16+BW15+BW14+BX13+BX12+BY11+BY10+BX9+BX8+BW7+BW6+BV5+BV4)*0.132,17)</f>
        <v>17.783538461538463</v>
      </c>
      <c r="U749" s="111"/>
      <c r="V749" s="122"/>
      <c r="W749" s="108"/>
    </row>
    <row r="750" spans="2:23">
      <c r="B750" s="108">
        <v>19</v>
      </c>
      <c r="C750" s="71">
        <f ca="1">SUM(0.25*(F750-B750),B750)</f>
        <v>18.5</v>
      </c>
      <c r="D750" s="71">
        <f ca="1">SUM(0.5*(F750-B750)+B750)</f>
        <v>18</v>
      </c>
      <c r="E750" s="71">
        <f ca="1">SUM(0.75*(F750-B750),B750)</f>
        <v>17.5</v>
      </c>
      <c r="F750" s="108">
        <v>17</v>
      </c>
      <c r="G750" s="71">
        <f ca="1">SUM(0.25*(J750-F750),F750)</f>
        <v>16.5</v>
      </c>
      <c r="H750" s="71">
        <f ca="1">SUM(0.5*(J750-F750),F750)</f>
        <v>16</v>
      </c>
      <c r="I750" s="71">
        <f ca="1">SUM(0.75*(J750-F750),F750)</f>
        <v>15.5</v>
      </c>
      <c r="J750" s="108">
        <f ca="1">SUM(F750,-B750,F750)</f>
        <v>15</v>
      </c>
      <c r="K750" s="71">
        <f ca="1">SUM(0.5*(L750-J750),J750)</f>
        <v>14.625</v>
      </c>
      <c r="L750" s="108">
        <f ca="1">SUM(J750,J750,-H750,0.25*ABS(J750-H750))</f>
        <v>14.25</v>
      </c>
      <c r="M750" s="109">
        <f ca="1">SUM(0.166*(R750-L750),L750)</f>
        <v>14.7065</v>
      </c>
      <c r="N750" s="109">
        <f ca="1">SUM(0.333*(R750-L750),L750)</f>
        <v>15.16575</v>
      </c>
      <c r="O750" s="71">
        <f ca="1">SUM(0.5*(R750-L750),L750)</f>
        <v>15.625</v>
      </c>
      <c r="P750" s="71">
        <f ca="1">SUM(0.666*(R750-L750),L750)</f>
        <v>16.0815</v>
      </c>
      <c r="Q750" s="71">
        <f ca="1">SUM(0.832*(R750-L750),L750)</f>
        <v>16.538</v>
      </c>
      <c r="R750" s="108">
        <v>17</v>
      </c>
      <c r="S750" s="122"/>
      <c r="T750" s="111">
        <f ca="1">SUM((BR20+BS19+BT18+BU17+BV16+BW15+BX14+BY13+BZ12+CA11+CA10+BZ9+BY8+BX7+BW6+BV5+BV4)*0.132,17)</f>
        <v>18.443538461538463</v>
      </c>
      <c r="U750" s="111"/>
      <c r="V750" s="122"/>
      <c r="W750" s="108"/>
    </row>
    <row r="751" spans="2:23">
      <c r="B751" s="108">
        <v>20</v>
      </c>
      <c r="C751" s="71">
        <f ca="1">SUM(0.25*(F751-B751),B751)</f>
        <v>19.25</v>
      </c>
      <c r="D751" s="71">
        <f ca="1">SUM(0.5*(F751-B751)+B751)</f>
        <v>18.5</v>
      </c>
      <c r="E751" s="71">
        <f ca="1">SUM(0.75*(F751-B751),B751)</f>
        <v>17.75</v>
      </c>
      <c r="F751" s="108">
        <v>17</v>
      </c>
      <c r="G751" s="71">
        <f ca="1">SUM(0.25*(J751-F751),F751)</f>
        <v>16.25</v>
      </c>
      <c r="H751" s="71">
        <f ca="1">SUM(0.5*(J751-F751),F751)</f>
        <v>15.5</v>
      </c>
      <c r="I751" s="71">
        <f ca="1">SUM(0.75*(J751-F751),F751)</f>
        <v>14.75</v>
      </c>
      <c r="J751" s="108">
        <f ca="1">SUM(F751,-B751,F751)</f>
        <v>14</v>
      </c>
      <c r="K751" s="71">
        <f ca="1">SUM(0.5*(L751-J751),J751)</f>
        <v>13.4375</v>
      </c>
      <c r="L751" s="108">
        <f ca="1">SUM(J751,J751,-H751,0.25*ABS(J751-H751))</f>
        <v>12.875</v>
      </c>
      <c r="M751" s="109">
        <f ca="1">SUM(0.166*(R751-L751),L751)</f>
        <v>13.55975</v>
      </c>
      <c r="N751" s="109">
        <f ca="1">SUM(0.333*(R751-L751),L751)</f>
        <v>14.248625</v>
      </c>
      <c r="O751" s="71">
        <f ca="1">SUM(0.5*(R751-L751),L751)</f>
        <v>14.9375</v>
      </c>
      <c r="P751" s="71">
        <f ca="1">SUM(0.666*(R751-L751),L751)</f>
        <v>15.622250000000001</v>
      </c>
      <c r="Q751" s="71">
        <f ca="1">SUM(0.832*(R751-L751),L751)</f>
        <v>16.307</v>
      </c>
      <c r="R751" s="108">
        <v>17</v>
      </c>
      <c r="S751" s="122"/>
      <c r="T751" s="111">
        <f ca="1">SUM((BP20+BS18+BV16+BY14+CB12+CC11+CD10+BY7+BX6+BW5+BV4)*0.132,(BQ19+BR19+BT17+BU17+BW15+BX15+BZ13+CA13+CC9+CB9+CA8+BZ8)*0.132/2,17)</f>
        <v>17.849538461538462</v>
      </c>
      <c r="U751" s="111"/>
      <c r="V751" s="122"/>
      <c r="W751" s="108"/>
    </row>
    <row r="752" spans="2:23">
      <c r="B752" s="108">
        <v>21</v>
      </c>
      <c r="C752" s="71">
        <f ca="1">SUM(0.25*(F752-B752),B752)</f>
        <v>20</v>
      </c>
      <c r="D752" s="71">
        <f ca="1">SUM(0.5*(F752-B752)+B752)</f>
        <v>19</v>
      </c>
      <c r="E752" s="71">
        <f ca="1">SUM(0.75*(F752-B752),B752)</f>
        <v>18</v>
      </c>
      <c r="F752" s="108">
        <v>17</v>
      </c>
      <c r="G752" s="71">
        <f ca="1">SUM(0.25*(J752-F752),F752)</f>
        <v>16</v>
      </c>
      <c r="H752" s="71">
        <f ca="1">SUM(0.5*(J752-F752),F752)</f>
        <v>15</v>
      </c>
      <c r="I752" s="71">
        <f ca="1">SUM(0.75*(J752-F752),F752)</f>
        <v>14</v>
      </c>
      <c r="J752" s="108">
        <f ca="1">SUM(F752,-B752,F752)</f>
        <v>13</v>
      </c>
      <c r="K752" s="71">
        <f ca="1">SUM(0.5*(L752-J752),J752)</f>
        <v>12.25</v>
      </c>
      <c r="L752" s="108">
        <f ca="1">SUM(J752,J752,-H752,0.25*ABS(J752-H752))</f>
        <v>11.5</v>
      </c>
      <c r="M752" s="109">
        <f ca="1">SUM(0.166*(R752-L752),L752)</f>
        <v>12.413</v>
      </c>
      <c r="N752" s="109">
        <f ca="1">SUM(0.333*(R752-L752),L752)</f>
        <v>13.3315</v>
      </c>
      <c r="O752" s="71">
        <f ca="1">SUM(0.5*(R752-L752),L752)</f>
        <v>14.25</v>
      </c>
      <c r="P752" s="71">
        <f ca="1">SUM(0.666*(R752-L752),L752)</f>
        <v>15.163</v>
      </c>
      <c r="Q752" s="71">
        <f ca="1">SUM(0.832*(R752-L752),L752)</f>
        <v>16.076</v>
      </c>
      <c r="R752" s="108">
        <v>17</v>
      </c>
      <c r="S752" s="122"/>
      <c r="T752" s="111">
        <f ca="1">SUM((BO19+BP19+BQ18+BR18+BS17+BT17+BU16+BV16+BW15+BX15+BY14+BZ14+CA13+CB13+CC12+CD12+CE11+CF11+CF9+CE9+CD8+CC8+CB7+CA7+BZ6+BY6+BX5+BW5)*0.132/2,(BN20+CG10+BV4)*0.132,17)</f>
        <v>17.915538461538461</v>
      </c>
      <c r="U752" s="111"/>
      <c r="V752" s="122"/>
      <c r="W752" s="108"/>
    </row>
    <row r="753" spans="2:23">
      <c r="B753" s="108">
        <v>22</v>
      </c>
      <c r="C753" s="71">
        <f ca="1">SUM(0.25*(F753-B753),B753)</f>
        <v>20.75</v>
      </c>
      <c r="D753" s="71">
        <f ca="1">SUM(0.5*(F753-B753)+B753)</f>
        <v>19.5</v>
      </c>
      <c r="E753" s="71">
        <f ca="1">SUM(0.75*(F753-B753),B753)</f>
        <v>18.25</v>
      </c>
      <c r="F753" s="108">
        <v>17</v>
      </c>
      <c r="G753" s="71">
        <f ca="1">SUM(0.25*(J753-F753),F753)</f>
        <v>15.75</v>
      </c>
      <c r="H753" s="71">
        <f ca="1">SUM(0.5*(J753-F753),F753)</f>
        <v>14.5</v>
      </c>
      <c r="I753" s="71">
        <f ca="1">SUM(0.75*(J753-F753),F753)</f>
        <v>13.25</v>
      </c>
      <c r="J753" s="108">
        <f ca="1">SUM(F753,-B753,F753)</f>
        <v>12</v>
      </c>
      <c r="K753" s="71">
        <f ca="1">SUM(0.5*(L753-J753),J753)</f>
        <v>11.0625</v>
      </c>
      <c r="L753" s="108">
        <f ca="1">SUM(J753,J753,-H753,0.25*ABS(J753-H753))</f>
        <v>10.125</v>
      </c>
      <c r="M753" s="109">
        <f ca="1">SUM(0.166*(R753-L753),L753)</f>
        <v>11.26625</v>
      </c>
      <c r="N753" s="109">
        <f ca="1">SUM(0.333*(R753-L753),L753)</f>
        <v>12.414375</v>
      </c>
      <c r="O753" s="71">
        <f ca="1">SUM(0.5*(R753-L753),L753)</f>
        <v>13.5625</v>
      </c>
      <c r="P753" s="71">
        <f ca="1">SUM(0.666*(R753-L753),L753)</f>
        <v>14.70375</v>
      </c>
      <c r="Q753" s="71">
        <f ca="1">SUM(0.832*(R753-L753),L753)</f>
        <v>15.844999999999999</v>
      </c>
      <c r="R753" s="108">
        <v>17</v>
      </c>
      <c r="S753" s="122"/>
      <c r="T753" s="111">
        <f ca="1">SUM((BL20+BM20+BN19+BO19+BS17+BT17+BU16+BV16+BZ14+CA14+CE12+CF12+CG11+CH11+CI10+CJ10)*0.132/2,(BP18+BQ18+BR18+BW15+BX15+BY15+CB13+CC13+CD13)*0.132/3,(CI9+CH9+CG9+CF8+CE8+CD8)*0.132/3,(CC7+CB7+CA6+BZ6+BY5+BX5+BW4+BV4)*0.132/2,17)</f>
        <v>18.201538461538462</v>
      </c>
      <c r="U753" s="111"/>
      <c r="V753" s="122"/>
      <c r="W753" s="108"/>
    </row>
    <row r="754" spans="2:23">
      <c r="B754" s="108">
        <v>23</v>
      </c>
      <c r="C754" s="71">
        <f ca="1">SUM(0.25*(F754-B754),B754)</f>
        <v>21.5</v>
      </c>
      <c r="D754" s="71">
        <f ca="1">SUM(0.5*(F754-B754)+B754)</f>
        <v>20</v>
      </c>
      <c r="E754" s="71">
        <f ca="1">SUM(0.75*(F754-B754),B754)</f>
        <v>18.5</v>
      </c>
      <c r="F754" s="108">
        <v>17</v>
      </c>
      <c r="G754" s="71">
        <f ca="1">SUM(0.25*(J754-F754),F754)</f>
        <v>15.5</v>
      </c>
      <c r="H754" s="71">
        <f ca="1">SUM(0.5*(J754-F754),F754)</f>
        <v>14</v>
      </c>
      <c r="I754" s="71">
        <f ca="1">SUM(0.75*(J754-F754),F754)</f>
        <v>12.5</v>
      </c>
      <c r="J754" s="108">
        <f ca="1">SUM(F754,-B754,F754)</f>
        <v>11</v>
      </c>
      <c r="K754" s="71">
        <f ca="1">SUM(0.5*(L754-J754),J754)</f>
        <v>9.875</v>
      </c>
      <c r="L754" s="108">
        <f ca="1">SUM(J754,J754,-H754,0.25*ABS(J754-H754))</f>
        <v>8.75</v>
      </c>
      <c r="M754" s="109">
        <f ca="1">SUM(0.166*(R754-L754),L754)</f>
        <v>10.1195</v>
      </c>
      <c r="N754" s="109">
        <f ca="1">SUM(0.333*(R754-L754),L754)</f>
        <v>11.497250000000001</v>
      </c>
      <c r="O754" s="71">
        <f ca="1">SUM(0.5*(R754-L754),L754)</f>
        <v>12.875</v>
      </c>
      <c r="P754" s="71">
        <f ca="1">SUM(0.666*(R754-L754),L754)</f>
        <v>14.2445</v>
      </c>
      <c r="Q754" s="71">
        <f ca="1">SUM(0.832*(R754-L754),L754)</f>
        <v>15.614</v>
      </c>
      <c r="R754" s="108">
        <v>17</v>
      </c>
      <c r="S754" s="122"/>
      <c r="T754" s="111">
        <f ca="1">SUM((BJ20+BK20+BO18+BP18)*0.132/2,(BL19+BM19+BN19+BQ17+BR17+BS17+BT16+BU16+BV16+BW15+BX15+BY15+BZ14+CA14+CB14+CC13+CD13+CE13+CF12+CG12+CH12+CI11+CJ11+CK11)*0.132/3,(CL10+CM10)*0.132/2,(CL9+CK9+CJ9+CI8+CH8+CG8+CF7+CE7+CD7+CC6+CB6+CA6+BZ5+BY5+BX5)*0.132/3,(BW4+BV4)*0.132/2,17)</f>
        <v>17.805538461538461</v>
      </c>
      <c r="U754" s="111"/>
      <c r="V754" s="122"/>
      <c r="W754" s="108"/>
    </row>
    <row r="755" spans="2:23">
      <c r="B755" s="108">
        <v>24</v>
      </c>
      <c r="C755" s="71">
        <f ca="1">SUM(0.25*(F755-B755),B755)</f>
        <v>22.25</v>
      </c>
      <c r="D755" s="71">
        <f ca="1">SUM(0.5*(F755-B755)+B755)</f>
        <v>20.5</v>
      </c>
      <c r="E755" s="71">
        <f ca="1">SUM(0.75*(F755-B755),B755)</f>
        <v>18.75</v>
      </c>
      <c r="F755" s="108">
        <v>17</v>
      </c>
      <c r="G755" s="71">
        <f ca="1">SUM(0.25*(J755-F755),F755)</f>
        <v>15.25</v>
      </c>
      <c r="H755" s="71">
        <f ca="1">SUM(0.5*(J755-F755),F755)</f>
        <v>13.5</v>
      </c>
      <c r="I755" s="71">
        <f ca="1">SUM(0.75*(J755-F755),F755)</f>
        <v>11.75</v>
      </c>
      <c r="J755" s="108">
        <f ca="1">SUM(F755,-B755,F755)</f>
        <v>10</v>
      </c>
      <c r="K755" s="71">
        <f ca="1">SUM(0.5*(L755-J755),J755)</f>
        <v>8.6875</v>
      </c>
      <c r="L755" s="108">
        <f ca="1">SUM(J755,J755,-H755,0.25*ABS(J755-H755))</f>
        <v>7.375</v>
      </c>
      <c r="M755" s="109">
        <f ca="1">SUM(0.166*(R755-L755),L755)</f>
        <v>8.97275</v>
      </c>
      <c r="N755" s="109">
        <f ca="1">SUM(0.333*(R755-L755),L755)</f>
        <v>10.580125</v>
      </c>
      <c r="O755" s="71">
        <f ca="1">SUM(0.5*(R755-L755),L755)</f>
        <v>12.1875</v>
      </c>
      <c r="P755" s="71">
        <f ca="1">SUM(0.666*(R755-L755),L755)</f>
        <v>13.785250000000001</v>
      </c>
      <c r="Q755" s="71">
        <f ca="1">SUM(0.832*(R755-L755),L755)</f>
        <v>15.383</v>
      </c>
      <c r="R755" s="108">
        <v>17</v>
      </c>
      <c r="S755" s="122"/>
      <c r="T755" s="111">
        <f ca="1">SUM((BH20+BI20+BJ20+BK19+BL19+BM19+BN18+BO18+BP18+BQ17+BR17+BS17+BT16+BU16+BV16+CA14+CB14+CC14+CH12+CI12+CJ12+CK11+CL11+CM11)*0.132/3,(BW15+BX15+BY15+BZ15+CD13+CE13+CF13+CG13)*0.132/4,(CN10+CO10)*0.132/2,(CN9+CM9+CL9+CK9)*0.132/4,(CJ8+CI8+CH8+CG7+CF7+CE7+CD6+CC6+CB6+CA5+BZ5+BY5+BX4+BW4+BV4)*0.132/3,17)</f>
        <v>17.71753846153846</v>
      </c>
      <c r="U755" s="111"/>
      <c r="V755" s="122"/>
      <c r="W755" s="108"/>
    </row>
    <row r="756" spans="2:23">
      <c r="B756" s="108">
        <v>25</v>
      </c>
      <c r="C756" s="71">
        <f ca="1">SUM(0.25*(F756-B756),B756)</f>
        <v>23</v>
      </c>
      <c r="D756" s="71">
        <f ca="1">SUM(0.5*(F756-B756)+B756)</f>
        <v>21</v>
      </c>
      <c r="E756" s="71">
        <f ca="1">SUM(0.75*(F756-B756),B756)</f>
        <v>19</v>
      </c>
      <c r="F756" s="108">
        <v>17</v>
      </c>
      <c r="G756" s="71">
        <f ca="1">SUM(0.25*(J756-F756),F756)</f>
        <v>15</v>
      </c>
      <c r="H756" s="71">
        <f ca="1">SUM(0.5*(J756-F756),F756)</f>
        <v>13</v>
      </c>
      <c r="I756" s="71">
        <f ca="1">SUM(0.75*(J756-F756),F756)</f>
        <v>11</v>
      </c>
      <c r="J756" s="108">
        <f ca="1">SUM(F756,-B756,F756)</f>
        <v>9</v>
      </c>
      <c r="K756" s="71">
        <f ca="1">SUM(0.5*(L756-J756),J756)</f>
        <v>7.5</v>
      </c>
      <c r="L756" s="108">
        <f ca="1">SUM(J756,J756,-H756,0.25*ABS(J756-H756))</f>
        <v>6</v>
      </c>
      <c r="M756" s="109">
        <f ca="1">SUM(0.166*(R756-L756),L756)</f>
        <v>7.8260000000000005</v>
      </c>
      <c r="N756" s="109">
        <f ca="1">SUM(0.333*(R756-L756),L756)</f>
        <v>9.663</v>
      </c>
      <c r="O756" s="71">
        <f ca="1">SUM(0.5*(R756-L756),L756)</f>
        <v>11.5</v>
      </c>
      <c r="P756" s="71">
        <f ca="1">SUM(0.666*(R756-L756),L756)</f>
        <v>13.326</v>
      </c>
      <c r="Q756" s="71">
        <f ca="1">SUM(0.832*(R756-L756),L756)</f>
        <v>15.152</v>
      </c>
      <c r="R756" s="108">
        <v>17</v>
      </c>
      <c r="S756" s="122"/>
      <c r="T756" s="111">
        <f ca="1">SUM((BF20+BG20+BH20+BM18+BN18+BO18+BT16+BU16+BV16)*0.132/3,(BI19+BJ19+BK19+BL19+BP17+BQ17+BR17+BS17+BW15+BX15+BY15+BZ15+CA14+CB14+CC14+CD14+CE13+CF13+CG13+CH13+CI12+CJ12+CK12+CL12)*0.132/4,(CM11+CN11+CO11+CP10+CQ10+CR10)*0.132/3,(CQ9+CP9+CO9+CN9+CM8+CL8+CK8+CJ8+CI7+CH7+CG7+CF7+CE6+CD6+CC6+CB6)*0.132/4,(CA5+BZ5+BY5+BX4+BW4+BV4)*0.132/3,17)</f>
        <v>17.475538461538463</v>
      </c>
      <c r="U756" s="111"/>
      <c r="V756" s="122"/>
      <c r="W756" s="108"/>
    </row>
    <row r="757" spans="2:23">
      <c r="B757" s="108">
        <v>26</v>
      </c>
      <c r="C757" s="71">
        <f ca="1">SUM(0.25*(F757-B757),B757)</f>
        <v>23.75</v>
      </c>
      <c r="D757" s="71">
        <f ca="1">SUM(0.5*(F757-B757)+B757)</f>
        <v>21.5</v>
      </c>
      <c r="E757" s="71">
        <f ca="1">SUM(0.75*(F757-B757),B757)</f>
        <v>19.25</v>
      </c>
      <c r="F757" s="108">
        <v>17</v>
      </c>
      <c r="G757" s="71">
        <f ca="1">SUM(0.25*(J757-F757),F757)</f>
        <v>14.75</v>
      </c>
      <c r="H757" s="71">
        <f ca="1">SUM(0.5*(J757-F757),F757)</f>
        <v>12.5</v>
      </c>
      <c r="I757" s="71">
        <f ca="1">SUM(0.75*(J757-F757),F757)</f>
        <v>10.25</v>
      </c>
      <c r="J757" s="108">
        <f ca="1">SUM(F757,-B757,F757)</f>
        <v>8</v>
      </c>
      <c r="K757" s="71">
        <f ca="1">SUM(0.5*(L757-J757),J757)</f>
        <v>6.3125</v>
      </c>
      <c r="L757" s="108">
        <f ca="1">SUM(J757,J757,-H757,0.25*ABS(J757-H757))</f>
        <v>4.625</v>
      </c>
      <c r="M757" s="109">
        <f ca="1">SUM(0.166*(R757-L757),L757)</f>
        <v>6.67925</v>
      </c>
      <c r="N757" s="109">
        <f ca="1">SUM(0.333*(R757-L757),L757)</f>
        <v>8.745875</v>
      </c>
      <c r="O757" s="71">
        <f ca="1">SUM(0.5*(R757-L757),L757)</f>
        <v>10.8125</v>
      </c>
      <c r="P757" s="71">
        <f ca="1">SUM(0.666*(R757-L757),L757)</f>
        <v>12.86675</v>
      </c>
      <c r="Q757" s="71">
        <f ca="1">SUM(0.832*(R757-L757),L757)</f>
        <v>14.921</v>
      </c>
      <c r="R757" s="108">
        <v>17</v>
      </c>
      <c r="S757" s="122"/>
      <c r="T757" s="111">
        <f ca="1">SUM((BD20+BE20+BF20)*0.132/3,(BG19+BH19+BI19+BJ19+BK18+BL18+BM18+BN18+BO17+BP17+BQ17+BR17+BS16+BT16+BU16+BV16+CB14+CC14+CD14+CE14+CK12+CL12+CM12+CN12+CO11+CP11+CQ11+CR11)*0.132/4,(BW15+BX15+BY15+BZ15+CA15+CF13+CG13+CH13+CI13+CJ13)*0.132/5,(CS10+CT10+CU10)*0.132/3,(CT9+CS9+CR9+CQ9+CP9)*0.132/5,(CO8+CN8+CM8+CL8+CK7+CJ7+CI7+CH7+CG6+CF6+CE6+CD6+CC5+CB5+CA5+BZ5+BY4+BX4+BW4+BV4)*0.132/4,17)</f>
        <v>17.376538461538463</v>
      </c>
      <c r="U757" s="111"/>
      <c r="V757" s="122"/>
      <c r="W757" s="108"/>
    </row>
    <row r="758" spans="2:23">
      <c r="B758" s="108">
        <v>27</v>
      </c>
      <c r="C758" s="71">
        <f ca="1">SUM(0.25*(F758-B758),B758)</f>
        <v>24.5</v>
      </c>
      <c r="D758" s="71">
        <f ca="1">SUM(0.5*(F758-B758)+B758)</f>
        <v>22</v>
      </c>
      <c r="E758" s="71">
        <f ca="1">SUM(0.75*(F758-B758),B758)</f>
        <v>19.5</v>
      </c>
      <c r="F758" s="108">
        <v>17</v>
      </c>
      <c r="G758" s="71">
        <f ca="1">SUM(0.25*(J758-F758),F758)</f>
        <v>14.5</v>
      </c>
      <c r="H758" s="71">
        <f ca="1">SUM(0.5*(J758-F758),F758)</f>
        <v>12</v>
      </c>
      <c r="I758" s="71">
        <f ca="1">SUM(0.75*(J758-F758),F758)</f>
        <v>9.5</v>
      </c>
      <c r="J758" s="108">
        <f ca="1">SUM(F758,-B758,F758)</f>
        <v>7</v>
      </c>
      <c r="K758" s="71">
        <f ca="1">SUM(0.5*(L758-J758),J758)</f>
        <v>5.125</v>
      </c>
      <c r="L758" s="108">
        <f ca="1">SUM(J758,J758,-H758,0.25*ABS(J758-H758))</f>
        <v>3.25</v>
      </c>
      <c r="M758" s="109">
        <f ca="1">SUM(0.166*(R758-L758),L758)</f>
        <v>5.5325000000000006</v>
      </c>
      <c r="N758" s="109">
        <f ca="1">SUM(0.333*(R758-L758),L758)</f>
        <v>7.82875</v>
      </c>
      <c r="O758" s="71">
        <f ca="1">SUM(0.5*(R758-L758),L758)</f>
        <v>10.125</v>
      </c>
      <c r="P758" s="71">
        <f ca="1">SUM(0.666*(R758-L758),L758)</f>
        <v>12.4075</v>
      </c>
      <c r="Q758" s="71">
        <f ca="1">SUM(0.832*(R758-L758),L758)</f>
        <v>14.69</v>
      </c>
      <c r="R758" s="108">
        <v>17</v>
      </c>
      <c r="S758" s="122"/>
      <c r="T758" s="111">
        <f ca="1">SUM((BB20+BC20+BD20+BE20+BF19+BG19+BH19+BI19+BO17+BP17+BQ17+BR17+BS16+BT16+BU16+BV16)*0.132/4,(BJ18+BK18+BL18+BM18+BN18+BW15+BX15+BY15+BZ15+CA15+CB14+CC14+CD14+CE14+CF14+CG13+CH13+CI13+CJ13+CK13+CL12+CM12+CN12+CO12+CP12)*0.132/5,(CQ11+CR11+CS11+CT11+CU10+CV10+CW10+CX10)*0.132/4,(CW9+CV9+CU9+CT9+CS9+CR8+CQ8+CP8+CO8+CN8+CM7+CL7+CK7+CJ7+CI7+CH6+CG6+CF6+CE6+CD6)*0.132/5,(CC5+CB5+CA5+BZ5+BY4+BX4+BW4+BV4)*0.132/4,17)</f>
        <v>17.314938461538461</v>
      </c>
      <c r="U758" s="111"/>
      <c r="V758" s="122"/>
      <c r="W758" s="108"/>
    </row>
    <row r="759" spans="2:23">
      <c r="B759" s="108">
        <v>28</v>
      </c>
      <c r="C759" s="71">
        <f ca="1">SUM(0.25*(F759-B759),B759)</f>
        <v>25.25</v>
      </c>
      <c r="D759" s="71">
        <f ca="1">SUM(0.5*(F759-B759)+B759)</f>
        <v>22.5</v>
      </c>
      <c r="E759" s="71">
        <f ca="1">SUM(0.75*(F759-B759),B759)</f>
        <v>19.75</v>
      </c>
      <c r="F759" s="108">
        <v>17</v>
      </c>
      <c r="G759" s="71">
        <f ca="1">SUM(0.25*(J759-F759),F759)</f>
        <v>14.25</v>
      </c>
      <c r="H759" s="71">
        <f ca="1">SUM(0.5*(J759-F759),F759)</f>
        <v>11.5</v>
      </c>
      <c r="I759" s="71">
        <f ca="1">SUM(0.75*(J759-F759),F759)</f>
        <v>8.75</v>
      </c>
      <c r="J759" s="108">
        <f ca="1">SUM(F759,-B759,F759)</f>
        <v>6</v>
      </c>
      <c r="K759" s="71">
        <f ca="1">SUM(0.5*(L759-J759),J759)</f>
        <v>3.9375</v>
      </c>
      <c r="L759" s="108">
        <f ca="1">SUM(J759,J759,-H759,0.25*ABS(J759-H759))</f>
        <v>1.875</v>
      </c>
      <c r="M759" s="109">
        <f ca="1">SUM(0.166*(R759-L759),L759)</f>
        <v>4.38575</v>
      </c>
      <c r="N759" s="109">
        <f ca="1">SUM(0.333*(R759-L759),L759)</f>
        <v>6.911625</v>
      </c>
      <c r="O759" s="71">
        <f ca="1">SUM(0.5*(R759-L759),L759)</f>
        <v>9.4375</v>
      </c>
      <c r="P759" s="71">
        <f ca="1">SUM(0.666*(R759-L759),L759)</f>
        <v>11.94825</v>
      </c>
      <c r="Q759" s="71">
        <f ca="1">SUM(0.832*(R759-L759),L759)</f>
        <v>14.459</v>
      </c>
      <c r="R759" s="108">
        <v>17</v>
      </c>
      <c r="S759" s="122"/>
      <c r="T759" s="111">
        <f ca="1">SUM((AZ20+BA20+BB20+BC20+BI18+BJ18+BK18+BL18)*0.132/4,(BD19+BE19+BF19+BG19+BH19+BM17+BN17+BO17+BP17+BQ17+BR16+BS16+BT16+BU16+BV16+CC14+CD14+CE14+CF14+CG14+CN12+CO12+CP12+CQ12+CR12)*0.132/5,(BW15+BX15+BY15+BZ15+CA15+CB15+CH13+CI13+CJ13+CK13+CL13+CM13)*0.132/6,(CS11+CT11+CU11+CV11+CW10+CX10+CY10+CZ10)*0.132/4,(CY9+CX9+CW9+CV9+CU9+CT8+CS8+CR8+CQ8+CP8+CO7+CN7+CM7+CL7+CK7+CJ6+CI6+CH6+CG6+CF6+CE5+CD5+CC5+CB5+CA5+BZ4+BY4+BX4+BW4+BV4)*0.132/5,17)</f>
        <v>17.147738461538463</v>
      </c>
      <c r="U759" s="111"/>
      <c r="V759" s="122"/>
      <c r="W759" s="108"/>
    </row>
    <row r="760" spans="2:23">
      <c r="B760" s="108"/>
      <c r="C760" s="71"/>
      <c r="D760" s="71"/>
      <c r="E760" s="71"/>
      <c r="F760" s="108"/>
      <c r="G760" s="71"/>
      <c r="H760" s="71"/>
      <c r="I760" s="71"/>
      <c r="J760" s="108"/>
      <c r="K760" s="71"/>
      <c r="L760" s="108"/>
      <c r="M760" s="109"/>
      <c r="N760" s="109"/>
      <c r="O760" s="71"/>
      <c r="P760" s="71"/>
      <c r="Q760" s="71"/>
      <c r="R760" s="108"/>
      <c r="S760" s="122"/>
      <c r="T760" s="111"/>
      <c r="U760" s="111"/>
      <c r="V760" s="122"/>
      <c r="W760" s="108"/>
    </row>
    <row r="761" spans="2:23">
      <c r="B761" s="108">
        <v>19</v>
      </c>
      <c r="C761" s="71">
        <f ca="1">SUM(0.25*(F761-B761),B761)</f>
        <v>18.75</v>
      </c>
      <c r="D761" s="71">
        <f ca="1">SUM(0.5*(F761-B761)+B761)</f>
        <v>18.5</v>
      </c>
      <c r="E761" s="71">
        <f ca="1">SUM(0.75*(F761-B761),B761)</f>
        <v>18.25</v>
      </c>
      <c r="F761" s="108">
        <v>18</v>
      </c>
      <c r="G761" s="71">
        <f ca="1">SUM(0.25*(J761-F761),F761)</f>
        <v>17.75</v>
      </c>
      <c r="H761" s="71">
        <f ca="1">SUM(0.5*(J761-F761),F761)</f>
        <v>17.5</v>
      </c>
      <c r="I761" s="71">
        <f ca="1">SUM(0.75*(J761-F761),F761)</f>
        <v>17.25</v>
      </c>
      <c r="J761" s="108">
        <f ca="1">SUM(F761,-B761,F761)</f>
        <v>17</v>
      </c>
      <c r="K761" s="71">
        <f ca="1">SUM(0.5*(L761-J761),J761)</f>
        <v>16.8125</v>
      </c>
      <c r="L761" s="108">
        <f ca="1">SUM(J761,J761,-H761,0.25*ABS(J761-H761))</f>
        <v>16.625</v>
      </c>
      <c r="M761" s="109">
        <f ca="1">SUM(0.166*(R761-L761),L761)</f>
        <v>16.68725</v>
      </c>
      <c r="N761" s="109">
        <f ca="1">SUM(0.333*(R761-L761),L761)</f>
        <v>16.749875</v>
      </c>
      <c r="O761" s="71">
        <f ca="1">SUM(0.5*(R761-L761),L761)</f>
        <v>16.8125</v>
      </c>
      <c r="P761" s="71">
        <f ca="1">SUM(0.666*(R761-L761),L761)</f>
        <v>16.87475</v>
      </c>
      <c r="Q761" s="71">
        <f ca="1">SUM(0.832*(R761-L761),L761)</f>
        <v>16.937</v>
      </c>
      <c r="R761" s="108">
        <v>17</v>
      </c>
      <c r="S761" s="122"/>
      <c r="T761" s="111">
        <f ca="1">SUM((BR20+BS19+BS18+BT17+BT16+BU15+BU14+BV13+BV12+BW11+BW10+BW9+BW8+BV7+BV6+BV5+BV4)*0.132,17)</f>
        <v>17.783538461538463</v>
      </c>
      <c r="U761" s="111"/>
      <c r="V761" s="122"/>
      <c r="W761" s="108"/>
    </row>
    <row r="762" spans="2:23">
      <c r="B762" s="108">
        <v>20</v>
      </c>
      <c r="C762" s="71">
        <f ca="1">SUM(0.25*(F762-B762),B762)</f>
        <v>19.5</v>
      </c>
      <c r="D762" s="71">
        <f ca="1">SUM(0.5*(F762-B762)+B762)</f>
        <v>19</v>
      </c>
      <c r="E762" s="71">
        <f ca="1">SUM(0.75*(F762-B762),B762)</f>
        <v>18.5</v>
      </c>
      <c r="F762" s="108">
        <v>18</v>
      </c>
      <c r="G762" s="71">
        <f ca="1">SUM(0.25*(J762-F762),F762)</f>
        <v>17.5</v>
      </c>
      <c r="H762" s="71">
        <f ca="1">SUM(0.5*(J762-F762),F762)</f>
        <v>17</v>
      </c>
      <c r="I762" s="71">
        <f ca="1">SUM(0.75*(J762-F762),F762)</f>
        <v>16.5</v>
      </c>
      <c r="J762" s="108">
        <f ca="1">SUM(F762,-B762,F762)</f>
        <v>16</v>
      </c>
      <c r="K762" s="71">
        <f ca="1">SUM(0.5*(L762-J762),J762)</f>
        <v>15.625</v>
      </c>
      <c r="L762" s="108">
        <f ca="1">SUM(J762,J762,-H762,0.25*ABS(J762-H762))</f>
        <v>15.25</v>
      </c>
      <c r="M762" s="109">
        <f ca="1">SUM(0.166*(R762-L762),L762)</f>
        <v>15.5405</v>
      </c>
      <c r="N762" s="109">
        <f ca="1">SUM(0.333*(R762-L762),L762)</f>
        <v>15.83275</v>
      </c>
      <c r="O762" s="71">
        <f ca="1">SUM(0.5*(R762-L762),L762)</f>
        <v>16.125</v>
      </c>
      <c r="P762" s="71">
        <f ca="1">SUM(0.666*(R762-L762),L762)</f>
        <v>16.4155</v>
      </c>
      <c r="Q762" s="71">
        <f ca="1">SUM(0.832*(R762-L762),L762)</f>
        <v>16.706</v>
      </c>
      <c r="R762" s="108">
        <v>17</v>
      </c>
      <c r="S762" s="122"/>
      <c r="T762" s="111">
        <f ca="1">SUM((BP20+BQ19+BR18+BS17+BT16+BU15+BV14+BW13+BX12+BY11+BZ10+BY9+BX8+BW7+BW6+BV5+BV4)*0.132,17)</f>
        <v>17.651538461538461</v>
      </c>
      <c r="U762" s="111"/>
      <c r="V762" s="122"/>
      <c r="W762" s="108"/>
    </row>
    <row r="763" spans="2:23">
      <c r="B763" s="108">
        <v>21</v>
      </c>
      <c r="C763" s="71">
        <f ca="1">SUM(0.25*(F763-B763),B763)</f>
        <v>20.25</v>
      </c>
      <c r="D763" s="71">
        <f ca="1">SUM(0.5*(F763-B763)+B763)</f>
        <v>19.5</v>
      </c>
      <c r="E763" s="71">
        <f ca="1">SUM(0.75*(F763-B763),B763)</f>
        <v>18.75</v>
      </c>
      <c r="F763" s="108">
        <v>18</v>
      </c>
      <c r="G763" s="71">
        <f ca="1">SUM(0.25*(J763-F763),F763)</f>
        <v>17.25</v>
      </c>
      <c r="H763" s="71">
        <f ca="1">SUM(0.5*(J763-F763),F763)</f>
        <v>16.5</v>
      </c>
      <c r="I763" s="71">
        <f ca="1">SUM(0.75*(J763-F763),F763)</f>
        <v>15.75</v>
      </c>
      <c r="J763" s="108">
        <f ca="1">SUM(F763,-B763,F763)</f>
        <v>15</v>
      </c>
      <c r="K763" s="71">
        <f ca="1">SUM(0.5*(L763-J763),J763)</f>
        <v>14.4375</v>
      </c>
      <c r="L763" s="108">
        <f ca="1">SUM(J763,J763,-H763,0.25*ABS(J763-H763))</f>
        <v>13.875</v>
      </c>
      <c r="M763" s="109">
        <f ca="1">SUM(0.166*(R763-L763),L763)</f>
        <v>14.39375</v>
      </c>
      <c r="N763" s="109">
        <f ca="1">SUM(0.333*(R763-L763),L763)</f>
        <v>14.915625</v>
      </c>
      <c r="O763" s="71">
        <f ca="1">SUM(0.5*(R763-L763),L763)</f>
        <v>15.4375</v>
      </c>
      <c r="P763" s="71">
        <f ca="1">SUM(0.666*(R763-L763),L763)</f>
        <v>15.95625</v>
      </c>
      <c r="Q763" s="71">
        <f ca="1">SUM(0.832*(R763-L763),L763)</f>
        <v>16.475</v>
      </c>
      <c r="R763" s="108">
        <v>17</v>
      </c>
      <c r="S763" s="122"/>
      <c r="T763" s="111">
        <f ca="1">SUM((BN20+BQ18+BT16+BW14+BZ12+CA11+CB10+CA9+BZ8+BY7+BX6+BW5+BV4)*0.132,(BO19+BP19+BR17+BS17+BU15+BV15+BX13+BY13)*0.132/2,17)</f>
        <v>17.71753846153846</v>
      </c>
      <c r="U763" s="111"/>
      <c r="V763" s="122"/>
      <c r="W763" s="108"/>
    </row>
    <row r="764" spans="2:23">
      <c r="B764" s="108">
        <v>22</v>
      </c>
      <c r="C764" s="71">
        <f ca="1">SUM(0.25*(F764-B764),B764)</f>
        <v>21</v>
      </c>
      <c r="D764" s="71">
        <f ca="1">SUM(0.5*(F764-B764)+B764)</f>
        <v>20</v>
      </c>
      <c r="E764" s="71">
        <f ca="1">SUM(0.75*(F764-B764),B764)</f>
        <v>19</v>
      </c>
      <c r="F764" s="108">
        <v>18</v>
      </c>
      <c r="G764" s="71">
        <f ca="1">SUM(0.25*(J764-F764),F764)</f>
        <v>17</v>
      </c>
      <c r="H764" s="71">
        <f ca="1">SUM(0.5*(J764-F764),F764)</f>
        <v>16</v>
      </c>
      <c r="I764" s="71">
        <f ca="1">SUM(0.75*(J764-F764),F764)</f>
        <v>15</v>
      </c>
      <c r="J764" s="108">
        <f ca="1">SUM(F764,-B764,F764)</f>
        <v>14</v>
      </c>
      <c r="K764" s="71">
        <f ca="1">SUM(0.5*(L764-J764),J764)</f>
        <v>13.25</v>
      </c>
      <c r="L764" s="108">
        <f ca="1">SUM(J764,J764,-H764,0.25*ABS(J764-H764))</f>
        <v>12.5</v>
      </c>
      <c r="M764" s="109">
        <f ca="1">SUM(0.166*(R764-L764),L764)</f>
        <v>13.247</v>
      </c>
      <c r="N764" s="109">
        <f ca="1">SUM(0.333*(R764-L764),L764)</f>
        <v>13.9985</v>
      </c>
      <c r="O764" s="71">
        <f ca="1">SUM(0.5*(R764-L764),L764)</f>
        <v>14.75</v>
      </c>
      <c r="P764" s="71">
        <f ca="1">SUM(0.666*(R764-L764),L764)</f>
        <v>15.497</v>
      </c>
      <c r="Q764" s="71">
        <f ca="1">SUM(0.832*(R764-L764),L764)</f>
        <v>16.244</v>
      </c>
      <c r="R764" s="108">
        <v>17</v>
      </c>
      <c r="S764" s="122"/>
      <c r="T764" s="111">
        <f ca="1">SUM((BM19+BN19+BO18+BP18+BQ17+BR17+BS16+BT16+BU15+BV15+BW14+BX14+BY13+BZ13+CA12+CB12+CC11+CD11)*0.132/2,(BL20+CE10+BX6+BW5+BV4)*0.132,(CD9+CC9+CB8+CA8+BZ7+BY7)*0.132/2,17)</f>
        <v>17.783538461538463</v>
      </c>
      <c r="U764" s="111"/>
      <c r="V764" s="122"/>
      <c r="W764" s="108"/>
    </row>
    <row r="765" spans="2:23">
      <c r="B765" s="108">
        <v>23</v>
      </c>
      <c r="C765" s="71">
        <f ca="1">SUM(0.25*(F765-B765),B765)</f>
        <v>21.75</v>
      </c>
      <c r="D765" s="71">
        <f ca="1">SUM(0.5*(F765-B765)+B765)</f>
        <v>20.5</v>
      </c>
      <c r="E765" s="71">
        <f ca="1">SUM(0.75*(F765-B765),B765)</f>
        <v>19.25</v>
      </c>
      <c r="F765" s="108">
        <v>18</v>
      </c>
      <c r="G765" s="71">
        <f ca="1">SUM(0.25*(J765-F765),F765)</f>
        <v>16.75</v>
      </c>
      <c r="H765" s="71">
        <f ca="1">SUM(0.5*(J765-F765),F765)</f>
        <v>15.5</v>
      </c>
      <c r="I765" s="71">
        <f ca="1">SUM(0.75*(J765-F765),F765)</f>
        <v>14.25</v>
      </c>
      <c r="J765" s="108">
        <f ca="1">SUM(F765,-B765,F765)</f>
        <v>13</v>
      </c>
      <c r="K765" s="71">
        <f ca="1">SUM(0.5*(L765-J765),J765)</f>
        <v>12.0625</v>
      </c>
      <c r="L765" s="108">
        <f ca="1">SUM(J765,J765,-H765,0.25*ABS(J765-H765))</f>
        <v>11.125</v>
      </c>
      <c r="M765" s="109">
        <f ca="1">SUM(0.166*(R765-L765),L765)</f>
        <v>12.10025</v>
      </c>
      <c r="N765" s="109">
        <f ca="1">SUM(0.333*(R765-L765),L765)</f>
        <v>13.081375</v>
      </c>
      <c r="O765" s="71">
        <f ca="1">SUM(0.5*(R765-L765),L765)</f>
        <v>14.0625</v>
      </c>
      <c r="P765" s="71">
        <f ca="1">SUM(0.666*(R765-L765),L765)</f>
        <v>15.03775</v>
      </c>
      <c r="Q765" s="71">
        <f ca="1">SUM(0.832*(R765-L765),L765)</f>
        <v>16.012999999999998</v>
      </c>
      <c r="R765" s="108">
        <v>17</v>
      </c>
      <c r="S765" s="122"/>
      <c r="T765" s="111">
        <f ca="1">SUM((BJ20+BK20+BL19+BM19+BQ17+BR17+BS16+BT16+BX14+BY14+CC12+CD12+CE11+CF11+CG10+CH10)*0.132/2,(BN18+BO18+BP18+BU15+BV15+BW15+BZ13+CA13+CB13)*0.132/3,(CG9+CF9+CE8+CD8+CC7+CB7+CA6+BZ6+BY5+BX5+BW4+BV4)*0.132/2,17)</f>
        <v>17.673538461538463</v>
      </c>
      <c r="U765" s="111"/>
      <c r="V765" s="122"/>
      <c r="W765" s="108"/>
    </row>
    <row r="766" spans="2:23">
      <c r="B766" s="108">
        <v>24</v>
      </c>
      <c r="C766" s="71">
        <f ca="1">SUM(0.25*(F766-B766),B766)</f>
        <v>22.5</v>
      </c>
      <c r="D766" s="71">
        <f ca="1">SUM(0.5*(F766-B766)+B766)</f>
        <v>21</v>
      </c>
      <c r="E766" s="71">
        <f ca="1">SUM(0.75*(F766-B766),B766)</f>
        <v>19.5</v>
      </c>
      <c r="F766" s="108">
        <v>18</v>
      </c>
      <c r="G766" s="71">
        <f ca="1">SUM(0.25*(J766-F766),F766)</f>
        <v>16.5</v>
      </c>
      <c r="H766" s="71">
        <f ca="1">SUM(0.5*(J766-F766),F766)</f>
        <v>15</v>
      </c>
      <c r="I766" s="71">
        <f ca="1">SUM(0.75*(J766-F766),F766)</f>
        <v>13.5</v>
      </c>
      <c r="J766" s="108">
        <f ca="1">SUM(F766,-B766,F766)</f>
        <v>12</v>
      </c>
      <c r="K766" s="71">
        <f ca="1">SUM(0.5*(L766-J766),J766)</f>
        <v>10.875</v>
      </c>
      <c r="L766" s="108">
        <f ca="1">SUM(J766,J766,-H766,0.25*ABS(J766-H766))</f>
        <v>9.75</v>
      </c>
      <c r="M766" s="109">
        <f ca="1">SUM(0.166*(R766-L766),L766)</f>
        <v>10.9535</v>
      </c>
      <c r="N766" s="109">
        <f ca="1">SUM(0.333*(R766-L766),L766)</f>
        <v>12.16425</v>
      </c>
      <c r="O766" s="71">
        <f ca="1">SUM(0.5*(R766-L766),L766)</f>
        <v>13.375</v>
      </c>
      <c r="P766" s="71">
        <f ca="1">SUM(0.666*(R766-L766),L766)</f>
        <v>14.5785</v>
      </c>
      <c r="Q766" s="71">
        <f ca="1">SUM(0.832*(R766-L766),L766)</f>
        <v>15.782</v>
      </c>
      <c r="R766" s="108">
        <v>17</v>
      </c>
      <c r="S766" s="122"/>
      <c r="T766" s="111">
        <f ca="1">SUM((BH20+BI20+BM18+BN18)*0.132/2,(BJ19+BK19+BL19+BO17+BP17+BQ17+BR16+BS16+BT16+BU15+BV15+BW15+BX14+BY14+BZ14+CA13+CB13+CC13+CD12+CE12+CF12+CG11+CH11+CI11)*0.132/3,(CJ10+CK10+CA6+BZ6+BY5+BX5+BW4+BV4)*0.132/2,(CJ9+CI9+CH9+CG8+CF8+CE8+CD7+CC7+CB7)*0.132/3,17)</f>
        <v>17.695538461538462</v>
      </c>
      <c r="U766" s="111"/>
      <c r="V766" s="122"/>
      <c r="W766" s="108"/>
    </row>
    <row r="767" spans="2:23">
      <c r="B767" s="108">
        <v>25</v>
      </c>
      <c r="C767" s="71">
        <f ca="1">SUM(0.25*(F767-B767),B767)</f>
        <v>23.25</v>
      </c>
      <c r="D767" s="71">
        <f ca="1">SUM(0.5*(F767-B767)+B767)</f>
        <v>21.5</v>
      </c>
      <c r="E767" s="71">
        <f ca="1">SUM(0.75*(F767-B767),B767)</f>
        <v>19.75</v>
      </c>
      <c r="F767" s="108">
        <v>18</v>
      </c>
      <c r="G767" s="71">
        <f ca="1">SUM(0.25*(J767-F767),F767)</f>
        <v>16.25</v>
      </c>
      <c r="H767" s="71">
        <f ca="1">SUM(0.5*(J767-F767),F767)</f>
        <v>14.5</v>
      </c>
      <c r="I767" s="71">
        <f ca="1">SUM(0.75*(J767-F767),F767)</f>
        <v>12.75</v>
      </c>
      <c r="J767" s="108">
        <f ca="1">SUM(F767,-B767,F767)</f>
        <v>11</v>
      </c>
      <c r="K767" s="71">
        <f ca="1">SUM(0.5*(L767-J767),J767)</f>
        <v>9.6875</v>
      </c>
      <c r="L767" s="108">
        <f ca="1">SUM(J767,J767,-H767,0.25*ABS(J767-H767))</f>
        <v>8.375</v>
      </c>
      <c r="M767" s="109">
        <f ca="1">SUM(0.166*(R767-L767),L767)</f>
        <v>9.806750000000001</v>
      </c>
      <c r="N767" s="109">
        <f ca="1">SUM(0.333*(R767-L767),L767)</f>
        <v>11.247125</v>
      </c>
      <c r="O767" s="71">
        <f ca="1">SUM(0.5*(R767-L767),L767)</f>
        <v>12.6875</v>
      </c>
      <c r="P767" s="71">
        <f ca="1">SUM(0.666*(R767-L767),L767)</f>
        <v>14.119250000000001</v>
      </c>
      <c r="Q767" s="71">
        <f ca="1">SUM(0.832*(R767-L767),L767)</f>
        <v>15.550999999999998</v>
      </c>
      <c r="R767" s="108">
        <v>17</v>
      </c>
      <c r="S767" s="122"/>
      <c r="T767" s="111">
        <f ca="1">SUM((BF20+BG20+BH20+BI19+BJ19+BK19+BL18+BM18+BN18+BO17+BP17+BQ17+BR16+BS16+BT16+BY14+BZ14+CA14+CF12+CG12+CH12+CI11+CJ11+CK11)*0.132/3,(BU15+BV15+BW15+BX15+CB13+CC13+CD13+CE13)*0.132/4,(CL10+CM10)*0.132/2,(CL9+CK9+CJ9+CI8+CH8+CG8+CF7+CE7+CD7+CC6+CB6+CA6+BZ5+BY5+BX5)*0.132/3,(BW4+BV4)*0.132/2,17)</f>
        <v>17.40953846153846</v>
      </c>
      <c r="U767" s="111"/>
      <c r="V767" s="122"/>
      <c r="W767" s="108"/>
    </row>
    <row r="768" spans="2:23">
      <c r="B768" s="108">
        <v>26</v>
      </c>
      <c r="C768" s="71">
        <f ca="1">SUM(0.25*(F768-B768),B768)</f>
        <v>24</v>
      </c>
      <c r="D768" s="71">
        <f ca="1">SUM(0.5*(F768-B768)+B768)</f>
        <v>22</v>
      </c>
      <c r="E768" s="71">
        <f ca="1">SUM(0.75*(F768-B768),B768)</f>
        <v>20</v>
      </c>
      <c r="F768" s="108">
        <v>18</v>
      </c>
      <c r="G768" s="71">
        <f ca="1">SUM(0.25*(J768-F768),F768)</f>
        <v>16</v>
      </c>
      <c r="H768" s="71">
        <f ca="1">SUM(0.5*(J768-F768),F768)</f>
        <v>14</v>
      </c>
      <c r="I768" s="71">
        <f ca="1">SUM(0.75*(J768-F768),F768)</f>
        <v>12</v>
      </c>
      <c r="J768" s="108">
        <f ca="1">SUM(F768,-B768,F768)</f>
        <v>10</v>
      </c>
      <c r="K768" s="71">
        <f ca="1">SUM(0.5*(L768-J768),J768)</f>
        <v>8.5</v>
      </c>
      <c r="L768" s="108">
        <f ca="1">SUM(J768,J768,-H768,0.25*ABS(J768-H768))</f>
        <v>7</v>
      </c>
      <c r="M768" s="109">
        <f ca="1">SUM(0.166*(R768-L768),L768)</f>
        <v>8.66</v>
      </c>
      <c r="N768" s="109">
        <f ca="1">SUM(0.333*(R768-L768),L768)</f>
        <v>10.33</v>
      </c>
      <c r="O768" s="71">
        <f ca="1">SUM(0.5*(R768-L768),L768)</f>
        <v>12</v>
      </c>
      <c r="P768" s="71">
        <f ca="1">SUM(0.666*(R768-L768),L768)</f>
        <v>13.66</v>
      </c>
      <c r="Q768" s="71">
        <f ca="1">SUM(0.832*(R768-L768),L768)</f>
        <v>15.32</v>
      </c>
      <c r="R768" s="108">
        <v>17</v>
      </c>
      <c r="S768" s="122"/>
      <c r="T768" s="111">
        <f ca="1">SUM((BD20+BE20+BF20+BK18+BL18+BM18+BR16+BS16+BT16)*0.132/3,(BG19+BH19+BI19+BJ19+BN17+BO17+BP17+BQ17+BU15+BV15+BW15+BX15+BY14+BZ14+CA14+CB14+CC13+CD13+CE13+CF13+CG12+CH12+CI12+CJ12)*0.132/4,(CK11+CL11+CM11+CN10+CO10+CP10+CG7+CF7+CE7+CD6+CC6+CB6+CA5+BZ5+BY5+BX4+BW4+BV4)*0.132/3,(CO9+CN9+CM9+CL9+CK8+CJ8+CI8+CH8)*0.132/4,17)</f>
        <v>17.332538461538462</v>
      </c>
      <c r="U768" s="111"/>
      <c r="V768" s="122"/>
      <c r="W768" s="108"/>
    </row>
    <row r="769" spans="2:23">
      <c r="B769" s="108">
        <v>27</v>
      </c>
      <c r="C769" s="71">
        <f ca="1">SUM(0.25*(F769-B769),B769)</f>
        <v>24.75</v>
      </c>
      <c r="D769" s="71">
        <f ca="1">SUM(0.5*(F769-B769)+B769)</f>
        <v>22.5</v>
      </c>
      <c r="E769" s="71">
        <f ca="1">SUM(0.75*(F769-B769),B769)</f>
        <v>20.25</v>
      </c>
      <c r="F769" s="108">
        <v>18</v>
      </c>
      <c r="G769" s="71">
        <f ca="1">SUM(0.25*(J769-F769),F769)</f>
        <v>15.75</v>
      </c>
      <c r="H769" s="71">
        <f ca="1">SUM(0.5*(J769-F769),F769)</f>
        <v>13.5</v>
      </c>
      <c r="I769" s="71">
        <f ca="1">SUM(0.75*(J769-F769),F769)</f>
        <v>11.25</v>
      </c>
      <c r="J769" s="108">
        <f ca="1">SUM(F769,-B769,F769)</f>
        <v>9</v>
      </c>
      <c r="K769" s="71">
        <f ca="1">SUM(0.5*(L769-J769),J769)</f>
        <v>7.3125</v>
      </c>
      <c r="L769" s="108">
        <f ca="1">SUM(J769,J769,-H769,0.25*ABS(J769-H769))</f>
        <v>5.625</v>
      </c>
      <c r="M769" s="109">
        <f ca="1">SUM(0.166*(R769-L769),L769)</f>
        <v>7.51325</v>
      </c>
      <c r="N769" s="109">
        <f ca="1">SUM(0.333*(R769-L769),L769)</f>
        <v>9.412875</v>
      </c>
      <c r="O769" s="71">
        <f ca="1">SUM(0.5*(R769-L769),L769)</f>
        <v>11.3125</v>
      </c>
      <c r="P769" s="71">
        <f ca="1">SUM(0.666*(R769-L769),L769)</f>
        <v>13.20075</v>
      </c>
      <c r="Q769" s="71">
        <f ca="1">SUM(0.832*(R769-L769),L769)</f>
        <v>15.089</v>
      </c>
      <c r="R769" s="108">
        <v>17</v>
      </c>
      <c r="S769" s="122"/>
      <c r="T769" s="111">
        <f ca="1">SUM((BB20+BC20+BD20)*0.132/3,(BE19+BF19+BG19+BH19+BI18+BJ18+BK18+BL18+BM17+BN17+BO17+BP17+BQ16+BR16+BS16+BT16+BZ14+CA14+CB14+CC14+CI12+CJ12+CK12+CL12+CM11+CN11+CO11+CP11)*0.132/4,(BU15+BV15+BW15+BX15+BY15+CD13+CE13+CF13+CG13+CH13)*0.132/5,(CQ10+CR10+CS10)*0.132/3,(CR9+CQ9+CP9+CO9+CN8+CM8+CL8+CK8+CJ7+CI7+CH7+CG7+CF6+CE6+CD6+CC6+CB5+CA5+BZ5+BY5)*0.132/4,(BX4+BW4+BV4)*0.132/3,17)</f>
        <v>17.070738461538461</v>
      </c>
      <c r="U769" s="111"/>
      <c r="V769" s="122"/>
      <c r="W769" s="108"/>
    </row>
    <row r="770" spans="2:23">
      <c r="B770" s="108">
        <v>28</v>
      </c>
      <c r="C770" s="71">
        <f ca="1">SUM(0.25*(F770-B770),B770)</f>
        <v>25.5</v>
      </c>
      <c r="D770" s="71">
        <f ca="1">SUM(0.5*(F770-B770)+B770)</f>
        <v>23</v>
      </c>
      <c r="E770" s="71">
        <f ca="1">SUM(0.75*(F770-B770),B770)</f>
        <v>20.5</v>
      </c>
      <c r="F770" s="108">
        <v>18</v>
      </c>
      <c r="G770" s="71">
        <f ca="1">SUM(0.25*(J770-F770),F770)</f>
        <v>15.5</v>
      </c>
      <c r="H770" s="71">
        <f ca="1">SUM(0.5*(J770-F770),F770)</f>
        <v>13</v>
      </c>
      <c r="I770" s="71">
        <f ca="1">SUM(0.75*(J770-F770),F770)</f>
        <v>10.5</v>
      </c>
      <c r="J770" s="108">
        <f ca="1">SUM(F770,-B770,F770)</f>
        <v>8</v>
      </c>
      <c r="K770" s="71">
        <f ca="1">SUM(0.5*(L770-J770),J770)</f>
        <v>6.125</v>
      </c>
      <c r="L770" s="108">
        <f ca="1">SUM(J770,J770,-H770,0.25*ABS(J770-H770))</f>
        <v>4.25</v>
      </c>
      <c r="M770" s="109">
        <f ca="1">SUM(0.166*(R770-L770),L770)</f>
        <v>6.3665</v>
      </c>
      <c r="N770" s="109">
        <f ca="1">SUM(0.333*(R770-L770),L770)</f>
        <v>8.495750000000001</v>
      </c>
      <c r="O770" s="71">
        <f ca="1">SUM(0.5*(R770-L770),L770)</f>
        <v>10.625</v>
      </c>
      <c r="P770" s="71">
        <f ca="1">SUM(0.666*(R770-L770),L770)</f>
        <v>12.7415</v>
      </c>
      <c r="Q770" s="71">
        <f ca="1">SUM(0.832*(R770-L770),L770)</f>
        <v>14.857999999999999</v>
      </c>
      <c r="R770" s="108">
        <v>17</v>
      </c>
      <c r="S770" s="122"/>
      <c r="T770" s="111">
        <f ca="1">SUM((AZ20+BA20+BB20+BC20+BD19+BE19+BF19+BG19+BM17+BN17+BO17+BP17+BQ16+BR16+BS16+BT16)*0.132/4,(BH18+BI18+BJ18+BK18+BL18+BU15+BV15+BW15+BX15+BY15+BZ14+CA14+CB14+CC14+CD14+CE13+CF13+CG13+CH13+CI13+CJ12+CK12+CL12+CM12+CN12)*0.132/5,(CO11+CP11+CQ11+CR11+CS10+CT10+CU10+CV10+CK7+CJ7+CI7+CH7+CG6+CF6+CE6+CD6+CC5+CB5+CA5+BZ5+BY4+BX4+BW4+BV4)*0.132/4,(CU9+CT9+CS9+CR9+CQ9+CP8+CO8+CN8+CM8+CL8)*0.132/5,17)</f>
        <v>17.11693846153846</v>
      </c>
      <c r="U770" s="111"/>
      <c r="V770" s="122"/>
      <c r="W770" s="108"/>
    </row>
    <row r="771" spans="2:23">
      <c r="B771" s="108">
        <v>29</v>
      </c>
      <c r="C771" s="71">
        <f ca="1">SUM(0.25*(F771-B771),B771)</f>
        <v>26.25</v>
      </c>
      <c r="D771" s="71">
        <f ca="1">SUM(0.5*(F771-B771)+B771)</f>
        <v>23.5</v>
      </c>
      <c r="E771" s="71">
        <f ca="1">SUM(0.75*(F771-B771),B771)</f>
        <v>20.75</v>
      </c>
      <c r="F771" s="108">
        <v>18</v>
      </c>
      <c r="G771" s="71">
        <f ca="1">SUM(0.25*(J771-F771),F771)</f>
        <v>15.25</v>
      </c>
      <c r="H771" s="71">
        <f ca="1">SUM(0.5*(J771-F771),F771)</f>
        <v>12.5</v>
      </c>
      <c r="I771" s="71">
        <f ca="1">SUM(0.75*(J771-F771),F771)</f>
        <v>9.75</v>
      </c>
      <c r="J771" s="108">
        <f ca="1">SUM(F771,-B771,F771)</f>
        <v>7</v>
      </c>
      <c r="K771" s="71">
        <f ca="1">SUM(0.5*(L771-J771),J771)</f>
        <v>4.9375</v>
      </c>
      <c r="L771" s="108">
        <f ca="1">SUM(J771,J771,-H771,0.25*ABS(J771-H771))</f>
        <v>2.875</v>
      </c>
      <c r="M771" s="109">
        <f ca="1">SUM(0.166*(R771-L771),L771)</f>
        <v>5.21975</v>
      </c>
      <c r="N771" s="109">
        <f ca="1">SUM(0.333*(R771-L771),L771)</f>
        <v>7.5786250000000006</v>
      </c>
      <c r="O771" s="71">
        <f ca="1">SUM(0.5*(R771-L771),L771)</f>
        <v>9.9375</v>
      </c>
      <c r="P771" s="71">
        <f ca="1">SUM(0.666*(R771-L771),L771)</f>
        <v>12.282250000000001</v>
      </c>
      <c r="Q771" s="71">
        <f ca="1">SUM(0.832*(R771-L771),L771)</f>
        <v>14.626999999999999</v>
      </c>
      <c r="R771" s="108">
        <v>17</v>
      </c>
      <c r="S771" s="122"/>
      <c r="T771" s="111">
        <f ca="1">SUM((AX20+AY20+AZ20+BA20+BG18+BH18+BI18+BJ18)*0.132/4,(BB19+BC19+BD19+BE19+BF19+BK17+BL17+BM17+BN17+BO17+BP16+BQ16+BR16+BS16+BT16+CA14+CB14+CC14+CD14+CE14+CL12+CM12+CN12+CO12+CP12)*0.132/5,(BU15+BV15+BW15+BX15+BY15+BZ15+CF13+CG13+CH13+CI13+CJ13+CK13)*0.132/6,(CQ11+CR11+CS11+CT11+CU10+CV10+CW10+CX10+BY4+BX4+BW4+BV4+CC5+CB5+CA5+BZ5)*0.132/4,(CW9+CV9+CU9+CT9+CS9+CR8+CQ8+CP8+CO8+CN8+CM7+CL7+CK7+CJ7+CI7+CH6+CG6+CF6+CE6+CD6)*0.132/5,17)</f>
        <v>17.213738461538462</v>
      </c>
      <c r="U771" s="111"/>
      <c r="V771" s="122"/>
      <c r="W771" s="108"/>
    </row>
    <row r="772" spans="2:23">
      <c r="B772" s="108">
        <v>30</v>
      </c>
      <c r="C772" s="71">
        <f ca="1">SUM(0.25*(F772-B772),B772)</f>
        <v>27</v>
      </c>
      <c r="D772" s="71">
        <f ca="1">SUM(0.5*(F772-B772)+B772)</f>
        <v>24</v>
      </c>
      <c r="E772" s="71">
        <f ca="1">SUM(0.75*(F772-B772),B772)</f>
        <v>21</v>
      </c>
      <c r="F772" s="108">
        <v>18</v>
      </c>
      <c r="G772" s="71">
        <f ca="1">SUM(0.25*(J772-F772),F772)</f>
        <v>15</v>
      </c>
      <c r="H772" s="71">
        <f ca="1">SUM(0.5*(J772-F772),F772)</f>
        <v>12</v>
      </c>
      <c r="I772" s="71">
        <f ca="1">SUM(0.75*(J772-F772),F772)</f>
        <v>9</v>
      </c>
      <c r="J772" s="108">
        <f ca="1">SUM(F772,-B772,F772)</f>
        <v>6</v>
      </c>
      <c r="K772" s="71">
        <f ca="1">SUM(0.5*(L772-J772),J772)</f>
        <v>3.75</v>
      </c>
      <c r="L772" s="108">
        <f ca="1">SUM(J772,J772,-H772,0.25*ABS(J772-H772))</f>
        <v>1.5</v>
      </c>
      <c r="M772" s="109">
        <f ca="1">SUM(0.166*(R772-L772),L772)</f>
        <v>4.073</v>
      </c>
      <c r="N772" s="109">
        <f ca="1">SUM(0.333*(R772-L772),L772)</f>
        <v>6.6615</v>
      </c>
      <c r="O772" s="71">
        <f ca="1">SUM(0.5*(R772-L772),L772)</f>
        <v>9.25</v>
      </c>
      <c r="P772" s="71">
        <f ca="1">SUM(0.666*(R772-L772),L772)</f>
        <v>11.823</v>
      </c>
      <c r="Q772" s="71">
        <f ca="1">SUM(0.832*(R772-L772),L772)</f>
        <v>14.395999999999999</v>
      </c>
      <c r="R772" s="108">
        <v>17</v>
      </c>
      <c r="S772" s="122"/>
      <c r="T772" s="111">
        <f ca="1">SUM((AV20+AW20+AX20+AY20+AZ20+BA19+BB19+BC19+BD19+BE19+BF18+BG18+BH18+BI18+BJ18+BK17+BL17+BM17+BN17+BO17+BP16+BQ16+BR16+BS16+BT16)*0.132/5,(BU15+BV15+BW15+BX15+BY15+BZ15+CA14+CB14+CC14+CD14+CE14+CF14+CG13+CH13+CI13+CJ13+CK13+CL13+CM12+CN12+CO12+CP12+CQ12+CR12)*0.132/6,(CS11+CT11+CU11+CV11+CW11)*0.132/5,(CX10+CY10+CZ10+DA10)*0.132/4,(CZ9+CY9+CX9+CW9+CV9+CU9)*0.132/6,(CT8+CS8+CR8+CQ8+CP8+CO7+CN7+CM7+CL7+CK7+CJ6+CI6+CH6+CG6+CF6+CE5+CD5+CC5+CB5+CA5+BZ4+BY4+BX4+BW4+BV4)*0.132/5,17)</f>
        <v>17.050938461538461</v>
      </c>
      <c r="U772" s="111"/>
      <c r="V772" s="122"/>
      <c r="W772" s="108"/>
    </row>
    <row r="773" spans="2:23">
      <c r="B773" s="108"/>
      <c r="C773" s="71"/>
      <c r="D773" s="71"/>
      <c r="E773" s="71"/>
      <c r="F773" s="108"/>
      <c r="G773" s="71"/>
      <c r="H773" s="71"/>
      <c r="I773" s="71"/>
      <c r="J773" s="108"/>
      <c r="K773" s="71"/>
      <c r="L773" s="108"/>
      <c r="M773" s="109"/>
      <c r="N773" s="109"/>
      <c r="O773" s="71"/>
      <c r="P773" s="71"/>
      <c r="Q773" s="71"/>
      <c r="R773" s="108"/>
      <c r="S773" s="122"/>
      <c r="T773" s="111"/>
      <c r="U773" s="111"/>
      <c r="V773" s="122"/>
      <c r="W773" s="108"/>
    </row>
    <row r="774" spans="2:23">
      <c r="B774" s="108">
        <v>20</v>
      </c>
      <c r="C774" s="71">
        <f ca="1">SUM(0.25*(F774-B774),B774)</f>
        <v>19.75</v>
      </c>
      <c r="D774" s="71">
        <f ca="1">SUM(0.5*(F774-B774)+B774)</f>
        <v>19.5</v>
      </c>
      <c r="E774" s="71">
        <f ca="1">SUM(0.75*(F774-B774),B774)</f>
        <v>19.25</v>
      </c>
      <c r="F774" s="108">
        <v>19</v>
      </c>
      <c r="G774" s="71">
        <f ca="1">SUM(0.25*(J774-F774),F774)</f>
        <v>18.75</v>
      </c>
      <c r="H774" s="71">
        <f ca="1">SUM(0.5*(J774-F774),F774)</f>
        <v>18.5</v>
      </c>
      <c r="I774" s="71">
        <f ca="1">SUM(0.75*(J774-F774),F774)</f>
        <v>18.25</v>
      </c>
      <c r="J774" s="108">
        <f ca="1">SUM(F774,-B774,F774)</f>
        <v>18</v>
      </c>
      <c r="K774" s="71">
        <f ca="1">SUM(0.5*(L774-J774),J774)</f>
        <v>17.8125</v>
      </c>
      <c r="L774" s="108">
        <f ca="1">SUM(J774,J774,-H774,0.25*ABS(J774-H774))</f>
        <v>17.625</v>
      </c>
      <c r="M774" s="109">
        <f ca="1">SUM(0.166*(R774-L774),L774)</f>
        <v>17.52125</v>
      </c>
      <c r="N774" s="109">
        <f ca="1">SUM(0.333*(R774-L774),L774)</f>
        <v>17.416875</v>
      </c>
      <c r="O774" s="71">
        <f ca="1">SUM(0.5*(R774-L774),L774)</f>
        <v>17.3125</v>
      </c>
      <c r="P774" s="71">
        <f ca="1">SUM(0.666*(R774-L774),L774)</f>
        <v>17.20875</v>
      </c>
      <c r="Q774" s="71">
        <f ca="1">SUM(0.832*(R774-L774),L774)</f>
        <v>17.105</v>
      </c>
      <c r="R774" s="108">
        <v>17</v>
      </c>
      <c r="S774" s="122"/>
      <c r="T774" s="111">
        <f ca="1">SUM((BP20+BQ19+BQ18+BR17+BR16+BS15+BS14+BT13+BT12+BU11+BU10+BU9+BU8+BU7+BV6+BV5+BV4)*0.132,17)</f>
        <v>17.387538461538462</v>
      </c>
      <c r="U774" s="111"/>
      <c r="V774" s="122"/>
      <c r="W774" s="108"/>
    </row>
    <row r="775" spans="2:23">
      <c r="B775" s="108">
        <v>21</v>
      </c>
      <c r="C775" s="71">
        <f ca="1">SUM(0.25*(F775-B775),B775)</f>
        <v>20.5</v>
      </c>
      <c r="D775" s="71">
        <f ca="1">SUM(0.5*(F775-B775)+B775)</f>
        <v>20</v>
      </c>
      <c r="E775" s="71">
        <f ca="1">SUM(0.75*(F775-B775),B775)</f>
        <v>19.5</v>
      </c>
      <c r="F775" s="108">
        <v>19</v>
      </c>
      <c r="G775" s="71">
        <f ca="1">SUM(0.25*(J775-F775),F775)</f>
        <v>18.5</v>
      </c>
      <c r="H775" s="71">
        <f ca="1">SUM(0.5*(J775-F775),F775)</f>
        <v>18</v>
      </c>
      <c r="I775" s="71">
        <f ca="1">SUM(0.75*(J775-F775),F775)</f>
        <v>17.5</v>
      </c>
      <c r="J775" s="108">
        <f ca="1">SUM(F775,-B775,F775)</f>
        <v>17</v>
      </c>
      <c r="K775" s="71">
        <f ca="1">SUM(0.5*(L775-J775),J775)</f>
        <v>16.625</v>
      </c>
      <c r="L775" s="108">
        <f ca="1">SUM(J775,J775,-H775,0.25*ABS(J775-H775))</f>
        <v>16.25</v>
      </c>
      <c r="M775" s="109">
        <f ca="1">SUM(0.166*(R775-L775),L775)</f>
        <v>16.3745</v>
      </c>
      <c r="N775" s="109">
        <f ca="1">SUM(0.333*(R775-L775),L775)</f>
        <v>16.49975</v>
      </c>
      <c r="O775" s="71">
        <f ca="1">SUM(0.5*(R775-L775),L775)</f>
        <v>16.625</v>
      </c>
      <c r="P775" s="71">
        <f ca="1">SUM(0.666*(R775-L775),L775)</f>
        <v>16.7495</v>
      </c>
      <c r="Q775" s="71">
        <f ca="1">SUM(0.832*(R775-L775),L775)</f>
        <v>16.874</v>
      </c>
      <c r="R775" s="108">
        <v>17</v>
      </c>
      <c r="S775" s="122"/>
      <c r="T775" s="111">
        <f ca="1">SUM((BN20+BO19+BP18+BQ17+BR16+BS15+BT14+BU13+BV12+BW11+BX10+BX9+BW8+BW7+BV6+BV5+BV4)*0.132,17)</f>
        <v>16.991538461538461</v>
      </c>
      <c r="U775" s="111"/>
      <c r="V775" s="122"/>
      <c r="W775" s="108"/>
    </row>
    <row r="776" spans="2:23">
      <c r="B776" s="108">
        <v>22</v>
      </c>
      <c r="C776" s="71">
        <f ca="1">SUM(0.25*(F776-B776),B776)</f>
        <v>21.25</v>
      </c>
      <c r="D776" s="71">
        <f ca="1">SUM(0.5*(F776-B776)+B776)</f>
        <v>20.5</v>
      </c>
      <c r="E776" s="71">
        <f ca="1">SUM(0.75*(F776-B776),B776)</f>
        <v>19.75</v>
      </c>
      <c r="F776" s="108">
        <v>19</v>
      </c>
      <c r="G776" s="71">
        <f ca="1">SUM(0.25*(J776-F776),F776)</f>
        <v>18.25</v>
      </c>
      <c r="H776" s="71">
        <f ca="1">SUM(0.5*(J776-F776),F776)</f>
        <v>17.5</v>
      </c>
      <c r="I776" s="71">
        <f ca="1">SUM(0.75*(J776-F776),F776)</f>
        <v>16.75</v>
      </c>
      <c r="J776" s="108">
        <f ca="1">SUM(F776,-B776,F776)</f>
        <v>16</v>
      </c>
      <c r="K776" s="71">
        <f ca="1">SUM(0.5*(L776-J776),J776)</f>
        <v>15.4375</v>
      </c>
      <c r="L776" s="108">
        <f ca="1">SUM(J776,J776,-H776,0.25*ABS(J776-H776))</f>
        <v>14.875</v>
      </c>
      <c r="M776" s="109">
        <f ca="1">SUM(0.166*(R776-L776),L776)</f>
        <v>15.22775</v>
      </c>
      <c r="N776" s="109">
        <f ca="1">SUM(0.333*(R776-L776),L776)</f>
        <v>15.582625</v>
      </c>
      <c r="O776" s="71">
        <f ca="1">SUM(0.5*(R776-L776),L776)</f>
        <v>15.9375</v>
      </c>
      <c r="P776" s="71">
        <f ca="1">SUM(0.666*(R776-L776),L776)</f>
        <v>16.29025</v>
      </c>
      <c r="Q776" s="71">
        <f ca="1">SUM(0.832*(R776-L776),L776)</f>
        <v>16.643</v>
      </c>
      <c r="R776" s="108">
        <v>17</v>
      </c>
      <c r="S776" s="122"/>
      <c r="T776" s="111">
        <f ca="1">SUM((BL20+BO18+BR16+BU14+BX12+BY11+BZ10+BY9+BX8+BW7+BW6+BV5+BV4)*0.132,(BM19+BN19+BP17+BQ17+BS15+BT15+BV13+BW13)*0.132/2,17)</f>
        <v>17.25553846153846</v>
      </c>
      <c r="U776" s="111"/>
      <c r="V776" s="122"/>
      <c r="W776" s="108"/>
    </row>
    <row r="777" spans="2:23">
      <c r="B777" s="108">
        <v>23</v>
      </c>
      <c r="C777" s="71">
        <f ca="1">SUM(0.25*(F777-B777),B777)</f>
        <v>22</v>
      </c>
      <c r="D777" s="71">
        <f ca="1">SUM(0.5*(F777-B777)+B777)</f>
        <v>21</v>
      </c>
      <c r="E777" s="71">
        <f ca="1">SUM(0.75*(F777-B777),B777)</f>
        <v>20</v>
      </c>
      <c r="F777" s="108">
        <v>19</v>
      </c>
      <c r="G777" s="71">
        <f ca="1">SUM(0.25*(J777-F777),F777)</f>
        <v>18</v>
      </c>
      <c r="H777" s="71">
        <f ca="1">SUM(0.5*(J777-F777),F777)</f>
        <v>17</v>
      </c>
      <c r="I777" s="71">
        <f ca="1">SUM(0.75*(J777-F777),F777)</f>
        <v>16</v>
      </c>
      <c r="J777" s="108">
        <f ca="1">SUM(F777,-B777,F777)</f>
        <v>15</v>
      </c>
      <c r="K777" s="71">
        <f ca="1">SUM(0.5*(L777-J777),J777)</f>
        <v>14.25</v>
      </c>
      <c r="L777" s="108">
        <f ca="1">SUM(J777,J777,-H777,0.25*ABS(J777-H777))</f>
        <v>13.5</v>
      </c>
      <c r="M777" s="109">
        <f ca="1">SUM(0.166*(R777-L777),L777)</f>
        <v>14.081</v>
      </c>
      <c r="N777" s="109">
        <f ca="1">SUM(0.333*(R777-L777),L777)</f>
        <v>14.6655</v>
      </c>
      <c r="O777" s="71">
        <f ca="1">SUM(0.5*(R777-L777),L777)</f>
        <v>15.25</v>
      </c>
      <c r="P777" s="71">
        <f ca="1">SUM(0.666*(R777-L777),L777)</f>
        <v>15.831</v>
      </c>
      <c r="Q777" s="71">
        <f ca="1">SUM(0.832*(R777-L777),L777)</f>
        <v>16.412</v>
      </c>
      <c r="R777" s="108">
        <v>17</v>
      </c>
      <c r="S777" s="122"/>
      <c r="T777" s="111">
        <f ca="1">SUM((BK19+BL19+BM18+BN18+BO17+BP17+BQ16+BR16+BS15+BT15+BU14+BV14+BW13+BX13+BY12+BZ12+CA11+CB11+CB9+CA9)*0.132/2,(BJ20+CC10+BZ8+BY7+BX6+BW5+BV4)*0.132,17)</f>
        <v>17.05753846153846</v>
      </c>
      <c r="U777" s="111"/>
      <c r="V777" s="122"/>
      <c r="W777" s="108"/>
    </row>
    <row r="778" spans="2:23">
      <c r="B778" s="108">
        <v>24</v>
      </c>
      <c r="C778" s="71">
        <f ca="1">SUM(0.25*(F778-B778),B778)</f>
        <v>22.75</v>
      </c>
      <c r="D778" s="71">
        <f ca="1">SUM(0.5*(F778-B778)+B778)</f>
        <v>21.5</v>
      </c>
      <c r="E778" s="71">
        <f ca="1">SUM(0.75*(F778-B778),B778)</f>
        <v>20.25</v>
      </c>
      <c r="F778" s="108">
        <v>19</v>
      </c>
      <c r="G778" s="71">
        <f ca="1">SUM(0.25*(J778-F778),F778)</f>
        <v>17.75</v>
      </c>
      <c r="H778" s="71">
        <f ca="1">SUM(0.5*(J778-F778),F778)</f>
        <v>16.5</v>
      </c>
      <c r="I778" s="71">
        <f ca="1">SUM(0.75*(J778-F778),F778)</f>
        <v>15.25</v>
      </c>
      <c r="J778" s="108">
        <f ca="1">SUM(F778,-B778,F778)</f>
        <v>14</v>
      </c>
      <c r="K778" s="71">
        <f ca="1">SUM(0.5*(L778-J778),J778)</f>
        <v>13.0625</v>
      </c>
      <c r="L778" s="108">
        <f ca="1">SUM(J778,J778,-H778,0.25*ABS(J778-H778))</f>
        <v>12.125</v>
      </c>
      <c r="M778" s="109">
        <f ca="1">SUM(0.166*(R778-L778),L778)</f>
        <v>12.93425</v>
      </c>
      <c r="N778" s="109">
        <f ca="1">SUM(0.333*(R778-L778),L778)</f>
        <v>13.748375</v>
      </c>
      <c r="O778" s="71">
        <f ca="1">SUM(0.5*(R778-L778),L778)</f>
        <v>14.5625</v>
      </c>
      <c r="P778" s="71">
        <f ca="1">SUM(0.666*(R778-L778),L778)</f>
        <v>15.37175</v>
      </c>
      <c r="Q778" s="71">
        <f ca="1">SUM(0.832*(R778-L778),L778)</f>
        <v>16.181</v>
      </c>
      <c r="R778" s="108">
        <v>17</v>
      </c>
      <c r="S778" s="122"/>
      <c r="T778" s="111">
        <f ca="1">SUM((BH20+BI20+BJ19+BK19+BO17+BP17+BQ16+BR16)*0.132/2,(BL18+BM18+BN18+BS15+BT15+BU15+BX13+BY13+BZ13)*0.132/3,(BV14+BW14+CA12+CB12+CC11+CD11+CE10+CF10+CE9+CD9+CC8+CB8+CA7+BZ7+BY6+BX6)*0.132/2,(BW5+BV4)*0.132,17)</f>
        <v>17.387538461538462</v>
      </c>
      <c r="U778" s="111"/>
      <c r="V778" s="122"/>
      <c r="W778" s="108"/>
    </row>
    <row r="779" spans="2:23">
      <c r="B779" s="108">
        <v>25</v>
      </c>
      <c r="C779" s="71">
        <f ca="1">SUM(0.25*(F779-B779),B779)</f>
        <v>23.5</v>
      </c>
      <c r="D779" s="71">
        <f ca="1">SUM(0.5*(F779-B779)+B779)</f>
        <v>22</v>
      </c>
      <c r="E779" s="71">
        <f ca="1">SUM(0.75*(F779-B779),B779)</f>
        <v>20.5</v>
      </c>
      <c r="F779" s="108">
        <v>19</v>
      </c>
      <c r="G779" s="71">
        <f ca="1">SUM(0.25*(J779-F779),F779)</f>
        <v>17.5</v>
      </c>
      <c r="H779" s="71">
        <f ca="1">SUM(0.5*(J779-F779),F779)</f>
        <v>16</v>
      </c>
      <c r="I779" s="71">
        <f ca="1">SUM(0.75*(J779-F779),F779)</f>
        <v>14.5</v>
      </c>
      <c r="J779" s="108">
        <f ca="1">SUM(F779,-B779,F779)</f>
        <v>13</v>
      </c>
      <c r="K779" s="71">
        <f ca="1">SUM(0.5*(L779-J779),J779)</f>
        <v>11.875</v>
      </c>
      <c r="L779" s="108">
        <f ca="1">SUM(J779,J779,-H779,0.25*ABS(J779-H779))</f>
        <v>10.75</v>
      </c>
      <c r="M779" s="109">
        <f ca="1">SUM(0.166*(R779-L779),L779)</f>
        <v>11.7875</v>
      </c>
      <c r="N779" s="109">
        <f ca="1">SUM(0.333*(R779-L779),L779)</f>
        <v>12.83125</v>
      </c>
      <c r="O779" s="71">
        <f ca="1">SUM(0.5*(R779-L779),L779)</f>
        <v>13.875</v>
      </c>
      <c r="P779" s="71">
        <f ca="1">SUM(0.666*(R779-L779),L779)</f>
        <v>14.912500000000001</v>
      </c>
      <c r="Q779" s="71">
        <f ca="1">SUM(0.832*(R779-L779),L779)</f>
        <v>15.95</v>
      </c>
      <c r="R779" s="108">
        <v>17</v>
      </c>
      <c r="S779" s="122"/>
      <c r="T779" s="111">
        <f ca="1">SUM((BF20+BG20+BK18+BL18)*0.132/2,(BH19+BI19+BJ19+BM17+BN17+BO17+BP16+BQ16+BR16+BS15+BT15+BU15+BV14+BW14+BX14+BY13+BZ13+CA13+CB12+CC12+CD12+CE11+CF11+CG11)*0.132/3,(CH10+CI10)*0.132/2,(CH9+CG9+CF9)*0.132/3,(CE8+CD8+CC7+CB7+CA6+BZ6+BY5+BX5+BW4+BV4)*0.132/2,17)</f>
        <v>17.365538461538463</v>
      </c>
      <c r="U779" s="111"/>
      <c r="V779" s="122"/>
      <c r="W779" s="108"/>
    </row>
    <row r="780" spans="2:23">
      <c r="B780" s="108">
        <v>26</v>
      </c>
      <c r="C780" s="71">
        <f ca="1">SUM(0.25*(F780-B780),B780)</f>
        <v>24.25</v>
      </c>
      <c r="D780" s="71">
        <f ca="1">SUM(0.5*(F780-B780)+B780)</f>
        <v>22.5</v>
      </c>
      <c r="E780" s="71">
        <f ca="1">SUM(0.75*(F780-B780),B780)</f>
        <v>20.75</v>
      </c>
      <c r="F780" s="108">
        <v>19</v>
      </c>
      <c r="G780" s="71">
        <f ca="1">SUM(0.25*(J780-F780),F780)</f>
        <v>17.25</v>
      </c>
      <c r="H780" s="71">
        <f ca="1">SUM(0.5*(J780-F780),F780)</f>
        <v>15.5</v>
      </c>
      <c r="I780" s="71">
        <f ca="1">SUM(0.75*(J780-F780),F780)</f>
        <v>13.75</v>
      </c>
      <c r="J780" s="108">
        <f ca="1">SUM(F780,-B780,F780)</f>
        <v>12</v>
      </c>
      <c r="K780" s="71">
        <f ca="1">SUM(0.5*(L780-J780),J780)</f>
        <v>10.6875</v>
      </c>
      <c r="L780" s="108">
        <f ca="1">SUM(J780,J780,-H780,0.25*ABS(J780-H780))</f>
        <v>9.375</v>
      </c>
      <c r="M780" s="109">
        <f ca="1">SUM(0.166*(R780-L780),L780)</f>
        <v>10.64075</v>
      </c>
      <c r="N780" s="109">
        <f ca="1">SUM(0.333*(R780-L780),L780)</f>
        <v>11.914125</v>
      </c>
      <c r="O780" s="71">
        <f ca="1">SUM(0.5*(R780-L780),L780)</f>
        <v>13.1875</v>
      </c>
      <c r="P780" s="71">
        <f ca="1">SUM(0.666*(R780-L780),L780)</f>
        <v>14.45325</v>
      </c>
      <c r="Q780" s="71">
        <f ca="1">SUM(0.832*(R780-L780),L780)</f>
        <v>15.719</v>
      </c>
      <c r="R780" s="108">
        <v>17</v>
      </c>
      <c r="S780" s="122"/>
      <c r="T780" s="111">
        <f ca="1">SUM((BD20+BE20+BF20+BG19+BH19+BI19+BJ18+BK18+BL18+BM17+BN17+BO17+BP16+BQ16+BR16+BW14+BX14+BY14+CD12+CE12+CF12+CG11+CH11+CI11)*0.132/3,(BS15+BT15+BU15+BV15+BZ13+CA13+CB13+CC13)*0.132/4,(CJ10+CK10+CA6+BZ6+BY5+BX5+BW4+BV4)*0.132/2,(CJ9+CI9+CH9+CG8+CF8+CE8+CD7+CC7+CB7)*0.132/3,17)</f>
        <v>17.46453846153846</v>
      </c>
      <c r="U780" s="111"/>
      <c r="V780" s="122"/>
      <c r="W780" s="108"/>
    </row>
    <row r="781" spans="2:23">
      <c r="B781" s="108">
        <v>27</v>
      </c>
      <c r="C781" s="71">
        <f ca="1">SUM(0.25*(F781-B781),B781)</f>
        <v>25</v>
      </c>
      <c r="D781" s="71">
        <f ca="1">SUM(0.5*(F781-B781)+B781)</f>
        <v>23</v>
      </c>
      <c r="E781" s="71">
        <f ca="1">SUM(0.75*(F781-B781),B781)</f>
        <v>21</v>
      </c>
      <c r="F781" s="108">
        <v>19</v>
      </c>
      <c r="G781" s="71">
        <f ca="1">SUM(0.25*(J781-F781),F781)</f>
        <v>17</v>
      </c>
      <c r="H781" s="71">
        <f ca="1">SUM(0.5*(J781-F781),F781)</f>
        <v>15</v>
      </c>
      <c r="I781" s="71">
        <f ca="1">SUM(0.75*(J781-F781),F781)</f>
        <v>13</v>
      </c>
      <c r="J781" s="108">
        <f ca="1">SUM(F781,-B781,F781)</f>
        <v>11</v>
      </c>
      <c r="K781" s="71">
        <f ca="1">SUM(0.5*(L781-J781),J781)</f>
        <v>9.5</v>
      </c>
      <c r="L781" s="108">
        <f ca="1">SUM(J781,J781,-H781,0.25*ABS(J781-H781))</f>
        <v>8</v>
      </c>
      <c r="M781" s="109">
        <f ca="1">SUM(0.166*(R781-L781),L781)</f>
        <v>9.494</v>
      </c>
      <c r="N781" s="109">
        <f ca="1">SUM(0.333*(R781-L781),L781)</f>
        <v>10.997</v>
      </c>
      <c r="O781" s="71">
        <f ca="1">SUM(0.5*(R781-L781),L781)</f>
        <v>12.5</v>
      </c>
      <c r="P781" s="71">
        <f ca="1">SUM(0.666*(R781-L781),L781)</f>
        <v>13.994</v>
      </c>
      <c r="Q781" s="71">
        <f ca="1">SUM(0.832*(R781-L781),L781)</f>
        <v>15.488</v>
      </c>
      <c r="R781" s="108">
        <v>17</v>
      </c>
      <c r="S781" s="122"/>
      <c r="T781" s="111">
        <f ca="1">SUM((BB20+BC20+BD20+BI18+BJ18+BK18+BP16+BQ16+BR16)*0.132/3,(BE19+BF19+BG19+BH19+BL17+BM17+BN17+BO17+BS15+BT15+BU15+BV15+BW14+BX14+BY14+BZ14+CA13+CB13+CC13+CD13+CE12+CF12+CG12+CH12)*0.132/4,(CI11+CJ11+CK11+CL10+CM10+CN10+CM9+CL9+CK9+CJ8+CI8+CH8+CG7+CF7+CE7+CD6+CC6+CB6+CA5+BZ5+BY5+BX4+BW4+BV4)*0.132/3,17)</f>
        <v>17.222538461538463</v>
      </c>
      <c r="U781" s="111"/>
      <c r="V781" s="122"/>
      <c r="W781" s="108"/>
    </row>
    <row r="782" spans="2:23">
      <c r="B782" s="108">
        <v>28</v>
      </c>
      <c r="C782" s="71">
        <f ca="1">SUM(0.25*(F782-B782),B782)</f>
        <v>25.75</v>
      </c>
      <c r="D782" s="71">
        <f ca="1">SUM(0.5*(F782-B782)+B782)</f>
        <v>23.5</v>
      </c>
      <c r="E782" s="71">
        <f ca="1">SUM(0.75*(F782-B782),B782)</f>
        <v>21.25</v>
      </c>
      <c r="F782" s="108">
        <v>19</v>
      </c>
      <c r="G782" s="71">
        <f ca="1">SUM(0.25*(J782-F782),F782)</f>
        <v>16.75</v>
      </c>
      <c r="H782" s="71">
        <f ca="1">SUM(0.5*(J782-F782),F782)</f>
        <v>14.5</v>
      </c>
      <c r="I782" s="71">
        <f ca="1">SUM(0.75*(J782-F782),F782)</f>
        <v>12.25</v>
      </c>
      <c r="J782" s="108">
        <f ca="1">SUM(F782,-B782,F782)</f>
        <v>10</v>
      </c>
      <c r="K782" s="71">
        <f ca="1">SUM(0.5*(L782-J782),J782)</f>
        <v>8.3125</v>
      </c>
      <c r="L782" s="108">
        <f ca="1">SUM(J782,J782,-H782,0.25*ABS(J782-H782))</f>
        <v>6.625</v>
      </c>
      <c r="M782" s="109">
        <f ca="1">SUM(0.166*(R782-L782),L782)</f>
        <v>8.34725</v>
      </c>
      <c r="N782" s="109">
        <f ca="1">SUM(0.333*(R782-L782),L782)</f>
        <v>10.079875000000001</v>
      </c>
      <c r="O782" s="71">
        <f ca="1">SUM(0.5*(R782-L782),L782)</f>
        <v>11.8125</v>
      </c>
      <c r="P782" s="71">
        <f ca="1">SUM(0.666*(R782-L782),L782)</f>
        <v>13.53475</v>
      </c>
      <c r="Q782" s="71">
        <f ca="1">SUM(0.832*(R782-L782),L782)</f>
        <v>15.257</v>
      </c>
      <c r="R782" s="108">
        <v>17</v>
      </c>
      <c r="S782" s="122"/>
      <c r="T782" s="111">
        <f ca="1">SUM((AZ20+BA20+BB20)*0.132/3,(BC19+BD19+BE19+BF19+BG18+BH18+BI18+BJ18+BK17+BL17+BM17+BN17+BO16+BP16+BQ16+BR16+BX14+BY14+BZ14+CA14+CG12+CH12+CI12+CJ12+CK11+CL11+CM11+CN11)*0.132/4,(BS15+BT15+BU15+BV15+BW15+CB13+CC13+CD13+CE13+CF13)*0.132/5,(CO10+CP10+CQ10+CD6+CC6+CB6+CA5+BZ5+BY5+BX4+BW4+BV4)*0.132/3,(CP9+CO9+CN9+CM9+CL8+CK8+CJ8+CI8+CH7+CG7+CF7+CE7)*0.132/4,17)</f>
        <v>17.121338461538461</v>
      </c>
      <c r="U782" s="111"/>
      <c r="V782" s="122"/>
      <c r="W782" s="108"/>
    </row>
    <row r="783" spans="2:23">
      <c r="B783" s="108">
        <v>29</v>
      </c>
      <c r="C783" s="71">
        <f ca="1">SUM(0.25*(F783-B783),B783)</f>
        <v>26.5</v>
      </c>
      <c r="D783" s="71">
        <f ca="1">SUM(0.5*(F783-B783)+B783)</f>
        <v>24</v>
      </c>
      <c r="E783" s="71">
        <f ca="1">SUM(0.75*(F783-B783),B783)</f>
        <v>21.5</v>
      </c>
      <c r="F783" s="108">
        <v>19</v>
      </c>
      <c r="G783" s="71">
        <f ca="1">SUM(0.25*(J783-F783),F783)</f>
        <v>16.5</v>
      </c>
      <c r="H783" s="71">
        <f ca="1">SUM(0.5*(J783-F783),F783)</f>
        <v>14</v>
      </c>
      <c r="I783" s="71">
        <f ca="1">SUM(0.75*(J783-F783),F783)</f>
        <v>11.5</v>
      </c>
      <c r="J783" s="108">
        <f ca="1">SUM(F783,-B783,F783)</f>
        <v>9</v>
      </c>
      <c r="K783" s="71">
        <f ca="1">SUM(0.5*(L783-J783),J783)</f>
        <v>7.125</v>
      </c>
      <c r="L783" s="108">
        <f ca="1">SUM(J783,J783,-H783,0.25*ABS(J783-H783))</f>
        <v>5.25</v>
      </c>
      <c r="M783" s="109">
        <f ca="1">SUM(0.166*(R783-L783),L783)</f>
        <v>7.2005</v>
      </c>
      <c r="N783" s="109">
        <f ca="1">SUM(0.333*(R783-L783),L783)</f>
        <v>9.16275</v>
      </c>
      <c r="O783" s="71">
        <f ca="1">SUM(0.5*(R783-L783),L783)</f>
        <v>11.125</v>
      </c>
      <c r="P783" s="71">
        <f ca="1">SUM(0.666*(R783-L783),L783)</f>
        <v>13.075500000000002</v>
      </c>
      <c r="Q783" s="71">
        <f ca="1">SUM(0.832*(R783-L783),L783)</f>
        <v>15.026</v>
      </c>
      <c r="R783" s="108">
        <v>17</v>
      </c>
      <c r="S783" s="122"/>
      <c r="T783" s="111">
        <f ca="1">SUM((AX20+AY20+AZ20+BA20+BB19+BC19+BD19+BE19+BK17+BL17+BM17+BN17+BO16+BP16+BQ16+BR16)*0.132/4,(BF18+BG18+BH18+BI18+BJ18+BS15+BT15+BU15+BV15+BW15+BX14+BY14+BZ14+CA14+CB14+CC13+CD13+CE13+CF13+CG13+CH12+CI12+CJ12+CK12+CL12)*0.132/5,(CM11+CN11+CO11+CP11+CQ10+CR10+CS10+CT10+CS9+CR9+CQ9+CP9++CO8+CN8+CM8+CL8+CK7+CJ7+CI7+CH7+CG6+CF6+CE6+CD6+CC5+CB5+CA5+BZ5+BY4+BX4+BW4+BV4)*0.132/4,17)</f>
        <v>16.998138461538463</v>
      </c>
      <c r="U783" s="111"/>
      <c r="V783" s="122"/>
      <c r="W783" s="108"/>
    </row>
    <row r="784" spans="2:23">
      <c r="B784" s="108">
        <v>30</v>
      </c>
      <c r="C784" s="71">
        <f ca="1">SUM(0.25*(F784-B784),B784)</f>
        <v>27.25</v>
      </c>
      <c r="D784" s="71">
        <f ca="1">SUM(0.5*(F784-B784)+B784)</f>
        <v>24.5</v>
      </c>
      <c r="E784" s="71">
        <f ca="1">SUM(0.75*(F784-B784),B784)</f>
        <v>21.75</v>
      </c>
      <c r="F784" s="108">
        <v>19</v>
      </c>
      <c r="G784" s="71">
        <f ca="1">SUM(0.25*(J784-F784),F784)</f>
        <v>16.25</v>
      </c>
      <c r="H784" s="71">
        <f ca="1">SUM(0.5*(J784-F784),F784)</f>
        <v>13.5</v>
      </c>
      <c r="I784" s="71">
        <f ca="1">SUM(0.75*(J784-F784),F784)</f>
        <v>10.75</v>
      </c>
      <c r="J784" s="108">
        <f ca="1">SUM(F784,-B784,F784)</f>
        <v>8</v>
      </c>
      <c r="K784" s="71">
        <f ca="1">SUM(0.5*(L784-J784),J784)</f>
        <v>5.9375</v>
      </c>
      <c r="L784" s="108">
        <f ca="1">SUM(J784,J784,-H784,0.25*ABS(J784-H784))</f>
        <v>3.875</v>
      </c>
      <c r="M784" s="109">
        <f ca="1">SUM(0.166*(R784-L784),L784)</f>
        <v>6.05375</v>
      </c>
      <c r="N784" s="109">
        <f ca="1">SUM(0.333*(R784-L784),L784)</f>
        <v>8.245625</v>
      </c>
      <c r="O784" s="71">
        <f ca="1">SUM(0.5*(R784-L784),L784)</f>
        <v>10.4375</v>
      </c>
      <c r="P784" s="71">
        <f ca="1">SUM(0.666*(R784-L784),L784)</f>
        <v>12.61625</v>
      </c>
      <c r="Q784" s="71">
        <f ca="1">SUM(0.832*(R784-L784),L784)</f>
        <v>14.795</v>
      </c>
      <c r="R784" s="108">
        <v>17</v>
      </c>
      <c r="S784" s="122"/>
      <c r="T784" s="111">
        <f ca="1">SUM((AV20+AW20+AX20+AY20+BE18+BF18+BG18+BH18)*0.132/4,(AZ19+BA19+BB19+BC19+BD19+BI17+BJ17+BK17+BL17+BM17+BN16+BO16+BP16+BQ16+BR16+BY14+BZ14+CA14+CB14+CC14+CJ12+CK12+CL12+CM12+CN12)*0.132/5,(BS15+BT15+BU15+BV15+BW15+BX15+CD13+CE13+CF13+CG13+CH13+CI13)*0.132/6,(CO11+CP11+CQ11+CR11+CS10+CT10+CU10+CV10+CK7+CJ7+CI7+CH7+CG6+CF6+CE6+CD6+CC5+CB5+CA5+BZ5+BY4+BX4+BW4+BV4)*0.132/4,(CU9+CT9+CS9+CR9+CQ9+CP8+CO8+CN8+CM8+CL8)*0.132/5,17)</f>
        <v>17.08173846153846</v>
      </c>
      <c r="U784" s="111"/>
      <c r="V784" s="122"/>
      <c r="W784" s="108"/>
    </row>
    <row r="785" spans="2:23">
      <c r="B785" s="108">
        <v>31</v>
      </c>
      <c r="C785" s="71">
        <f ca="1">SUM(0.25*(F785-B785),B785)</f>
        <v>28</v>
      </c>
      <c r="D785" s="71">
        <f ca="1">SUM(0.5*(F785-B785)+B785)</f>
        <v>25</v>
      </c>
      <c r="E785" s="71">
        <f ca="1">SUM(0.75*(F785-B785),B785)</f>
        <v>22</v>
      </c>
      <c r="F785" s="108">
        <v>19</v>
      </c>
      <c r="G785" s="71">
        <f ca="1">SUM(0.25*(J785-F785),F785)</f>
        <v>16</v>
      </c>
      <c r="H785" s="71">
        <f ca="1">SUM(0.5*(J785-F785),F785)</f>
        <v>13</v>
      </c>
      <c r="I785" s="71">
        <f ca="1">SUM(0.75*(J785-F785),F785)</f>
        <v>10</v>
      </c>
      <c r="J785" s="108">
        <f ca="1">SUM(F785,-B785,F785)</f>
        <v>7</v>
      </c>
      <c r="K785" s="71">
        <f ca="1">SUM(0.5*(L785-J785),J785)</f>
        <v>4.75</v>
      </c>
      <c r="L785" s="108">
        <f ca="1">SUM(J785,J785,-H785,0.25*ABS(J785-H785))</f>
        <v>2.5</v>
      </c>
      <c r="M785" s="109">
        <f ca="1">SUM(0.166*(R785-L785),L785)</f>
        <v>4.907</v>
      </c>
      <c r="N785" s="109">
        <f ca="1">SUM(0.333*(R785-L785),L785)</f>
        <v>7.3285</v>
      </c>
      <c r="O785" s="71">
        <f ca="1">SUM(0.5*(R785-L785),L785)</f>
        <v>9.75</v>
      </c>
      <c r="P785" s="71">
        <f ca="1">SUM(0.666*(R785-L785),L785)</f>
        <v>12.157</v>
      </c>
      <c r="Q785" s="71">
        <f ca="1">SUM(0.832*(R785-L785),L785)</f>
        <v>14.564</v>
      </c>
      <c r="R785" s="108">
        <v>17</v>
      </c>
      <c r="S785" s="122"/>
      <c r="T785" s="111">
        <f ca="1">SUM((AT20+AU20+AV20+AW20+AX20+AY19+AZ19+BA19+BB19+BC19+BD18+BE18+BF18+BG18+BH18+BI17+BJ17+BK17+BL17+BM17+BN16+BO16+BP16+BQ16+BR16)*0.132/5,(BS15+BT15+BU15+BV15+BW15+BX15+BY14+BZ14+CA14+CB14+CC14+CD14+CE13+CF13+CG13+CH13+CI13+CJ13+CK12+CL12+CM12+CN12+CO12+CP12)*0.132/6,(CQ11+CR11+CS11+CT11+CU11)*0.132/5,(CV10+CW10+CX10+CY10)*0.132/4,(CX9+CW9+CV9+CU9+CT9+CS8+CR8+CQ8+CP8+CO8+CN7+CM7+CL7+CK7+CJ7+CI6+CH6+CG6+CF6+CE6+CD5+CC5+CB5+CA5+BZ5)*0.132/5,(BY4+BX4+BW4+BV4)*0.132/4,17)</f>
        <v>17.059738461538462</v>
      </c>
      <c r="U785" s="111"/>
      <c r="V785" s="122"/>
      <c r="W785" s="108"/>
    </row>
    <row r="786" spans="2:23">
      <c r="B786" s="108">
        <v>32</v>
      </c>
      <c r="C786" s="71">
        <f ca="1">SUM(0.25*(F786-B786),B786)</f>
        <v>28.75</v>
      </c>
      <c r="D786" s="71">
        <f ca="1">SUM(0.5*(F786-B786)+B786)</f>
        <v>25.5</v>
      </c>
      <c r="E786" s="71">
        <f ca="1">SUM(0.75*(F786-B786),B786)</f>
        <v>22.25</v>
      </c>
      <c r="F786" s="108">
        <v>19</v>
      </c>
      <c r="G786" s="71">
        <f ca="1">SUM(0.25*(J786-F786),F786)</f>
        <v>15.75</v>
      </c>
      <c r="H786" s="71">
        <f ca="1">SUM(0.5*(J786-F786),F786)</f>
        <v>12.5</v>
      </c>
      <c r="I786" s="71">
        <f ca="1">SUM(0.75*(J786-F786),F786)</f>
        <v>9.25</v>
      </c>
      <c r="J786" s="108">
        <f ca="1">SUM(F786,-B786,F786)</f>
        <v>6</v>
      </c>
      <c r="K786" s="71">
        <f ca="1">SUM(0.5*(L786-J786),J786)</f>
        <v>3.5625</v>
      </c>
      <c r="L786" s="108">
        <f ca="1">SUM(J786,J786,-H786,0.25*ABS(J786-H786))</f>
        <v>1.125</v>
      </c>
      <c r="M786" s="109">
        <f ca="1">SUM(0.166*(R786-L786),L786)</f>
        <v>3.76025</v>
      </c>
      <c r="N786" s="109">
        <f ca="1">SUM(0.333*(R786-L786),L786)</f>
        <v>6.4113750000000005</v>
      </c>
      <c r="O786" s="71">
        <f ca="1">SUM(0.5*(R786-L786),L786)</f>
        <v>9.0625</v>
      </c>
      <c r="P786" s="71">
        <f ca="1">SUM(0.666*(R786-L786),L786)</f>
        <v>11.697750000000001</v>
      </c>
      <c r="Q786" s="71">
        <f ca="1">SUM(0.832*(R786-L786),L786)</f>
        <v>14.333</v>
      </c>
      <c r="R786" s="108">
        <v>17</v>
      </c>
      <c r="S786" s="122"/>
      <c r="T786" s="111">
        <f ca="1">SUM((AR20+AS20+AT20+AU20+AV20+BC18+BD18+BE18+BF18+BG18+BN16+BO16+BP16+BQ16+BR16)*0.132/5,(AW19+AX19+AY19+AZ19+BA19+BB19+BH17+BI17+BJ17+BK17+BL17+BM17+BZ14+CA14+CB14+CC14+CD14+CE14+CM12+CN12+CO12+CP12+CQ12+CR12)*0.132/6,(BS15+BT15+BU15+BV15+BW15+BX15+BY15+CF13+CG13+CH13+CI13+CJ13+CK13+CL13)*0.132/7,(CS11+CT11+CU11+CV11+CW11+CX10+CY10+CZ10+DA10+DB10)*0.132/5,(DA9+CZ9+CY9+CX9+CW9+CV9+CU8+CT8+CS8+CR8+CQ8+CP8)*0.132/6,(CO7+CN7+CM7+CL7+CK7+CJ6+CI6+CH6+CG6+CF6+CE5+CD5+CC5+CB5+CA5+BZ4+BY4+BX4+BW4+BV4)*0.132/5,17)</f>
        <v>16.980852747252747</v>
      </c>
      <c r="U786" s="111"/>
      <c r="V786" s="122"/>
      <c r="W786" s="108"/>
    </row>
    <row r="787" spans="2:23">
      <c r="B787" s="108"/>
      <c r="C787" s="71"/>
      <c r="D787" s="71"/>
      <c r="E787" s="71"/>
      <c r="F787" s="108"/>
      <c r="G787" s="71"/>
      <c r="H787" s="71"/>
      <c r="I787" s="71"/>
      <c r="J787" s="108"/>
      <c r="K787" s="71"/>
      <c r="L787" s="108"/>
      <c r="M787" s="109"/>
      <c r="N787" s="109"/>
      <c r="O787" s="71"/>
      <c r="P787" s="71"/>
      <c r="Q787" s="71"/>
      <c r="R787" s="108"/>
      <c r="S787" s="122"/>
      <c r="T787" s="111"/>
      <c r="U787" s="111"/>
      <c r="V787" s="122"/>
      <c r="W787" s="108"/>
    </row>
    <row r="788" spans="2:23">
      <c r="B788" s="108">
        <v>21</v>
      </c>
      <c r="C788" s="71">
        <f ca="1">SUM(0.25*(F788-B788),B788)</f>
        <v>20.75</v>
      </c>
      <c r="D788" s="71">
        <f ca="1">SUM(0.5*(F788-B788)+B788)</f>
        <v>20.5</v>
      </c>
      <c r="E788" s="71">
        <f ca="1">SUM(0.75*(F788-B788),B788)</f>
        <v>20.25</v>
      </c>
      <c r="F788" s="108">
        <v>20</v>
      </c>
      <c r="G788" s="71">
        <f ca="1">SUM(0.25*(J788-F788),F788)</f>
        <v>19.75</v>
      </c>
      <c r="H788" s="71">
        <f ca="1">SUM(0.5*(J788-F788),F788)</f>
        <v>19.5</v>
      </c>
      <c r="I788" s="71">
        <f ca="1">SUM(0.75*(J788-F788),F788)</f>
        <v>19.25</v>
      </c>
      <c r="J788" s="108">
        <f ca="1">SUM(F788,-B788,F788)</f>
        <v>19</v>
      </c>
      <c r="K788" s="71">
        <f ca="1">SUM(0.5*(L788-J788),J788)</f>
        <v>18.75</v>
      </c>
      <c r="L788" s="108">
        <f ca="1">SUM(J788,J788,-H788)</f>
        <v>18.5</v>
      </c>
      <c r="M788" s="109">
        <f ca="1">SUM(0.166*(R788-L788),L788)</f>
        <v>18.251</v>
      </c>
      <c r="N788" s="109">
        <f ca="1">SUM(0.333*(R788-L788),L788)</f>
        <v>18.0005</v>
      </c>
      <c r="O788" s="71">
        <f ca="1">SUM(0.5*(R788-L788),L788)</f>
        <v>17.75</v>
      </c>
      <c r="P788" s="71">
        <f ca="1">SUM(0.666*(R788-L788),L788)</f>
        <v>17.501</v>
      </c>
      <c r="Q788" s="71">
        <f ca="1">SUM(0.832*(R788-L788),L788)</f>
        <v>17.252</v>
      </c>
      <c r="R788" s="108">
        <v>17</v>
      </c>
      <c r="S788" s="122"/>
      <c r="T788" s="111">
        <f ca="1">SUM((BN20+BO19+BO18+BP17+BP16+BQ15+BQ14+BR13+BR12+BS11+BS10+BT9+BT8+BU7+BU6+BV5+BV4)*0.132,17)</f>
        <v>17.25553846153846</v>
      </c>
      <c r="U788" s="111"/>
      <c r="V788" s="122"/>
      <c r="W788" s="108"/>
    </row>
    <row r="789" spans="2:23">
      <c r="B789" s="108">
        <v>22</v>
      </c>
      <c r="C789" s="71">
        <f ca="1">SUM(0.25*(F789-B789),B789)</f>
        <v>21.5</v>
      </c>
      <c r="D789" s="71">
        <f ca="1">SUM(0.5*(F789-B789)+B789)</f>
        <v>21</v>
      </c>
      <c r="E789" s="71">
        <f ca="1">SUM(0.75*(F789-B789),B789)</f>
        <v>20.5</v>
      </c>
      <c r="F789" s="108">
        <v>20</v>
      </c>
      <c r="G789" s="71">
        <f ca="1">SUM(0.25*(J789-F789),F789)</f>
        <v>19.5</v>
      </c>
      <c r="H789" s="71">
        <f ca="1">SUM(0.5*(J789-F789),F789)</f>
        <v>19</v>
      </c>
      <c r="I789" s="71">
        <f ca="1">SUM(0.75*(J789-F789),F789)</f>
        <v>18.5</v>
      </c>
      <c r="J789" s="108">
        <f ca="1">SUM(F789,-B789,F789)</f>
        <v>18</v>
      </c>
      <c r="K789" s="71">
        <f ca="1">SUM(0.5*(L789-J789),J789)</f>
        <v>17.625</v>
      </c>
      <c r="L789" s="108">
        <f ca="1">SUM(J789,J789,-H789,0.25*ABS(J789-H789))</f>
        <v>17.25</v>
      </c>
      <c r="M789" s="109">
        <f ca="1">SUM(0.166*(R789-L789),L789)</f>
        <v>17.2085</v>
      </c>
      <c r="N789" s="109">
        <f ca="1">SUM(0.333*(R789-L789),L789)</f>
        <v>17.16675</v>
      </c>
      <c r="O789" s="71">
        <f ca="1">SUM(0.5*(R789-L789),L789)</f>
        <v>17.125</v>
      </c>
      <c r="P789" s="71">
        <f ca="1">SUM(0.666*(R789-L789),L789)</f>
        <v>17.0835</v>
      </c>
      <c r="Q789" s="71">
        <f ca="1">SUM(0.832*(R789-L789),L789)</f>
        <v>17.042</v>
      </c>
      <c r="R789" s="108">
        <v>17</v>
      </c>
      <c r="S789" s="122"/>
      <c r="T789" s="111">
        <f ca="1">SUM((BL20+BM19+BN18+BO17+BP16+BQ15+BR14+BS13+BT12+BU11+BV10+BV9+BV8+BV7+BV6+BV5+BV4)*0.132,17)</f>
        <v>17.25553846153846</v>
      </c>
      <c r="U789" s="111"/>
      <c r="V789" s="122"/>
      <c r="W789" s="108"/>
    </row>
    <row r="790" spans="2:23">
      <c r="B790" s="108">
        <v>23</v>
      </c>
      <c r="C790" s="71">
        <f ca="1">SUM(0.25*(F790-B790),B790)</f>
        <v>22.25</v>
      </c>
      <c r="D790" s="71">
        <f ca="1">SUM(0.5*(F790-B790)+B790)</f>
        <v>21.5</v>
      </c>
      <c r="E790" s="71">
        <f ca="1">SUM(0.75*(F790-B790),B790)</f>
        <v>20.75</v>
      </c>
      <c r="F790" s="108">
        <v>20</v>
      </c>
      <c r="G790" s="71">
        <f ca="1">SUM(0.25*(J790-F790),F790)</f>
        <v>19.25</v>
      </c>
      <c r="H790" s="71">
        <f ca="1">SUM(0.5*(J790-F790),F790)</f>
        <v>18.5</v>
      </c>
      <c r="I790" s="71">
        <f ca="1">SUM(0.75*(J790-F790),F790)</f>
        <v>17.75</v>
      </c>
      <c r="J790" s="108">
        <f ca="1">SUM(F790,-B790,F790)</f>
        <v>17</v>
      </c>
      <c r="K790" s="71">
        <f ca="1">SUM(0.5*(L790-J790),J790)</f>
        <v>16.4375</v>
      </c>
      <c r="L790" s="108">
        <f ca="1">SUM(J790,J790,-H790,0.25*ABS(J790-H790))</f>
        <v>15.875</v>
      </c>
      <c r="M790" s="109">
        <f ca="1">SUM(0.166*(R790-L790),L790)</f>
        <v>16.06175</v>
      </c>
      <c r="N790" s="109">
        <f ca="1">SUM(0.333*(R790-L790),L790)</f>
        <v>16.249625</v>
      </c>
      <c r="O790" s="71">
        <f ca="1">SUM(0.5*(R790-L790),L790)</f>
        <v>16.4375</v>
      </c>
      <c r="P790" s="71">
        <f ca="1">SUM(0.666*(R790-L790),L790)</f>
        <v>16.62425</v>
      </c>
      <c r="Q790" s="71">
        <f ca="1">SUM(0.832*(R790-L790),L790)</f>
        <v>16.811</v>
      </c>
      <c r="R790" s="108">
        <v>17</v>
      </c>
      <c r="S790" s="122"/>
      <c r="T790" s="111">
        <f ca="1">SUM((BJ20+BM18+BP16+BS14+BV12+BW11+BX10+BX9+BW8+BW7+BV6+BV5+BV4)*0.132,(BK19+BL19+BN17+BO17+BQ15+BR15+BT13+BU13)*0.132/2,17)</f>
        <v>16.859538461538463</v>
      </c>
      <c r="U790" s="111"/>
      <c r="V790" s="122"/>
      <c r="W790" s="108"/>
    </row>
    <row r="791" spans="2:23">
      <c r="B791" s="108">
        <v>24</v>
      </c>
      <c r="C791" s="71">
        <f ca="1">SUM(0.25*(F791-B791),B791)</f>
        <v>23</v>
      </c>
      <c r="D791" s="71">
        <f ca="1">SUM(0.5*(F791-B791)+B791)</f>
        <v>22</v>
      </c>
      <c r="E791" s="71">
        <f ca="1">SUM(0.75*(F791-B791),B791)</f>
        <v>21</v>
      </c>
      <c r="F791" s="108">
        <v>20</v>
      </c>
      <c r="G791" s="71">
        <f ca="1">SUM(0.25*(J791-F791),F791)</f>
        <v>19</v>
      </c>
      <c r="H791" s="71">
        <f ca="1">SUM(0.5*(J791-F791),F791)</f>
        <v>18</v>
      </c>
      <c r="I791" s="71">
        <f ca="1">SUM(0.75*(J791-F791),F791)</f>
        <v>17</v>
      </c>
      <c r="J791" s="108">
        <f ca="1">SUM(F791,-B791,F791)</f>
        <v>16</v>
      </c>
      <c r="K791" s="71">
        <f ca="1">SUM(0.5*(L791-J791),J791)</f>
        <v>15.25</v>
      </c>
      <c r="L791" s="108">
        <f ca="1">SUM(J791,J791,-H791,0.25*ABS(J791-H791))</f>
        <v>14.5</v>
      </c>
      <c r="M791" s="109">
        <f ca="1">SUM(0.166*(R791-L791),L791)</f>
        <v>14.915</v>
      </c>
      <c r="N791" s="109">
        <f ca="1">SUM(0.333*(R791-L791),L791)</f>
        <v>15.3325</v>
      </c>
      <c r="O791" s="71">
        <f ca="1">SUM(0.5*(R791-L791),L791)</f>
        <v>15.75</v>
      </c>
      <c r="P791" s="71">
        <f ca="1">SUM(0.666*(R791-L791),L791)</f>
        <v>16.165</v>
      </c>
      <c r="Q791" s="71">
        <f ca="1">SUM(0.832*(R791-L791),L791)</f>
        <v>16.58</v>
      </c>
      <c r="R791" s="108">
        <v>17</v>
      </c>
      <c r="S791" s="122"/>
      <c r="T791" s="111">
        <f ca="1">SUM((BI19+BJ19+BK18+BL18+BM17+BN17+BO16+BP16+BQ15+BR15+BS14+BT14+BU13+BV13+BW12+BX12+BY11+BZ11)*0.132/2,(BH20+CA10+BZ9+BY8+BX7+BW6+BV5+BV4)*0.132,17)</f>
        <v>17.321538461538463</v>
      </c>
      <c r="U791" s="111"/>
      <c r="V791" s="122"/>
      <c r="W791" s="108"/>
    </row>
    <row r="792" spans="2:23">
      <c r="B792" s="108">
        <v>25</v>
      </c>
      <c r="C792" s="71">
        <f ca="1">SUM(0.25*(F792-B792),B792)</f>
        <v>23.75</v>
      </c>
      <c r="D792" s="71">
        <f ca="1">SUM(0.5*(F792-B792)+B792)</f>
        <v>22.5</v>
      </c>
      <c r="E792" s="71">
        <f ca="1">SUM(0.75*(F792-B792),B792)</f>
        <v>21.25</v>
      </c>
      <c r="F792" s="108">
        <v>20</v>
      </c>
      <c r="G792" s="71">
        <f ca="1">SUM(0.25*(J792-F792),F792)</f>
        <v>18.75</v>
      </c>
      <c r="H792" s="71">
        <f ca="1">SUM(0.5*(J792-F792),F792)</f>
        <v>17.5</v>
      </c>
      <c r="I792" s="71">
        <f ca="1">SUM(0.75*(J792-F792),F792)</f>
        <v>16.25</v>
      </c>
      <c r="J792" s="108">
        <f ca="1">SUM(F792,-B792,F792)</f>
        <v>15</v>
      </c>
      <c r="K792" s="71">
        <f ca="1">SUM(0.5*(L792-J792),J792)</f>
        <v>14.0625</v>
      </c>
      <c r="L792" s="108">
        <f ca="1">SUM(J792,J792,-H792,0.25*ABS(J792-H792))</f>
        <v>13.125</v>
      </c>
      <c r="M792" s="109">
        <f ca="1">SUM(0.166*(R792-L792),L792)</f>
        <v>13.76825</v>
      </c>
      <c r="N792" s="109">
        <f ca="1">SUM(0.333*(R792-L792),L792)</f>
        <v>14.415375000000001</v>
      </c>
      <c r="O792" s="71">
        <f ca="1">SUM(0.5*(R792-L792),L792)</f>
        <v>15.0625</v>
      </c>
      <c r="P792" s="71">
        <f ca="1">SUM(0.666*(R792-L792),L792)</f>
        <v>15.70575</v>
      </c>
      <c r="Q792" s="71">
        <f ca="1">SUM(0.832*(R792-L792),L792)</f>
        <v>16.349</v>
      </c>
      <c r="R792" s="108">
        <v>17</v>
      </c>
      <c r="S792" s="122"/>
      <c r="T792" s="111">
        <f ca="1">SUM((BF20+BG20+BH19+BI19+BM17+BN17+BO16+BP16+BT14+BU14+BY12+BZ12+CA11+CB11+CC10+CD10+CC9+CB9+CA8+BZ8)*0.132/2,(BJ18+BK18+BL18+BQ15+BR15+BS15+BV13+BW13+BX13)*0.132/3,(BY7+BX6+BW5+BV4)*0.132,17)</f>
        <v>17.123538461538462</v>
      </c>
      <c r="U792" s="111"/>
      <c r="V792" s="122"/>
      <c r="W792" s="108"/>
    </row>
    <row r="793" spans="2:23">
      <c r="B793" s="108">
        <v>26</v>
      </c>
      <c r="C793" s="71">
        <f ca="1">SUM(0.25*(F793-B793),B793)</f>
        <v>24.5</v>
      </c>
      <c r="D793" s="71">
        <f ca="1">SUM(0.5*(F793-B793)+B793)</f>
        <v>23</v>
      </c>
      <c r="E793" s="71">
        <f ca="1">SUM(0.75*(F793-B793),B793)</f>
        <v>21.5</v>
      </c>
      <c r="F793" s="108">
        <v>20</v>
      </c>
      <c r="G793" s="71">
        <f ca="1">SUM(0.25*(J793-F793),F793)</f>
        <v>18.5</v>
      </c>
      <c r="H793" s="71">
        <f ca="1">SUM(0.5*(J793-F793),F793)</f>
        <v>17</v>
      </c>
      <c r="I793" s="71">
        <f ca="1">SUM(0.75*(J793-F793),F793)</f>
        <v>15.5</v>
      </c>
      <c r="J793" s="108">
        <f ca="1">SUM(F793,-B793,F793)</f>
        <v>14</v>
      </c>
      <c r="K793" s="71">
        <f ca="1">SUM(0.5*(L793-J793),J793)</f>
        <v>12.875</v>
      </c>
      <c r="L793" s="108">
        <f ca="1">SUM(J793,J793,-H793,0.25*ABS(J793-H793))</f>
        <v>11.75</v>
      </c>
      <c r="M793" s="109">
        <f ca="1">SUM(0.166*(R793-L793),L793)</f>
        <v>12.6215</v>
      </c>
      <c r="N793" s="109">
        <f ca="1">SUM(0.333*(R793-L793),L793)</f>
        <v>13.49825</v>
      </c>
      <c r="O793" s="71">
        <f ca="1">SUM(0.5*(R793-L793),L793)</f>
        <v>14.375</v>
      </c>
      <c r="P793" s="71">
        <f ca="1">SUM(0.666*(R793-L793),L793)</f>
        <v>15.246500000000001</v>
      </c>
      <c r="Q793" s="71">
        <f ca="1">SUM(0.832*(R793-L793),L793)</f>
        <v>16.118</v>
      </c>
      <c r="R793" s="108">
        <v>17</v>
      </c>
      <c r="S793" s="122"/>
      <c r="T793" s="111">
        <f ca="1">SUM((BD20+BE20+BI18+BJ18)*0.132/2,(BF19+BG19+BH19+BK17+BL17+BM17+BN16+BO16+BP16+BQ15+BR15+BS15+BT14+BU14+BV14+BW13+BX13+BY13+BZ12+CA12+CB12+CC11+CD11+CE11)*0.132/3,(+CF10+CG10+CF9+CE9+CD8+CC8+CB7+CA7+BZ6+BY6+BX5+BW5)*0.132/2,BV4*0.132,17)</f>
        <v>17.145538461538461</v>
      </c>
      <c r="U793" s="111"/>
      <c r="V793" s="122"/>
      <c r="W793" s="108"/>
    </row>
    <row r="794" spans="2:23">
      <c r="B794" s="108">
        <v>27</v>
      </c>
      <c r="C794" s="71">
        <f ca="1">SUM(0.25*(F794-B794),B794)</f>
        <v>25.25</v>
      </c>
      <c r="D794" s="71">
        <f ca="1">SUM(0.5*(F794-B794)+B794)</f>
        <v>23.5</v>
      </c>
      <c r="E794" s="71">
        <f ca="1">SUM(0.75*(F794-B794),B794)</f>
        <v>21.75</v>
      </c>
      <c r="F794" s="108">
        <v>20</v>
      </c>
      <c r="G794" s="71">
        <f ca="1">SUM(0.25*(J794-F794),F794)</f>
        <v>18.25</v>
      </c>
      <c r="H794" s="71">
        <f ca="1">SUM(0.5*(J794-F794),F794)</f>
        <v>16.5</v>
      </c>
      <c r="I794" s="71">
        <f ca="1">SUM(0.75*(J794-F794),F794)</f>
        <v>14.75</v>
      </c>
      <c r="J794" s="108">
        <f ca="1">SUM(F794,-B794,F794)</f>
        <v>13</v>
      </c>
      <c r="K794" s="71">
        <f ca="1">SUM(0.5*(L794-J794),J794)</f>
        <v>11.6875</v>
      </c>
      <c r="L794" s="108">
        <f ca="1">SUM(J794,J794,-H794,0.25*ABS(J794-H794))</f>
        <v>10.375</v>
      </c>
      <c r="M794" s="109">
        <f ca="1">SUM(0.166*(R794-L794),L794)</f>
        <v>11.47475</v>
      </c>
      <c r="N794" s="109">
        <f ca="1">SUM(0.333*(R794-L794),L794)</f>
        <v>12.581125</v>
      </c>
      <c r="O794" s="71">
        <f ca="1">SUM(0.5*(R794-L794),L794)</f>
        <v>13.6875</v>
      </c>
      <c r="P794" s="71">
        <f ca="1">SUM(0.666*(R794-L794),L794)</f>
        <v>14.78725</v>
      </c>
      <c r="Q794" s="71">
        <f ca="1">SUM(0.832*(R794-L794),L794)</f>
        <v>15.887</v>
      </c>
      <c r="R794" s="108">
        <v>17</v>
      </c>
      <c r="S794" s="122"/>
      <c r="T794" s="111">
        <f ca="1">SUM((BB20+BC20+BD20+BE19+BF19+BG19+BH18+BI18+BJ18+BK17+BL17+BM17+BN16+BO16+BP16+BU14+BV14+BW14+CB12+CC12+CD12+CE11+CF11+CG11)*0.132/3,(BQ15+BR15+BS15+BT15+BX13+BY13+BZ13+CA13)*0.132/4,(CH10+CI10+CE8+CD8+CC7+CB7+CA6+BZ6+BY5+BX5+BW4+BV4)*0.132/2,(CH9+CG9+CF9)*0.132/3,17)</f>
        <v>17.167538461538463</v>
      </c>
      <c r="U794" s="111"/>
      <c r="V794" s="122"/>
      <c r="W794" s="108"/>
    </row>
    <row r="795" spans="2:23">
      <c r="B795" s="108">
        <v>28</v>
      </c>
      <c r="C795" s="71">
        <f ca="1">SUM(0.25*(F795-B795),B795)</f>
        <v>26</v>
      </c>
      <c r="D795" s="71">
        <f ca="1">SUM(0.5*(F795-B795)+B795)</f>
        <v>24</v>
      </c>
      <c r="E795" s="71">
        <f ca="1">SUM(0.75*(F795-B795),B795)</f>
        <v>22</v>
      </c>
      <c r="F795" s="108">
        <v>20</v>
      </c>
      <c r="G795" s="71">
        <f ca="1">SUM(0.25*(J795-F795),F795)</f>
        <v>18</v>
      </c>
      <c r="H795" s="71">
        <f ca="1">SUM(0.5*(J795-F795),F795)</f>
        <v>16</v>
      </c>
      <c r="I795" s="71">
        <f ca="1">SUM(0.75*(J795-F795),F795)</f>
        <v>14</v>
      </c>
      <c r="J795" s="108">
        <f ca="1">SUM(F795,-B795,F795)</f>
        <v>12</v>
      </c>
      <c r="K795" s="71">
        <f ca="1">SUM(0.5*(L795-J795),J795)</f>
        <v>10.5</v>
      </c>
      <c r="L795" s="108">
        <f ca="1">SUM(J795,J795,-H795,0.25*ABS(J795-H795))</f>
        <v>9</v>
      </c>
      <c r="M795" s="109">
        <f ca="1">SUM(0.166*(R795-L795),L795)</f>
        <v>10.328</v>
      </c>
      <c r="N795" s="109">
        <f ca="1">SUM(0.333*(R795-L795),L795)</f>
        <v>11.664</v>
      </c>
      <c r="O795" s="71">
        <f ca="1">SUM(0.5*(R795-L795),L795)</f>
        <v>13</v>
      </c>
      <c r="P795" s="71">
        <f ca="1">SUM(0.666*(R795-L795),L795)</f>
        <v>14.328</v>
      </c>
      <c r="Q795" s="71">
        <f ca="1">SUM(0.832*(R795-L795),L795)</f>
        <v>15.655999999999999</v>
      </c>
      <c r="R795" s="108">
        <v>17</v>
      </c>
      <c r="S795" s="122"/>
      <c r="T795" s="111">
        <f ca="1">SUM((AZ20+BA20+BB20+BG18+BH18+BI18+BN16+BO16+BP16)*0.132/3,(BC19+BD19+BE19+BF19+BJ17+BK17+BL17+BM17+BQ15+BR15+BS15+BT15+BU14+BV14+BW14+BX14+BY13+BZ13+CA13+CB13+CC12+CD12+CE12+CF12)*0.132/4,(CG11+CH11+CI11+CJ10+CK10+CL10+CK9+CJ9+CI9+CH8+CG8+CF8+CE7+CD7+CC7+CB6+CA6+BZ6)*0.132/3,(BY5+BX5+BW4+BV4)*0.132/2,17)</f>
        <v>17.189538461538461</v>
      </c>
      <c r="U795" s="111"/>
      <c r="V795" s="122"/>
      <c r="W795" s="108"/>
    </row>
    <row r="796" spans="2:23">
      <c r="B796" s="108">
        <v>29</v>
      </c>
      <c r="C796" s="71">
        <f ca="1">SUM(0.25*(F796-B796),B796)</f>
        <v>26.75</v>
      </c>
      <c r="D796" s="71">
        <f ca="1">SUM(0.5*(F796-B796)+B796)</f>
        <v>24.5</v>
      </c>
      <c r="E796" s="71">
        <f ca="1">SUM(0.75*(F796-B796),B796)</f>
        <v>22.25</v>
      </c>
      <c r="F796" s="108">
        <v>20</v>
      </c>
      <c r="G796" s="71">
        <f ca="1">SUM(0.25*(J796-F796),F796)</f>
        <v>17.75</v>
      </c>
      <c r="H796" s="71">
        <f ca="1">SUM(0.5*(J796-F796),F796)</f>
        <v>15.5</v>
      </c>
      <c r="I796" s="71">
        <f ca="1">SUM(0.75*(J796-F796),F796)</f>
        <v>13.25</v>
      </c>
      <c r="J796" s="108">
        <f ca="1">SUM(F796,-B796,F796)</f>
        <v>11</v>
      </c>
      <c r="K796" s="71">
        <f ca="1">SUM(0.5*(L796-J796),J796)</f>
        <v>9.3125</v>
      </c>
      <c r="L796" s="108">
        <f ca="1">SUM(J796,J796,-H796,0.25*ABS(J796-H796))</f>
        <v>7.625</v>
      </c>
      <c r="M796" s="109">
        <f ca="1">SUM(0.166*(R796-L796),L796)</f>
        <v>9.18125</v>
      </c>
      <c r="N796" s="109">
        <f ca="1">SUM(0.333*(R796-L796),L796)</f>
        <v>10.746875</v>
      </c>
      <c r="O796" s="71">
        <f ca="1">SUM(0.5*(R796-L796),L796)</f>
        <v>12.3125</v>
      </c>
      <c r="P796" s="71">
        <f ca="1">SUM(0.666*(R796-L796),L796)</f>
        <v>13.86875</v>
      </c>
      <c r="Q796" s="71">
        <f ca="1">SUM(0.832*(R796-L796),L796)</f>
        <v>15.425</v>
      </c>
      <c r="R796" s="108">
        <v>17</v>
      </c>
      <c r="S796" s="122"/>
      <c r="T796" s="111">
        <f ca="1">SUM((AX20+AY20+AZ20)*0.132/3,(BA19+BB19+BC19+BD19+BE18+BF18+BG18+BH18+BI17+BJ17+BK17+BL17+BM16+BN16+BO16+BP16+BV14+BW14+BX14+BY14+CE12+CF12+CG12+CH12+CI11+CJ11+CK11+CL11)*0.132/4,(BQ15+BR15+BS15+BT15+BU15+BZ13+CA13+CB13+CC13+CD13)*0.132/5,(CM10+CN10+CO10+CJ8+CI8+CH8+CG7+CF7+CE7+CD6+CC6+CB6+CA5+BZ5+BY5+BX4+BW4+BV4)*0.132/3,(CN9+CM9+CL9+CK9)*0.132/4,17)</f>
        <v>17.200538461538461</v>
      </c>
      <c r="U796" s="111"/>
      <c r="V796" s="122"/>
      <c r="W796" s="108"/>
    </row>
    <row r="797" spans="2:23">
      <c r="B797" s="108">
        <v>30</v>
      </c>
      <c r="C797" s="71">
        <f ca="1">SUM(0.25*(F797-B797),B797)</f>
        <v>27.5</v>
      </c>
      <c r="D797" s="71">
        <f ca="1">SUM(0.5*(F797-B797)+B797)</f>
        <v>25</v>
      </c>
      <c r="E797" s="71">
        <f ca="1">SUM(0.75*(F797-B797),B797)</f>
        <v>22.5</v>
      </c>
      <c r="F797" s="108">
        <v>20</v>
      </c>
      <c r="G797" s="71">
        <f ca="1">SUM(0.25*(J797-F797),F797)</f>
        <v>17.5</v>
      </c>
      <c r="H797" s="71">
        <f ca="1">SUM(0.5*(J797-F797),F797)</f>
        <v>15</v>
      </c>
      <c r="I797" s="71">
        <f ca="1">SUM(0.75*(J797-F797),F797)</f>
        <v>12.5</v>
      </c>
      <c r="J797" s="108">
        <f ca="1">SUM(F797,-B797,F797)</f>
        <v>10</v>
      </c>
      <c r="K797" s="71">
        <f ca="1">SUM(0.5*(L797-J797),J797)</f>
        <v>8.125</v>
      </c>
      <c r="L797" s="108">
        <f ca="1">SUM(J797,J797,-H797,0.25*ABS(J797-H797))</f>
        <v>6.25</v>
      </c>
      <c r="M797" s="109">
        <f ca="1">SUM(0.166*(R797-L797),L797)</f>
        <v>8.0345</v>
      </c>
      <c r="N797" s="109">
        <f ca="1">SUM(0.333*(R797-L797),L797)</f>
        <v>9.82975</v>
      </c>
      <c r="O797" s="71">
        <f ca="1">SUM(0.5*(R797-L797),L797)</f>
        <v>11.625</v>
      </c>
      <c r="P797" s="71">
        <f ca="1">SUM(0.666*(R797-L797),L797)</f>
        <v>13.409500000000001</v>
      </c>
      <c r="Q797" s="71">
        <f ca="1">SUM(0.832*(R797-L797),L797)</f>
        <v>15.193999999999999</v>
      </c>
      <c r="R797" s="108">
        <v>17</v>
      </c>
      <c r="S797" s="122"/>
      <c r="T797" s="111">
        <f ca="1">SUM((AV20+AW20+AX20+AY20+AZ19+BA19+BB19+BC19+BI17+BJ17+BK17+BL17+BM16+BN16+BO16+BP16)*0.132/4,(BD18+BE18+BF18+BG18+BH18+BQ15+BR15+BS15+BT15+BU15+BV14+BW14+BX14+BY14+BZ14+CA13+CB13+CC13+CD13+CE13+CF12+CG12+CH12+CI12+CJ12)*0.132/5,(CK11+CL11+CM11+CN11+CO10+CP10+CQ10+CR10+CQ9+CP9+CO9+CN9+CM8+CL8+CK8+CJ8+CI7+CH7+CG7+CF7+CE6+CD6+CC6+CB6)*0.132/4,(CA5+BZ5+BY5+BX4+BW4+BV4)*0.132/3,17)</f>
        <v>17.075138461538462</v>
      </c>
      <c r="U797" s="111"/>
      <c r="V797" s="122"/>
      <c r="W797" s="108"/>
    </row>
    <row r="798" spans="2:23">
      <c r="B798" s="108">
        <v>31</v>
      </c>
      <c r="C798" s="71">
        <f ca="1">SUM(0.25*(F798-B798),B798)</f>
        <v>28.25</v>
      </c>
      <c r="D798" s="71">
        <f ca="1">SUM(0.5*(F798-B798)+B798)</f>
        <v>25.5</v>
      </c>
      <c r="E798" s="71">
        <f ca="1">SUM(0.75*(F798-B798),B798)</f>
        <v>22.75</v>
      </c>
      <c r="F798" s="108">
        <v>20</v>
      </c>
      <c r="G798" s="71">
        <f ca="1">SUM(0.25*(J798-F798),F798)</f>
        <v>17.25</v>
      </c>
      <c r="H798" s="71">
        <f ca="1">SUM(0.5*(J798-F798),F798)</f>
        <v>14.5</v>
      </c>
      <c r="I798" s="71">
        <f ca="1">SUM(0.75*(J798-F798),F798)</f>
        <v>11.75</v>
      </c>
      <c r="J798" s="108">
        <f ca="1">SUM(F798,-B798,F798)</f>
        <v>9</v>
      </c>
      <c r="K798" s="71">
        <f ca="1">SUM(0.5*(L798-J798),J798)</f>
        <v>6.9375</v>
      </c>
      <c r="L798" s="108">
        <f ca="1">SUM(J798,J798,-H798,0.25*ABS(J798-H798))</f>
        <v>4.875</v>
      </c>
      <c r="M798" s="109">
        <f ca="1">SUM(0.166*(R798-L798),L798)</f>
        <v>6.8877500000000005</v>
      </c>
      <c r="N798" s="109">
        <f ca="1">SUM(0.333*(R798-L798),L798)</f>
        <v>8.912625</v>
      </c>
      <c r="O798" s="71">
        <f ca="1">SUM(0.5*(R798-L798),L798)</f>
        <v>10.9375</v>
      </c>
      <c r="P798" s="71">
        <f ca="1">SUM(0.666*(R798-L798),L798)</f>
        <v>12.95025</v>
      </c>
      <c r="Q798" s="71">
        <f ca="1">SUM(0.832*(R798-L798),L798)</f>
        <v>14.963</v>
      </c>
      <c r="R798" s="108">
        <v>17</v>
      </c>
      <c r="S798" s="122"/>
      <c r="T798" s="111">
        <f ca="1">SUM((AT20+AU20+AV20+AW20+BC18+BD18+BE18+BF18)*0.132/4,(AX19+AY19+AZ19+BA19+BB19+BG17+BH17+BI17+BJ17+BK17+BL16+BM16+BN16+BO16+BP16+BW14+BX14+BY14+BZ14+CA14+CH12+CI12+CJ12+CK12+CL12)*0.132/5,(CB13+CC13+CD13+CE13+CF13+CG13+BQ15+BR15+BS15+BT15+BU15+BV15)*0.132/6,(CM11+CN11+CO11+CP11+CQ10+CR10+CS10+CT10+CS9+CR9+CQ9+CP9+CO8+CN8+CM8+CL8+CK7+CJ7+CI7+CH7+CG6+CF6+CE6+CD6+CC5+CB5+CA5+BZ5+BY4+BX4+BW4+BV4)*0.132/4,17)</f>
        <v>17.009138461538463</v>
      </c>
      <c r="U798" s="111"/>
      <c r="V798" s="122"/>
      <c r="W798" s="108"/>
    </row>
    <row r="799" spans="2:23">
      <c r="B799" s="108">
        <v>32</v>
      </c>
      <c r="C799" s="71">
        <f ca="1">SUM(0.25*(F799-B799),B799)</f>
        <v>29</v>
      </c>
      <c r="D799" s="71">
        <f ca="1">SUM(0.5*(F799-B799)+B799)</f>
        <v>26</v>
      </c>
      <c r="E799" s="71">
        <f ca="1">SUM(0.75*(F799-B799),B799)</f>
        <v>23</v>
      </c>
      <c r="F799" s="108">
        <v>20</v>
      </c>
      <c r="G799" s="71">
        <f ca="1">SUM(0.25*(J799-F799),F799)</f>
        <v>17</v>
      </c>
      <c r="H799" s="71">
        <f ca="1">SUM(0.5*(J799-F799),F799)</f>
        <v>14</v>
      </c>
      <c r="I799" s="71">
        <f ca="1">SUM(0.75*(J799-F799),F799)</f>
        <v>11</v>
      </c>
      <c r="J799" s="108">
        <f ca="1">SUM(F799,-B799,F799)</f>
        <v>8</v>
      </c>
      <c r="K799" s="71">
        <f ca="1">SUM(0.5*(L799-J799),J799)</f>
        <v>5.75</v>
      </c>
      <c r="L799" s="108">
        <f ca="1">SUM(J799,J799,-H799,0.25*ABS(J799-H799))</f>
        <v>3.5</v>
      </c>
      <c r="M799" s="109">
        <f ca="1">SUM(0.166*(R799-L799),L799)</f>
        <v>5.741</v>
      </c>
      <c r="N799" s="109">
        <f ca="1">SUM(0.333*(R799-L799),L799)</f>
        <v>7.9955</v>
      </c>
      <c r="O799" s="71">
        <f ca="1">SUM(0.5*(R799-L799),L799)</f>
        <v>10.25</v>
      </c>
      <c r="P799" s="71">
        <f ca="1">SUM(0.666*(R799-L799),L799)</f>
        <v>12.491</v>
      </c>
      <c r="Q799" s="71">
        <f ca="1">SUM(0.832*(R799-L799),L799)</f>
        <v>14.732</v>
      </c>
      <c r="R799" s="108">
        <v>17</v>
      </c>
      <c r="S799" s="122"/>
      <c r="T799" s="111">
        <f ca="1">SUM((AR20+AS20+AT20+AU20+AV20+AW19+AX19+AY19+AZ19+BA19+BB18+BC18+BD18+BE18+BF18+BG17+BH17+BI17+BJ17+BK17+BL16+BM16+BN16+BO16+BP16)*0.132/5,(BQ15+BR15+BS15+BT15+BU15+BV15+BW14+BX14+BY14+BZ14+CA14+CB14+CC13+CD13+CE13+CF13+CG13+CH13+CI12+CJ12+CK12+CL12+CM12+CN12)*0.132/6,(CO11+CP11+CQ11+CR11+CS11)*0.132/5,(CT10+CU10+CV10+CW10+CG6+CF6+CE6+CD6+CC5+CB5+CA5+BZ5+BY4+BX4+BW4+BV4)*0.132/4,(CV9+CU9+CT9+CS9+CR9+CQ8+CP8+CO8+CN8+CM8+CL7+CK7+CJ7+CI7+CH7)*0.132/5,17)</f>
        <v>16.980538461538462</v>
      </c>
      <c r="U799" s="111"/>
      <c r="V799" s="122"/>
      <c r="W799" s="108"/>
    </row>
    <row r="800" spans="2:23">
      <c r="B800" s="108">
        <v>33</v>
      </c>
      <c r="C800" s="71">
        <f ca="1">SUM(0.25*(F800-B800),B800)</f>
        <v>29.75</v>
      </c>
      <c r="D800" s="71">
        <f ca="1">SUM(0.5*(F800-B800)+B800)</f>
        <v>26.5</v>
      </c>
      <c r="E800" s="71">
        <f ca="1">SUM(0.75*(F800-B800),B800)</f>
        <v>23.25</v>
      </c>
      <c r="F800" s="108">
        <v>20</v>
      </c>
      <c r="G800" s="71">
        <f ca="1">SUM(0.25*(J800-F800),F800)</f>
        <v>16.75</v>
      </c>
      <c r="H800" s="71">
        <f ca="1">SUM(0.5*(J800-F800),F800)</f>
        <v>13.5</v>
      </c>
      <c r="I800" s="71">
        <f ca="1">SUM(0.75*(J800-F800),F800)</f>
        <v>10.25</v>
      </c>
      <c r="J800" s="108">
        <f ca="1">SUM(F800,-B800,F800)</f>
        <v>7</v>
      </c>
      <c r="K800" s="71">
        <f ca="1">SUM(0.5*(L800-J800),J800)</f>
        <v>4.5625</v>
      </c>
      <c r="L800" s="108">
        <f ca="1">SUM(J800,J800,-H800,0.25*ABS(J800-H800))</f>
        <v>2.125</v>
      </c>
      <c r="M800" s="109">
        <f ca="1">SUM(0.166*(R800-L800),L800)</f>
        <v>4.5942500000000006</v>
      </c>
      <c r="N800" s="109">
        <f ca="1">SUM(0.333*(R800-L800),L800)</f>
        <v>7.078375</v>
      </c>
      <c r="O800" s="71">
        <f ca="1">SUM(0.5*(R800-L800),L800)</f>
        <v>9.5625</v>
      </c>
      <c r="P800" s="71">
        <f ca="1">SUM(0.666*(R800-L800),L800)</f>
        <v>12.03175</v>
      </c>
      <c r="Q800" s="71">
        <f ca="1">SUM(0.832*(R800-L800),L800)</f>
        <v>14.501</v>
      </c>
      <c r="R800" s="108">
        <v>17</v>
      </c>
      <c r="S800" s="122"/>
      <c r="T800" s="111">
        <f ca="1">SUM((AP20+AQ20+AR20+AS20+AT20++BA18+BB18+BC18+BD18+BE18+BL16+BM16+BN16+BO16+BP16)*0.132/5,(AU19+AV19+AW19+AX19+AY19+AZ19+BF17+BG17+BH17+BI17+BJ17+BK17+BX14+BY14+BZ14+CA14+CB14+CC14+CK12+CL12+CM12+CN12+CO12+CP12)*0.132/6,(BQ15+BR15+BS15+BT15+BU15+BV15+BW15+CD13+CE13+CF13+CG13+CH13+CI13+CJ13)*0.132/7,(CQ11+CR11+CS11+CT11+CU11+CV10+CW10+CX10+CY10+CZ10+CY9+CX9+CW9+CV9+CU9+CT8+CS8+CR8+CQ8+CP8+CO7+CN7+CM7+CL7+CK7+CJ6+CI6+CH6+CG6+CF6+CE5+CD5+CC5+CB5+CA5+BZ4+BY4+BX4+BW4+BV4)*0.132/5,17)</f>
        <v>16.991538461538461</v>
      </c>
      <c r="U800" s="111"/>
      <c r="V800" s="122"/>
      <c r="W800" s="108"/>
    </row>
    <row r="801" spans="2:23">
      <c r="B801" s="108"/>
      <c r="C801" s="71"/>
      <c r="D801" s="71"/>
      <c r="E801" s="71"/>
      <c r="F801" s="108"/>
      <c r="G801" s="71"/>
      <c r="H801" s="71"/>
      <c r="I801" s="71"/>
      <c r="J801" s="108"/>
      <c r="K801" s="71"/>
      <c r="L801" s="108"/>
      <c r="M801" s="109"/>
      <c r="N801" s="109"/>
      <c r="O801" s="71"/>
      <c r="P801" s="71"/>
      <c r="Q801" s="71"/>
      <c r="R801" s="108"/>
      <c r="S801" s="122"/>
      <c r="T801" s="111"/>
      <c r="U801" s="111"/>
      <c r="V801" s="122"/>
      <c r="W801" s="108"/>
    </row>
    <row r="802" spans="2:23">
      <c r="B802" s="108">
        <v>23</v>
      </c>
      <c r="C802" s="71">
        <f ca="1">SUM(0.25*(F802-B802),B802)</f>
        <v>22.5</v>
      </c>
      <c r="D802" s="71">
        <f ca="1">SUM(0.5*(F802-B802)+B802)</f>
        <v>22</v>
      </c>
      <c r="E802" s="71">
        <f ca="1">SUM(0.75*(F802-B802),B802)</f>
        <v>21.5</v>
      </c>
      <c r="F802" s="108">
        <v>21</v>
      </c>
      <c r="G802" s="71">
        <f ca="1">SUM(0.25*(J802-F802),F802)</f>
        <v>20.5</v>
      </c>
      <c r="H802" s="71">
        <f ca="1">SUM(0.5*(J802-F802),F802)</f>
        <v>20</v>
      </c>
      <c r="I802" s="71">
        <f ca="1">SUM(0.75*(J802-F802),F802)</f>
        <v>19.5</v>
      </c>
      <c r="J802" s="108">
        <f ca="1">SUM(F802,-B802,F802)</f>
        <v>19</v>
      </c>
      <c r="K802" s="71">
        <f ca="1">SUM(0.5*(L802-J802),J802)</f>
        <v>18.625</v>
      </c>
      <c r="L802" s="108">
        <f ca="1">SUM(J802,J802,-H802,0.25*ABS(J802-H802))</f>
        <v>18.25</v>
      </c>
      <c r="M802" s="109">
        <f ca="1">SUM(0.166*(R802-L802),L802)</f>
        <v>18.0425</v>
      </c>
      <c r="N802" s="109">
        <f ca="1">SUM(0.333*(R802-L802),L802)</f>
        <v>17.83375</v>
      </c>
      <c r="O802" s="71">
        <f ca="1">SUM(0.5*(R802-L802),L802)</f>
        <v>17.625</v>
      </c>
      <c r="P802" s="71">
        <f ca="1">SUM(0.666*(R802-L802),L802)</f>
        <v>17.4175</v>
      </c>
      <c r="Q802" s="71">
        <f ca="1">SUM(0.832*(R802-L802),L802)</f>
        <v>17.21</v>
      </c>
      <c r="R802" s="108">
        <v>17</v>
      </c>
      <c r="S802" s="122"/>
      <c r="T802" s="111">
        <f ca="1">SUM((BJ20+BK19+BL18+BM17+BN16+BO15+BP14+BQ13+BR12+BS11+BT10+BT9+BU8+BU7+BV6+BV5+BV4)*0.132,17)</f>
        <v>16.859538461538463</v>
      </c>
      <c r="U802" s="111"/>
      <c r="V802" s="122"/>
      <c r="W802" s="108"/>
    </row>
    <row r="803" spans="2:23">
      <c r="B803" s="108">
        <v>24</v>
      </c>
      <c r="C803" s="71">
        <f ca="1">SUM(0.25*(F803-B803),B803)</f>
        <v>23.25</v>
      </c>
      <c r="D803" s="71">
        <f ca="1">SUM(0.5*(F803-B803)+B803)</f>
        <v>22.5</v>
      </c>
      <c r="E803" s="71">
        <f ca="1">SUM(0.75*(F803-B803),B803)</f>
        <v>21.75</v>
      </c>
      <c r="F803" s="108">
        <v>21</v>
      </c>
      <c r="G803" s="71">
        <f ca="1">SUM(0.25*(J803-F803),F803)</f>
        <v>20.25</v>
      </c>
      <c r="H803" s="71">
        <f ca="1">SUM(0.5*(J803-F803),F803)</f>
        <v>19.5</v>
      </c>
      <c r="I803" s="71">
        <f ca="1">SUM(0.75*(J803-F803),F803)</f>
        <v>18.75</v>
      </c>
      <c r="J803" s="108">
        <f ca="1">SUM(F803,-B803,F803)</f>
        <v>18</v>
      </c>
      <c r="K803" s="71">
        <f ca="1">SUM(0.5*(L803-J803),J803)</f>
        <v>17.4375</v>
      </c>
      <c r="L803" s="108">
        <f ca="1">SUM(J803,J803,-H803,0.25*ABS(J803-H803))</f>
        <v>16.875</v>
      </c>
      <c r="M803" s="109">
        <f ca="1">SUM(0.166*(R803-L803),L803)</f>
        <v>16.89575</v>
      </c>
      <c r="N803" s="109">
        <f ca="1">SUM(0.333*(R803-L803),L803)</f>
        <v>16.916625</v>
      </c>
      <c r="O803" s="71">
        <f ca="1">SUM(0.5*(R803-L803),L803)</f>
        <v>16.9375</v>
      </c>
      <c r="P803" s="71">
        <f ca="1">SUM(0.666*(R803-L803),L803)</f>
        <v>16.95825</v>
      </c>
      <c r="Q803" s="71">
        <f ca="1">SUM(0.832*(R803-L803),L803)</f>
        <v>16.979</v>
      </c>
      <c r="R803" s="108">
        <v>17</v>
      </c>
      <c r="S803" s="122"/>
      <c r="T803" s="111">
        <f ca="1">SUM((BH20+BK18+BN16+BQ14+BT12+BU11+BV10+BV9+BV8+BV7+BV6+BV5+BV4)*0.132,(BI19+BJ19+BL17+BM17+BO15+BP15+BR13+BS13)*0.132/2,17)</f>
        <v>16.727538461538462</v>
      </c>
      <c r="U803" s="111"/>
      <c r="V803" s="122"/>
      <c r="W803" s="108"/>
    </row>
    <row r="804" spans="2:23">
      <c r="B804" s="108">
        <v>25</v>
      </c>
      <c r="C804" s="71">
        <f ca="1">SUM(0.25*(F804-B804),B804)</f>
        <v>24</v>
      </c>
      <c r="D804" s="71">
        <f ca="1">SUM(0.5*(F804-B804)+B804)</f>
        <v>23</v>
      </c>
      <c r="E804" s="71">
        <f ca="1">SUM(0.75*(F804-B804),B804)</f>
        <v>22</v>
      </c>
      <c r="F804" s="108">
        <v>21</v>
      </c>
      <c r="G804" s="71">
        <f ca="1">SUM(0.25*(J804-F804),F804)</f>
        <v>20</v>
      </c>
      <c r="H804" s="71">
        <f ca="1">SUM(0.5*(J804-F804),F804)</f>
        <v>19</v>
      </c>
      <c r="I804" s="71">
        <f ca="1">SUM(0.75*(J804-F804),F804)</f>
        <v>18</v>
      </c>
      <c r="J804" s="108">
        <f ca="1">SUM(F804,-B804,F804)</f>
        <v>17</v>
      </c>
      <c r="K804" s="71">
        <f ca="1">SUM(0.5*(L804-J804),J804)</f>
        <v>16.25</v>
      </c>
      <c r="L804" s="108">
        <f ca="1">SUM(J804,J804,-H804,0.25*ABS(J804-H804))</f>
        <v>15.5</v>
      </c>
      <c r="M804" s="109">
        <f ca="1">SUM(0.166*(R804-L804),L804)</f>
        <v>15.749</v>
      </c>
      <c r="N804" s="109">
        <f ca="1">SUM(0.333*(R804-L804),L804)</f>
        <v>15.9995</v>
      </c>
      <c r="O804" s="71">
        <f ca="1">SUM(0.5*(R804-L804),L804)</f>
        <v>16.25</v>
      </c>
      <c r="P804" s="71">
        <f ca="1">SUM(0.666*(R804-L804),L804)</f>
        <v>16.499</v>
      </c>
      <c r="Q804" s="71">
        <f ca="1">SUM(0.832*(R804-L804),L804)</f>
        <v>16.748</v>
      </c>
      <c r="R804" s="108">
        <v>17</v>
      </c>
      <c r="S804" s="122"/>
      <c r="T804" s="111">
        <f ca="1">SUM((BG19+BH19+BI18+BJ18+BK17+BL17+BM16+BN16+BO15+BP15+BQ14+BR14+BS13+BT13+BU12+BV12+BW11+BX11)*0.132/2,(BF20+BY10+BX9+BX8+BW7+BW6+BV5+BV4)*0.132,17)</f>
        <v>16.793538461538461</v>
      </c>
      <c r="U804" s="111"/>
      <c r="V804" s="122"/>
      <c r="W804" s="108"/>
    </row>
    <row r="805" spans="2:23">
      <c r="B805" s="108">
        <v>26</v>
      </c>
      <c r="C805" s="71">
        <f ca="1">SUM(0.25*(F805-B805),B805)</f>
        <v>24.75</v>
      </c>
      <c r="D805" s="71">
        <f ca="1">SUM(0.5*(F805-B805)+B805)</f>
        <v>23.5</v>
      </c>
      <c r="E805" s="71">
        <f ca="1">SUM(0.75*(F805-B805),B805)</f>
        <v>22.25</v>
      </c>
      <c r="F805" s="108">
        <v>21</v>
      </c>
      <c r="G805" s="71">
        <f ca="1">SUM(0.25*(J805-F805),F805)</f>
        <v>19.75</v>
      </c>
      <c r="H805" s="71">
        <f ca="1">SUM(0.5*(J805-F805),F805)</f>
        <v>18.5</v>
      </c>
      <c r="I805" s="71">
        <f ca="1">SUM(0.75*(J805-F805),F805)</f>
        <v>17.25</v>
      </c>
      <c r="J805" s="108">
        <f ca="1">SUM(F805,-B805,F805)</f>
        <v>16</v>
      </c>
      <c r="K805" s="71">
        <f ca="1">SUM(0.5*(L805-J805),J805)</f>
        <v>15.0625</v>
      </c>
      <c r="L805" s="108">
        <f ca="1">SUM(J805,J805,-H805,0.25*ABS(J805-H805))</f>
        <v>14.125</v>
      </c>
      <c r="M805" s="109">
        <f ca="1">SUM(0.166*(R805-L805),L805)</f>
        <v>14.60225</v>
      </c>
      <c r="N805" s="109">
        <f ca="1">SUM(0.333*(R805-L805),L805)</f>
        <v>15.082375</v>
      </c>
      <c r="O805" s="71">
        <f ca="1">SUM(0.5*(R805-L805),L805)</f>
        <v>15.5625</v>
      </c>
      <c r="P805" s="71">
        <f ca="1">SUM(0.666*(R805-L805),L805)</f>
        <v>16.03975</v>
      </c>
      <c r="Q805" s="71">
        <f ca="1">SUM(0.832*(R805-L805),L805)</f>
        <v>16.517</v>
      </c>
      <c r="R805" s="108">
        <v>17</v>
      </c>
      <c r="S805" s="122"/>
      <c r="T805" s="111">
        <f ca="1">SUM((BD20+BE20+BF19+BG19++BK17+BL17+BM16+BN16+BR14+BS14+BW12+BX12+BY11+BZ11+CA10+CB10)*0.132/2,(BH18+BI18+BJ18+BO15+BP15+BQ15+BT13+BU13+BV13)*0.132/3,(CA9+BZ8+BY7+BX6+BW5+BV4)*0.132,17)</f>
        <v>16.925538461538462</v>
      </c>
      <c r="U805" s="111"/>
      <c r="V805" s="122"/>
      <c r="W805" s="108"/>
    </row>
    <row r="806" spans="2:23">
      <c r="B806" s="108">
        <v>27</v>
      </c>
      <c r="C806" s="71">
        <f ca="1">SUM(0.25*(F806-B806),B806)</f>
        <v>25.5</v>
      </c>
      <c r="D806" s="71">
        <f ca="1">SUM(0.5*(F806-B806)+B806)</f>
        <v>24</v>
      </c>
      <c r="E806" s="71">
        <f ca="1">SUM(0.75*(F806-B806),B806)</f>
        <v>22.5</v>
      </c>
      <c r="F806" s="108">
        <v>21</v>
      </c>
      <c r="G806" s="71">
        <f ca="1">SUM(0.25*(J806-F806),F806)</f>
        <v>19.5</v>
      </c>
      <c r="H806" s="71">
        <f ca="1">SUM(0.5*(J806-F806),F806)</f>
        <v>18</v>
      </c>
      <c r="I806" s="71">
        <f ca="1">SUM(0.75*(J806-F806),F806)</f>
        <v>16.5</v>
      </c>
      <c r="J806" s="108">
        <f ca="1">SUM(F806,-B806,F806)</f>
        <v>15</v>
      </c>
      <c r="K806" s="71">
        <f ca="1">SUM(0.5*(L806-J806),J806)</f>
        <v>13.875</v>
      </c>
      <c r="L806" s="108">
        <f ca="1">SUM(J806,J806,-H806,0.25*ABS(J806-H806))</f>
        <v>12.75</v>
      </c>
      <c r="M806" s="109">
        <f ca="1">SUM(0.166*(R806-L806),L806)</f>
        <v>13.4555</v>
      </c>
      <c r="N806" s="109">
        <f ca="1">SUM(0.333*(R806-L806),L806)</f>
        <v>14.16525</v>
      </c>
      <c r="O806" s="71">
        <f ca="1">SUM(0.5*(R806-L806),L806)</f>
        <v>14.875</v>
      </c>
      <c r="P806" s="71">
        <f ca="1">SUM(0.666*(R806-L806),L806)</f>
        <v>15.5805</v>
      </c>
      <c r="Q806" s="71">
        <f ca="1">SUM(0.832*(R806-L806),L806)</f>
        <v>16.286</v>
      </c>
      <c r="R806" s="108">
        <v>17</v>
      </c>
      <c r="S806" s="122"/>
      <c r="T806" s="111">
        <f ca="1">SUM((BB20+BC20+BG18+BH18)*0.132/2,(BD19+BE19+BF19+BI17+BJ17+BK17+BL16+BM16+BN16+BO15+BP15+BQ15+BR14+BS14+BT14+BU13+BV13+BW13+BX12+BY12+BZ12+CA11+CB11+CC11)*0.132/3,(CD10+CE10+CD9+CC9+CB8+CA8+BZ7+BY7)*0.132/2,(BX6+BW5+BV4)*0.132,17)</f>
        <v>17.123538461538462</v>
      </c>
      <c r="U806" s="111"/>
      <c r="V806" s="122"/>
      <c r="W806" s="108"/>
    </row>
    <row r="807" spans="2:23">
      <c r="B807" s="108">
        <v>28</v>
      </c>
      <c r="C807" s="71">
        <f ca="1">SUM(0.25*(F807-B807),B807)</f>
        <v>26.25</v>
      </c>
      <c r="D807" s="71">
        <f ca="1">SUM(0.5*(F807-B807)+B807)</f>
        <v>24.5</v>
      </c>
      <c r="E807" s="71">
        <f ca="1">SUM(0.75*(F807-B807),B807)</f>
        <v>22.75</v>
      </c>
      <c r="F807" s="108">
        <v>21</v>
      </c>
      <c r="G807" s="71">
        <f ca="1">SUM(0.25*(J807-F807),F807)</f>
        <v>19.25</v>
      </c>
      <c r="H807" s="71">
        <f ca="1">SUM(0.5*(J807-F807),F807)</f>
        <v>17.5</v>
      </c>
      <c r="I807" s="71">
        <f ca="1">SUM(0.75*(J807-F807),F807)</f>
        <v>15.75</v>
      </c>
      <c r="J807" s="108">
        <f ca="1">SUM(F807,-B807,F807)</f>
        <v>14</v>
      </c>
      <c r="K807" s="71">
        <f ca="1">SUM(0.5*(L807-J807),J807)</f>
        <v>12.6875</v>
      </c>
      <c r="L807" s="108">
        <f ca="1">SUM(J807,J807,-H807,0.25*ABS(J807-H807))</f>
        <v>11.375</v>
      </c>
      <c r="M807" s="109">
        <f ca="1">SUM(0.166*(R807-L807),L807)</f>
        <v>12.30875</v>
      </c>
      <c r="N807" s="109">
        <f ca="1">SUM(0.333*(R807-L807),L807)</f>
        <v>13.248125</v>
      </c>
      <c r="O807" s="71">
        <f ca="1">SUM(0.5*(R807-L807),L807)</f>
        <v>14.1875</v>
      </c>
      <c r="P807" s="71">
        <f ca="1">SUM(0.666*(R807-L807),L807)</f>
        <v>15.12125</v>
      </c>
      <c r="Q807" s="71">
        <f ca="1">SUM(0.832*(R807-L807),L807)</f>
        <v>16.055</v>
      </c>
      <c r="R807" s="108">
        <v>17</v>
      </c>
      <c r="S807" s="122"/>
      <c r="T807" s="111">
        <f ca="1">SUM((AZ20+BA20+BB20+BC19+BD19+BE19+BF18+BG18+BH18+BI17+BJ17+BK17+BL16+BM16+BN16+BS14+BT14+BU14+BZ12+CA12+CB12+CC11+CD11+CE11)*0.132/3,(BO15+BP15+BQ15+BR15+BV13+BW13+BX13+BY13)*0.132/4,(CF10+CG10+CF9+CE9+CD8+CC8+CB7+CA7+BZ6+BY6+BX5+BW5)*0.132/2,BV4*0.132,17)</f>
        <v>17.266538461538463</v>
      </c>
      <c r="U807" s="111"/>
      <c r="V807" s="122"/>
      <c r="W807" s="108"/>
    </row>
    <row r="808" spans="2:23">
      <c r="B808" s="108">
        <v>29</v>
      </c>
      <c r="C808" s="71">
        <f ca="1">SUM(0.25*(F808-B808),B808)</f>
        <v>27</v>
      </c>
      <c r="D808" s="71">
        <f ca="1">SUM(0.5*(F808-B808)+B808)</f>
        <v>25</v>
      </c>
      <c r="E808" s="71">
        <f ca="1">SUM(0.75*(F808-B808),B808)</f>
        <v>23</v>
      </c>
      <c r="F808" s="108">
        <v>21</v>
      </c>
      <c r="G808" s="71">
        <f ca="1">SUM(0.25*(J808-F808),F808)</f>
        <v>19</v>
      </c>
      <c r="H808" s="71">
        <f ca="1">SUM(0.5*(J808-F808),F808)</f>
        <v>17</v>
      </c>
      <c r="I808" s="71">
        <f ca="1">SUM(0.75*(J808-F808),F808)</f>
        <v>15</v>
      </c>
      <c r="J808" s="108">
        <f ca="1">SUM(F808,-B808,F808)</f>
        <v>13</v>
      </c>
      <c r="K808" s="71">
        <f ca="1">SUM(0.5*(L808-J808),J808)</f>
        <v>11.5</v>
      </c>
      <c r="L808" s="108">
        <f ca="1">SUM(J808,J808,-H808,0.25*ABS(J808-H808))</f>
        <v>10</v>
      </c>
      <c r="M808" s="109">
        <f ca="1">SUM(0.166*(R808-L808),L808)</f>
        <v>11.162</v>
      </c>
      <c r="N808" s="109">
        <f ca="1">SUM(0.333*(R808-L808),L808)</f>
        <v>12.331</v>
      </c>
      <c r="O808" s="71">
        <f ca="1">SUM(0.5*(R808-L808),L808)</f>
        <v>13.5</v>
      </c>
      <c r="P808" s="71">
        <f ca="1">SUM(0.666*(R808-L808),L808)</f>
        <v>14.661999999999999</v>
      </c>
      <c r="Q808" s="71">
        <f ca="1">SUM(0.832*(R808-L808),L808)</f>
        <v>15.824</v>
      </c>
      <c r="R808" s="108">
        <v>17</v>
      </c>
      <c r="S808" s="122"/>
      <c r="T808" s="111">
        <f ca="1">SUM((AX20+AY20+AZ20+BE18+BF18+BG18+BL16+BM16+BN16)*0.132/3,(BA19+BB19+BC19+BD19+BH17+BI17+BJ17+BK17+BO15+BP15+BQ15+BR15+BS14+BT14+BU14+BV14+BW13+BX13+BY13+BZ13+CA12+CB12+CC12+CD12)*0.132/4,(CE11+CF11+CG11+CH10+CI10+CJ10+CI9+CH9+CG9+CF8+CE8+CD8)*0.132/3,(CC7+CB7+CA6+BZ6+BY5+BX5+BW4+BV4)*0.132/2,17)</f>
        <v>17.266538461538463</v>
      </c>
      <c r="U808" s="111"/>
      <c r="V808" s="122"/>
      <c r="W808" s="108"/>
    </row>
    <row r="809" spans="2:23">
      <c r="B809" s="108">
        <v>30</v>
      </c>
      <c r="C809" s="71">
        <f ca="1">SUM(0.25*(F809-B809),B809)</f>
        <v>27.75</v>
      </c>
      <c r="D809" s="71">
        <f ca="1">SUM(0.5*(F809-B809)+B809)</f>
        <v>25.5</v>
      </c>
      <c r="E809" s="71">
        <f ca="1">SUM(0.75*(F809-B809),B809)</f>
        <v>23.25</v>
      </c>
      <c r="F809" s="108">
        <v>21</v>
      </c>
      <c r="G809" s="71">
        <f ca="1">SUM(0.25*(J809-F809),F809)</f>
        <v>18.75</v>
      </c>
      <c r="H809" s="71">
        <f ca="1">SUM(0.5*(J809-F809),F809)</f>
        <v>16.5</v>
      </c>
      <c r="I809" s="71">
        <f ca="1">SUM(0.75*(J809-F809),F809)</f>
        <v>14.25</v>
      </c>
      <c r="J809" s="108">
        <f ca="1">SUM(F809,-B809,F809)</f>
        <v>12</v>
      </c>
      <c r="K809" s="71">
        <f ca="1">SUM(0.5*(L809-J809),J809)</f>
        <v>10.3125</v>
      </c>
      <c r="L809" s="108">
        <f ca="1">SUM(J809,J809,-H809,0.25*ABS(J809-H809))</f>
        <v>8.625</v>
      </c>
      <c r="M809" s="109">
        <f ca="1">SUM(0.166*(R809-L809),L809)</f>
        <v>10.01525</v>
      </c>
      <c r="N809" s="109">
        <f ca="1">SUM(0.333*(R809-L809),L809)</f>
        <v>11.413875</v>
      </c>
      <c r="O809" s="71">
        <f ca="1">SUM(0.5*(R809-L809),L809)</f>
        <v>12.8125</v>
      </c>
      <c r="P809" s="71">
        <f ca="1">SUM(0.666*(R809-L809),L809)</f>
        <v>14.20275</v>
      </c>
      <c r="Q809" s="71">
        <f ca="1">SUM(0.832*(R809-L809),L809)</f>
        <v>15.593</v>
      </c>
      <c r="R809" s="108">
        <v>17</v>
      </c>
      <c r="S809" s="122"/>
      <c r="T809" s="111">
        <f ca="1">SUM((AV20+AW20+AX20)*0.132/3,(AY19+AZ19+BA19+BB19+BC18+BD18+BE18+BF18+BG17+BH17+BI17+BJ17+BK16+BL16+BM16+BN16+BT14+BU14+BV14+BW14+CC12+CD12+CE12+CF12+CG11+CH11+CI11+CJ11)*0.132/4,(BO15+BP15+BQ15+BR15+BS15+BX13+BY13+BZ13+CA13+CB13)*0.132/5,(CK10+CL10+CM10+CL9+CK9+CJ9+CI8+CH8+CG8+CF7+CE7+CD7+CC6+CB6+CA6+BZ5+BY5+BX5)*0.132/3,(BW4+BV4)*0.132/2,17)</f>
        <v>17.231338461538463</v>
      </c>
      <c r="U809" s="111"/>
      <c r="V809" s="122"/>
      <c r="W809" s="108"/>
    </row>
    <row r="810" spans="2:23">
      <c r="B810" s="108">
        <v>31</v>
      </c>
      <c r="C810" s="71">
        <f ca="1">SUM(0.25*(F810-B810),B810)</f>
        <v>28.5</v>
      </c>
      <c r="D810" s="71">
        <f ca="1">SUM(0.5*(F810-B810)+B810)</f>
        <v>26</v>
      </c>
      <c r="E810" s="71">
        <f ca="1">SUM(0.75*(F810-B810),B810)</f>
        <v>23.5</v>
      </c>
      <c r="F810" s="108">
        <v>21</v>
      </c>
      <c r="G810" s="71">
        <f ca="1">SUM(0.25*(J810-F810),F810)</f>
        <v>18.5</v>
      </c>
      <c r="H810" s="71">
        <f ca="1">SUM(0.5*(J810-F810),F810)</f>
        <v>16</v>
      </c>
      <c r="I810" s="71">
        <f ca="1">SUM(0.75*(J810-F810),F810)</f>
        <v>13.5</v>
      </c>
      <c r="J810" s="108">
        <f ca="1">SUM(F810,-B810,F810)</f>
        <v>11</v>
      </c>
      <c r="K810" s="71">
        <f ca="1">SUM(0.5*(L810-J810),J810)</f>
        <v>9.125</v>
      </c>
      <c r="L810" s="108">
        <f ca="1">SUM(J810,J810,-H810,0.25*ABS(J810-H810))</f>
        <v>7.25</v>
      </c>
      <c r="M810" s="109">
        <f ca="1">SUM(0.166*(R810-L810),L810)</f>
        <v>8.8685000000000009</v>
      </c>
      <c r="N810" s="109">
        <f ca="1">SUM(0.333*(R810-L810),L810)</f>
        <v>10.49675</v>
      </c>
      <c r="O810" s="71">
        <f ca="1">SUM(0.5*(R810-L810),L810)</f>
        <v>12.125</v>
      </c>
      <c r="P810" s="71">
        <f ca="1">SUM(0.666*(R810-L810),L810)</f>
        <v>13.743500000000001</v>
      </c>
      <c r="Q810" s="71">
        <f ca="1">SUM(0.832*(R810-L810),L810)</f>
        <v>15.362</v>
      </c>
      <c r="R810" s="108">
        <v>17</v>
      </c>
      <c r="S810" s="122"/>
      <c r="T810" s="111">
        <f ca="1">SUM((AT20+AU20+AV20+AW20+AX19+AY19+AZ19+BA19+BG17+BH17+BI17+BJ17+BK16+BL16+BM16+BN16)*0.132/4,(BB18+BC18+BD18+BE18+BF18+BO15+BP15+BQ15+BR15+BS15+BT14+BU14+BV14+BW14+BX14+BY13+BZ13+CA13+CB13+CC13+CD12+CE12+CF12+CG12+CH12)*0.132/5,(CI11+CJ11+CK11+CL11+CM10+CN10+CO10+CP10+CO9+CN9+CM9+CL9+CK8+CJ8+CI8+CH8)*0.132/4,(CG7+CF7+CE7+CD6+CC6+CB6+CA5+BZ5+BY5+BX4+BW4+BV4)*0.132/3,17)</f>
        <v>17.134538461538462</v>
      </c>
      <c r="U810" s="111"/>
      <c r="V810" s="122"/>
      <c r="W810" s="108"/>
    </row>
    <row r="811" spans="2:23">
      <c r="B811" s="108">
        <v>32</v>
      </c>
      <c r="C811" s="71">
        <f ca="1">SUM(0.25*(F811-B811),B811)</f>
        <v>29.25</v>
      </c>
      <c r="D811" s="71">
        <f ca="1">SUM(0.5*(F811-B811)+B811)</f>
        <v>26.5</v>
      </c>
      <c r="E811" s="71">
        <f ca="1">SUM(0.75*(F811-B811),B811)</f>
        <v>23.75</v>
      </c>
      <c r="F811" s="108">
        <v>21</v>
      </c>
      <c r="G811" s="71">
        <f ca="1">SUM(0.25*(J811-F811),F811)</f>
        <v>18.25</v>
      </c>
      <c r="H811" s="71">
        <f ca="1">SUM(0.5*(J811-F811),F811)</f>
        <v>15.5</v>
      </c>
      <c r="I811" s="71">
        <f ca="1">SUM(0.75*(J811-F811),F811)</f>
        <v>12.75</v>
      </c>
      <c r="J811" s="108">
        <f ca="1">SUM(F811,-B811,F811)</f>
        <v>10</v>
      </c>
      <c r="K811" s="71">
        <f ca="1">SUM(0.5*(L811-J811),J811)</f>
        <v>7.9375</v>
      </c>
      <c r="L811" s="108">
        <f ca="1">SUM(J811,J811,-H811,0.25*ABS(J811-H811))</f>
        <v>5.875</v>
      </c>
      <c r="M811" s="109">
        <f ca="1">SUM(0.166*(R811-L811),L811)</f>
        <v>7.72175</v>
      </c>
      <c r="N811" s="109">
        <f ca="1">SUM(0.333*(R811-L811),L811)</f>
        <v>9.579625</v>
      </c>
      <c r="O811" s="71">
        <f ca="1">SUM(0.5*(R811-L811),L811)</f>
        <v>11.4375</v>
      </c>
      <c r="P811" s="71">
        <f ca="1">SUM(0.666*(R811-L811),L811)</f>
        <v>13.28425</v>
      </c>
      <c r="Q811" s="71">
        <f ca="1">SUM(0.832*(R811-L811),L811)</f>
        <v>15.131</v>
      </c>
      <c r="R811" s="108">
        <v>17</v>
      </c>
      <c r="S811" s="122"/>
      <c r="T811" s="111">
        <f ca="1">SUM((AR20+AS20+AT20+AU20+BA18+BB18+BC18+BD18)*0.132/4,(AV19+AW19+AX19+AY19+AZ19+BE17+BF17+BG17+BH17+BI17+BJ16+BK16+BL16+BM16+BN16+BU14+BV14+BW14+BX14+BY14+CF12+CG12+CH12+CI12+CJ12)*0.132/5,(BO15+BP15+BQ15+BR15+BS15+BT15+BZ13+CA13+CB13+CC13+CD13+CE13)*0.132/6,(CK11+CL11+CM11+CN11+CO10+CP10+CQ10+CR10+CQ9+CP9+CO9+CN9+CM8+CL8+CK8+CJ8+CI7+CH7+CG7+CF7+CE6+CD6+CC6+CB6)*0.132/4,(CA5+BZ5+BY5+BX4+BW4+BV4)*0.132/3,17)</f>
        <v>17.009138461538463</v>
      </c>
      <c r="U811" s="111"/>
      <c r="V811" s="122"/>
      <c r="W811" s="108"/>
    </row>
    <row r="812" spans="2:23">
      <c r="B812" s="108">
        <v>33</v>
      </c>
      <c r="C812" s="71">
        <f ca="1">SUM(0.25*(F812-B812),B812)</f>
        <v>30</v>
      </c>
      <c r="D812" s="71">
        <f ca="1">SUM(0.5*(F812-B812)+B812)</f>
        <v>27</v>
      </c>
      <c r="E812" s="71">
        <f ca="1">SUM(0.75*(F812-B812),B812)</f>
        <v>24</v>
      </c>
      <c r="F812" s="108">
        <v>21</v>
      </c>
      <c r="G812" s="71">
        <f ca="1">SUM(0.25*(J812-F812),F812)</f>
        <v>18</v>
      </c>
      <c r="H812" s="71">
        <f ca="1">SUM(0.5*(J812-F812),F812)</f>
        <v>15</v>
      </c>
      <c r="I812" s="71">
        <f ca="1">SUM(0.75*(J812-F812),F812)</f>
        <v>12</v>
      </c>
      <c r="J812" s="108">
        <f ca="1">SUM(F812,-B812,F812)</f>
        <v>9</v>
      </c>
      <c r="K812" s="71">
        <f ca="1">SUM(0.5*(L812-J812),J812)</f>
        <v>6.75</v>
      </c>
      <c r="L812" s="108">
        <f ca="1">SUM(J812,J812,-H812,0.25*ABS(J812-H812))</f>
        <v>4.5</v>
      </c>
      <c r="M812" s="109">
        <f ca="1">SUM(0.166*(R812-L812),L812)</f>
        <v>6.575</v>
      </c>
      <c r="N812" s="109">
        <f ca="1">SUM(0.333*(R812-L812),L812)</f>
        <v>8.6625000000000014</v>
      </c>
      <c r="O812" s="71">
        <f ca="1">SUM(0.5*(R812-L812),L812)</f>
        <v>10.75</v>
      </c>
      <c r="P812" s="71">
        <f ca="1">SUM(0.666*(R812-L812),L812)</f>
        <v>12.825000000000001</v>
      </c>
      <c r="Q812" s="71">
        <f ca="1">SUM(0.832*(R812-L812),L812)</f>
        <v>14.9</v>
      </c>
      <c r="R812" s="108">
        <v>17</v>
      </c>
      <c r="S812" s="122"/>
      <c r="T812" s="111">
        <f ca="1">SUM((AP20+AQ20+AR20+AS20+AT20+AU19+AV19+AW19+AX19+AY19+AZ18+BA18+BB18+BC18+BD18+BE17+BF17+BG17+BH17+BI17+BJ16+BK16+BL16+BM16+BN16)*0.132/5,(BO15+BP15+BQ15+BR15+BS15+BT15+BU14+BV14+BW14+BX14+BY14+BZ14+CA13+CB13+CC13+CD13+CE13+CF13+CG12+CH12+CI12+CJ12+CK12+CL12)*0.132/6,(+CM11+CN11+CO11+CP11+CQ11)*0.132/5,(CR10+CS10+CT10+CU10)*0.132/4,(CT9+CS9+CR9+CQ9+CP9)*0.132/5,(CO8+CN8+CM8+CL8+CK7+CJ7+CI7+CH7+CG6+CF6+CE6+CD6+CC5+CB5+CA5+BZ5+BY4+BX4+BW4+BV4)*0.132/4,17)</f>
        <v>16.905738461538462</v>
      </c>
      <c r="U812" s="111"/>
      <c r="V812" s="122"/>
      <c r="W812" s="108"/>
    </row>
    <row r="813" spans="2:23">
      <c r="B813" s="108">
        <v>34</v>
      </c>
      <c r="C813" s="71">
        <f ca="1">SUM(0.25*(F813-B813),B813)</f>
        <v>30.75</v>
      </c>
      <c r="D813" s="71">
        <f ca="1">SUM(0.5*(F813-B813)+B813)</f>
        <v>27.5</v>
      </c>
      <c r="E813" s="71">
        <f ca="1">SUM(0.75*(F813-B813),B813)</f>
        <v>24.25</v>
      </c>
      <c r="F813" s="108">
        <v>21</v>
      </c>
      <c r="G813" s="71">
        <f ca="1">SUM(0.25*(J813-F813),F813)</f>
        <v>17.75</v>
      </c>
      <c r="H813" s="71">
        <f ca="1">SUM(0.5*(J813-F813),F813)</f>
        <v>14.5</v>
      </c>
      <c r="I813" s="71">
        <f ca="1">SUM(0.75*(J813-F813),F813)</f>
        <v>11.25</v>
      </c>
      <c r="J813" s="108">
        <f ca="1">SUM(F813,-B813,F813)</f>
        <v>8</v>
      </c>
      <c r="K813" s="71">
        <f ca="1">SUM(0.5*(L813-J813),J813)</f>
        <v>5.5625</v>
      </c>
      <c r="L813" s="108">
        <f ca="1">SUM(J813,J813,-H813,0.25*ABS(J813-H813))</f>
        <v>3.125</v>
      </c>
      <c r="M813" s="109">
        <f ca="1">SUM(0.166*(R813-L813),L813)</f>
        <v>5.42825</v>
      </c>
      <c r="N813" s="109">
        <f ca="1">SUM(0.333*(R813-L813),L813)</f>
        <v>7.745375</v>
      </c>
      <c r="O813" s="71">
        <f ca="1">SUM(0.5*(R813-L813),L813)</f>
        <v>10.0625</v>
      </c>
      <c r="P813" s="71">
        <f ca="1">SUM(0.666*(R813-L813),L813)</f>
        <v>12.36575</v>
      </c>
      <c r="Q813" s="71">
        <f ca="1">SUM(0.832*(R813-L813),L813)</f>
        <v>14.668999999999999</v>
      </c>
      <c r="R813" s="108">
        <v>17</v>
      </c>
      <c r="S813" s="122"/>
      <c r="T813" s="111">
        <f ca="1">SUM((AN20+AO20+AP20+AQ20+AR20+AY18+AZ18+BA18+BB18+BC18+BJ16+BK16+BL16+BM16+BN16)*0.132/5,(AS19+AT19+AU19+AV19+AW19+AX19+BD17+BE17+BF17+BG17+BH17+BI17)*0.132/6,(BO15+BP15+BQ15+BR15+BS15+BT15+BU15+CB13+CC13+CD13+CE13+CF13+CG13+CH13)*0.132/7,(BV14+BW14+BX14+BY14+BZ14+CA14+CI12+CJ12+CK12+CL12+CM12+CN12)*0.132/6,(CO11+CP11+CQ11+CR11+CS11+CT10+CU10+CV10+CW10+CX10+CW9+CV9+CU9+CT9+CS9+CR8+CQ8+CP8+CO8+CN8+CM7+CL7+CK7+CJ7+CI7+CH6+CG6+CF6+CE6+CD6)*0.132/5,(CC5+CB5+CA5+BZ5+BY4+BX4+BW4+BV4)*0.132/4,17)</f>
        <v>16.850424175824177</v>
      </c>
      <c r="U813" s="111"/>
      <c r="V813" s="122"/>
      <c r="W813" s="108"/>
    </row>
    <row r="814" spans="2:23">
      <c r="B814" s="108">
        <v>35</v>
      </c>
      <c r="C814" s="71">
        <f ca="1">SUM(0.25*(F814-B814),B814)</f>
        <v>31.5</v>
      </c>
      <c r="D814" s="71">
        <f ca="1">SUM(0.5*(F814-B814)+B814)</f>
        <v>28</v>
      </c>
      <c r="E814" s="71">
        <f ca="1">SUM(0.75*(F814-B814),B814)</f>
        <v>24.5</v>
      </c>
      <c r="F814" s="108">
        <v>21</v>
      </c>
      <c r="G814" s="71">
        <f ca="1">SUM(0.25*(J814-F814),F814)</f>
        <v>17.5</v>
      </c>
      <c r="H814" s="71">
        <f ca="1">SUM(0.5*(J814-F814),F814)</f>
        <v>14</v>
      </c>
      <c r="I814" s="71">
        <f ca="1">SUM(0.75*(J814-F814),F814)</f>
        <v>10.5</v>
      </c>
      <c r="J814" s="108">
        <f ca="1">SUM(F814,-B814,F814)</f>
        <v>7</v>
      </c>
      <c r="K814" s="71">
        <f ca="1">SUM(0.5*(L814-J814),J814)</f>
        <v>4.375</v>
      </c>
      <c r="L814" s="108">
        <f ca="1">SUM(J814,J814,-H814,0.25*ABS(J814-H814))</f>
        <v>1.75</v>
      </c>
      <c r="M814" s="109">
        <f ca="1">SUM(0.166*(R814-L814),L814)</f>
        <v>4.2815</v>
      </c>
      <c r="N814" s="109">
        <f ca="1">SUM(0.333*(R814-L814),L814)</f>
        <v>6.8282500000000006</v>
      </c>
      <c r="O814" s="71">
        <f ca="1">SUM(0.5*(R814-L814),L814)</f>
        <v>9.375</v>
      </c>
      <c r="P814" s="71">
        <f ca="1">SUM(0.666*(R814-L814),L814)</f>
        <v>11.906500000000001</v>
      </c>
      <c r="Q814" s="71">
        <f ca="1">SUM(0.832*(R814-L814),L814)</f>
        <v>14.437999999999999</v>
      </c>
      <c r="R814" s="108">
        <v>17</v>
      </c>
      <c r="S814" s="122"/>
      <c r="T814" s="111">
        <f ca="1">SUM((AL20+AM20+AN20+AO20+AP20)*0.132/5,(AQ19+AR19+AS19+AT19+AU19+AV19+AW18+AX18+AY18+AZ18+BA18+BB18+BC17+BD17+BE17+BF17+BG17+BH17++BI16+BJ16+BK16+BL16+BM16+BN16)*0.132/6,(BO15+BP15+BQ15+BR15+BS15+BT15+BU15+BV14+BW14+BX14+BY14+BZ14+CA14+CB14+CC13+CD13+CE13+CF13+CG13+CH13+CI13+CJ12+CK12+CL12+CM12+CN12+CO12+CP12)*0.132/7,(CQ11+CR11+CS11+CT11+CU11+CV11)*0.132/6,(CW10+CX10+CY10+CZ10+DA10)*0.132/5,(CZ9+CY9+CX9+CW9+CV9+CU9)*0.132/6,(CT8+CS8+CR8+CQ8+CP8+CO7+CN7+CM7+CL7+CK7+CJ6+CI6+CH6+CG6+CF6+CE5+CD5+CC5+CB5+CA5+BZ4+BY4+BX4+BW4+BV4)*0.132/5,17)</f>
        <v>16.573538461538462</v>
      </c>
      <c r="U814" s="111"/>
      <c r="V814" s="122"/>
      <c r="W814" s="108"/>
    </row>
    <row r="815" spans="2:23">
      <c r="B815" s="108"/>
      <c r="C815" s="71"/>
      <c r="D815" s="71"/>
      <c r="E815" s="71"/>
      <c r="F815" s="108"/>
      <c r="G815" s="71"/>
      <c r="H815" s="71"/>
      <c r="I815" s="71"/>
      <c r="J815" s="108"/>
      <c r="K815" s="71"/>
      <c r="L815" s="108"/>
      <c r="M815" s="109"/>
      <c r="N815" s="109"/>
      <c r="O815" s="71"/>
      <c r="P815" s="71"/>
      <c r="Q815" s="71"/>
      <c r="R815" s="108"/>
      <c r="S815" s="122"/>
      <c r="T815" s="111"/>
      <c r="U815" s="111"/>
      <c r="V815" s="122"/>
      <c r="W815" s="108"/>
    </row>
    <row r="816" spans="2:23">
      <c r="B816" s="108">
        <v>24</v>
      </c>
      <c r="C816" s="71">
        <f ca="1">SUM(0.25*(F816-B816),B816)</f>
        <v>23.5</v>
      </c>
      <c r="D816" s="71">
        <f ca="1">SUM(0.5*(F816-B816)+B816)</f>
        <v>23</v>
      </c>
      <c r="E816" s="71">
        <f ca="1">SUM(0.75*(F816-B816),B816)</f>
        <v>22.5</v>
      </c>
      <c r="F816" s="108">
        <v>22</v>
      </c>
      <c r="G816" s="71">
        <f ca="1">SUM(0.25*(J816-F816),F816)</f>
        <v>21.5</v>
      </c>
      <c r="H816" s="71">
        <f ca="1">SUM(0.5*(J816-F816),F816)</f>
        <v>21</v>
      </c>
      <c r="I816" s="71">
        <f ca="1">SUM(0.75*(J816-F816),F816)</f>
        <v>20.5</v>
      </c>
      <c r="J816" s="108">
        <f ca="1">SUM(F816,-B816,F816)</f>
        <v>20</v>
      </c>
      <c r="K816" s="71">
        <f ca="1">SUM(0.5*(L816-J816),J816)</f>
        <v>19.625</v>
      </c>
      <c r="L816" s="108">
        <f ca="1">SUM(J816,J816,-H816,0.25*ABS(J816-H816))</f>
        <v>19.25</v>
      </c>
      <c r="M816" s="109">
        <f ca="1">SUM(0.166*(R816-L816),L816)</f>
        <v>18.8765</v>
      </c>
      <c r="N816" s="109">
        <f ca="1">SUM(0.333*(R816-L816),L816)</f>
        <v>18.50075</v>
      </c>
      <c r="O816" s="71">
        <f ca="1">SUM(0.5*(R816-L816),L816)</f>
        <v>18.125</v>
      </c>
      <c r="P816" s="71">
        <f ca="1">SUM(0.666*(R816-L816),L816)</f>
        <v>17.7515</v>
      </c>
      <c r="Q816" s="71">
        <f ca="1">SUM(0.832*(R816-L816),L816)</f>
        <v>17.378</v>
      </c>
      <c r="R816" s="108">
        <v>17</v>
      </c>
      <c r="S816" s="122"/>
      <c r="T816" s="111">
        <f ca="1">SUM((BH20+BI19+BJ18+BK17+BL16+BM15+BN14+BO13+BP12+BQ11+BR10+BS9+BS8+BT7+BT6+BU5+BV4)*0.132,17)</f>
        <v>16.859538461538463</v>
      </c>
      <c r="U816" s="111"/>
      <c r="V816" s="122"/>
      <c r="W816" s="108"/>
    </row>
    <row r="817" spans="2:23">
      <c r="B817" s="108">
        <v>25</v>
      </c>
      <c r="C817" s="71">
        <f ca="1">SUM(0.25*(F817-B817),B817)</f>
        <v>24.25</v>
      </c>
      <c r="D817" s="71">
        <f ca="1">SUM(0.5*(F817-B817)+B817)</f>
        <v>23.5</v>
      </c>
      <c r="E817" s="71">
        <f ca="1">SUM(0.75*(F817-B817),B817)</f>
        <v>22.75</v>
      </c>
      <c r="F817" s="108">
        <v>22</v>
      </c>
      <c r="G817" s="71">
        <f ca="1">SUM(0.25*(J817-F817),F817)</f>
        <v>21.25</v>
      </c>
      <c r="H817" s="71">
        <f ca="1">SUM(0.5*(J817-F817),F817)</f>
        <v>20.5</v>
      </c>
      <c r="I817" s="71">
        <f ca="1">SUM(0.75*(J817-F817),F817)</f>
        <v>19.75</v>
      </c>
      <c r="J817" s="108">
        <f ca="1">SUM(F817,-B817,F817)</f>
        <v>19</v>
      </c>
      <c r="K817" s="71">
        <f ca="1">SUM(0.5*(L817-J817),J817)</f>
        <v>18.4375</v>
      </c>
      <c r="L817" s="108">
        <f ca="1">SUM(J817,J817,-H817,0.25*ABS(J817-H817))</f>
        <v>17.875</v>
      </c>
      <c r="M817" s="109">
        <f ca="1">SUM(0.166*(R817-L817),L817)</f>
        <v>17.72975</v>
      </c>
      <c r="N817" s="109">
        <f ca="1">SUM(0.333*(R817-L817),L817)</f>
        <v>17.583625</v>
      </c>
      <c r="O817" s="71">
        <f ca="1">SUM(0.5*(R817-L817),L817)</f>
        <v>17.4375</v>
      </c>
      <c r="P817" s="71">
        <f ca="1">SUM(0.666*(R817-L817),L817)</f>
        <v>17.29225</v>
      </c>
      <c r="Q817" s="71">
        <f ca="1">SUM(0.832*(R817-L817),L817)</f>
        <v>17.147</v>
      </c>
      <c r="R817" s="108">
        <v>17</v>
      </c>
      <c r="S817" s="122"/>
      <c r="T817" s="111">
        <f ca="1">SUM((BF20+BI18+BL16+BO14+BR12+BS11+BT10+BT9+BT8+BU7+BU6+BV5+BV4)*0.132,(BG19+BH19+BJ17+BK17+BM15+BN15+BP13+BQ13)*0.132/2,17)</f>
        <v>16.793538461538461</v>
      </c>
      <c r="U817" s="111"/>
      <c r="V817" s="122"/>
      <c r="W817" s="108"/>
    </row>
    <row r="818" spans="2:23">
      <c r="B818" s="108">
        <v>26</v>
      </c>
      <c r="C818" s="71">
        <f ca="1">SUM(0.25*(F818-B818),B818)</f>
        <v>25</v>
      </c>
      <c r="D818" s="71">
        <f ca="1">SUM(0.5*(F818-B818)+B818)</f>
        <v>24</v>
      </c>
      <c r="E818" s="71">
        <f ca="1">SUM(0.75*(F818-B818),B818)</f>
        <v>23</v>
      </c>
      <c r="F818" s="108">
        <v>22</v>
      </c>
      <c r="G818" s="71">
        <f ca="1">SUM(0.25*(J818-F818),F818)</f>
        <v>21</v>
      </c>
      <c r="H818" s="71">
        <f ca="1">SUM(0.5*(J818-F818),F818)</f>
        <v>20</v>
      </c>
      <c r="I818" s="71">
        <f ca="1">SUM(0.75*(J818-F818),F818)</f>
        <v>19</v>
      </c>
      <c r="J818" s="108">
        <f ca="1">SUM(F818,-B818,F818)</f>
        <v>18</v>
      </c>
      <c r="K818" s="71">
        <f ca="1">SUM(0.5*(L818-J818),J818)</f>
        <v>17.25</v>
      </c>
      <c r="L818" s="108">
        <f ca="1">SUM(J818,J818,-H818,0.25*ABS(J818-H818))</f>
        <v>16.5</v>
      </c>
      <c r="M818" s="109">
        <f ca="1">SUM(0.166*(R818-L818),L818)</f>
        <v>16.583</v>
      </c>
      <c r="N818" s="109">
        <f ca="1">SUM(0.333*(R818-L818),L818)</f>
        <v>16.6665</v>
      </c>
      <c r="O818" s="71">
        <f ca="1">SUM(0.5*(R818-L818),L818)</f>
        <v>16.75</v>
      </c>
      <c r="P818" s="71">
        <f ca="1">SUM(0.666*(R818-L818),L818)</f>
        <v>16.833</v>
      </c>
      <c r="Q818" s="71">
        <f ca="1">SUM(0.832*(R818-L818),L818)</f>
        <v>16.916</v>
      </c>
      <c r="R818" s="108">
        <v>17</v>
      </c>
      <c r="S818" s="122"/>
      <c r="T818" s="111">
        <f ca="1">SUM((BE19+BF19+BG18+BH18+BI17+BJ17+BK16+BL16+BM15+BN15+BO14+BP14+BQ13+BR13+BS12+BT12+BU11+BV11)*0.132/2,(BD20+BW10+BW9+BW8+BW7+BV6+BV5+BV4)*0.132,17)</f>
        <v>16.529538461538461</v>
      </c>
      <c r="U818" s="111"/>
      <c r="V818" s="122"/>
      <c r="W818" s="108"/>
    </row>
    <row r="819" spans="2:23">
      <c r="B819" s="108">
        <v>27</v>
      </c>
      <c r="C819" s="71">
        <f ca="1">SUM(0.25*(F819-B819),B819)</f>
        <v>25.75</v>
      </c>
      <c r="D819" s="71">
        <f ca="1">SUM(0.5*(F819-B819)+B819)</f>
        <v>24.5</v>
      </c>
      <c r="E819" s="71">
        <f ca="1">SUM(0.75*(F819-B819),B819)</f>
        <v>23.25</v>
      </c>
      <c r="F819" s="108">
        <v>22</v>
      </c>
      <c r="G819" s="71">
        <f ca="1">SUM(0.25*(J819-F819),F819)</f>
        <v>20.75</v>
      </c>
      <c r="H819" s="71">
        <f ca="1">SUM(0.5*(J819-F819),F819)</f>
        <v>19.5</v>
      </c>
      <c r="I819" s="71">
        <f ca="1">SUM(0.75*(J819-F819),F819)</f>
        <v>18.25</v>
      </c>
      <c r="J819" s="108">
        <f ca="1">SUM(F819,-B819,F819)</f>
        <v>17</v>
      </c>
      <c r="K819" s="71">
        <f ca="1">SUM(0.5*(L819-J819),J819)</f>
        <v>16.0625</v>
      </c>
      <c r="L819" s="108">
        <f ca="1">SUM(J819,J819,-H819,0.25*ABS(J819-H819))</f>
        <v>15.125</v>
      </c>
      <c r="M819" s="109">
        <f ca="1">SUM(0.166*(R819-L819),L819)</f>
        <v>15.43625</v>
      </c>
      <c r="N819" s="109">
        <f ca="1">SUM(0.333*(R819-L819),L819)</f>
        <v>15.749375</v>
      </c>
      <c r="O819" s="71">
        <f ca="1">SUM(0.5*(R819-L819),L819)</f>
        <v>16.0625</v>
      </c>
      <c r="P819" s="71">
        <f ca="1">SUM(0.666*(R819-L819),L819)</f>
        <v>16.37375</v>
      </c>
      <c r="Q819" s="71">
        <f ca="1">SUM(0.832*(R819-L819),L819)</f>
        <v>16.685</v>
      </c>
      <c r="R819" s="108">
        <v>17</v>
      </c>
      <c r="S819" s="122"/>
      <c r="T819" s="111">
        <f ca="1">SUM((BB20+BC20+BD19+BE19+BI17+BJ17+BK16+BL16)*0.132/2,(BF18+BG18+BH18+BM15+BN15+BO15+BR13+BS13+BT13)*0.132/3,(BP14+BQ14+BU12+BV12+BW11+BX11+BY10+BZ10)*0.132/2,(BY9+BX8+BW7+BW6+BV5+BV4)*0.132,17)</f>
        <v>16.617538461538462</v>
      </c>
      <c r="U819" s="111"/>
      <c r="V819" s="122"/>
      <c r="W819" s="108"/>
    </row>
    <row r="820" spans="2:23">
      <c r="B820" s="108">
        <v>28</v>
      </c>
      <c r="C820" s="71">
        <f ca="1">SUM(0.25*(F820-B820),B820)</f>
        <v>26.5</v>
      </c>
      <c r="D820" s="71">
        <f ca="1">SUM(0.5*(F820-B820)+B820)</f>
        <v>25</v>
      </c>
      <c r="E820" s="71">
        <f ca="1">SUM(0.75*(F820-B820),B820)</f>
        <v>23.5</v>
      </c>
      <c r="F820" s="108">
        <v>22</v>
      </c>
      <c r="G820" s="71">
        <f ca="1">SUM(0.25*(J820-F820),F820)</f>
        <v>20.5</v>
      </c>
      <c r="H820" s="71">
        <f ca="1">SUM(0.5*(J820-F820),F820)</f>
        <v>19</v>
      </c>
      <c r="I820" s="71">
        <f ca="1">SUM(0.75*(J820-F820),F820)</f>
        <v>17.5</v>
      </c>
      <c r="J820" s="108">
        <f ca="1">SUM(F820,-B820,F820)</f>
        <v>16</v>
      </c>
      <c r="K820" s="71">
        <f ca="1">SUM(0.5*(L820-J820),J820)</f>
        <v>14.875</v>
      </c>
      <c r="L820" s="108">
        <f ca="1">SUM(J820,J820,-H820,0.25*ABS(J820-H820))</f>
        <v>13.75</v>
      </c>
      <c r="M820" s="109">
        <f ca="1">SUM(0.166*(R820-L820),L820)</f>
        <v>14.2895</v>
      </c>
      <c r="N820" s="109">
        <f ca="1">SUM(0.333*(R820-L820),L820)</f>
        <v>14.83225</v>
      </c>
      <c r="O820" s="71">
        <f ca="1">SUM(0.5*(R820-L820),L820)</f>
        <v>15.375</v>
      </c>
      <c r="P820" s="71">
        <f ca="1">SUM(0.666*(R820-L820),L820)</f>
        <v>15.9145</v>
      </c>
      <c r="Q820" s="71">
        <f ca="1">SUM(0.832*(R820-L820),L820)</f>
        <v>16.454</v>
      </c>
      <c r="R820" s="108">
        <v>17</v>
      </c>
      <c r="S820" s="122"/>
      <c r="T820" s="111">
        <f ca="1">SUM((AZ20+BA20+BE18+BF18)*0.132/2,(BB19+BC19+BD19+BG17+BH17+BI17+BJ16+BK16+BL16+BM15+BN15+BO15+BP14+BQ14+BR14+BS13+BT13+BU13+BV12+BW12+BX12+BY11+BZ11+CA11)*0.132/3,(CB10+CC10+CB9+CA9)*0.132/2,(BZ8+BY7+BX6+BW5+BV4)*0.132,17)</f>
        <v>17.057538461538464</v>
      </c>
      <c r="U820" s="111"/>
      <c r="V820" s="122"/>
      <c r="W820" s="108"/>
    </row>
    <row r="821" spans="2:23">
      <c r="B821" s="108">
        <v>29</v>
      </c>
      <c r="C821" s="71">
        <f ca="1">SUM(0.25*(F821-B821),B821)</f>
        <v>27.25</v>
      </c>
      <c r="D821" s="71">
        <f ca="1">SUM(0.5*(F821-B821)+B821)</f>
        <v>25.5</v>
      </c>
      <c r="E821" s="71">
        <f ca="1">SUM(0.75*(F821-B821),B821)</f>
        <v>23.75</v>
      </c>
      <c r="F821" s="108">
        <v>22</v>
      </c>
      <c r="G821" s="71">
        <f ca="1">SUM(0.25*(J821-F821),F821)</f>
        <v>20.25</v>
      </c>
      <c r="H821" s="71">
        <f ca="1">SUM(0.5*(J821-F821),F821)</f>
        <v>18.5</v>
      </c>
      <c r="I821" s="71">
        <f ca="1">SUM(0.75*(J821-F821),F821)</f>
        <v>16.75</v>
      </c>
      <c r="J821" s="108">
        <f ca="1">SUM(F821,-B821,F821)</f>
        <v>15</v>
      </c>
      <c r="K821" s="71">
        <f ca="1">SUM(0.5*(L821-J821),J821)</f>
        <v>13.6875</v>
      </c>
      <c r="L821" s="108">
        <f ca="1">SUM(J821,J821,-H821,0.25*ABS(J821-H821))</f>
        <v>12.375</v>
      </c>
      <c r="M821" s="109">
        <f ca="1">SUM(0.166*(R821-L821),L821)</f>
        <v>13.14275</v>
      </c>
      <c r="N821" s="109">
        <f ca="1">SUM(0.333*(R821-L821),L821)</f>
        <v>13.915125</v>
      </c>
      <c r="O821" s="71">
        <f ca="1">SUM(0.5*(R821-L821),L821)</f>
        <v>14.6875</v>
      </c>
      <c r="P821" s="71">
        <f ca="1">SUM(0.666*(R821-L821),L821)</f>
        <v>15.45525</v>
      </c>
      <c r="Q821" s="71">
        <f ca="1">SUM(0.832*(R821-L821),L821)</f>
        <v>16.223</v>
      </c>
      <c r="R821" s="108">
        <v>17</v>
      </c>
      <c r="S821" s="122"/>
      <c r="T821" s="111">
        <f ca="1">SUM((AX20+AY20+AZ20+BA19+BB19+BC19+BD18+BE18+BF18+BG17+BH17+BI17+BJ16+BK16+BL16+BQ14+BR14+BS14+BX12+BY12+BZ12+CA11+CB11+CC11)*0.132/3,(BM15+BN15+BO15+BP15+BT13+BU13+BV13+BW13)*0.132/4,(CD10+CE10+CD9+CC9+CB8+CA8+BZ7+BY7)*0.132/2,(BX6+BW5+BV4)*0.132,17)</f>
        <v>17.145538461538461</v>
      </c>
      <c r="U821" s="111"/>
      <c r="V821" s="122"/>
      <c r="W821" s="108"/>
    </row>
    <row r="822" spans="2:23">
      <c r="B822" s="108">
        <v>30</v>
      </c>
      <c r="C822" s="71">
        <f ca="1">SUM(0.25*(F822-B822),B822)</f>
        <v>28</v>
      </c>
      <c r="D822" s="71">
        <f ca="1">SUM(0.5*(F822-B822)+B822)</f>
        <v>26</v>
      </c>
      <c r="E822" s="71">
        <f ca="1">SUM(0.75*(F822-B822),B822)</f>
        <v>24</v>
      </c>
      <c r="F822" s="108">
        <v>22</v>
      </c>
      <c r="G822" s="71">
        <f ca="1">SUM(0.25*(J822-F822),F822)</f>
        <v>20</v>
      </c>
      <c r="H822" s="71">
        <f ca="1">SUM(0.5*(J822-F822),F822)</f>
        <v>18</v>
      </c>
      <c r="I822" s="71">
        <f ca="1">SUM(0.75*(J822-F822),F822)</f>
        <v>16</v>
      </c>
      <c r="J822" s="108">
        <f ca="1">SUM(F822,-B822,F822)</f>
        <v>14</v>
      </c>
      <c r="K822" s="71">
        <f ca="1">SUM(0.5*(L822-J822),J822)</f>
        <v>12.5</v>
      </c>
      <c r="L822" s="108">
        <f ca="1">SUM(J822,J822,-H822,0.25*ABS(J822-H822))</f>
        <v>11</v>
      </c>
      <c r="M822" s="109">
        <f ca="1">SUM(0.166*(R822-L822),L822)</f>
        <v>11.996</v>
      </c>
      <c r="N822" s="109">
        <f ca="1">SUM(0.333*(R822-L822),L822)</f>
        <v>12.998000000000001</v>
      </c>
      <c r="O822" s="71">
        <f ca="1">SUM(0.5*(R822-L822),L822)</f>
        <v>14</v>
      </c>
      <c r="P822" s="71">
        <f ca="1">SUM(0.666*(R822-L822),L822)</f>
        <v>14.996</v>
      </c>
      <c r="Q822" s="71">
        <f ca="1">SUM(0.832*(R822-L822),L822)</f>
        <v>15.992</v>
      </c>
      <c r="R822" s="108">
        <v>17</v>
      </c>
      <c r="S822" s="122"/>
      <c r="T822" s="111">
        <f ca="1">SUM((AV20+AW20+AX20+BC18+BD18+BE18+BJ16+BK16+BL16)*0.132/3,(AY19+AZ19+BA19+BB19+BF17+BG17+BH17+BI17+BM15+BN15+BO15+BP15+BQ14+BR14+BS14+BT14+BU13+BV13+BW13+BX13+BY12+BZ12+CA12+CB12)*0.132/4,(CC11+CD11+CE11+CF10+CG10+CH10)*0.132/3,(CG9+CF9+CE8+CD8+CC7+CB7+CA6+BZ6+BY5+BX5+BW4+BV4)*0.132/2,17)</f>
        <v>17.211538461538463</v>
      </c>
      <c r="U822" s="111"/>
      <c r="V822" s="122"/>
      <c r="W822" s="108"/>
    </row>
    <row r="823" spans="2:23">
      <c r="B823" s="108">
        <v>31</v>
      </c>
      <c r="C823" s="71">
        <f ca="1">SUM(0.25*(F823-B823),B823)</f>
        <v>28.75</v>
      </c>
      <c r="D823" s="71">
        <f ca="1">SUM(0.5*(F823-B823)+B823)</f>
        <v>26.5</v>
      </c>
      <c r="E823" s="71">
        <f ca="1">SUM(0.75*(F823-B823),B823)</f>
        <v>24.25</v>
      </c>
      <c r="F823" s="108">
        <v>22</v>
      </c>
      <c r="G823" s="71">
        <f ca="1">SUM(0.25*(J823-F823),F823)</f>
        <v>19.75</v>
      </c>
      <c r="H823" s="71">
        <f ca="1">SUM(0.5*(J823-F823),F823)</f>
        <v>17.5</v>
      </c>
      <c r="I823" s="71">
        <f ca="1">SUM(0.75*(J823-F823),F823)</f>
        <v>15.25</v>
      </c>
      <c r="J823" s="108">
        <f ca="1">SUM(F823,-B823,F823)</f>
        <v>13</v>
      </c>
      <c r="K823" s="71">
        <f ca="1">SUM(0.5*(L823-J823),J823)</f>
        <v>11.3125</v>
      </c>
      <c r="L823" s="108">
        <f ca="1">SUM(J823,J823,-H823,0.25*ABS(J823-H823))</f>
        <v>9.625</v>
      </c>
      <c r="M823" s="109">
        <f ca="1">SUM(0.166*(R823-L823),L823)</f>
        <v>10.84925</v>
      </c>
      <c r="N823" s="109">
        <f ca="1">SUM(0.333*(R823-L823),L823)</f>
        <v>12.080875</v>
      </c>
      <c r="O823" s="71">
        <f ca="1">SUM(0.5*(R823-L823),L823)</f>
        <v>13.3125</v>
      </c>
      <c r="P823" s="71">
        <f ca="1">SUM(0.666*(R823-L823),L823)</f>
        <v>14.536750000000001</v>
      </c>
      <c r="Q823" s="71">
        <f ca="1">SUM(0.832*(R823-L823),L823)</f>
        <v>15.761</v>
      </c>
      <c r="R823" s="108">
        <v>17</v>
      </c>
      <c r="S823" s="122"/>
      <c r="T823" s="111">
        <f ca="1">SUM((AT20+AU20+AV20)*0.132/3,(AW19+AX19+AY19+AZ19+BA18+BB18+BC18+BD18+BE17+BF17+BG17+BH17+BI16+BJ16+BK16+BL16+BR14+BS14+BT14+BU14+CA12+CB12+CC12+CD12+CE11+CF11+CG11+CH11)*0.132/4,(BM15+BN15+BO15+BP15+BQ15+BV13+BW13+BX13+BY13+BZ13)*0.132/5,(CI10+CJ10+CK10+CJ9+CI9+CH9+CG8+CF8+CE8+CD7+CC7+CB7)*0.132/3,(CA6+BZ6+BY5+BX5+BW4+BV4)*0.132/2,17)</f>
        <v>17.288538461538462</v>
      </c>
      <c r="U823" s="111"/>
      <c r="V823" s="122"/>
      <c r="W823" s="108"/>
    </row>
    <row r="824" spans="2:23">
      <c r="B824" s="108">
        <v>32</v>
      </c>
      <c r="C824" s="71">
        <f ca="1">SUM(0.25*(F824-B824),B824)</f>
        <v>29.5</v>
      </c>
      <c r="D824" s="71">
        <f ca="1">SUM(0.5*(F824-B824)+B824)</f>
        <v>27</v>
      </c>
      <c r="E824" s="71">
        <f ca="1">SUM(0.75*(F824-B824),B824)</f>
        <v>24.5</v>
      </c>
      <c r="F824" s="108">
        <v>22</v>
      </c>
      <c r="G824" s="71">
        <f ca="1">SUM(0.25*(J824-F824),F824)</f>
        <v>19.5</v>
      </c>
      <c r="H824" s="71">
        <f ca="1">SUM(0.5*(J824-F824),F824)</f>
        <v>17</v>
      </c>
      <c r="I824" s="71">
        <f ca="1">SUM(0.75*(J824-F824),F824)</f>
        <v>14.5</v>
      </c>
      <c r="J824" s="108">
        <f ca="1">SUM(F824,-B824,F824)</f>
        <v>12</v>
      </c>
      <c r="K824" s="71">
        <f ca="1">SUM(0.5*(L824-J824),J824)</f>
        <v>10.125</v>
      </c>
      <c r="L824" s="108">
        <f ca="1">SUM(J824,J824,-H824,0.25*ABS(J824-H824))</f>
        <v>8.25</v>
      </c>
      <c r="M824" s="109">
        <f ca="1">SUM(0.166*(R824-L824),L824)</f>
        <v>9.7025</v>
      </c>
      <c r="N824" s="109">
        <f ca="1">SUM(0.333*(R824-L824),L824)</f>
        <v>11.16375</v>
      </c>
      <c r="O824" s="71">
        <f ca="1">SUM(0.5*(R824-L824),L824)</f>
        <v>12.625</v>
      </c>
      <c r="P824" s="71">
        <f ca="1">SUM(0.666*(R824-L824),L824)</f>
        <v>14.0775</v>
      </c>
      <c r="Q824" s="71">
        <f ca="1">SUM(0.832*(R824-L824),L824)</f>
        <v>15.53</v>
      </c>
      <c r="R824" s="108">
        <v>17</v>
      </c>
      <c r="S824" s="122"/>
      <c r="T824" s="111">
        <f ca="1">SUM((AR20+AS20+AT20+AU20+AV19+AW19+AX19+AY19+BE17+BF17+BG17+BH17+BI16+BJ16+BK16+BL16)*0.132/4,(AZ18+BA18+BB18+BC18+BD18+BM15+BN15+BO15+BP15+BQ15+BR14+BS14+BT14+BU14+BV14+BW13+BX13+BY13+BZ13+CA13+CB12+CC12+CD12+CE12+CF12)*0.132/5,(CG11+CH11+CI11+CJ11+CK10+CL10+CM10+CN10)*0.132/4,(CM9+CL9+CK9+CJ8+CI8+CH8+CG7+CF7+CE7+CD6+CC6+CB6+CA5+BZ5+BY5+BX4+BW4+BV4)*0.132/3,17)</f>
        <v>17.013538461538463</v>
      </c>
      <c r="U824" s="111"/>
      <c r="V824" s="122"/>
      <c r="W824" s="108"/>
    </row>
    <row r="825" spans="2:23">
      <c r="B825" s="108">
        <v>33</v>
      </c>
      <c r="C825" s="71">
        <f ca="1">SUM(0.25*(F825-B825),B825)</f>
        <v>30.25</v>
      </c>
      <c r="D825" s="71">
        <f ca="1">SUM(0.5*(F825-B825)+B825)</f>
        <v>27.5</v>
      </c>
      <c r="E825" s="71">
        <f ca="1">SUM(0.75*(F825-B825),B825)</f>
        <v>24.75</v>
      </c>
      <c r="F825" s="108">
        <v>22</v>
      </c>
      <c r="G825" s="71">
        <f ca="1">SUM(0.25*(J825-F825),F825)</f>
        <v>19.25</v>
      </c>
      <c r="H825" s="71">
        <f ca="1">SUM(0.5*(J825-F825),F825)</f>
        <v>16.5</v>
      </c>
      <c r="I825" s="71">
        <f ca="1">SUM(0.75*(J825-F825),F825)</f>
        <v>13.75</v>
      </c>
      <c r="J825" s="108">
        <f ca="1">SUM(F825,-B825,F825)</f>
        <v>11</v>
      </c>
      <c r="K825" s="71">
        <f ca="1">SUM(0.5*(L825-J825),J825)</f>
        <v>8.9375</v>
      </c>
      <c r="L825" s="108">
        <f ca="1">SUM(J825,J825,-H825,0.25*ABS(J825-H825))</f>
        <v>6.875</v>
      </c>
      <c r="M825" s="109">
        <f ca="1">SUM(0.166*(R825-L825),L825)</f>
        <v>8.55575</v>
      </c>
      <c r="N825" s="109">
        <f ca="1">SUM(0.333*(R825-L825),L825)</f>
        <v>10.246625</v>
      </c>
      <c r="O825" s="71">
        <f ca="1">SUM(0.5*(R825-L825),L825)</f>
        <v>11.9375</v>
      </c>
      <c r="P825" s="71">
        <f ca="1">SUM(0.666*(R825-L825),L825)</f>
        <v>13.61825</v>
      </c>
      <c r="Q825" s="71">
        <f ca="1">SUM(0.832*(R825-L825),L825)</f>
        <v>15.299</v>
      </c>
      <c r="R825" s="108">
        <v>17</v>
      </c>
      <c r="S825" s="122"/>
      <c r="T825" s="111">
        <f ca="1">SUM((AP20+AQ20+AR20+AS20+AY18+AZ18+BA18+BB18)*0.132/4,(AT19+AU19+AV19+AW19+AX19+BC17+BD17+BE17+BF17+BG17+BH16+BI16+BJ16+BK16+BL16+BS14+BT14+BU14+BV14+BW14+CD12+CE12+CF12+CG12+CH12)*0.132/5,(BM15+BN15+BO15+BP15+BQ15+BR15+BX13+BY13+BZ13+CA13+CB13+CC13)*0.132/6,(CI11+CJ11+CK11+CL11+CM10+CN10+CO10+CP10+CO9+CN9+CM9+CL9+CK8+CJ8+CI8+CH8)*0.132/4,(CG7+CF7+CE7+CD6+CC6+CB6+CA5+BZ5+BY5+BX4+BW4+BV4)*0.132/3,17)</f>
        <v>16.965138461538462</v>
      </c>
      <c r="U825" s="111"/>
      <c r="V825" s="122"/>
      <c r="W825" s="108"/>
    </row>
    <row r="826" spans="2:23">
      <c r="B826" s="108">
        <v>34</v>
      </c>
      <c r="C826" s="71">
        <f ca="1">SUM(0.25*(F826-B826),B826)</f>
        <v>31</v>
      </c>
      <c r="D826" s="71">
        <f ca="1">SUM(0.5*(F826-B826)+B826)</f>
        <v>28</v>
      </c>
      <c r="E826" s="71">
        <f ca="1">SUM(0.75*(F826-B826),B826)</f>
        <v>25</v>
      </c>
      <c r="F826" s="108">
        <v>22</v>
      </c>
      <c r="G826" s="71">
        <f ca="1">SUM(0.25*(J826-F826),F826)</f>
        <v>19</v>
      </c>
      <c r="H826" s="71">
        <f ca="1">SUM(0.5*(J826-F826),F826)</f>
        <v>16</v>
      </c>
      <c r="I826" s="71">
        <f ca="1">SUM(0.75*(J826-F826),F826)</f>
        <v>13</v>
      </c>
      <c r="J826" s="108">
        <f ca="1">SUM(F826,-B826,F826)</f>
        <v>10</v>
      </c>
      <c r="K826" s="71">
        <f ca="1">SUM(0.5*(L826-J826),J826)</f>
        <v>7.75</v>
      </c>
      <c r="L826" s="108">
        <f ca="1">SUM(J826,J826,-H826,0.25*ABS(J826-H826))</f>
        <v>5.5</v>
      </c>
      <c r="M826" s="109">
        <f ca="1">SUM(0.166*(R826-L826),L826)</f>
        <v>7.409</v>
      </c>
      <c r="N826" s="109">
        <f ca="1">SUM(0.333*(R826-L826),L826)</f>
        <v>9.3295</v>
      </c>
      <c r="O826" s="71">
        <f ca="1">SUM(0.5*(R826-L826),L826)</f>
        <v>11.25</v>
      </c>
      <c r="P826" s="71">
        <f ca="1">SUM(0.666*(R826-L826),L826)</f>
        <v>13.159</v>
      </c>
      <c r="Q826" s="71">
        <f ca="1">SUM(0.832*(R826-L826),L826)</f>
        <v>15.068</v>
      </c>
      <c r="R826" s="108">
        <v>17</v>
      </c>
      <c r="S826" s="122"/>
      <c r="T826" s="111">
        <f ca="1">SUM((AN20+AO20+AP20+AQ20+AR20+AS19+AT19+AU19+AV19+AW19+AX18+AY18+AZ18+BA18+BB18+BC17+BD17+BE17+BF17+BG17+BH16+BI16+BJ16+BK16+BL16)*0.132/5,(BM15+BN15+BO15+BP15+BQ15+BR15+BS14+BT14+BU14+BV14+BW14+BX14+BY13+BZ13+CA13+CB13+CC13+CD13+CE12+CF12+CG12+CH12+CI12+CJ12)*0.132/6,(CK11+CL11+CM11+CN11+CO11)*0.132/5,(CP10++CQ10+CR10+CS10+CR9+CQ9+CP9+CO9+CN8+CM8+CL8+CK8+CJ7+CI7+CH7+CG7+CF6+CE6+CD6+CC6+CB5+CA5+BZ5+BY5)*0.132/4,(BX4+BW4+BV4)*0.132/3,17)</f>
        <v>16.687938461538462</v>
      </c>
      <c r="U826" s="111"/>
      <c r="V826" s="122"/>
      <c r="W826" s="108"/>
    </row>
    <row r="827" spans="2:23">
      <c r="B827" s="108">
        <v>35</v>
      </c>
      <c r="C827" s="71">
        <f ca="1">SUM(0.25*(F827-B827),B827)</f>
        <v>31.75</v>
      </c>
      <c r="D827" s="71">
        <f ca="1">SUM(0.5*(F827-B827)+B827)</f>
        <v>28.5</v>
      </c>
      <c r="E827" s="71">
        <f ca="1">SUM(0.75*(F827-B827),B827)</f>
        <v>25.25</v>
      </c>
      <c r="F827" s="108">
        <v>22</v>
      </c>
      <c r="G827" s="71">
        <f ca="1">SUM(0.25*(J827-F827),F827)</f>
        <v>18.75</v>
      </c>
      <c r="H827" s="71">
        <f ca="1">SUM(0.5*(J827-F827),F827)</f>
        <v>15.5</v>
      </c>
      <c r="I827" s="71">
        <f ca="1">SUM(0.75*(J827-F827),F827)</f>
        <v>12.25</v>
      </c>
      <c r="J827" s="108">
        <f ca="1">SUM(F827,-B827,F827)</f>
        <v>9</v>
      </c>
      <c r="K827" s="71">
        <f ca="1">SUM(0.5*(L827-J827),J827)</f>
        <v>6.5625</v>
      </c>
      <c r="L827" s="108">
        <f ca="1">SUM(J827,J827,-H827,0.25*ABS(J827-H827))</f>
        <v>4.125</v>
      </c>
      <c r="M827" s="109">
        <f ca="1">SUM(0.166*(R827-L827),L827)</f>
        <v>6.26225</v>
      </c>
      <c r="N827" s="109">
        <f ca="1">SUM(0.333*(R827-L827),L827)</f>
        <v>8.412375</v>
      </c>
      <c r="O827" s="71">
        <f ca="1">SUM(0.5*(R827-L827),L827)</f>
        <v>10.5625</v>
      </c>
      <c r="P827" s="71">
        <f ca="1">SUM(0.666*(R827-L827),L827)</f>
        <v>12.69975</v>
      </c>
      <c r="Q827" s="71">
        <f ca="1">SUM(0.832*(R827-L827),L827)</f>
        <v>14.837</v>
      </c>
      <c r="R827" s="108">
        <v>17</v>
      </c>
      <c r="S827" s="122"/>
      <c r="T827" s="111">
        <f ca="1">SUM((AL20+AM20+AN20+AO20+AP20+AW18+AX18+AY18+AZ18+BA18+BH16+BI16+BJ16+BK16+BL16)*0.132/5,(AQ19+AR19+AS19+AT19+AU19+AV19+BB17+BC17+BD17+BE17+BF17+BG17+BT14+BU14+BV14+BW14+BX14+BY14+CG12+CH12+CI12+CJ12+CK12+CL12)*0.132/6,(BM15+BN15+BO15+BP15+BQ15+BR15+BS15+BZ13+CA13+CB13+CC13+CD13+CE13+CF13)*0.132/7,(CM11+CN11+CO11+CP11+CQ11+CR10+CS10+CT10+CU10+CV10+CU9+CT9+CS9+CR9+CQ9+CP8+CO8+CN8+CM8+CL8)*0.132/5,(CK7+CJ7+CI7+CH7+CG6+CF6+CE6+CD6+CC5+CB5+CA5+BZ5+BY4+BX4+BW4+BV4)*0.132/4,17)</f>
        <v>16.580138461538461</v>
      </c>
      <c r="U827" s="111"/>
      <c r="V827" s="122"/>
      <c r="W827" s="108"/>
    </row>
    <row r="828" spans="2:23">
      <c r="B828" s="108">
        <v>36</v>
      </c>
      <c r="C828" s="71">
        <f ca="1">SUM(0.25*(F828-B828),B828)</f>
        <v>32.5</v>
      </c>
      <c r="D828" s="71">
        <f ca="1">SUM(0.5*(F828-B828)+B828)</f>
        <v>29</v>
      </c>
      <c r="E828" s="71">
        <f ca="1">SUM(0.75*(F828-B828),B828)</f>
        <v>25.5</v>
      </c>
      <c r="F828" s="108">
        <v>22</v>
      </c>
      <c r="G828" s="71">
        <f ca="1">SUM(0.25*(J828-F828),F828)</f>
        <v>18.5</v>
      </c>
      <c r="H828" s="71">
        <f ca="1">SUM(0.5*(J828-F828),F828)</f>
        <v>15</v>
      </c>
      <c r="I828" s="71">
        <f ca="1">SUM(0.75*(J828-F828),F828)</f>
        <v>11.5</v>
      </c>
      <c r="J828" s="108">
        <f ca="1">SUM(F828,-B828,F828)</f>
        <v>8</v>
      </c>
      <c r="K828" s="71">
        <f ca="1">SUM(0.5*(L828-J828),J828)</f>
        <v>5.375</v>
      </c>
      <c r="L828" s="108">
        <f ca="1">SUM(J828,J828,-H828,0.25*ABS(J828-H828))</f>
        <v>2.75</v>
      </c>
      <c r="M828" s="109">
        <f ca="1">SUM(0.166*(R828-L828),L828)</f>
        <v>5.1155</v>
      </c>
      <c r="N828" s="109">
        <f ca="1">SUM(0.333*(R828-L828),L828)</f>
        <v>7.49525</v>
      </c>
      <c r="O828" s="71">
        <f ca="1">SUM(0.5*(R828-L828),L828)</f>
        <v>9.875</v>
      </c>
      <c r="P828" s="71">
        <f ca="1">SUM(0.666*(R828-L828),L828)</f>
        <v>12.2405</v>
      </c>
      <c r="Q828" s="71">
        <f ca="1">SUM(0.832*(R828-L828),L828)</f>
        <v>14.606</v>
      </c>
      <c r="R828" s="108">
        <v>17</v>
      </c>
      <c r="S828" s="122"/>
      <c r="T828" s="111">
        <f ca="1">SUM((AJ20+AK20+AL20+AM20+AN20)*0.132/5,(AO19+AP19+AQ19+AR19+AS19+AT19+AU18+AV18+AW18+AX18+AY18+AZ18+BA17+BB17+BC17+BD17+BE17+BF17+BG16+BH16+BI16+BJ16+BK16+BL16)*0.132/6,(BM15+BN15+BO15+BP15+BQ15+BR15+BS15+BT14+BU14+BV14+BW14+BX14+BY14+BZ14+CA13+CB13+CC13+CD13+CE13+CF13+CG13+CH12+CI12+CJ12+CK12+CL12+CM12+CN12)*0.132/7,(CO11+CP11+CQ11+CR11+CS11+CT11)*0.132/6,(CU10+CV10+CW10+CX10+CY10)*0.132/5,(CX9+CW9+CV9+CU9+CT9+CS8+CR8+CQ8+CP8+CO8+CN7+CM7+CL7+CK7+CJ7+CI6+CH6+CG6+CF6+CE6+CD5+CC5+CB5+CA5+BZ5)*0.132/5,(BY4+BX4+BW4+BV4)*0.132/4,17)</f>
        <v>16.369252747252748</v>
      </c>
      <c r="U828" s="111"/>
      <c r="V828" s="122"/>
      <c r="W828" s="108"/>
    </row>
    <row r="829" spans="2:23">
      <c r="B829" s="108">
        <v>37</v>
      </c>
      <c r="C829" s="71">
        <f ca="1">SUM(0.25*(F829-B829),B829)</f>
        <v>33.25</v>
      </c>
      <c r="D829" s="71">
        <f ca="1">SUM(0.5*(F829-B829)+B829)</f>
        <v>29.5</v>
      </c>
      <c r="E829" s="71">
        <f ca="1">SUM(0.75*(F829-B829),B829)</f>
        <v>25.75</v>
      </c>
      <c r="F829" s="108">
        <v>22</v>
      </c>
      <c r="G829" s="71">
        <f ca="1">SUM(0.25*(J829-F829),F829)</f>
        <v>18.25</v>
      </c>
      <c r="H829" s="71">
        <f ca="1">SUM(0.5*(J829-F829),F829)</f>
        <v>14.5</v>
      </c>
      <c r="I829" s="71">
        <f ca="1">SUM(0.75*(J829-F829),F829)</f>
        <v>10.75</v>
      </c>
      <c r="J829" s="108">
        <f ca="1">SUM(F829,-B829,F829)</f>
        <v>7</v>
      </c>
      <c r="K829" s="71">
        <f ca="1">SUM(0.5*(L829-J829),J829)</f>
        <v>4.1875</v>
      </c>
      <c r="L829" s="108">
        <f ca="1">SUM(J829,J829,-H829,0.25*ABS(J829-H829))</f>
        <v>1.375</v>
      </c>
      <c r="M829" s="109">
        <f ca="1">SUM(0.166*(R829-L829),L829)</f>
        <v>3.96875</v>
      </c>
      <c r="N829" s="109">
        <f ca="1">SUM(0.333*(R829-L829),L829)</f>
        <v>6.578125</v>
      </c>
      <c r="O829" s="71">
        <f ca="1">SUM(0.5*(R829-L829),L829)</f>
        <v>9.1875</v>
      </c>
      <c r="P829" s="71">
        <f ca="1">SUM(0.666*(R829-L829),L829)</f>
        <v>11.78125</v>
      </c>
      <c r="Q829" s="71">
        <f ca="1">SUM(0.832*(R829-L829),L829)</f>
        <v>14.375</v>
      </c>
      <c r="R829" s="108">
        <v>17</v>
      </c>
      <c r="S829" s="122"/>
      <c r="T829" s="111">
        <f ca="1">SUM((AH20+AI20+AJ20+AK20+AL20+AM20+AN19+AO19+AP19+AQ19+AR19+AS19+BA17+BB17+BC17+BD17+BE17+BF17+BG16+BH16+BI16+BJ16+BK16+BL16)*0.132/6,(AT18+AU18+AV18+AW18+AX18+AY18+AZ18+BU14+BV14+BW14+BX14+BY14+BZ14+CA14+CJ12+CK12+CL12+CM12+CN12+CO12+CP12)*0.132/7,(BM15+BN15+BO15+BP15+BQ15+BR15+BS15+BT15+CB13+CC13+CD13+CE13+CF13+CG13+CH13+CI13)*0.132/8,(CQ11+CR11+CS11+CT11+CU11+CV11)*0.132/6,(CW10+CX10+CY10+CZ10+DA10+CT8+CS8+CR8+CQ8+CP8+CO7+CN7+CM7+CL7+CK7+CJ6+CI6+CH6+CG6+CF6+CE5+CD5+CC5+CB5+CA5+BZ4+BY4+BX4+BW4+BV4)*0.132/5,(CZ9+CY9+CX9+CW9+CV9+CU9)*0.132/6,17)</f>
        <v>16.280309890109891</v>
      </c>
      <c r="U829" s="111"/>
      <c r="V829" s="122"/>
      <c r="W829" s="108"/>
    </row>
    <row r="830" spans="2:23">
      <c r="B830" s="108"/>
      <c r="C830" s="71"/>
      <c r="D830" s="71"/>
      <c r="E830" s="71"/>
      <c r="F830" s="108"/>
      <c r="G830" s="71"/>
      <c r="H830" s="71"/>
      <c r="I830" s="71"/>
      <c r="J830" s="108"/>
      <c r="K830" s="71"/>
      <c r="L830" s="108"/>
      <c r="M830" s="109"/>
      <c r="N830" s="109"/>
      <c r="O830" s="71"/>
      <c r="P830" s="71"/>
      <c r="Q830" s="71"/>
      <c r="R830" s="108"/>
      <c r="S830" s="122"/>
      <c r="T830" s="111"/>
      <c r="U830" s="111"/>
      <c r="V830" s="122"/>
      <c r="W830" s="108"/>
    </row>
    <row r="831" spans="2:23">
      <c r="B831" s="108">
        <v>25</v>
      </c>
      <c r="C831" s="71">
        <f ca="1">SUM(0.25*(F831-B831),B831)</f>
        <v>24.5</v>
      </c>
      <c r="D831" s="71">
        <f ca="1">SUM(0.5*(F831-B831)+B831)</f>
        <v>24</v>
      </c>
      <c r="E831" s="71">
        <f ca="1">SUM(0.75*(F831-B831),B831)</f>
        <v>23.5</v>
      </c>
      <c r="F831" s="108">
        <v>23</v>
      </c>
      <c r="G831" s="71">
        <f ca="1">SUM(0.25*(J831-F831),F831)</f>
        <v>22.5</v>
      </c>
      <c r="H831" s="71">
        <f ca="1">SUM(0.5*(J831-F831),F831)</f>
        <v>22</v>
      </c>
      <c r="I831" s="71">
        <f ca="1">SUM(0.75*(J831-F831),F831)</f>
        <v>21.5</v>
      </c>
      <c r="J831" s="108">
        <f ca="1">SUM(F831,-B831,F831)</f>
        <v>21</v>
      </c>
      <c r="K831" s="71">
        <f ca="1">SUM(0.5*(L831-J831),J831)</f>
        <v>20.5</v>
      </c>
      <c r="L831" s="108">
        <f ca="1">SUM(J831,J831,-H831)</f>
        <v>20</v>
      </c>
      <c r="M831" s="109">
        <f ca="1">SUM(0.166*(R831-L831),L831)</f>
        <v>19.502</v>
      </c>
      <c r="N831" s="109">
        <f ca="1">SUM(0.333*(R831-L831),L831)</f>
        <v>19.001</v>
      </c>
      <c r="O831" s="71">
        <f ca="1">SUM(0.5*(R831-L831),L831)</f>
        <v>18.5</v>
      </c>
      <c r="P831" s="71">
        <f ca="1">SUM(0.666*(R831-L831),L831)</f>
        <v>18.002</v>
      </c>
      <c r="Q831" s="71">
        <f ca="1">SUM(0.832*(R831-L831),L831)</f>
        <v>17.504</v>
      </c>
      <c r="R831" s="108">
        <v>17</v>
      </c>
      <c r="S831" s="122"/>
      <c r="T831" s="111">
        <f ca="1">SUM((BF20+BG19+BH18+BI17+BJ16+BK15+BL14+BM13+BN12+BO11+BP10+BQ9+BR8+BS7+BT6+BU5+BV4)*0.132,17)</f>
        <v>16.727538461538462</v>
      </c>
      <c r="U831" s="111"/>
      <c r="V831" s="122"/>
      <c r="W831" s="108"/>
    </row>
    <row r="832" spans="2:23">
      <c r="B832" s="108">
        <v>26</v>
      </c>
      <c r="C832" s="71">
        <f ca="1">SUM(0.25*(F832-B832),B832)</f>
        <v>25.25</v>
      </c>
      <c r="D832" s="71">
        <f ca="1">SUM(0.5*(F832-B832)+B832)</f>
        <v>24.5</v>
      </c>
      <c r="E832" s="71">
        <f ca="1">SUM(0.75*(F832-B832),B832)</f>
        <v>23.75</v>
      </c>
      <c r="F832" s="108">
        <v>23</v>
      </c>
      <c r="G832" s="71">
        <f ca="1">SUM(0.25*(J832-F832),F832)</f>
        <v>22.25</v>
      </c>
      <c r="H832" s="71">
        <f ca="1">SUM(0.5*(J832-F832),F832)</f>
        <v>21.5</v>
      </c>
      <c r="I832" s="71">
        <f ca="1">SUM(0.75*(J832-F832),F832)</f>
        <v>20.75</v>
      </c>
      <c r="J832" s="108">
        <f ca="1">SUM(F832,-B832,F832)</f>
        <v>20</v>
      </c>
      <c r="K832" s="71">
        <f ca="1">SUM(0.5*(L832-J832),J832)</f>
        <v>19.4375</v>
      </c>
      <c r="L832" s="108">
        <f ca="1">SUM(J832,J832,-H832,0.25*ABS(J832-H832))</f>
        <v>18.875</v>
      </c>
      <c r="M832" s="109">
        <f ca="1">SUM(0.166*(R832-L832),L832)</f>
        <v>18.56375</v>
      </c>
      <c r="N832" s="109">
        <f ca="1">SUM(0.333*(R832-L832),L832)</f>
        <v>18.250625</v>
      </c>
      <c r="O832" s="71">
        <f ca="1">SUM(0.5*(R832-L832),L832)</f>
        <v>17.9375</v>
      </c>
      <c r="P832" s="71">
        <f ca="1">SUM(0.666*(R832-L832),L832)</f>
        <v>17.62625</v>
      </c>
      <c r="Q832" s="71">
        <f ca="1">SUM(0.832*(R832-L832),L832)</f>
        <v>17.315</v>
      </c>
      <c r="R832" s="108">
        <v>17</v>
      </c>
      <c r="S832" s="122"/>
      <c r="T832" s="111">
        <f ca="1">SUM((BD20+BG18+BJ16+BM14+BP12+BQ11+BR10+BS9+BS8+BT7+BT6+BU5+BV4)*0.132,(BE19+BF19+BH17+BI17+BK15+BL15+BN13+BO13)*0.132/2,17)</f>
        <v>16.595538461538464</v>
      </c>
      <c r="U832" s="111"/>
      <c r="V832" s="122"/>
      <c r="W832" s="108"/>
    </row>
    <row r="833" spans="2:23">
      <c r="B833" s="108">
        <v>27</v>
      </c>
      <c r="C833" s="71">
        <f ca="1">SUM(0.25*(F833-B833),B833)</f>
        <v>26</v>
      </c>
      <c r="D833" s="71">
        <f ca="1">SUM(0.5*(F833-B833)+B833)</f>
        <v>25</v>
      </c>
      <c r="E833" s="71">
        <f ca="1">SUM(0.75*(F833-B833),B833)</f>
        <v>24</v>
      </c>
      <c r="F833" s="108">
        <v>23</v>
      </c>
      <c r="G833" s="71">
        <f ca="1">SUM(0.25*(J833-F833),F833)</f>
        <v>22</v>
      </c>
      <c r="H833" s="71">
        <f ca="1">SUM(0.5*(J833-F833),F833)</f>
        <v>21</v>
      </c>
      <c r="I833" s="71">
        <f ca="1">SUM(0.75*(J833-F833),F833)</f>
        <v>20</v>
      </c>
      <c r="J833" s="108">
        <f ca="1">SUM(F833,-B833,F833)</f>
        <v>19</v>
      </c>
      <c r="K833" s="71">
        <f ca="1">SUM(0.5*(L833-J833),J833)</f>
        <v>18.25</v>
      </c>
      <c r="L833" s="108">
        <f ca="1">SUM(J833,J833,-H833,0.25*ABS(J833-H833))</f>
        <v>17.5</v>
      </c>
      <c r="M833" s="109">
        <f ca="1">SUM(0.166*(R833-L833),L833)</f>
        <v>17.417</v>
      </c>
      <c r="N833" s="109">
        <f ca="1">SUM(0.333*(R833-L833),L833)</f>
        <v>17.3335</v>
      </c>
      <c r="O833" s="71">
        <f ca="1">SUM(0.5*(R833-L833),L833)</f>
        <v>17.25</v>
      </c>
      <c r="P833" s="71">
        <f ca="1">SUM(0.666*(R833-L833),L833)</f>
        <v>17.167</v>
      </c>
      <c r="Q833" s="71">
        <f ca="1">SUM(0.832*(R833-L833),L833)</f>
        <v>17.084</v>
      </c>
      <c r="R833" s="108">
        <v>17</v>
      </c>
      <c r="S833" s="122"/>
      <c r="T833" s="111">
        <f ca="1">SUM((BC19+BD19+BE18+BF18+BG17+BH17+BI16+BJ16+BK15+BL15+BM14+BN14+BO13+BP13+BQ12+BR12+BS11+BT11)*0.132/2,(BB20+BU10+BU9+BU8+BU7+BV6+BV5+BV4)*0.132,17)</f>
        <v>16.925538461538462</v>
      </c>
      <c r="U833" s="111"/>
      <c r="V833" s="122"/>
      <c r="W833" s="108"/>
    </row>
    <row r="834" spans="2:23">
      <c r="B834" s="108">
        <v>28</v>
      </c>
      <c r="C834" s="71">
        <f ca="1">SUM(0.25*(F834-B834),B834)</f>
        <v>26.75</v>
      </c>
      <c r="D834" s="71">
        <f ca="1">SUM(0.5*(F834-B834)+B834)</f>
        <v>25.5</v>
      </c>
      <c r="E834" s="71">
        <f ca="1">SUM(0.75*(F834-B834),B834)</f>
        <v>24.25</v>
      </c>
      <c r="F834" s="108">
        <v>23</v>
      </c>
      <c r="G834" s="71">
        <f ca="1">SUM(0.25*(J834-F834),F834)</f>
        <v>21.75</v>
      </c>
      <c r="H834" s="71">
        <f ca="1">SUM(0.5*(J834-F834),F834)</f>
        <v>20.5</v>
      </c>
      <c r="I834" s="71">
        <f ca="1">SUM(0.75*(J834-F834),F834)</f>
        <v>19.25</v>
      </c>
      <c r="J834" s="108">
        <f ca="1">SUM(F834,-B834,F834)</f>
        <v>18</v>
      </c>
      <c r="K834" s="71">
        <f ca="1">SUM(0.5*(L834-J834),J834)</f>
        <v>17.0625</v>
      </c>
      <c r="L834" s="108">
        <f ca="1">SUM(J834,J834,-H834,0.25*ABS(J834-H834))</f>
        <v>16.125</v>
      </c>
      <c r="M834" s="109">
        <f ca="1">SUM(0.166*(R834-L834),L834)</f>
        <v>16.27025</v>
      </c>
      <c r="N834" s="109">
        <f ca="1">SUM(0.333*(R834-L834),L834)</f>
        <v>16.416375</v>
      </c>
      <c r="O834" s="71">
        <f ca="1">SUM(0.5*(R834-L834),L834)</f>
        <v>16.5625</v>
      </c>
      <c r="P834" s="71">
        <f ca="1">SUM(0.666*(R834-L834),L834)</f>
        <v>16.70775</v>
      </c>
      <c r="Q834" s="71">
        <f ca="1">SUM(0.832*(R834-L834),L834)</f>
        <v>16.853</v>
      </c>
      <c r="R834" s="108">
        <v>17</v>
      </c>
      <c r="S834" s="122"/>
      <c r="T834" s="111">
        <f ca="1">SUM((AZ20+BA20+BB19+BC19+BG17+BH17+BI16+BJ16+BN14+BO14+BS12+BT12+BU11+BV11+BW10+BX10)*0.132/2,(BD18+BE18+BF18+BK15+BL15+BM15+BP13+BQ13+BR13)*0.132/3,(BW9+BW8+BW7+BV6+BV5+BV4)*0.132,17)</f>
        <v>16.463538461538462</v>
      </c>
      <c r="U834" s="111"/>
      <c r="V834" s="122"/>
      <c r="W834" s="108"/>
    </row>
    <row r="835" spans="2:23">
      <c r="B835" s="108">
        <v>29</v>
      </c>
      <c r="C835" s="71">
        <f ca="1">SUM(0.25*(F835-B835),B835)</f>
        <v>27.5</v>
      </c>
      <c r="D835" s="71">
        <f ca="1">SUM(0.5*(F835-B835)+B835)</f>
        <v>26</v>
      </c>
      <c r="E835" s="71">
        <f ca="1">SUM(0.75*(F835-B835),B835)</f>
        <v>24.5</v>
      </c>
      <c r="F835" s="108">
        <v>23</v>
      </c>
      <c r="G835" s="71">
        <f ca="1">SUM(0.25*(J835-F835),F835)</f>
        <v>21.5</v>
      </c>
      <c r="H835" s="71">
        <f ca="1">SUM(0.5*(J835-F835),F835)</f>
        <v>20</v>
      </c>
      <c r="I835" s="71">
        <f ca="1">SUM(0.75*(J835-F835),F835)</f>
        <v>18.5</v>
      </c>
      <c r="J835" s="108">
        <f ca="1">SUM(F835,-B835,F835)</f>
        <v>17</v>
      </c>
      <c r="K835" s="71">
        <f ca="1">SUM(0.5*(L835-J835),J835)</f>
        <v>15.875</v>
      </c>
      <c r="L835" s="108">
        <f ca="1">SUM(J835,J835,-H835,0.25*ABS(J835-H835))</f>
        <v>14.75</v>
      </c>
      <c r="M835" s="109">
        <f ca="1">SUM(0.166*(R835-L835),L835)</f>
        <v>15.1235</v>
      </c>
      <c r="N835" s="109">
        <f ca="1">SUM(0.333*(R835-L835),L835)</f>
        <v>15.49925</v>
      </c>
      <c r="O835" s="71">
        <f ca="1">SUM(0.5*(R835-L835),L835)</f>
        <v>15.875</v>
      </c>
      <c r="P835" s="71">
        <f ca="1">SUM(0.666*(R835-L835),L835)</f>
        <v>16.2485</v>
      </c>
      <c r="Q835" s="71">
        <f ca="1">SUM(0.832*(R835-L835),L835)</f>
        <v>16.622</v>
      </c>
      <c r="R835" s="108">
        <v>17</v>
      </c>
      <c r="S835" s="122"/>
      <c r="T835" s="111">
        <f ca="1">SUM((AX20+AY20+BC18+BD18)*0.132/2,(AZ19+BA19+BB19+BE17+BF17+BG17+BH16+BI16+BJ16+BK15+BL15+BM15+BN14+BO14+BP14+BQ13+BR13+BS13+BT12+BU12+BV12+BW11+BX11+BY11)*0.132/3,(BZ10+CA10)*0.132/2,(BZ9+BY8+BX7+BW6+BV5+BV4)*0.132,17)</f>
        <v>16.991538461538461</v>
      </c>
      <c r="U835" s="111"/>
      <c r="V835" s="122"/>
      <c r="W835" s="108"/>
    </row>
    <row r="836" spans="2:23">
      <c r="B836" s="108">
        <v>30</v>
      </c>
      <c r="C836" s="71">
        <f ca="1">SUM(0.25*(F836-B836),B836)</f>
        <v>28.25</v>
      </c>
      <c r="D836" s="71">
        <f ca="1">SUM(0.5*(F836-B836)+B836)</f>
        <v>26.5</v>
      </c>
      <c r="E836" s="71">
        <f ca="1">SUM(0.75*(F836-B836),B836)</f>
        <v>24.75</v>
      </c>
      <c r="F836" s="108">
        <v>23</v>
      </c>
      <c r="G836" s="71">
        <f ca="1">SUM(0.25*(J836-F836),F836)</f>
        <v>21.25</v>
      </c>
      <c r="H836" s="71">
        <f ca="1">SUM(0.5*(J836-F836),F836)</f>
        <v>19.5</v>
      </c>
      <c r="I836" s="71">
        <f ca="1">SUM(0.75*(J836-F836),F836)</f>
        <v>17.75</v>
      </c>
      <c r="J836" s="108">
        <f ca="1">SUM(F836,-B836,F836)</f>
        <v>16</v>
      </c>
      <c r="K836" s="71">
        <f ca="1">SUM(0.5*(L836-J836),J836)</f>
        <v>14.6875</v>
      </c>
      <c r="L836" s="108">
        <f ca="1">SUM(J836,J836,-H836,0.25*ABS(J836-H836))</f>
        <v>13.375</v>
      </c>
      <c r="M836" s="109">
        <f ca="1">SUM(0.166*(R836-L836),L836)</f>
        <v>13.97675</v>
      </c>
      <c r="N836" s="109">
        <f ca="1">SUM(0.333*(R836-L836),L836)</f>
        <v>14.582125</v>
      </c>
      <c r="O836" s="71">
        <f ca="1">SUM(0.5*(R836-L836),L836)</f>
        <v>15.1875</v>
      </c>
      <c r="P836" s="71">
        <f ca="1">SUM(0.666*(R836-L836),L836)</f>
        <v>15.78925</v>
      </c>
      <c r="Q836" s="71">
        <f ca="1">SUM(0.832*(R836-L836),L836)</f>
        <v>16.391</v>
      </c>
      <c r="R836" s="108">
        <v>17</v>
      </c>
      <c r="S836" s="122"/>
      <c r="T836" s="111">
        <f ca="1">SUM((AV20+AW20+AX20+AY19+AZ19+BA19+BB18+BC18+BD18+BE17+BF17+BG17+BH16+BI16+BJ16+BO14+BP14+BQ14+BV12+BW12+BX12+BY11+BZ11+CA11)*0.132/3,(BK15+BL15+BM15+BN15+BR13+BS13+BT13+BU13)*0.132/4,(CB10+CC10+CB9+CA9)*0.132/2,(BZ8+BY7+BX6+BW5+BV4)*0.132,17)</f>
        <v>16.870538461538462</v>
      </c>
      <c r="U836" s="111"/>
      <c r="V836" s="122"/>
      <c r="W836" s="108"/>
    </row>
    <row r="837" spans="2:23">
      <c r="B837" s="108">
        <v>31</v>
      </c>
      <c r="C837" s="71">
        <f ca="1">SUM(0.25*(F837-B837),B837)</f>
        <v>29</v>
      </c>
      <c r="D837" s="71">
        <f ca="1">SUM(0.5*(F837-B837)+B837)</f>
        <v>27</v>
      </c>
      <c r="E837" s="71">
        <f ca="1">SUM(0.75*(F837-B837),B837)</f>
        <v>25</v>
      </c>
      <c r="F837" s="108">
        <v>23</v>
      </c>
      <c r="G837" s="71">
        <f ca="1">SUM(0.25*(J837-F837),F837)</f>
        <v>21</v>
      </c>
      <c r="H837" s="71">
        <f ca="1">SUM(0.5*(J837-F837),F837)</f>
        <v>19</v>
      </c>
      <c r="I837" s="71">
        <f ca="1">SUM(0.75*(J837-F837),F837)</f>
        <v>17</v>
      </c>
      <c r="J837" s="108">
        <f ca="1">SUM(F837,-B837,F837)</f>
        <v>15</v>
      </c>
      <c r="K837" s="71">
        <f ca="1">SUM(0.5*(L837-J837),J837)</f>
        <v>13.5</v>
      </c>
      <c r="L837" s="108">
        <f ca="1">SUM(J837,J837,-H837,0.25*ABS(J837-H837))</f>
        <v>12</v>
      </c>
      <c r="M837" s="109">
        <f ca="1">SUM(0.166*(R837-L837),L837)</f>
        <v>12.83</v>
      </c>
      <c r="N837" s="109">
        <f ca="1">SUM(0.333*(R837-L837),L837)</f>
        <v>13.665</v>
      </c>
      <c r="O837" s="71">
        <f ca="1">SUM(0.5*(R837-L837),L837)</f>
        <v>14.5</v>
      </c>
      <c r="P837" s="71">
        <f ca="1">SUM(0.666*(R837-L837),L837)</f>
        <v>15.33</v>
      </c>
      <c r="Q837" s="71">
        <f ca="1">SUM(0.832*(R837-L837),L837)</f>
        <v>16.16</v>
      </c>
      <c r="R837" s="108">
        <v>17</v>
      </c>
      <c r="S837" s="122"/>
      <c r="T837" s="111">
        <f ca="1">SUM((AT20+AU20+AV20+BA18+BB18+BC18+BH16+BI16+BJ16)*0.132/3,(AW19+AX19+AY19+AZ19+BD17+BE17+BF17+BG17+BK15+BL15+BM15+BN15+BO14+BP14+BQ14+BR14+BS13+BT13+BU13+BV13+BW12+BX12+BY12+BZ12)*0.132/4,(CA11+CB11+CC11+CD10+CE10+CF10)*0.132/3,(CE9+CD9+CC8+CB8+CA7+BZ7+BY6+BX6)*0.132/2,(BW5+BV4)*0.132,17)</f>
        <v>17.068538461538463</v>
      </c>
      <c r="U837" s="111"/>
      <c r="V837" s="122"/>
      <c r="W837" s="108"/>
    </row>
    <row r="838" spans="2:23">
      <c r="B838" s="108">
        <v>32</v>
      </c>
      <c r="C838" s="71">
        <f ca="1">SUM(0.25*(F838-B838),B838)</f>
        <v>29.75</v>
      </c>
      <c r="D838" s="71">
        <f ca="1">SUM(0.5*(F838-B838)+B838)</f>
        <v>27.5</v>
      </c>
      <c r="E838" s="71">
        <f ca="1">SUM(0.75*(F838-B838),B838)</f>
        <v>25.25</v>
      </c>
      <c r="F838" s="108">
        <v>23</v>
      </c>
      <c r="G838" s="71">
        <f ca="1">SUM(0.25*(J838-F838),F838)</f>
        <v>20.75</v>
      </c>
      <c r="H838" s="71">
        <f ca="1">SUM(0.5*(J838-F838),F838)</f>
        <v>18.5</v>
      </c>
      <c r="I838" s="71">
        <f ca="1">SUM(0.75*(J838-F838),F838)</f>
        <v>16.25</v>
      </c>
      <c r="J838" s="108">
        <f ca="1">SUM(F838,-B838,F838)</f>
        <v>14</v>
      </c>
      <c r="K838" s="71">
        <f ca="1">SUM(0.5*(L838-J838),J838)</f>
        <v>12.3125</v>
      </c>
      <c r="L838" s="108">
        <f ca="1">SUM(J838,J838,-H838,0.25*ABS(J838-H838))</f>
        <v>10.625</v>
      </c>
      <c r="M838" s="109">
        <f ca="1">SUM(0.166*(R838-L838),L838)</f>
        <v>11.683250000000001</v>
      </c>
      <c r="N838" s="109">
        <f ca="1">SUM(0.333*(R838-L838),L838)</f>
        <v>12.747875</v>
      </c>
      <c r="O838" s="71">
        <f ca="1">SUM(0.5*(R838-L838),L838)</f>
        <v>13.8125</v>
      </c>
      <c r="P838" s="71">
        <f ca="1">SUM(0.666*(R838-L838),L838)</f>
        <v>14.870750000000001</v>
      </c>
      <c r="Q838" s="71">
        <f ca="1">SUM(0.832*(R838-L838),L838)</f>
        <v>15.928999999999999</v>
      </c>
      <c r="R838" s="108">
        <v>17</v>
      </c>
      <c r="S838" s="122"/>
      <c r="T838" s="111">
        <f ca="1">SUM((AR20+AS20+AT20)*0.132/3,(AU19+AV19+AW19+AX19+AY18+AZ18+BA18+BB18+BC17+BD17+BE17+BF17+BG16+BH16+BI16+BJ16+BP14+BQ14+BR14+BS14+BY12+BZ12+CA12+CB12+CC11+CD11+CE11+CF11)*0.132/4,(BK15+BL15+BM15+BN15+BO15+BT13+BU13+BV13+BW13+BX13)*0.132/5,(CG10+CH10+CI10+CH9+CG9+CF9)*0.132/3,(CE8+CD8+CC7+CB7+CA6+BZ6+BY5+BX5+BW4+BV4)*0.132/2,17)</f>
        <v>16.934338461538463</v>
      </c>
      <c r="U838" s="111"/>
      <c r="V838" s="122"/>
      <c r="W838" s="108"/>
    </row>
    <row r="839" spans="2:23">
      <c r="B839" s="108">
        <v>33</v>
      </c>
      <c r="C839" s="71">
        <f ca="1">SUM(0.25*(F839-B839),B839)</f>
        <v>30.5</v>
      </c>
      <c r="D839" s="71">
        <f ca="1">SUM(0.5*(F839-B839)+B839)</f>
        <v>28</v>
      </c>
      <c r="E839" s="71">
        <f ca="1">SUM(0.75*(F839-B839),B839)</f>
        <v>25.5</v>
      </c>
      <c r="F839" s="108">
        <v>23</v>
      </c>
      <c r="G839" s="71">
        <f ca="1">SUM(0.25*(J839-F839),F839)</f>
        <v>20.5</v>
      </c>
      <c r="H839" s="71">
        <f ca="1">SUM(0.5*(J839-F839),F839)</f>
        <v>18</v>
      </c>
      <c r="I839" s="71">
        <f ca="1">SUM(0.75*(J839-F839),F839)</f>
        <v>15.5</v>
      </c>
      <c r="J839" s="108">
        <f ca="1">SUM(F839,-B839,F839)</f>
        <v>13</v>
      </c>
      <c r="K839" s="71">
        <f ca="1">SUM(0.5*(L839-J839),J839)</f>
        <v>11.125</v>
      </c>
      <c r="L839" s="108">
        <f ca="1">SUM(J839,J839,-H839,0.25*ABS(J839-H839))</f>
        <v>9.25</v>
      </c>
      <c r="M839" s="109">
        <f ca="1">SUM(0.166*(R839-L839),L839)</f>
        <v>10.5365</v>
      </c>
      <c r="N839" s="109">
        <f ca="1">SUM(0.333*(R839-L839),L839)</f>
        <v>11.83075</v>
      </c>
      <c r="O839" s="71">
        <f ca="1">SUM(0.5*(R839-L839),L839)</f>
        <v>13.125</v>
      </c>
      <c r="P839" s="71">
        <f ca="1">SUM(0.666*(R839-L839),L839)</f>
        <v>14.4115</v>
      </c>
      <c r="Q839" s="71">
        <f ca="1">SUM(0.832*(R839-L839),L839)</f>
        <v>15.698</v>
      </c>
      <c r="R839" s="108">
        <v>17</v>
      </c>
      <c r="S839" s="122"/>
      <c r="T839" s="111">
        <f ca="1">SUM((AP20+AQ20+AR20+AS20+AT19+AU19+AV19+AW19+BC17+BD17+BE17+BF17+BG16+BH16+BI16+BJ16)*0.132/4,(AX18+AY18+AZ18+BA18+BB18+BK15+BL15+BM15+BN15+BO15+BP14+BQ14+BR14+BS14+BT14+BU13+BV13+BW13+BX13+BY13+BZ12+CA12+CB12+CC12+CD12)*0.132/5,(CE11+CF11+CG11+CH11+CI10+CJ10+CK10+CL10)*0.132/4,(CK9+CJ9+CI9+CH8+CG8+CF8+CE7+CD7+CC7+CB6+CA6+BZ6)*0.132/3,(BY5+BX5+BW4+BV4)*0.132/2,17)</f>
        <v>17.028938461538463</v>
      </c>
      <c r="U839" s="111"/>
      <c r="V839" s="122"/>
      <c r="W839" s="108"/>
    </row>
    <row r="840" spans="2:23">
      <c r="B840" s="108">
        <v>34</v>
      </c>
      <c r="C840" s="71">
        <f ca="1">SUM(0.25*(F840-B840),B840)</f>
        <v>31.25</v>
      </c>
      <c r="D840" s="71">
        <f ca="1">SUM(0.5*(F840-B840)+B840)</f>
        <v>28.5</v>
      </c>
      <c r="E840" s="71">
        <f ca="1">SUM(0.75*(F840-B840),B840)</f>
        <v>25.75</v>
      </c>
      <c r="F840" s="108">
        <v>23</v>
      </c>
      <c r="G840" s="71">
        <f ca="1">SUM(0.25*(J840-F840),F840)</f>
        <v>20.25</v>
      </c>
      <c r="H840" s="71">
        <f ca="1">SUM(0.5*(J840-F840),F840)</f>
        <v>17.5</v>
      </c>
      <c r="I840" s="71">
        <f ca="1">SUM(0.75*(J840-F840),F840)</f>
        <v>14.75</v>
      </c>
      <c r="J840" s="108">
        <f ca="1">SUM(F840,-B840,F840)</f>
        <v>12</v>
      </c>
      <c r="K840" s="71">
        <f ca="1">SUM(0.5*(L840-J840),J840)</f>
        <v>9.9375</v>
      </c>
      <c r="L840" s="108">
        <f ca="1">SUM(J840,J840,-H840,0.25*ABS(J840-H840))</f>
        <v>7.875</v>
      </c>
      <c r="M840" s="109">
        <f ca="1">SUM(0.166*(R840-L840),L840)</f>
        <v>9.38975</v>
      </c>
      <c r="N840" s="109">
        <f ca="1">SUM(0.333*(R840-L840),L840)</f>
        <v>10.913625</v>
      </c>
      <c r="O840" s="71">
        <f ca="1">SUM(0.5*(R840-L840),L840)</f>
        <v>12.4375</v>
      </c>
      <c r="P840" s="71">
        <f ca="1">SUM(0.666*(R840-L840),L840)</f>
        <v>13.95225</v>
      </c>
      <c r="Q840" s="71">
        <f ca="1">SUM(0.832*(R840-L840),L840)</f>
        <v>15.466999999999999</v>
      </c>
      <c r="R840" s="108">
        <v>17</v>
      </c>
      <c r="S840" s="122"/>
      <c r="T840" s="111">
        <f ca="1">SUM((AN20+AO20+AP20+AQ20+AW18+AX18+AY18+AZ18)*0.132/4,(AR19+AS19+AT19+AU19+AV19+BA17+BB17+BC17+BD17+BE17+BF16+BG16+BH16+BI16+BJ16)*0.132/5,(BK15+BL15+BM15+BN15+BO15+BP15+BV13+BW13+BX13+BY13+BZ13+CA13)*0.132/6,(BQ14+BR14+BS14+BT14+BU14+CB12+CC12+CD12+CE12+CF12)*0.132/5,(CG11+CH11+CI11+CJ11+CK10+CL10+CM10+CN10)*0.132/4,(CM9+CL9+CK9+CJ8+CI8+CH8+CG7+CF7+CE7+CD6+CC6+CB6+CA5+BZ5+BY5+BX4+BW4+BV4)*0.132/3,17)</f>
        <v>16.745138461538463</v>
      </c>
      <c r="U840" s="111"/>
      <c r="V840" s="122"/>
      <c r="W840" s="108"/>
    </row>
    <row r="841" spans="2:23">
      <c r="B841" s="108">
        <v>35</v>
      </c>
      <c r="C841" s="71">
        <f ca="1">SUM(0.25*(F841-B841),B841)</f>
        <v>32</v>
      </c>
      <c r="D841" s="71">
        <f ca="1">SUM(0.5*(F841-B841)+B841)</f>
        <v>29</v>
      </c>
      <c r="E841" s="71">
        <f ca="1">SUM(0.75*(F841-B841),B841)</f>
        <v>26</v>
      </c>
      <c r="F841" s="108">
        <v>23</v>
      </c>
      <c r="G841" s="71">
        <f ca="1">SUM(0.25*(J841-F841),F841)</f>
        <v>20</v>
      </c>
      <c r="H841" s="71">
        <f ca="1">SUM(0.5*(J841-F841),F841)</f>
        <v>17</v>
      </c>
      <c r="I841" s="71">
        <f ca="1">SUM(0.75*(J841-F841),F841)</f>
        <v>14</v>
      </c>
      <c r="J841" s="108">
        <f ca="1">SUM(F841,-B841,F841)</f>
        <v>11</v>
      </c>
      <c r="K841" s="71">
        <f ca="1">SUM(0.5*(L841-J841),J841)</f>
        <v>8.75</v>
      </c>
      <c r="L841" s="108">
        <f ca="1">SUM(J841,J841,-H841,0.25*ABS(J841-H841))</f>
        <v>6.5</v>
      </c>
      <c r="M841" s="109">
        <f ca="1">SUM(0.166*(R841-L841),L841)</f>
        <v>8.243</v>
      </c>
      <c r="N841" s="109">
        <f ca="1">SUM(0.333*(R841-L841),L841)</f>
        <v>9.9965000000000011</v>
      </c>
      <c r="O841" s="71">
        <f ca="1">SUM(0.5*(R841-L841),L841)</f>
        <v>11.75</v>
      </c>
      <c r="P841" s="71">
        <f ca="1">SUM(0.666*(R841-L841),L841)</f>
        <v>13.493</v>
      </c>
      <c r="Q841" s="71">
        <f ca="1">SUM(0.832*(R841-L841),L841)</f>
        <v>15.235999999999999</v>
      </c>
      <c r="R841" s="108">
        <v>17</v>
      </c>
      <c r="S841" s="122"/>
      <c r="T841" s="111">
        <f ca="1">SUM((AL20+AM20+AN20+AO20+AP20+AQ19+AR19+AS19+AT19+AU19+AV18+AW18+AX18+AY18+AZ18+BA17+BB17+BC17+BD17+BE17+BF16+BG16+BH16+BI16+BJ16)*0.132/5,(BK15+BL15+BM15+BN15+BO15+BP15+BQ14+BR14+BS14+BT14+BU14+BV14+BW13+BX13+BY13+BZ13+CA13+CB13+CC12+CD12+CE12+CF12+CG12+CH12)*0.132/6,(CI11+CJ11+CK11+CL11+CM11)*0.132/5,(CN10+CO10+CP10+CQ10+CP9+CO9+CN9+CM9+CL8+CK8+CJ8+CI8+CH7+CG7+CF7+CE7)*0.132/4,(CD6+CC6+CB6+CA5+BZ5+BY5+BX4+BW4+BV4)*0.132/3,17)</f>
        <v>16.591138461538463</v>
      </c>
      <c r="U841" s="111"/>
      <c r="V841" s="122"/>
      <c r="W841" s="108"/>
    </row>
    <row r="842" spans="2:23">
      <c r="B842" s="108">
        <v>36</v>
      </c>
      <c r="C842" s="71">
        <f ca="1">SUM(0.25*(F842-B842),B842)</f>
        <v>32.75</v>
      </c>
      <c r="D842" s="71">
        <f ca="1">SUM(0.5*(F842-B842)+B842)</f>
        <v>29.5</v>
      </c>
      <c r="E842" s="71">
        <f ca="1">SUM(0.75*(F842-B842),B842)</f>
        <v>26.25</v>
      </c>
      <c r="F842" s="108">
        <v>23</v>
      </c>
      <c r="G842" s="71">
        <f ca="1">SUM(0.25*(J842-F842),F842)</f>
        <v>19.75</v>
      </c>
      <c r="H842" s="71">
        <f ca="1">SUM(0.5*(J842-F842),F842)</f>
        <v>16.5</v>
      </c>
      <c r="I842" s="71">
        <f ca="1">SUM(0.75*(J842-F842),F842)</f>
        <v>13.25</v>
      </c>
      <c r="J842" s="108">
        <f ca="1">SUM(F842,-B842,F842)</f>
        <v>10</v>
      </c>
      <c r="K842" s="71">
        <f ca="1">SUM(0.5*(L842-J842),J842)</f>
        <v>7.5625</v>
      </c>
      <c r="L842" s="108">
        <f ca="1">SUM(J842,J842,-H842,0.25*ABS(J842-H842))</f>
        <v>5.125</v>
      </c>
      <c r="M842" s="109">
        <f ca="1">SUM(0.166*(R842-L842),L842)</f>
        <v>7.09625</v>
      </c>
      <c r="N842" s="109">
        <f ca="1">SUM(0.333*(R842-L842),L842)</f>
        <v>9.079375</v>
      </c>
      <c r="O842" s="71">
        <f ca="1">SUM(0.5*(R842-L842),L842)</f>
        <v>11.0625</v>
      </c>
      <c r="P842" s="71">
        <f ca="1">SUM(0.666*(R842-L842),L842)</f>
        <v>13.033750000000001</v>
      </c>
      <c r="Q842" s="71">
        <f ca="1">SUM(0.832*(R842-L842),L842)</f>
        <v>15.004999999999999</v>
      </c>
      <c r="R842" s="108">
        <v>17</v>
      </c>
      <c r="S842" s="122"/>
      <c r="T842" s="111">
        <f ca="1">SUM((AJ20+AK20+AL20+AM20+AN20+AU18+AV18+AW18+AX18+AY18+BF16+BG16+BH16+BI16+BJ16)*0.132/5,(AO19+AP19+AQ19+AR19+AS19+AT19+AZ17+BA17+BB17+BC17+BD17+BE17+BR14+BS14+BT14+BU14+BV14+BW14+CE12+CF12+CG12+CH12+CI12+CJ12)*0.132/6,(BK15+BL15+BM15+BN15+BO15+BP15+BQ15+BX13+BY13+BZ13+CA13+CB13+CC13+CD13)*0.132/7,(CK11+CL11+CM11+CN11+CO11+CP10+CQ10+CR10+CS10+CT10)*0.132/5,(CS9+CR9+CQ9+CP9+CO8+CN8+CM8+CL8+CK7+CJ7+CI7+CH7+CG6+CF6+CE6+CD6+CC5+CB5+CA5+BZ5+BY4+BX4+BW4+BV4)*0.132/4,17)</f>
        <v>16.346624175824175</v>
      </c>
      <c r="U842" s="111"/>
      <c r="V842" s="122"/>
      <c r="W842" s="108"/>
    </row>
    <row r="843" spans="2:23">
      <c r="B843" s="108">
        <v>37</v>
      </c>
      <c r="C843" s="71">
        <f ca="1">SUM(0.25*(F843-B843),B843)</f>
        <v>33.5</v>
      </c>
      <c r="D843" s="71">
        <f ca="1">SUM(0.5*(F843-B843)+B843)</f>
        <v>30</v>
      </c>
      <c r="E843" s="71">
        <f ca="1">SUM(0.75*(F843-B843),B843)</f>
        <v>26.5</v>
      </c>
      <c r="F843" s="108">
        <v>23</v>
      </c>
      <c r="G843" s="71">
        <f ca="1">SUM(0.25*(J843-F843),F843)</f>
        <v>19.5</v>
      </c>
      <c r="H843" s="71">
        <f ca="1">SUM(0.5*(J843-F843),F843)</f>
        <v>16</v>
      </c>
      <c r="I843" s="71">
        <f ca="1">SUM(0.75*(J843-F843),F843)</f>
        <v>12.5</v>
      </c>
      <c r="J843" s="108">
        <f ca="1">SUM(F843,-B843,F843)</f>
        <v>9</v>
      </c>
      <c r="K843" s="71">
        <f ca="1">SUM(0.5*(L843-J843),J843)</f>
        <v>6.375</v>
      </c>
      <c r="L843" s="108">
        <f ca="1">SUM(J843,J843,-H843,0.25*ABS(J843-H843))</f>
        <v>3.75</v>
      </c>
      <c r="M843" s="109">
        <f ca="1">SUM(0.166*(R843-L843),L843)</f>
        <v>5.9495000000000005</v>
      </c>
      <c r="N843" s="109">
        <f ca="1">SUM(0.333*(R843-L843),L843)</f>
        <v>8.16225</v>
      </c>
      <c r="O843" s="71">
        <f ca="1">SUM(0.5*(R843-L843),L843)</f>
        <v>10.375</v>
      </c>
      <c r="P843" s="71">
        <f ca="1">SUM(0.666*(R843-L843),L843)</f>
        <v>12.5745</v>
      </c>
      <c r="Q843" s="71">
        <f ca="1">SUM(0.832*(R843-L843),L843)</f>
        <v>14.774</v>
      </c>
      <c r="R843" s="108">
        <v>17</v>
      </c>
      <c r="S843" s="122"/>
      <c r="T843" s="111">
        <f ca="1">SUM((AH20+AI20+AJ20+AK20+AL20)*0.132/5,(AM19+AN19+AO19+AP19+AQ19+AR19+AS18+AT18+AU18+AV18+AW18+AX18+AY17+AZ17+BA17+BB17+BC17+BD17+BE16+BF16+BG16+BH16+BI16+BJ16)*0.132/6,(BK15+BL15+BM15+BN15+BO15+BP15+BQ15+BR14+BS14+BT14+BU14+BV14+BW14+BX14+BY13+BZ13+CA13+CB13+CC13+CD13+CE13+CF12+CG12+CH12+CI12+CJ12+CK12+CL12)*0.132/7,(CM11+CN11+CO11+CP11+CQ11+CR11)*0.132/6,(CS10+CT10+CU10+CV10+CW10+CV9+CU9+CT9+CS9+CR9+CQ8+CP8+CO8+CN8+CM8+CL7+CK7+CJ7+CI7+CH7)*0.132/5,(CG6+CF6+CE6+CD6+CC5+CB5+CA5+BZ5+BY4+BX4+BW4+BV4)*0.132/4,17)</f>
        <v>16.136995604395604</v>
      </c>
      <c r="U843" s="111"/>
      <c r="V843" s="122"/>
      <c r="W843" s="108"/>
    </row>
    <row r="844" spans="2:23">
      <c r="B844" s="108">
        <v>38</v>
      </c>
      <c r="C844" s="71">
        <f ca="1">SUM(0.25*(F844-B844),B844)</f>
        <v>34.25</v>
      </c>
      <c r="D844" s="71">
        <f ca="1">SUM(0.5*(F844-B844)+B844)</f>
        <v>30.5</v>
      </c>
      <c r="E844" s="71">
        <f ca="1">SUM(0.75*(F844-B844),B844)</f>
        <v>26.75</v>
      </c>
      <c r="F844" s="108">
        <v>23</v>
      </c>
      <c r="G844" s="71">
        <f ca="1">SUM(0.25*(J844-F844),F844)</f>
        <v>19.25</v>
      </c>
      <c r="H844" s="71">
        <f ca="1">SUM(0.5*(J844-F844),F844)</f>
        <v>15.5</v>
      </c>
      <c r="I844" s="71">
        <f ca="1">SUM(0.75*(J844-F844),F844)</f>
        <v>11.75</v>
      </c>
      <c r="J844" s="108">
        <f ca="1">SUM(F844,-B844,F844)</f>
        <v>8</v>
      </c>
      <c r="K844" s="71">
        <f ca="1">SUM(0.5*(L844-J844),J844)</f>
        <v>5.1875</v>
      </c>
      <c r="L844" s="108">
        <f ca="1">SUM(J844,J844,-H844,0.25*ABS(J844-H844))</f>
        <v>2.375</v>
      </c>
      <c r="M844" s="109">
        <f ca="1">SUM(0.166*(R844-L844),L844)</f>
        <v>4.80275</v>
      </c>
      <c r="N844" s="109">
        <f ca="1">SUM(0.333*(R844-L844),L844)</f>
        <v>7.2451250000000007</v>
      </c>
      <c r="O844" s="71">
        <f ca="1">SUM(0.5*(R844-L844),L844)</f>
        <v>9.6875</v>
      </c>
      <c r="P844" s="71">
        <f ca="1">SUM(0.666*(R844-L844),L844)</f>
        <v>12.115250000000001</v>
      </c>
      <c r="Q844" s="71">
        <f ca="1">SUM(0.832*(R844-L844),L844)</f>
        <v>14.543</v>
      </c>
      <c r="R844" s="108">
        <v>17</v>
      </c>
      <c r="S844" s="122"/>
      <c r="T844" s="111">
        <f ca="1">SUM((AF20+AG20+AH20+AI20+AJ20+AK20+AL19+AM19+AN19+AO19+AP19+AQ19+AY17+AZ17+BA17+BB17+BC17+BD17+BE16+BF16+BG16+BH16+BI16+BJ16)*0.132/6,(AR18+AS18+AT18+AU18+AV18+AW18+AX18+BS14+BT14+BU14+BV14+BW14+BX14+BY14+CH12+CI12+CJ12+CK12+CL12+CM12+CN12)*0.132/7,(BK15+BL15+BM15+BN15+BO15+BP15+BQ15+BR15+BZ13+CA13+CB13+CC13+CD13+CE13+CF13+CG13)*0.132/8,(CO11+CP11+CQ11+CR11+CS11+CT11)*0.132/6,(CU10+CV10+CW10+CX10+CY10+CX9+CW9+CV9+CU9+CT9+CS8+CR8+CQ8+CP8+CO8+CN7+CM7+CL7+CK7+CJ7+CI6+CH6+CG6+CF6+CE6+CD5+CC5+CB5+CA5+BZ5)*0.132/5,(BY4+BX4+BW4+BV4)*0.132/4,17)</f>
        <v>16.065181318681319</v>
      </c>
      <c r="U844" s="111"/>
      <c r="V844" s="122"/>
      <c r="W844" s="108"/>
    </row>
    <row r="845" spans="2:23">
      <c r="B845" s="108">
        <v>39</v>
      </c>
      <c r="C845" s="71">
        <f ca="1">SUM(0.25*(F845-B845),B845)</f>
        <v>35</v>
      </c>
      <c r="D845" s="71">
        <f ca="1">SUM(0.5*(F845-B845)+B845)</f>
        <v>31</v>
      </c>
      <c r="E845" s="71">
        <f ca="1">SUM(0.75*(F845-B845),B845)</f>
        <v>27</v>
      </c>
      <c r="F845" s="108">
        <v>23</v>
      </c>
      <c r="G845" s="71">
        <f ca="1">SUM(0.25*(J845-F845),F845)</f>
        <v>19</v>
      </c>
      <c r="H845" s="71">
        <f ca="1">SUM(0.5*(J845-F845),F845)</f>
        <v>15</v>
      </c>
      <c r="I845" s="71">
        <f ca="1">SUM(0.75*(J845-F845),F845)</f>
        <v>11</v>
      </c>
      <c r="J845" s="108">
        <f ca="1">SUM(F845,-B845,F845)</f>
        <v>7</v>
      </c>
      <c r="K845" s="71">
        <f ca="1">SUM(0.5*(L845-J845),J845)</f>
        <v>4</v>
      </c>
      <c r="L845" s="108">
        <f ca="1">SUM(J845,J845,-H845,0.25*ABS(J845-H845))</f>
        <v>1</v>
      </c>
      <c r="M845" s="109">
        <f ca="1">SUM(0.166*(R845-L845),L845)</f>
        <v>3.656</v>
      </c>
      <c r="N845" s="109">
        <f ca="1">SUM(0.333*(R845-L845),L845)</f>
        <v>6.328</v>
      </c>
      <c r="O845" s="71">
        <f ca="1">SUM(0.5*(R845-L845),L845)</f>
        <v>9</v>
      </c>
      <c r="P845" s="71">
        <f ca="1">SUM(0.666*(R845-L845),L845)</f>
        <v>11.656</v>
      </c>
      <c r="Q845" s="71">
        <f ca="1">SUM(0.832*(R845-L845),L845)</f>
        <v>14.312</v>
      </c>
      <c r="R845" s="108">
        <v>17</v>
      </c>
      <c r="S845" s="122"/>
      <c r="T845" s="111">
        <f ca="1">SUM((AD20+AE20+AF20+AG20+AH20+AI20+AQ18+AR18+AS18+AT18+AU18+AV18)*0.132/6,(AJ19+AK19+AL19+AM19+AN19+AO19+AP19+AW17+AX17+AY17+AZ17+BA17+BB17+BC17+BD16+BE16+BF16+BG16+BH16+BI16+BJ16)*0.132/7,(BK15+BL15+BM15+BN15+BO15+BP15+BQ15+BR15+BS14+BT14+BU14+BV14+BW14+BX14+BY14+BZ14+CA13+CB13+CC13+CD13+CE13++CF13+CG13+CH13+CI12+CJ12+CK12+CL12+CM12+CN12+CO12+CP12)*0.132/8,(CQ11+CR11+CS11+CT11+CU11+CV11+CW10+CX10+CY10+CZ10+DA10+DB10+DA9+CZ9+CY9+CX9+CW9+CV9+CU8+CT8+CS8+CR8+CQ8+CP8)*0.132/6,(CO7+CN7+CM7+CL7+CK7+CJ6+CI6+CH6+CG6+CF6+CE5+CD5+CC5+CB5+CA5+BZ4+BY4+BX4+BW4+BV4)*0.132/5,17)</f>
        <v>15.93978131868132</v>
      </c>
      <c r="U845" s="111"/>
      <c r="V845" s="122"/>
      <c r="W845" s="108"/>
    </row>
    <row r="846" spans="2:23">
      <c r="B846" s="108"/>
      <c r="C846" s="71"/>
      <c r="D846" s="71"/>
      <c r="E846" s="71"/>
      <c r="F846" s="108"/>
      <c r="G846" s="71"/>
      <c r="H846" s="71"/>
      <c r="I846" s="71"/>
      <c r="J846" s="108"/>
      <c r="K846" s="71"/>
      <c r="L846" s="108"/>
      <c r="M846" s="109"/>
      <c r="N846" s="109"/>
      <c r="O846" s="71"/>
      <c r="P846" s="71"/>
      <c r="Q846" s="71"/>
      <c r="R846" s="108"/>
      <c r="S846" s="122"/>
      <c r="T846" s="111"/>
      <c r="U846" s="111"/>
      <c r="V846" s="122"/>
      <c r="W846" s="108"/>
    </row>
    <row r="847" spans="2:23">
      <c r="B847" s="108">
        <v>27</v>
      </c>
      <c r="C847" s="71">
        <f ca="1">SUM(0.25*(F847-B847),B847)</f>
        <v>26.25</v>
      </c>
      <c r="D847" s="71">
        <f ca="1">SUM(0.5*(F847-B847)+B847)</f>
        <v>25.5</v>
      </c>
      <c r="E847" s="71">
        <f ca="1">SUM(0.75*(F847-B847),B847)</f>
        <v>24.75</v>
      </c>
      <c r="F847" s="108">
        <v>24</v>
      </c>
      <c r="G847" s="71">
        <f ca="1">SUM(0.25*(J847-F847),F847)</f>
        <v>23.25</v>
      </c>
      <c r="H847" s="71">
        <f ca="1">SUM(0.5*(J847-F847),F847)</f>
        <v>22.5</v>
      </c>
      <c r="I847" s="71">
        <f ca="1">SUM(0.75*(J847-F847),F847)</f>
        <v>21.75</v>
      </c>
      <c r="J847" s="108">
        <f ca="1">SUM(F847,-B847,F847)</f>
        <v>21</v>
      </c>
      <c r="K847" s="71">
        <f ca="1">SUM(0.5*(L847-J847),J847)</f>
        <v>20.4375</v>
      </c>
      <c r="L847" s="108">
        <f ca="1">SUM(J847,J847,-H847,0.25*ABS(J847-H847))</f>
        <v>19.875</v>
      </c>
      <c r="M847" s="109">
        <f ca="1">SUM(0.166*(R847-L847),L847)</f>
        <v>19.39775</v>
      </c>
      <c r="N847" s="109">
        <f ca="1">SUM(0.333*(R847-L847),L847)</f>
        <v>18.917625</v>
      </c>
      <c r="O847" s="71">
        <f ca="1">SUM(0.5*(R847-L847),L847)</f>
        <v>18.4375</v>
      </c>
      <c r="P847" s="71">
        <f ca="1">SUM(0.666*(R847-L847),L847)</f>
        <v>17.96025</v>
      </c>
      <c r="Q847" s="71">
        <f ca="1">SUM(0.832*(R847-L847),L847)</f>
        <v>17.483</v>
      </c>
      <c r="R847" s="108">
        <v>17</v>
      </c>
      <c r="S847" s="122"/>
      <c r="T847" s="111">
        <f ca="1">SUM((BB20+BE18+BH16+BK14+BN12+BO11+BP10+BQ9+BR8+BS7+BT6+BU5+BV4)*0.132,(BC19+BD19+BF17+BG17+BI15+BJ15+BL13+BM13)*0.132/2,17)</f>
        <v>16.595538461538464</v>
      </c>
      <c r="U847" s="111"/>
      <c r="V847" s="122"/>
      <c r="W847" s="108"/>
    </row>
    <row r="848" spans="2:23">
      <c r="B848" s="108">
        <v>28</v>
      </c>
      <c r="C848" s="71">
        <f ca="1">SUM(0.25*(F848-B848),B848)</f>
        <v>27</v>
      </c>
      <c r="D848" s="71">
        <f ca="1">SUM(0.5*(F848-B848)+B848)</f>
        <v>26</v>
      </c>
      <c r="E848" s="71">
        <f ca="1">SUM(0.75*(F848-B848),B848)</f>
        <v>25</v>
      </c>
      <c r="F848" s="108">
        <v>24</v>
      </c>
      <c r="G848" s="71">
        <f ca="1">SUM(0.25*(J848-F848),F848)</f>
        <v>23</v>
      </c>
      <c r="H848" s="71">
        <f ca="1">SUM(0.5*(J848-F848),F848)</f>
        <v>22</v>
      </c>
      <c r="I848" s="71">
        <f ca="1">SUM(0.75*(J848-F848),F848)</f>
        <v>21</v>
      </c>
      <c r="J848" s="108">
        <f ca="1">SUM(F848,-B848,F848)</f>
        <v>20</v>
      </c>
      <c r="K848" s="71">
        <f ca="1">SUM(0.5*(L848-J848),J848)</f>
        <v>19.25</v>
      </c>
      <c r="L848" s="108">
        <f ca="1">SUM(J848,J848,-H848,0.25*ABS(J848-H848))</f>
        <v>18.5</v>
      </c>
      <c r="M848" s="109">
        <f ca="1">SUM(0.166*(R848-L848),L848)</f>
        <v>18.251</v>
      </c>
      <c r="N848" s="109">
        <f ca="1">SUM(0.333*(R848-L848),L848)</f>
        <v>18.0005</v>
      </c>
      <c r="O848" s="71">
        <f ca="1">SUM(0.5*(R848-L848),L848)</f>
        <v>17.75</v>
      </c>
      <c r="P848" s="71">
        <f ca="1">SUM(0.666*(R848-L848),L848)</f>
        <v>17.501</v>
      </c>
      <c r="Q848" s="71">
        <f ca="1">SUM(0.832*(R848-L848),L848)</f>
        <v>17.252</v>
      </c>
      <c r="R848" s="108">
        <v>17</v>
      </c>
      <c r="S848" s="122"/>
      <c r="T848" s="111">
        <f ca="1">SUM((BA19+BB19+BC18+BD18+BE17+BF17+BG16+BH16+BI15+BJ15+BK14+BL14+BM13+BN13+BO12+BP12+BQ11+BR11)*0.132/2,(AZ20+BS10+BT9+BT8+BU7+BU6+BV5+BV4)*0.132,17)</f>
        <v>16.661538461538463</v>
      </c>
      <c r="U848" s="111"/>
      <c r="V848" s="122"/>
      <c r="W848" s="108"/>
    </row>
    <row r="849" spans="2:23">
      <c r="B849" s="108">
        <v>29</v>
      </c>
      <c r="C849" s="71">
        <f ca="1">SUM(0.25*(F849-B849),B849)</f>
        <v>27.75</v>
      </c>
      <c r="D849" s="71">
        <f ca="1">SUM(0.5*(F849-B849)+B849)</f>
        <v>26.5</v>
      </c>
      <c r="E849" s="71">
        <f ca="1">SUM(0.75*(F849-B849),B849)</f>
        <v>25.25</v>
      </c>
      <c r="F849" s="108">
        <v>24</v>
      </c>
      <c r="G849" s="71">
        <f ca="1">SUM(0.25*(J849-F849),F849)</f>
        <v>22.75</v>
      </c>
      <c r="H849" s="71">
        <f ca="1">SUM(0.5*(J849-F849),F849)</f>
        <v>21.5</v>
      </c>
      <c r="I849" s="71">
        <f ca="1">SUM(0.75*(J849-F849),F849)</f>
        <v>20.25</v>
      </c>
      <c r="J849" s="108">
        <f ca="1">SUM(F849,-B849,F849)</f>
        <v>19</v>
      </c>
      <c r="K849" s="71">
        <f ca="1">SUM(0.5*(L849-J849),J849)</f>
        <v>18.0625</v>
      </c>
      <c r="L849" s="108">
        <f ca="1">SUM(J849,J849,-H849,0.25*ABS(J849-H849))</f>
        <v>17.125</v>
      </c>
      <c r="M849" s="109">
        <f ca="1">SUM(0.166*(R849-L849),L849)</f>
        <v>17.10425</v>
      </c>
      <c r="N849" s="109">
        <f ca="1">SUM(0.333*(R849-L849),L849)</f>
        <v>17.083375</v>
      </c>
      <c r="O849" s="71">
        <f ca="1">SUM(0.5*(R849-L849),L849)</f>
        <v>17.0625</v>
      </c>
      <c r="P849" s="71">
        <f ca="1">SUM(0.666*(R849-L849),L849)</f>
        <v>17.04175</v>
      </c>
      <c r="Q849" s="71">
        <f ca="1">SUM(0.832*(R849-L849),L849)</f>
        <v>17.021</v>
      </c>
      <c r="R849" s="108">
        <v>17</v>
      </c>
      <c r="S849" s="122"/>
      <c r="T849" s="111">
        <f ca="1">SUM((AX20+AY20+AZ19+BA19+BE17+BF17+BG16+BH16+BL14+BM14++++BQ12+BR12+BS11+BT11+BU10+BV10)*0.132/2,(BB18+BC18+BD18+BI15+BJ15+BK15+BN13+BO13+BP13)*0.132/3,(BV9+BV8+BV7+BV6+BV5+BV4)*0.132,17)</f>
        <v>16.683538461538461</v>
      </c>
      <c r="U849" s="111"/>
      <c r="V849" s="122"/>
      <c r="W849" s="108"/>
    </row>
    <row r="850" spans="2:23">
      <c r="B850" s="108">
        <v>30</v>
      </c>
      <c r="C850" s="71">
        <f ca="1">SUM(0.25*(F850-B850),B850)</f>
        <v>28.5</v>
      </c>
      <c r="D850" s="71">
        <f ca="1">SUM(0.5*(F850-B850)+B850)</f>
        <v>27</v>
      </c>
      <c r="E850" s="71">
        <f ca="1">SUM(0.75*(F850-B850),B850)</f>
        <v>25.5</v>
      </c>
      <c r="F850" s="108">
        <v>24</v>
      </c>
      <c r="G850" s="71">
        <f ca="1">SUM(0.25*(J850-F850),F850)</f>
        <v>22.5</v>
      </c>
      <c r="H850" s="71">
        <f ca="1">SUM(0.5*(J850-F850),F850)</f>
        <v>21</v>
      </c>
      <c r="I850" s="71">
        <f ca="1">SUM(0.75*(J850-F850),F850)</f>
        <v>19.5</v>
      </c>
      <c r="J850" s="108">
        <f ca="1">SUM(F850,-B850,F850)</f>
        <v>18</v>
      </c>
      <c r="K850" s="71">
        <f ca="1">SUM(0.5*(L850-J850),J850)</f>
        <v>16.875</v>
      </c>
      <c r="L850" s="108">
        <f ca="1">SUM(J850,J850,-H850,0.25*ABS(J850-H850))</f>
        <v>15.75</v>
      </c>
      <c r="M850" s="109">
        <f ca="1">SUM(0.166*(R850-L850),L850)</f>
        <v>15.9575</v>
      </c>
      <c r="N850" s="109">
        <f ca="1">SUM(0.333*(R850-L850),L850)</f>
        <v>16.16625</v>
      </c>
      <c r="O850" s="71">
        <f ca="1">SUM(0.5*(R850-L850),L850)</f>
        <v>16.375</v>
      </c>
      <c r="P850" s="71">
        <f ca="1">SUM(0.666*(R850-L850),L850)</f>
        <v>16.5825</v>
      </c>
      <c r="Q850" s="71">
        <f ca="1">SUM(0.832*(R850-L850),L850)</f>
        <v>16.79</v>
      </c>
      <c r="R850" s="108">
        <v>17</v>
      </c>
      <c r="S850" s="122"/>
      <c r="T850" s="111">
        <f ca="1">SUM((AV20+AW20+BA18+BB18)*0.132/2,(AX19+AY19+AZ19+BC17+BD17+BE17+BF16+BG16+BH16+BI15+BJ15+BK15+BL14+BM14+BN14+BO13+BP13+BQ13+BR12+BS12+BT12+BU11+BV11+BW11)*0.132/3,(BX10+BY10)*0.132/2,(BX9+BX8+BW7+BW6+BV5+BV4)*0.132,17)</f>
        <v>16.485538461538461</v>
      </c>
      <c r="U850" s="111"/>
      <c r="V850" s="122"/>
      <c r="W850" s="108"/>
    </row>
    <row r="851" spans="2:23">
      <c r="B851" s="108">
        <v>31</v>
      </c>
      <c r="C851" s="71">
        <f ca="1">SUM(0.25*(F851-B851),B851)</f>
        <v>29.25</v>
      </c>
      <c r="D851" s="71">
        <f ca="1">SUM(0.5*(F851-B851)+B851)</f>
        <v>27.5</v>
      </c>
      <c r="E851" s="71">
        <f ca="1">SUM(0.75*(F851-B851),B851)</f>
        <v>25.75</v>
      </c>
      <c r="F851" s="108">
        <v>24</v>
      </c>
      <c r="G851" s="71">
        <f ca="1">SUM(0.25*(J851-F851),F851)</f>
        <v>22.25</v>
      </c>
      <c r="H851" s="71">
        <f ca="1">SUM(0.5*(J851-F851),F851)</f>
        <v>20.5</v>
      </c>
      <c r="I851" s="71">
        <f ca="1">SUM(0.75*(J851-F851),F851)</f>
        <v>18.75</v>
      </c>
      <c r="J851" s="108">
        <f ca="1">SUM(F851,-B851,F851)</f>
        <v>17</v>
      </c>
      <c r="K851" s="71">
        <f ca="1">SUM(0.5*(L851-J851),J851)</f>
        <v>15.6875</v>
      </c>
      <c r="L851" s="108">
        <f ca="1">SUM(J851,J851,-H851,0.25*ABS(J851-H851))</f>
        <v>14.375</v>
      </c>
      <c r="M851" s="109">
        <f ca="1">SUM(0.166*(R851-L851),L851)</f>
        <v>14.81075</v>
      </c>
      <c r="N851" s="109">
        <f ca="1">SUM(0.333*(R851-L851),L851)</f>
        <v>15.249125</v>
      </c>
      <c r="O851" s="71">
        <f ca="1">SUM(0.5*(R851-L851),L851)</f>
        <v>15.6875</v>
      </c>
      <c r="P851" s="71">
        <f ca="1">SUM(0.666*(R851-L851),L851)</f>
        <v>16.12325</v>
      </c>
      <c r="Q851" s="71">
        <f ca="1">SUM(0.832*(R851-L851),L851)</f>
        <v>16.559</v>
      </c>
      <c r="R851" s="108">
        <v>17</v>
      </c>
      <c r="S851" s="122"/>
      <c r="T851" s="111">
        <f ca="1">SUM((AT20+AU20+AV20+AW19+AX19+AY19+AZ18+BA18+BB18+BC17+BD17+BE17+BF16+BG16+BH16+BM14+BN14+BO14+BT12+BU12+BV12+BW11+BX11+BY11)*0.132/3,(BI15+BJ15+BK15+BL15+BP13+BQ13+BR13+BS13)*0.132/4,(BZ10+CA10)*0.132/2,(BZ9+BY8+BX7+BW6+BV5+BV4)*0.132,17)</f>
        <v>16.870538461538462</v>
      </c>
      <c r="U851" s="111"/>
      <c r="V851" s="122"/>
      <c r="W851" s="108"/>
    </row>
    <row r="852" spans="2:23">
      <c r="B852" s="108">
        <v>32</v>
      </c>
      <c r="C852" s="71">
        <f ca="1">SUM(0.25*(F852-B852),B852)</f>
        <v>30</v>
      </c>
      <c r="D852" s="71">
        <f ca="1">SUM(0.5*(F852-B852)+B852)</f>
        <v>28</v>
      </c>
      <c r="E852" s="71">
        <f ca="1">SUM(0.75*(F852-B852),B852)</f>
        <v>26</v>
      </c>
      <c r="F852" s="108">
        <v>24</v>
      </c>
      <c r="G852" s="71">
        <f ca="1">SUM(0.25*(J852-F852),F852)</f>
        <v>22</v>
      </c>
      <c r="H852" s="71">
        <f ca="1">SUM(0.5*(J852-F852),F852)</f>
        <v>20</v>
      </c>
      <c r="I852" s="71">
        <f ca="1">SUM(0.75*(J852-F852),F852)</f>
        <v>18</v>
      </c>
      <c r="J852" s="108">
        <f ca="1">SUM(F852,-B852,F852)</f>
        <v>16</v>
      </c>
      <c r="K852" s="71">
        <f ca="1">SUM(0.5*(L852-J852),J852)</f>
        <v>14.5</v>
      </c>
      <c r="L852" s="108">
        <f ca="1">SUM(J852,J852,-H852,0.25*ABS(J852-H852))</f>
        <v>13</v>
      </c>
      <c r="M852" s="109">
        <f ca="1">SUM(0.166*(R852-L852),L852)</f>
        <v>13.664</v>
      </c>
      <c r="N852" s="109">
        <f ca="1">SUM(0.333*(R852-L852),L852)</f>
        <v>14.332</v>
      </c>
      <c r="O852" s="71">
        <f ca="1">SUM(0.5*(R852-L852),L852)</f>
        <v>15</v>
      </c>
      <c r="P852" s="71">
        <f ca="1">SUM(0.666*(R852-L852),L852)</f>
        <v>15.664</v>
      </c>
      <c r="Q852" s="71">
        <f ca="1">SUM(0.832*(R852-L852),L852)</f>
        <v>16.328</v>
      </c>
      <c r="R852" s="108">
        <v>17</v>
      </c>
      <c r="S852" s="122"/>
      <c r="T852" s="111">
        <f ca="1">SUM((AR20+AS20+AT20+AY18+AZ18+BA18+BF16+BG16+BH16)*0.132/3,(AU19+AV19+AW19+AX19+BB17+BC17+BD17+BE17+BI15+BJ15+BK15+BL15+BM14+BN14+BO14+BP14+BQ13+BR13+BS13+BT13+BU12+BV12+BW12+BX12)*0.132/4,(BY11+BZ11+CA11+CB10+CC10+CD10)*0.132/3,(CC9+CB9+CA8+BZ8)*0.132/2,(BY7+BX6+BW5+BV4)*0.132,17)</f>
        <v>16.727538461538462</v>
      </c>
      <c r="U852" s="111"/>
      <c r="V852" s="122"/>
      <c r="W852" s="108"/>
    </row>
    <row r="853" spans="2:23">
      <c r="B853" s="108">
        <v>33</v>
      </c>
      <c r="C853" s="71">
        <f ca="1">SUM(0.25*(F853-B853),B853)</f>
        <v>30.75</v>
      </c>
      <c r="D853" s="71">
        <f ca="1">SUM(0.5*(F853-B853)+B853)</f>
        <v>28.5</v>
      </c>
      <c r="E853" s="71">
        <f ca="1">SUM(0.75*(F853-B853),B853)</f>
        <v>26.25</v>
      </c>
      <c r="F853" s="108">
        <v>24</v>
      </c>
      <c r="G853" s="71">
        <f ca="1">SUM(0.25*(J853-F853),F853)</f>
        <v>21.75</v>
      </c>
      <c r="H853" s="71">
        <f ca="1">SUM(0.5*(J853-F853),F853)</f>
        <v>19.5</v>
      </c>
      <c r="I853" s="71">
        <f ca="1">SUM(0.75*(J853-F853),F853)</f>
        <v>17.25</v>
      </c>
      <c r="J853" s="108">
        <f ca="1">SUM(F853,-B853,F853)</f>
        <v>15</v>
      </c>
      <c r="K853" s="71">
        <f ca="1">SUM(0.5*(L853-J853),J853)</f>
        <v>13.3125</v>
      </c>
      <c r="L853" s="108">
        <f ca="1">SUM(J853,J853,-H853,0.25*ABS(J853-H853))</f>
        <v>11.625</v>
      </c>
      <c r="M853" s="109">
        <f ca="1">SUM(0.166*(R853-L853),L853)</f>
        <v>12.51725</v>
      </c>
      <c r="N853" s="109">
        <f ca="1">SUM(0.333*(R853-L853),L853)</f>
        <v>13.414875</v>
      </c>
      <c r="O853" s="71">
        <f ca="1">SUM(0.5*(R853-L853),L853)</f>
        <v>14.3125</v>
      </c>
      <c r="P853" s="71">
        <f ca="1">SUM(0.666*(R853-L853),L853)</f>
        <v>15.20475</v>
      </c>
      <c r="Q853" s="71">
        <f ca="1">SUM(0.832*(R853-L853),L853)</f>
        <v>16.097</v>
      </c>
      <c r="R853" s="108">
        <v>17</v>
      </c>
      <c r="S853" s="122"/>
      <c r="T853" s="111">
        <f ca="1">SUM((AP20+AQ20+AR20)*0.132/3,(AS19+AT19+AU19+AV19+AW18+AX18+AY18+AZ18+BA17+BB17+BC17+BD17+BE16+BF16+BG16+BH16+BN14+BO14+BP14+BQ14+BW12+BX12+BY12+BZ12+CA11+CB11+CC11+CD11)*0.132/4,(BI15+BJ15+BK15+BL15+BM15+BR13+BS13+BT13+BU13+BV13)*0.132/5,(CE10+CF10+CG10)*0.132/3,(CF9+CE9+CD8+CC8+CB7+CA7+BZ6+BY6+BX5+BW5)*0.132/2,BV4*0.132,17)</f>
        <v>16.846338461538462</v>
      </c>
      <c r="U853" s="111"/>
      <c r="V853" s="122"/>
      <c r="W853" s="108"/>
    </row>
    <row r="854" spans="2:23">
      <c r="B854" s="108">
        <v>34</v>
      </c>
      <c r="C854" s="71">
        <f ca="1">SUM(0.25*(F854-B854),B854)</f>
        <v>31.5</v>
      </c>
      <c r="D854" s="71">
        <f ca="1">SUM(0.5*(F854-B854)+B854)</f>
        <v>29</v>
      </c>
      <c r="E854" s="71">
        <f ca="1">SUM(0.75*(F854-B854),B854)</f>
        <v>26.5</v>
      </c>
      <c r="F854" s="108">
        <v>24</v>
      </c>
      <c r="G854" s="71">
        <f ca="1">SUM(0.25*(J854-F854),F854)</f>
        <v>21.5</v>
      </c>
      <c r="H854" s="71">
        <f ca="1">SUM(0.5*(J854-F854),F854)</f>
        <v>19</v>
      </c>
      <c r="I854" s="71">
        <f ca="1">SUM(0.75*(J854-F854),F854)</f>
        <v>16.5</v>
      </c>
      <c r="J854" s="108">
        <f ca="1">SUM(F854,-B854,F854)</f>
        <v>14</v>
      </c>
      <c r="K854" s="71">
        <f ca="1">SUM(0.5*(L854-J854),J854)</f>
        <v>12.125</v>
      </c>
      <c r="L854" s="108">
        <f ca="1">SUM(J854,J854,-H854,0.25*ABS(J854-H854))</f>
        <v>10.25</v>
      </c>
      <c r="M854" s="109">
        <f ca="1">SUM(0.166*(R854-L854),L854)</f>
        <v>11.3705</v>
      </c>
      <c r="N854" s="109">
        <f ca="1">SUM(0.333*(R854-L854),L854)</f>
        <v>12.49775</v>
      </c>
      <c r="O854" s="71">
        <f ca="1">SUM(0.5*(R854-L854),L854)</f>
        <v>13.625</v>
      </c>
      <c r="P854" s="71">
        <f ca="1">SUM(0.666*(R854-L854),L854)</f>
        <v>14.7455</v>
      </c>
      <c r="Q854" s="71">
        <f ca="1">SUM(0.832*(R854-L854),L854)</f>
        <v>15.866</v>
      </c>
      <c r="R854" s="108">
        <v>17</v>
      </c>
      <c r="S854" s="122"/>
      <c r="T854" s="111">
        <f ca="1">SUM((AN20+AO20+AP20+AQ20+AR19+AS19+AT19+AU19+BA17+BB17+BC17+BD17+BE16+BF16+BG16+BH16)*0.132/4,(AV18+AW18+AX18+AY18+AZ18+BI15+BJ15+BK15+BL15+BM15+BN14+BO14+BP14+BQ14+BR14+BS13+BT13+BU13+BV13+BW13+BX12+BY12+BZ12+CA12+CB12)*0.132/5,(CC11+CD11+CE11+CF11+CG10+CH10+CI10+CJ10)*0.132/4,(CI9+CH9+CG9+CF8+CE8+CD8)*0.132/3,(CC7+CB7+CA6+BZ6+BY5+BX5+BW4+BV4)*0.132/2,17)</f>
        <v>16.795738461538463</v>
      </c>
      <c r="U854" s="111"/>
      <c r="V854" s="122"/>
      <c r="W854" s="108"/>
    </row>
    <row r="855" spans="2:23">
      <c r="B855" s="108">
        <v>35</v>
      </c>
      <c r="C855" s="71">
        <f ca="1">SUM(0.25*(F855-B855),B855)</f>
        <v>32.25</v>
      </c>
      <c r="D855" s="71">
        <f ca="1">SUM(0.5*(F855-B855)+B855)</f>
        <v>29.5</v>
      </c>
      <c r="E855" s="71">
        <f ca="1">SUM(0.75*(F855-B855),B855)</f>
        <v>26.75</v>
      </c>
      <c r="F855" s="108">
        <v>24</v>
      </c>
      <c r="G855" s="71">
        <f ca="1">SUM(0.25*(J855-F855),F855)</f>
        <v>21.25</v>
      </c>
      <c r="H855" s="71">
        <f ca="1">SUM(0.5*(J855-F855),F855)</f>
        <v>18.5</v>
      </c>
      <c r="I855" s="71">
        <f ca="1">SUM(0.75*(J855-F855),F855)</f>
        <v>15.75</v>
      </c>
      <c r="J855" s="108">
        <f ca="1">SUM(F855,-B855,F855)</f>
        <v>13</v>
      </c>
      <c r="K855" s="71">
        <f ca="1">SUM(0.5*(L855-J855),J855)</f>
        <v>10.9375</v>
      </c>
      <c r="L855" s="108">
        <f ca="1">SUM(J855,J855,-H855,0.25*ABS(J855-H855))</f>
        <v>8.875</v>
      </c>
      <c r="M855" s="109">
        <f ca="1">SUM(0.166*(R855-L855),L855)</f>
        <v>10.22375</v>
      </c>
      <c r="N855" s="109">
        <f ca="1">SUM(0.333*(R855-L855),L855)</f>
        <v>11.580625</v>
      </c>
      <c r="O855" s="71">
        <f ca="1">SUM(0.5*(R855-L855),L855)</f>
        <v>12.9375</v>
      </c>
      <c r="P855" s="71">
        <f ca="1">SUM(0.666*(R855-L855),L855)</f>
        <v>14.286249999999999</v>
      </c>
      <c r="Q855" s="71">
        <f ca="1">SUM(0.832*(R855-L855),L855)</f>
        <v>15.635</v>
      </c>
      <c r="R855" s="108">
        <v>17</v>
      </c>
      <c r="S855" s="122"/>
      <c r="T855" s="111">
        <f ca="1">SUM((AL20+AM20+AN20+AO20+AU18+AV18+AW18+AX18)*0.132/4,(AP19+AQ19+AR19+AS19+AT19+AY17+AZ17+BA17+BB17+BC17+BD16+BE16+BF16+BG16+BH16+BO14+BP14+BQ14+BR14+BS14+BZ12+CA12+CB12+CC12+CD12)*0.132/5,(BI15+BJ15+BK15+BL15+BM15+BN15+BT13+BU13+BV13+BW13+BX13+BY13)*0.132/6,(CE11+CF11+CG11+CH11+CI10+CJ10+CK10+CL10)*0.132/4,(CK9+CJ9+CI9+CH8+CG8+CF8+CE7+CD7+CC7+CB6+CA6+BZ6)*0.132/3,(BY5+BX5+BW4+BV4)*0.132/2,17)</f>
        <v>16.709938461538464</v>
      </c>
      <c r="U855" s="111"/>
      <c r="V855" s="122"/>
      <c r="W855" s="108"/>
    </row>
    <row r="856" spans="2:23">
      <c r="B856" s="108">
        <v>36</v>
      </c>
      <c r="C856" s="71">
        <f ca="1">SUM(0.25*(F856-B856),B856)</f>
        <v>33</v>
      </c>
      <c r="D856" s="71">
        <f ca="1">SUM(0.5*(F856-B856)+B856)</f>
        <v>30</v>
      </c>
      <c r="E856" s="71">
        <f ca="1">SUM(0.75*(F856-B856),B856)</f>
        <v>27</v>
      </c>
      <c r="F856" s="108">
        <v>24</v>
      </c>
      <c r="G856" s="71">
        <f ca="1">SUM(0.25*(J856-F856),F856)</f>
        <v>21</v>
      </c>
      <c r="H856" s="71">
        <f ca="1">SUM(0.5*(J856-F856),F856)</f>
        <v>18</v>
      </c>
      <c r="I856" s="71">
        <f ca="1">SUM(0.75*(J856-F856),F856)</f>
        <v>15</v>
      </c>
      <c r="J856" s="108">
        <f ca="1">SUM(F856,-B856,F856)</f>
        <v>12</v>
      </c>
      <c r="K856" s="71">
        <f ca="1">SUM(0.5*(L856-J856),J856)</f>
        <v>9.75</v>
      </c>
      <c r="L856" s="108">
        <f ca="1">SUM(J856,J856,-H856,0.25*ABS(J856-H856))</f>
        <v>7.5</v>
      </c>
      <c r="M856" s="109">
        <f ca="1">SUM(0.166*(R856-L856),L856)</f>
        <v>9.077</v>
      </c>
      <c r="N856" s="109">
        <f ca="1">SUM(0.333*(R856-L856),L856)</f>
        <v>10.663499999999999</v>
      </c>
      <c r="O856" s="71">
        <f ca="1">SUM(0.5*(R856-L856),L856)</f>
        <v>12.25</v>
      </c>
      <c r="P856" s="71">
        <f ca="1">SUM(0.666*(R856-L856),L856)</f>
        <v>13.827</v>
      </c>
      <c r="Q856" s="71">
        <f ca="1">SUM(0.832*(R856-L856),L856)</f>
        <v>15.404</v>
      </c>
      <c r="R856" s="108">
        <v>17</v>
      </c>
      <c r="S856" s="122"/>
      <c r="T856" s="111">
        <f ca="1">SUM((AJ20+AK20+AL20+AM20+AN20+AO19+AP19+AQ19+AR19+AS19+AT18+AU18+AV18+AW18+AX18+AY17+AZ17+BA17+BB17+BC17+BD16+BE16+BF16+BG16+BH16)*0.132/5,(BI15+BJ15+BK15+BL15+BM15+BN15+BO14+BP14+BQ14+BR14+BS14+BT14+BU13+BV13+BW13+BX13+BY13+BZ13+CA12+CB12+CC12+CD12+CE12+CF12)*0.132/6,(CG11+CH11+CI11+CJ11+CK11)*0.132/5,(CL10+CM10+CN10+CO10)*0.132/4,(CN9+CM9+CL9+CK9)*0.132/4,(CJ8+CI8+CH8+CG7+CF7+CE7+CD6+CC6+CB6+CA5+BZ5+BY5+BX4+BW4+BV4)*0.132/3,17)</f>
        <v>16.278738461538463</v>
      </c>
      <c r="U856" s="111"/>
      <c r="V856" s="122"/>
      <c r="W856" s="108"/>
    </row>
    <row r="857" spans="2:23">
      <c r="B857" s="108">
        <v>37</v>
      </c>
      <c r="C857" s="71">
        <f ca="1">SUM(0.25*(F857-B857),B857)</f>
        <v>33.75</v>
      </c>
      <c r="D857" s="71">
        <f ca="1">SUM(0.5*(F857-B857)+B857)</f>
        <v>30.5</v>
      </c>
      <c r="E857" s="71">
        <f ca="1">SUM(0.75*(F857-B857),B857)</f>
        <v>27.25</v>
      </c>
      <c r="F857" s="108">
        <v>24</v>
      </c>
      <c r="G857" s="71">
        <f ca="1">SUM(0.25*(J857-F857),F857)</f>
        <v>20.75</v>
      </c>
      <c r="H857" s="71">
        <f ca="1">SUM(0.5*(J857-F857),F857)</f>
        <v>17.5</v>
      </c>
      <c r="I857" s="71">
        <f ca="1">SUM(0.75*(J857-F857),F857)</f>
        <v>14.25</v>
      </c>
      <c r="J857" s="108">
        <f ca="1">SUM(F857,-B857,F857)</f>
        <v>11</v>
      </c>
      <c r="K857" s="71">
        <f ca="1">SUM(0.5*(L857-J857),J857)</f>
        <v>8.5625</v>
      </c>
      <c r="L857" s="108">
        <f ca="1">SUM(J857,J857,-H857,0.25*ABS(J857-H857))</f>
        <v>6.125</v>
      </c>
      <c r="M857" s="109">
        <f ca="1">SUM(0.166*(R857-L857),L857)</f>
        <v>7.93025</v>
      </c>
      <c r="N857" s="109">
        <f ca="1">SUM(0.333*(R857-L857),L857)</f>
        <v>9.746375</v>
      </c>
      <c r="O857" s="71">
        <f ca="1">SUM(0.5*(R857-L857),L857)</f>
        <v>11.5625</v>
      </c>
      <c r="P857" s="71">
        <f ca="1">SUM(0.666*(R857-L857),L857)</f>
        <v>13.367750000000001</v>
      </c>
      <c r="Q857" s="71">
        <f ca="1">SUM(0.832*(R857-L857),L857)</f>
        <v>15.173</v>
      </c>
      <c r="R857" s="108">
        <v>17</v>
      </c>
      <c r="S857" s="122"/>
      <c r="T857" s="111">
        <f ca="1">SUM((AH20+AI20+AJ20+AK20+AL20+AS18+AT18+AU18+AV18+AW18+BD16+BE16+BF16+BG16+BH16)*0.132/5,(AM19+AN19+AO19+AP19+AQ19+AR19+AX17+AY17+AZ17+BA17+BB17+BC17+BP14+BQ14+BR14+BS14+BT14+BU14+CC12+CD12+CE12+CF12+CG12+CH12)*0.132/6,(BI15+BJ15+BK15+BL15+BM15+BN15+BO15+BV13+BW13+BX13+BY13+BZ13+CA13+CB13)*0.132/7,(CI11+CJ11+CK11+CL11+CM11+CN10+CO10+CP10+CQ10+CR10)*0.132/5,(CQ9+CP9+CO9+CN9+CM8+CL8+CK8+CJ8+CI7+CH7+CG7+CF7+CE6+CD6+CC6+CB6)*0.132/4,(CA5+BZ5+BY5+BX4+BW4+BV4)*0.132/3,17)</f>
        <v>16.174709890109892</v>
      </c>
      <c r="U857" s="111"/>
      <c r="V857" s="122"/>
      <c r="W857" s="108"/>
    </row>
    <row r="858" spans="2:23">
      <c r="B858" s="108">
        <v>38</v>
      </c>
      <c r="C858" s="71">
        <f ca="1">SUM(0.25*(F858-B858),B858)</f>
        <v>34.5</v>
      </c>
      <c r="D858" s="71">
        <f ca="1">SUM(0.5*(F858-B858)+B858)</f>
        <v>31</v>
      </c>
      <c r="E858" s="71">
        <f ca="1">SUM(0.75*(F858-B858),B858)</f>
        <v>27.5</v>
      </c>
      <c r="F858" s="108">
        <v>24</v>
      </c>
      <c r="G858" s="71">
        <f ca="1">SUM(0.25*(J858-F858),F858)</f>
        <v>20.5</v>
      </c>
      <c r="H858" s="71">
        <f ca="1">SUM(0.5*(J858-F858),F858)</f>
        <v>17</v>
      </c>
      <c r="I858" s="71">
        <f ca="1">SUM(0.75*(J858-F858),F858)</f>
        <v>13.5</v>
      </c>
      <c r="J858" s="108">
        <f ca="1">SUM(F858,-B858,F858)</f>
        <v>10</v>
      </c>
      <c r="K858" s="71">
        <f ca="1">SUM(0.5*(L858-J858),J858)</f>
        <v>7.375</v>
      </c>
      <c r="L858" s="108">
        <f ca="1">SUM(J858,J858,-H858,0.25*ABS(J858-H858))</f>
        <v>4.75</v>
      </c>
      <c r="M858" s="109">
        <f ca="1">SUM(0.166*(R858-L858),L858)</f>
        <v>6.7835</v>
      </c>
      <c r="N858" s="109">
        <f ca="1">SUM(0.333*(R858-L858),L858)</f>
        <v>8.82925</v>
      </c>
      <c r="O858" s="71">
        <f ca="1">SUM(0.5*(R858-L858),L858)</f>
        <v>10.875</v>
      </c>
      <c r="P858" s="71">
        <f ca="1">SUM(0.666*(R858-L858),L858)</f>
        <v>12.9085</v>
      </c>
      <c r="Q858" s="71">
        <f ca="1">SUM(0.832*(R858-L858),L858)</f>
        <v>14.942</v>
      </c>
      <c r="R858" s="108">
        <v>17</v>
      </c>
      <c r="S858" s="122"/>
      <c r="T858" s="111">
        <f ca="1">SUM((AF20+AG20+AH20+AI20+AJ20)*0.132/5,(AK19+AL19+AM19+AN19+AO19+AP19+AQ18+AR18+AS18+AT18+AU18+AV18+AW17+AX17+AY17+AZ17+BA17+BB17+BC16+BD16+BE16+BF16+BG16+BH16)*0.132/6,(BI15+BJ15+BK15+BL15+BM15+BN15+BO15+BP14+BQ14+BR14+BS14+BT14+BU14+BV14+BW13+BX13+BY13+BZ13+CA13+CB13+CC13+CD12+CE12+CF12+CG12+CH12+CI12+CJ12)*0.132/7,(CK11+CL11+CM11+CN11+CO11+CP11)*0.132/6,(CQ10+CR10+CS10+CT10+CU10+CT9+CS9+CR9+CQ9+CP9)*0.132/5,(CO8+CN8+CM8+CL8+CK7+CJ7+CI7+CH7+CG6+CF6+CE6+CD6+CC5+CB5+CA5+BZ5+BY4+BX4+BW4+BV4)*0.132/4,17)</f>
        <v>15.894995604395605</v>
      </c>
      <c r="U858" s="111"/>
      <c r="V858" s="122"/>
      <c r="W858" s="108"/>
    </row>
    <row r="859" spans="2:23">
      <c r="B859" s="108">
        <v>39</v>
      </c>
      <c r="C859" s="71">
        <f ca="1">SUM(0.25*(F859-B859),B859)</f>
        <v>35.25</v>
      </c>
      <c r="D859" s="71">
        <f ca="1">SUM(0.5*(F859-B859)+B859)</f>
        <v>31.5</v>
      </c>
      <c r="E859" s="71">
        <f ca="1">SUM(0.75*(F859-B859),B859)</f>
        <v>27.75</v>
      </c>
      <c r="F859" s="108">
        <v>24</v>
      </c>
      <c r="G859" s="71">
        <f ca="1">SUM(0.25*(J859-F859),F859)</f>
        <v>20.25</v>
      </c>
      <c r="H859" s="71">
        <f ca="1">SUM(0.5*(J859-F859),F859)</f>
        <v>16.5</v>
      </c>
      <c r="I859" s="71">
        <f ca="1">SUM(0.75*(J859-F859),F859)</f>
        <v>12.75</v>
      </c>
      <c r="J859" s="108">
        <f ca="1">SUM(F859,-B859,F859)</f>
        <v>9</v>
      </c>
      <c r="K859" s="71">
        <f ca="1">SUM(0.5*(L859-J859),J859)</f>
        <v>6.1875</v>
      </c>
      <c r="L859" s="108">
        <f ca="1">SUM(J859,J859,-H859,0.25*ABS(J859-H859))</f>
        <v>3.375</v>
      </c>
      <c r="M859" s="109">
        <f ca="1">SUM(0.166*(R859-L859),L859)</f>
        <v>5.63675</v>
      </c>
      <c r="N859" s="109">
        <f ca="1">SUM(0.333*(R859-L859),L859)</f>
        <v>7.9121250000000005</v>
      </c>
      <c r="O859" s="71">
        <f ca="1">SUM(0.5*(R859-L859),L859)</f>
        <v>10.1875</v>
      </c>
      <c r="P859" s="71">
        <f ca="1">SUM(0.666*(R859-L859),L859)</f>
        <v>12.449250000000001</v>
      </c>
      <c r="Q859" s="71">
        <f ca="1">SUM(0.832*(R859-L859),L859)</f>
        <v>14.711</v>
      </c>
      <c r="R859" s="108">
        <v>17</v>
      </c>
      <c r="S859" s="122"/>
      <c r="T859" s="111">
        <f ca="1">SUM((AD20+AE20+AF20+AG20+AH20+AI20+AJ19+AK19+AL19+AM19+AN19+AO19+AW17+AX17+AY17+AZ17+BA17+BB17+BC16+BD16+BE16+BF16+BG16+BH16)*0.132/6,(AP18+AQ18+AR18+AS18+AT18+AU18+AV18+BQ14+BR14+BS14+BT14+BU14+BV14+BW14+CF12+CG12+CH12+CI12+CJ12+CK12+CL12)*0.132/7,(BI15+BJ15+BK15+BL15+BM15+BN15+BO15+BP15+BX13+BY13+BZ13+CA13+CB13+CC13+CD13+CE13)*0.132/8,(CM11+CN11+CO11+CP11+CQ11+CR11)*0.132/6,(CS10+CT10+CU10+CV10+CW10+CV9+CU9+CT9+CS9+CR9+CQ8+CP8+CO8+CN8+CM8+CL7+CK7+CJ7+CI7+CH7)*0.132/5,(CG6+CF6+CE6+CD6+CC5+CB5+CA5+BZ5+BY4+BX4+BW4+BV4)*0.132/4,17)</f>
        <v>15.866552747252747</v>
      </c>
      <c r="U859" s="111"/>
      <c r="V859" s="122"/>
      <c r="W859" s="108"/>
    </row>
    <row r="860" spans="2:23">
      <c r="B860" s="108"/>
      <c r="C860" s="71"/>
      <c r="D860" s="71"/>
      <c r="E860" s="71"/>
      <c r="F860" s="108"/>
      <c r="G860" s="71"/>
      <c r="H860" s="71"/>
      <c r="I860" s="71"/>
      <c r="J860" s="108"/>
      <c r="K860" s="71"/>
      <c r="L860" s="108"/>
      <c r="M860" s="109"/>
      <c r="N860" s="109"/>
      <c r="O860" s="71"/>
      <c r="P860" s="71"/>
      <c r="Q860" s="71"/>
      <c r="R860" s="108"/>
      <c r="S860" s="122"/>
      <c r="T860" s="111"/>
      <c r="U860" s="111"/>
      <c r="V860" s="122"/>
      <c r="W860" s="108"/>
    </row>
    <row r="861" spans="2:23">
      <c r="B861" s="108">
        <v>28</v>
      </c>
      <c r="C861" s="71">
        <f ca="1">SUM(0.25*(F861-B861),B861)</f>
        <v>27.25</v>
      </c>
      <c r="D861" s="71">
        <f ca="1">SUM(0.5*(F861-B861)+B861)</f>
        <v>26.5</v>
      </c>
      <c r="E861" s="71">
        <f ca="1">SUM(0.75*(F861-B861),B861)</f>
        <v>25.75</v>
      </c>
      <c r="F861" s="108">
        <v>25</v>
      </c>
      <c r="G861" s="71">
        <f ca="1">SUM(0.25*(J861-F861),F861)</f>
        <v>24.25</v>
      </c>
      <c r="H861" s="71">
        <f ca="1">SUM(0.5*(J861-F861),F861)</f>
        <v>23.5</v>
      </c>
      <c r="I861" s="71">
        <f ca="1">SUM(0.75*(J861-F861),F861)</f>
        <v>22.75</v>
      </c>
      <c r="J861" s="108">
        <f ca="1">SUM(F861,-B861,F861)</f>
        <v>22</v>
      </c>
      <c r="K861" s="71">
        <f ca="1">SUM(0.5*(L861-J861),J861)</f>
        <v>21.4375</v>
      </c>
      <c r="L861" s="108">
        <f ca="1">SUM(J861,J861,-H861,0.25*ABS(J861-H861))</f>
        <v>20.875</v>
      </c>
      <c r="M861" s="109">
        <f ca="1">SUM(0.166*(R861-L861),L861)</f>
        <v>20.23175</v>
      </c>
      <c r="N861" s="109">
        <f ca="1">SUM(0.333*(R861-L861),L861)</f>
        <v>19.584625</v>
      </c>
      <c r="O861" s="71">
        <f ca="1">SUM(0.5*(R861-L861),L861)</f>
        <v>18.9375</v>
      </c>
      <c r="P861" s="71">
        <f ca="1">SUM(0.666*(R861-L861),L861)</f>
        <v>18.294249999999998</v>
      </c>
      <c r="Q861" s="71">
        <f ca="1">SUM(0.832*(R861-L861),L861)</f>
        <v>17.651</v>
      </c>
      <c r="R861" s="108">
        <v>17</v>
      </c>
      <c r="S861" s="122"/>
      <c r="T861" s="111">
        <f ca="1">SUM((AZ20+BC18+BF16+BI14+BL12++BO10)*0.132,(BA19+BB19+BD17+BE17+BG15+BH15+BJ13+BK13+BM11+BN11)*0.132/2,(BP9+BQ8+BR7+BS6+BT5)*0.132,(BU4+BV4)*0.132/2,17)</f>
        <v>16.991538461538461</v>
      </c>
      <c r="U861" s="111"/>
      <c r="V861" s="122"/>
      <c r="W861" s="108"/>
    </row>
    <row r="862" spans="2:23">
      <c r="B862" s="108">
        <v>29</v>
      </c>
      <c r="C862" s="71">
        <f ca="1">SUM(0.25*(F862-B862),B862)</f>
        <v>28</v>
      </c>
      <c r="D862" s="71">
        <f ca="1">SUM(0.5*(F862-B862)+B862)</f>
        <v>27</v>
      </c>
      <c r="E862" s="71">
        <f ca="1">SUM(0.75*(F862-B862),B862)</f>
        <v>26</v>
      </c>
      <c r="F862" s="108">
        <v>25</v>
      </c>
      <c r="G862" s="71">
        <f ca="1">SUM(0.25*(J862-F862),F862)</f>
        <v>24</v>
      </c>
      <c r="H862" s="71">
        <f ca="1">SUM(0.5*(J862-F862),F862)</f>
        <v>23</v>
      </c>
      <c r="I862" s="71">
        <f ca="1">SUM(0.75*(J862-F862),F862)</f>
        <v>22</v>
      </c>
      <c r="J862" s="108">
        <f ca="1">SUM(F862,-B862,F862)</f>
        <v>21</v>
      </c>
      <c r="K862" s="71">
        <f ca="1">SUM(0.5*(L862-J862),J862)</f>
        <v>20.25</v>
      </c>
      <c r="L862" s="108">
        <f ca="1">SUM(J862,J862,-H862,0.25*ABS(J862-H862))</f>
        <v>19.5</v>
      </c>
      <c r="M862" s="109">
        <f ca="1">SUM(0.166*(R862-L862),L862)</f>
        <v>19.085</v>
      </c>
      <c r="N862" s="109">
        <f ca="1">SUM(0.333*(R862-L862),L862)</f>
        <v>18.6675</v>
      </c>
      <c r="O862" s="71">
        <f ca="1">SUM(0.5*(R862-L862),L862)</f>
        <v>18.25</v>
      </c>
      <c r="P862" s="71">
        <f ca="1">SUM(0.666*(R862-L862),L862)</f>
        <v>17.835</v>
      </c>
      <c r="Q862" s="71">
        <f ca="1">SUM(0.832*(R862-L862),L862)</f>
        <v>17.42</v>
      </c>
      <c r="R862" s="108">
        <v>17</v>
      </c>
      <c r="S862" s="122"/>
      <c r="T862" s="111">
        <f ca="1">SUM((AY19+AZ19+BA18+BB18+BC17+BD17+BE16+BF16+BG15+BH15+BI14+BJ14+BK13+BL13+BM12+BN12+BO11+BP11)*0.132/2,(AX20+BQ10+BR9+BR8+BS7+BT6+BU5+BV4)*0.132,17)</f>
        <v>16.727538461538462</v>
      </c>
      <c r="U862" s="111"/>
      <c r="V862" s="122"/>
      <c r="W862" s="108"/>
    </row>
    <row r="863" spans="2:23">
      <c r="B863" s="108">
        <v>30</v>
      </c>
      <c r="C863" s="71">
        <f ca="1">SUM(0.25*(F863-B863),B863)</f>
        <v>28.75</v>
      </c>
      <c r="D863" s="71">
        <f ca="1">SUM(0.5*(F863-B863)+B863)</f>
        <v>27.5</v>
      </c>
      <c r="E863" s="71">
        <f ca="1">SUM(0.75*(F863-B863),B863)</f>
        <v>26.25</v>
      </c>
      <c r="F863" s="108">
        <v>25</v>
      </c>
      <c r="G863" s="71">
        <f ca="1">SUM(0.25*(J863-F863),F863)</f>
        <v>23.75</v>
      </c>
      <c r="H863" s="71">
        <f ca="1">SUM(0.5*(J863-F863),F863)</f>
        <v>22.5</v>
      </c>
      <c r="I863" s="71">
        <f ca="1">SUM(0.75*(J863-F863),F863)</f>
        <v>21.25</v>
      </c>
      <c r="J863" s="108">
        <f ca="1">SUM(F863,-B863,F863)</f>
        <v>20</v>
      </c>
      <c r="K863" s="71">
        <f ca="1">SUM(0.5*(L863-J863),J863)</f>
        <v>19.0625</v>
      </c>
      <c r="L863" s="108">
        <f ca="1">SUM(J863,J863,-H863,0.25*ABS(J863-H863))</f>
        <v>18.125</v>
      </c>
      <c r="M863" s="109">
        <f ca="1">SUM(0.166*(R863-L863),L863)</f>
        <v>17.93825</v>
      </c>
      <c r="N863" s="109">
        <f ca="1">SUM(0.333*(R863-L863),L863)</f>
        <v>17.750375</v>
      </c>
      <c r="O863" s="71">
        <f ca="1">SUM(0.5*(R863-L863),L863)</f>
        <v>17.5625</v>
      </c>
      <c r="P863" s="71">
        <f ca="1">SUM(0.666*(R863-L863),L863)</f>
        <v>17.37575</v>
      </c>
      <c r="Q863" s="71">
        <f ca="1">SUM(0.832*(R863-L863),L863)</f>
        <v>17.189</v>
      </c>
      <c r="R863" s="108">
        <v>17</v>
      </c>
      <c r="S863" s="122"/>
      <c r="T863" s="111">
        <f ca="1">SUM((AV20+AW20+AX19+AY19+BC17+BD17+BE16+BF16+BJ14+BK14+BO12+BP12+BQ11+BR11+BS10+BT10)*0.132/2,(AZ18+BA18+BB18+BG15+BH15+BI15+BL13+BM13+BN13)*0.132/3,(BU9+BU8+BU7+BV6+BV5+BV4)*0.132,17)</f>
        <v>16.727538461538462</v>
      </c>
      <c r="U863" s="111"/>
      <c r="V863" s="122"/>
      <c r="W863" s="108"/>
    </row>
    <row r="864" spans="2:23">
      <c r="B864" s="108">
        <v>31</v>
      </c>
      <c r="C864" s="71">
        <f ca="1">SUM(0.25*(F864-B864),B864)</f>
        <v>29.5</v>
      </c>
      <c r="D864" s="71">
        <f ca="1">SUM(0.5*(F864-B864)+B864)</f>
        <v>28</v>
      </c>
      <c r="E864" s="71">
        <f ca="1">SUM(0.75*(F864-B864),B864)</f>
        <v>26.5</v>
      </c>
      <c r="F864" s="108">
        <v>25</v>
      </c>
      <c r="G864" s="71">
        <f ca="1">SUM(0.25*(J864-F864),F864)</f>
        <v>23.5</v>
      </c>
      <c r="H864" s="71">
        <f ca="1">SUM(0.5*(J864-F864),F864)</f>
        <v>22</v>
      </c>
      <c r="I864" s="71">
        <f ca="1">SUM(0.75*(J864-F864),F864)</f>
        <v>20.5</v>
      </c>
      <c r="J864" s="108">
        <f ca="1">SUM(F864,-B864,F864)</f>
        <v>19</v>
      </c>
      <c r="K864" s="71">
        <f ca="1">SUM(0.5*(L864-J864),J864)</f>
        <v>17.875</v>
      </c>
      <c r="L864" s="108">
        <f ca="1">SUM(J864,J864,-H864,0.25*ABS(J864-H864))</f>
        <v>16.75</v>
      </c>
      <c r="M864" s="109">
        <f ca="1">SUM(0.166*(R864-L864),L864)</f>
        <v>16.7915</v>
      </c>
      <c r="N864" s="109">
        <f ca="1">SUM(0.333*(R864-L864),L864)</f>
        <v>16.83325</v>
      </c>
      <c r="O864" s="71">
        <f ca="1">SUM(0.5*(R864-L864),L864)</f>
        <v>16.875</v>
      </c>
      <c r="P864" s="71">
        <f ca="1">SUM(0.666*(R864-L864),L864)</f>
        <v>16.9165</v>
      </c>
      <c r="Q864" s="71">
        <f ca="1">SUM(0.832*(R864-L864),L864)</f>
        <v>16.958</v>
      </c>
      <c r="R864" s="108">
        <v>17</v>
      </c>
      <c r="S864" s="122"/>
      <c r="T864" s="111">
        <f ca="1">SUM((AT20+AU20+AY18+AZ18)*0.132/2,(AV19+AW19+AX19+BA17+BB17+BC17+BD16+BE16+BF16+BG15+BH15+BI15+BJ14+BK14+BL14+BM13+BN13+BO13+BP12+BQ12+BR12+BS11+BT11+BU11)*0.132/3,(BV10+BW10)*0.132/2,(BW9+BW8+BV7+BV6+BV5+BV4)*0.132,17)</f>
        <v>16.463538461538462</v>
      </c>
      <c r="U864" s="111"/>
      <c r="V864" s="122"/>
      <c r="W864" s="108"/>
    </row>
    <row r="865" spans="2:23">
      <c r="B865" s="108">
        <v>32</v>
      </c>
      <c r="C865" s="71">
        <f ca="1">SUM(0.25*(F865-B865),B865)</f>
        <v>30.25</v>
      </c>
      <c r="D865" s="71">
        <f ca="1">SUM(0.5*(F865-B865)+B865)</f>
        <v>28.5</v>
      </c>
      <c r="E865" s="71">
        <f ca="1">SUM(0.75*(F865-B865),B865)</f>
        <v>26.75</v>
      </c>
      <c r="F865" s="108">
        <v>25</v>
      </c>
      <c r="G865" s="71">
        <f ca="1">SUM(0.25*(J865-F865),F865)</f>
        <v>23.25</v>
      </c>
      <c r="H865" s="71">
        <f ca="1">SUM(0.5*(J865-F865),F865)</f>
        <v>21.5</v>
      </c>
      <c r="I865" s="71">
        <f ca="1">SUM(0.75*(J865-F865),F865)</f>
        <v>19.75</v>
      </c>
      <c r="J865" s="108">
        <f ca="1">SUM(F865,-B865,F865)</f>
        <v>18</v>
      </c>
      <c r="K865" s="71">
        <f ca="1">SUM(0.5*(L865-J865),J865)</f>
        <v>16.6875</v>
      </c>
      <c r="L865" s="108">
        <f ca="1">SUM(J865,J865,-H865,0.25*ABS(J865-H865))</f>
        <v>15.375</v>
      </c>
      <c r="M865" s="109">
        <f ca="1">SUM(0.166*(R865-L865),L865)</f>
        <v>15.64475</v>
      </c>
      <c r="N865" s="109">
        <f ca="1">SUM(0.333*(R865-L865),L865)</f>
        <v>15.916125000000001</v>
      </c>
      <c r="O865" s="71">
        <f ca="1">SUM(0.5*(R865-L865),L865)</f>
        <v>16.1875</v>
      </c>
      <c r="P865" s="71">
        <f ca="1">SUM(0.666*(R865-L865),L865)</f>
        <v>16.457250000000002</v>
      </c>
      <c r="Q865" s="71">
        <f ca="1">SUM(0.832*(R865-L865),L865)</f>
        <v>16.727</v>
      </c>
      <c r="R865" s="108">
        <v>17</v>
      </c>
      <c r="S865" s="122"/>
      <c r="T865" s="111">
        <f ca="1">SUM((AR20+AS20+AT20+AU19+AV19+AW19+AX18+AY18+AZ18+BA17+BB17+BC17+BD16+BE16+BF16+BK14+BL14+BM14+BR12+BS12+BT12+BU11+BV11+BW11)*0.132/3,(BG15+BH15+BI15+BJ15+BN13+BO13+BP13+BQ13)*0.132/4,(BX10+BY10)*0.132/2,(BX9+BX8+BW7+BW6+BV5+BV4)*0.132,17)</f>
        <v>16.265538461538462</v>
      </c>
      <c r="U865" s="111"/>
      <c r="V865" s="122"/>
      <c r="W865" s="108"/>
    </row>
    <row r="866" spans="2:23">
      <c r="B866" s="108">
        <v>33</v>
      </c>
      <c r="C866" s="71">
        <f ca="1">SUM(0.25*(F866-B866),B866)</f>
        <v>31</v>
      </c>
      <c r="D866" s="71">
        <f ca="1">SUM(0.5*(F866-B866)+B866)</f>
        <v>29</v>
      </c>
      <c r="E866" s="71">
        <f ca="1">SUM(0.75*(F866-B866),B866)</f>
        <v>27</v>
      </c>
      <c r="F866" s="108">
        <v>25</v>
      </c>
      <c r="G866" s="71">
        <f ca="1">SUM(0.25*(J866-F866),F866)</f>
        <v>23</v>
      </c>
      <c r="H866" s="71">
        <f ca="1">SUM(0.5*(J866-F866),F866)</f>
        <v>21</v>
      </c>
      <c r="I866" s="71">
        <f ca="1">SUM(0.75*(J866-F866),F866)</f>
        <v>19</v>
      </c>
      <c r="J866" s="108">
        <f ca="1">SUM(F866,-B866,F866)</f>
        <v>17</v>
      </c>
      <c r="K866" s="71">
        <f ca="1">SUM(0.5*(L866-J866),J866)</f>
        <v>15.5</v>
      </c>
      <c r="L866" s="108">
        <f ca="1">SUM(J866,J866,-H866,0.25*ABS(J866-H866))</f>
        <v>14</v>
      </c>
      <c r="M866" s="109">
        <f ca="1">SUM(0.166*(R866-L866),L866)</f>
        <v>14.498</v>
      </c>
      <c r="N866" s="109">
        <f ca="1">SUM(0.333*(R866-L866),L866)</f>
        <v>14.999</v>
      </c>
      <c r="O866" s="71">
        <f ca="1">SUM(0.5*(R866-L866),L866)</f>
        <v>15.5</v>
      </c>
      <c r="P866" s="71">
        <f ca="1">SUM(0.666*(R866-L866),L866)</f>
        <v>15.998000000000001</v>
      </c>
      <c r="Q866" s="71">
        <f ca="1">SUM(0.832*(R866-L866),L866)</f>
        <v>16.496</v>
      </c>
      <c r="R866" s="108">
        <v>17</v>
      </c>
      <c r="S866" s="122"/>
      <c r="T866" s="111">
        <f ca="1">SUM((AP20+AQ20+AR20+AW18+AX18+AY18+BD16+BE16+BF16)*0.132/3,(AS19+AT19+AU19+AV19+AZ17+BA17+BB17+BC17+BG15+BH15+BI15+BJ15+BK14+BL14+BM14+BN14+BO13+BP13+BQ13+BR13+BS12+BT12+BU12+BV12)*0.132/4,(BW11+BX11+BY11+BZ10+CA10+CB10)*0.132/3,(CA9+BZ8+BY7+BX6+BW5+BV4)*0.132,17)</f>
        <v>16.628538461538461</v>
      </c>
      <c r="U866" s="111"/>
      <c r="V866" s="122"/>
      <c r="W866" s="108"/>
    </row>
    <row r="867" spans="2:23">
      <c r="B867" s="108">
        <v>34</v>
      </c>
      <c r="C867" s="71">
        <f ca="1">SUM(0.25*(F867-B867),B867)</f>
        <v>31.75</v>
      </c>
      <c r="D867" s="71">
        <f ca="1">SUM(0.5*(F867-B867)+B867)</f>
        <v>29.5</v>
      </c>
      <c r="E867" s="71">
        <f ca="1">SUM(0.75*(F867-B867),B867)</f>
        <v>27.25</v>
      </c>
      <c r="F867" s="108">
        <v>25</v>
      </c>
      <c r="G867" s="71">
        <f ca="1">SUM(0.25*(J867-F867),F867)</f>
        <v>22.75</v>
      </c>
      <c r="H867" s="71">
        <f ca="1">SUM(0.5*(J867-F867),F867)</f>
        <v>20.5</v>
      </c>
      <c r="I867" s="71">
        <f ca="1">SUM(0.75*(J867-F867),F867)</f>
        <v>18.25</v>
      </c>
      <c r="J867" s="108">
        <f ca="1">SUM(F867,-B867,F867)</f>
        <v>16</v>
      </c>
      <c r="K867" s="71">
        <f ca="1">SUM(0.5*(L867-J867),J867)</f>
        <v>14.3125</v>
      </c>
      <c r="L867" s="108">
        <f ca="1">SUM(J867,J867,-H867,0.25*ABS(J867-H867))</f>
        <v>12.625</v>
      </c>
      <c r="M867" s="109">
        <f ca="1">SUM(0.166*(R867-L867),L867)</f>
        <v>13.35125</v>
      </c>
      <c r="N867" s="109">
        <f ca="1">SUM(0.333*(R867-L867),L867)</f>
        <v>14.081875</v>
      </c>
      <c r="O867" s="71">
        <f ca="1">SUM(0.5*(R867-L867),L867)</f>
        <v>14.8125</v>
      </c>
      <c r="P867" s="71">
        <f ca="1">SUM(0.666*(R867-L867),L867)</f>
        <v>15.53875</v>
      </c>
      <c r="Q867" s="71">
        <f ca="1">SUM(0.832*(R867-L867),L867)</f>
        <v>16.265</v>
      </c>
      <c r="R867" s="108">
        <v>17</v>
      </c>
      <c r="S867" s="122"/>
      <c r="T867" s="111">
        <f ca="1">SUM((AN20+AO20+AP20)*0.132/3,(AQ19+AR19+AS19+AT19+AU18+AV18+AW18+AX18+AY17+AZ17+BA17+BB17+BC16+BD16+BE16+BF16+BL14+BM14+BN14+BO14+BU12+BV12+BW12+BX12+BY11+BZ11+CA11+CB11)*0.132/4,(BG15+BH15+BI15+BJ15+BK15+BP13+BQ13+BR13+BS13+BT13)*0.132/5,(CC10+CD10+CE10)*0.132/3,(CD9+CC9+CB8+CA8+BZ7+BY7)*0.132/2,(BX6+BW5+BV4)*0.132,17)</f>
        <v>16.461338461538464</v>
      </c>
      <c r="U867" s="111"/>
      <c r="V867" s="122"/>
      <c r="W867" s="108"/>
    </row>
    <row r="868" spans="2:23">
      <c r="B868" s="108">
        <v>35</v>
      </c>
      <c r="C868" s="71">
        <f ca="1">SUM(0.25*(F868-B868),B868)</f>
        <v>32.5</v>
      </c>
      <c r="D868" s="71">
        <f ca="1">SUM(0.5*(F868-B868)+B868)</f>
        <v>30</v>
      </c>
      <c r="E868" s="71">
        <f ca="1">SUM(0.75*(F868-B868),B868)</f>
        <v>27.5</v>
      </c>
      <c r="F868" s="108">
        <v>25</v>
      </c>
      <c r="G868" s="71">
        <f ca="1">SUM(0.25*(J868-F868),F868)</f>
        <v>22.5</v>
      </c>
      <c r="H868" s="71">
        <f ca="1">SUM(0.5*(J868-F868),F868)</f>
        <v>20</v>
      </c>
      <c r="I868" s="71">
        <f ca="1">SUM(0.75*(J868-F868),F868)</f>
        <v>17.5</v>
      </c>
      <c r="J868" s="108">
        <f ca="1">SUM(F868,-B868,F868)</f>
        <v>15</v>
      </c>
      <c r="K868" s="71">
        <f ca="1">SUM(0.5*(L868-J868),J868)</f>
        <v>13.125</v>
      </c>
      <c r="L868" s="108">
        <f ca="1">SUM(J868,J868,-H868,0.25*ABS(J868-H868))</f>
        <v>11.25</v>
      </c>
      <c r="M868" s="109">
        <f ca="1">SUM(0.166*(R868-L868),L868)</f>
        <v>12.2045</v>
      </c>
      <c r="N868" s="109">
        <f ca="1">SUM(0.333*(R868-L868),L868)</f>
        <v>13.16475</v>
      </c>
      <c r="O868" s="71">
        <f ca="1">SUM(0.5*(R868-L868),L868)</f>
        <v>14.125</v>
      </c>
      <c r="P868" s="71">
        <f ca="1">SUM(0.666*(R868-L868),L868)</f>
        <v>15.0795</v>
      </c>
      <c r="Q868" s="71">
        <f ca="1">SUM(0.832*(R868-L868),L868)</f>
        <v>16.034</v>
      </c>
      <c r="R868" s="108">
        <v>17</v>
      </c>
      <c r="S868" s="122"/>
      <c r="T868" s="111">
        <f ca="1">SUM((AL20+AM20+AN20+AO20+AP19+AQ19+AR19+AS19+AY17+AZ17+BA17+BB17+BC16+BD16+BE16+BF16)*0.132/4,(AT18+AU18+AV18+AW18+AX18+BG15+BH15+BI15+BJ15+BK15+BL14+BM14+BN14+BO14+BP14+BQ13+BR13+BS13+BT13+BU13+BV12+BW12+BX12+BY12+BZ12)*0.132/5,(CA11+CB11+CC11+CD11+CE10+CF10+CG10+CH10)*0.132/4,(CG9+CF9+CE8+CD8+CC7+CB7+CA6+BZ6+BY5+BX5+BW4+BV4)*0.132/2,17)</f>
        <v>16.397538461538463</v>
      </c>
      <c r="U868" s="111"/>
      <c r="V868" s="122"/>
      <c r="W868" s="108"/>
    </row>
    <row r="869" spans="2:23">
      <c r="B869" s="108">
        <v>36</v>
      </c>
      <c r="C869" s="71">
        <f ca="1">SUM(0.25*(F869-B869),B869)</f>
        <v>33.25</v>
      </c>
      <c r="D869" s="71">
        <f ca="1">SUM(0.5*(F869-B869)+B869)</f>
        <v>30.5</v>
      </c>
      <c r="E869" s="71">
        <f ca="1">SUM(0.75*(F869-B869),B869)</f>
        <v>27.75</v>
      </c>
      <c r="F869" s="108">
        <v>25</v>
      </c>
      <c r="G869" s="71">
        <f ca="1">SUM(0.25*(J869-F869),F869)</f>
        <v>22.25</v>
      </c>
      <c r="H869" s="71">
        <f ca="1">SUM(0.5*(J869-F869),F869)</f>
        <v>19.5</v>
      </c>
      <c r="I869" s="71">
        <f ca="1">SUM(0.75*(J869-F869),F869)</f>
        <v>16.75</v>
      </c>
      <c r="J869" s="108">
        <f ca="1">SUM(F869,-B869,F869)</f>
        <v>14</v>
      </c>
      <c r="K869" s="71">
        <f ca="1">SUM(0.5*(L869-J869),J869)</f>
        <v>11.9375</v>
      </c>
      <c r="L869" s="108">
        <f ca="1">SUM(J869,J869,-H869,0.25*ABS(J869-H869))</f>
        <v>9.875</v>
      </c>
      <c r="M869" s="109">
        <f ca="1">SUM(0.166*(R869-L869),L869)</f>
        <v>11.05775</v>
      </c>
      <c r="N869" s="109">
        <f ca="1">SUM(0.333*(R869-L869),L869)</f>
        <v>12.247625</v>
      </c>
      <c r="O869" s="71">
        <f ca="1">SUM(0.5*(R869-L869),L869)</f>
        <v>13.4375</v>
      </c>
      <c r="P869" s="71">
        <f ca="1">SUM(0.666*(R869-L869),L869)</f>
        <v>14.62025</v>
      </c>
      <c r="Q869" s="71">
        <f ca="1">SUM(0.832*(R869-L869),L869)</f>
        <v>15.803</v>
      </c>
      <c r="R869" s="108">
        <v>17</v>
      </c>
      <c r="S869" s="122"/>
      <c r="T869" s="111">
        <f ca="1">SUM((AJ20+AK20+AL20+AM20+AS18+AT18+AU18+AV18)*0.132/4,(AN19+AO19+AP19+AQ19+AR19+AW17+AX17+AY17+AZ17+BA17+BB16+BC16+BD16+BE16+BF16+BM14+BN14+BO14+BP14+BQ14+BX12+BY12+BZ12+CA12+CB12)*0.132/5,(BG15+BH15+BI15+BJ15+BK15+BL15+BR13+BS13+BT13+BU13+BV13+BW13)*0.132/6,(CC11+CD11+CE11+CF11+CG10+CH10+CI10+CJ10)*0.132/4,(CI9+CH9+CG9+CF8+CE8+CD8)*0.132/3,(CC7+CB7+CA6+BZ6+BY5+BX5+BW4+BV4)*0.132/2,17)</f>
        <v>16.353538461538463</v>
      </c>
      <c r="U869" s="111"/>
      <c r="V869" s="122"/>
      <c r="W869" s="108"/>
    </row>
    <row r="870" spans="2:23">
      <c r="B870" s="108">
        <v>37</v>
      </c>
      <c r="C870" s="71">
        <f ca="1">SUM(0.25*(F870-B870),B870)</f>
        <v>34</v>
      </c>
      <c r="D870" s="71">
        <f ca="1">SUM(0.5*(F870-B870)+B870)</f>
        <v>31</v>
      </c>
      <c r="E870" s="71">
        <f ca="1">SUM(0.75*(F870-B870),B870)</f>
        <v>28</v>
      </c>
      <c r="F870" s="108">
        <v>25</v>
      </c>
      <c r="G870" s="71">
        <f ca="1">SUM(0.25*(J870-F870),F870)</f>
        <v>22</v>
      </c>
      <c r="H870" s="71">
        <f ca="1">SUM(0.5*(J870-F870),F870)</f>
        <v>19</v>
      </c>
      <c r="I870" s="71">
        <f ca="1">SUM(0.75*(J870-F870),F870)</f>
        <v>16</v>
      </c>
      <c r="J870" s="108">
        <f ca="1">SUM(F870,-B870,F870)</f>
        <v>13</v>
      </c>
      <c r="K870" s="71">
        <f ca="1">SUM(0.5*(L870-J870),J870)</f>
        <v>10.75</v>
      </c>
      <c r="L870" s="108">
        <f ca="1">SUM(J870,J870,-H870,0.25*ABS(J870-H870))</f>
        <v>8.5</v>
      </c>
      <c r="M870" s="109">
        <f ca="1">SUM(0.166*(R870-L870),L870)</f>
        <v>9.911</v>
      </c>
      <c r="N870" s="109">
        <f ca="1">SUM(0.333*(R870-L870),L870)</f>
        <v>11.3305</v>
      </c>
      <c r="O870" s="71">
        <f ca="1">SUM(0.5*(R870-L870),L870)</f>
        <v>12.75</v>
      </c>
      <c r="P870" s="71">
        <f ca="1">SUM(0.666*(R870-L870),L870)</f>
        <v>14.161000000000001</v>
      </c>
      <c r="Q870" s="71">
        <f ca="1">SUM(0.832*(R870-L870),L870)</f>
        <v>15.572</v>
      </c>
      <c r="R870" s="108">
        <v>17</v>
      </c>
      <c r="S870" s="122"/>
      <c r="T870" s="111">
        <f ca="1">SUM((AH20+AI20+AJ20+AK20+AL20+AM19+AN19+AO19+AP19+AQ19+AR19+AS19+AT19+AU19+AV19+AW18+AX18+AY18+AZ18+BA18+BB16+BC16+BD16+BE16+BF16)*0.132/5,(BG15+BH15+BI15+BJ15+BK15+BL15+BM14+BN14+BO14+BP14+BQ14+BR14+BS13+BT13+BU13+BV13+BW13+BX13+BY12+BZ12+CA12+CB12+CC12+CD12)*0.132/6,(CE11+CF11+CG11+CH11+CI11)*0.132/5,(CJ10+CK10+CL10+CM10)*0.132/4,(CL9+CK9+CJ9+CI8+CH8+CG8+CF7+CE7+CD7+CC6+CB6+CA6+BZ5+BY5+BX5)*0.132/3,(BW4+BV4)*0.132/2,17)</f>
        <v>16.284153846153846</v>
      </c>
      <c r="U870" s="111"/>
      <c r="V870" s="122"/>
      <c r="W870" s="108"/>
    </row>
    <row r="871" spans="2:23">
      <c r="B871" s="108">
        <v>38</v>
      </c>
      <c r="C871" s="71">
        <f ca="1">SUM(0.25*(F871-B871),B871)</f>
        <v>34.75</v>
      </c>
      <c r="D871" s="71">
        <f ca="1">SUM(0.5*(F871-B871)+B871)</f>
        <v>31.5</v>
      </c>
      <c r="E871" s="71">
        <f ca="1">SUM(0.75*(F871-B871),B871)</f>
        <v>28.25</v>
      </c>
      <c r="F871" s="108">
        <v>25</v>
      </c>
      <c r="G871" s="71">
        <f ca="1">SUM(0.25*(J871-F871),F871)</f>
        <v>21.75</v>
      </c>
      <c r="H871" s="71">
        <f ca="1">SUM(0.5*(J871-F871),F871)</f>
        <v>18.5</v>
      </c>
      <c r="I871" s="71">
        <f ca="1">SUM(0.75*(J871-F871),F871)</f>
        <v>15.25</v>
      </c>
      <c r="J871" s="108">
        <f ca="1">SUM(F871,-B871,F871)</f>
        <v>12</v>
      </c>
      <c r="K871" s="71">
        <f ca="1">SUM(0.5*(L871-J871),J871)</f>
        <v>9.5625</v>
      </c>
      <c r="L871" s="108">
        <f ca="1">SUM(J871,J871,-H871,0.25*ABS(J871-H871))</f>
        <v>7.125</v>
      </c>
      <c r="M871" s="109">
        <f ca="1">SUM(0.166*(R871-L871),L871)</f>
        <v>8.76425</v>
      </c>
      <c r="N871" s="109">
        <f ca="1">SUM(0.333*(R871-L871),L871)</f>
        <v>10.413375</v>
      </c>
      <c r="O871" s="71">
        <f ca="1">SUM(0.5*(R871-L871),L871)</f>
        <v>12.0625</v>
      </c>
      <c r="P871" s="71">
        <f ca="1">SUM(0.666*(R871-L871),L871)</f>
        <v>13.70175</v>
      </c>
      <c r="Q871" s="71">
        <f ca="1">SUM(0.832*(R871-L871),L871)</f>
        <v>15.341</v>
      </c>
      <c r="R871" s="108">
        <v>17</v>
      </c>
      <c r="S871" s="122"/>
      <c r="T871" s="111">
        <f ca="1">SUM((AF20+AG20+AH20+AI20+AJ20+AQ18+AR18+AS18+AT18+AU18+BB16+BC16+BD16+BE16+BF16)*0.132/5,(AK19+AL19+AM19+AN19+AO19+AP19+AV17+AW17+AX17+AY17+AZ17+BA17+BN14+BO14+BP14+BQ14+BR14+BS14+CA12+CB12+CC12+CD12+CE12+CF12)*0.132/6,(BG15+BH15+BI15+BJ15+BK15+BL15+BM15+BT13+BU13+BV13+BW13+BX13+BY13+BZ13)*0.132/7,(CG11+CH11+CI11+CJ11+CK11+CL10+CM10+CN10+CO10+CP10)*0.132/5,(CO9+CN9+CM9+CL9+CK8+CJ8+CI8+CH8)*0.132/4,(CG7+CF7+CE7+CD6+CC6+CB6+CA5+BZ5+BY5+BX4+BW4+BV4)*0.132/3,17)</f>
        <v>15.98330989010989</v>
      </c>
      <c r="U871" s="111"/>
      <c r="V871" s="122"/>
      <c r="W871" s="108"/>
    </row>
    <row r="872" spans="2:23">
      <c r="B872" s="108">
        <v>39</v>
      </c>
      <c r="C872" s="71">
        <f ca="1">SUM(0.25*(F872-B872),B872)</f>
        <v>35.5</v>
      </c>
      <c r="D872" s="71">
        <f ca="1">SUM(0.5*(F872-B872)+B872)</f>
        <v>32</v>
      </c>
      <c r="E872" s="71">
        <f ca="1">SUM(0.75*(F872-B872),B872)</f>
        <v>28.5</v>
      </c>
      <c r="F872" s="108">
        <v>25</v>
      </c>
      <c r="G872" s="71">
        <f ca="1">SUM(0.25*(J872-F872),F872)</f>
        <v>21.5</v>
      </c>
      <c r="H872" s="71">
        <f ca="1">SUM(0.5*(J872-F872),F872)</f>
        <v>18</v>
      </c>
      <c r="I872" s="71">
        <f ca="1">SUM(0.75*(J872-F872),F872)</f>
        <v>14.5</v>
      </c>
      <c r="J872" s="108">
        <f ca="1">SUM(F872,-B872,F872)</f>
        <v>11</v>
      </c>
      <c r="K872" s="71">
        <f ca="1">SUM(0.5*(L872-J872),J872)</f>
        <v>8.375</v>
      </c>
      <c r="L872" s="108">
        <f ca="1">SUM(J872,J872,-H872,0.25*ABS(J872-H872))</f>
        <v>5.75</v>
      </c>
      <c r="M872" s="109">
        <f ca="1">SUM(0.166*(R872-L872),L872)</f>
        <v>7.6175</v>
      </c>
      <c r="N872" s="109">
        <f ca="1">SUM(0.333*(R872-L872),L872)</f>
        <v>9.49625</v>
      </c>
      <c r="O872" s="71">
        <f ca="1">SUM(0.5*(R872-L872),L872)</f>
        <v>11.375</v>
      </c>
      <c r="P872" s="71">
        <f ca="1">SUM(0.666*(R872-L872),L872)</f>
        <v>13.2425</v>
      </c>
      <c r="Q872" s="71">
        <f ca="1">SUM(0.832*(R872-L872),L872)</f>
        <v>15.11</v>
      </c>
      <c r="R872" s="108">
        <v>17</v>
      </c>
      <c r="S872" s="122"/>
      <c r="T872" s="111">
        <f ca="1">SUM((AD20+AE20+AF20+AG20+AH20)*0.132/5,(AI19+AJ19+AK19+AL19+AM19+AN19+AO18+AP18+AQ18+AR18+AS18+AT18+AU17+AV17+AW17+AX17+AY17+AZ17+BA16+BB16+BC16+BD16+BE16+BF16)*0.132/6,(BG15+BH15+BI15+BJ15+BK15+BL15+BM15+BN14+BO14+BP14+BQ14+BR14+BS14+BT14+BU13+BV13+BW13+BX13+BY13+BZ13+CA13+CB12+CC12+CD12+CE12+CF12+CG12+CH12)*0.132/7,(CI11+CJ11+CK11+CL11+CM11+CN11)*0.132/6,(CO10+CP10+CQ10+CR10+CS10)*0.132/5,(CR9+CQ9+CP9+CO9+CN8+CM8+CL8+CK8+CJ7+CI7+CH7+CG7+CF6+CE6+CD6+CC6+CB5+CA5+BZ5+BY5)*0.132/4,(BX4+BW4+BV4)*0.132/3,17)</f>
        <v>15.749481318681319</v>
      </c>
      <c r="U872" s="111"/>
      <c r="V872" s="122"/>
      <c r="W872" s="108"/>
    </row>
    <row r="873" spans="2:23">
      <c r="B873" s="108"/>
      <c r="C873" s="71"/>
      <c r="D873" s="71"/>
      <c r="E873" s="71"/>
      <c r="F873" s="108"/>
      <c r="G873" s="71"/>
      <c r="H873" s="71"/>
      <c r="I873" s="71"/>
      <c r="J873" s="108"/>
      <c r="K873" s="71"/>
      <c r="L873" s="108"/>
      <c r="M873" s="109"/>
      <c r="N873" s="109"/>
      <c r="O873" s="71"/>
      <c r="P873" s="71"/>
      <c r="Q873" s="71"/>
      <c r="R873" s="108"/>
      <c r="S873" s="122"/>
      <c r="T873" s="111"/>
      <c r="U873" s="111"/>
      <c r="V873" s="122"/>
      <c r="W873" s="108"/>
    </row>
    <row r="874" spans="2:23">
      <c r="B874" s="108">
        <v>29</v>
      </c>
      <c r="C874" s="71">
        <f ca="1">SUM(0.25*(F874-B874),B874)</f>
        <v>28.25</v>
      </c>
      <c r="D874" s="71">
        <f ca="1">SUM(0.5*(F874-B874)+B874)</f>
        <v>27.5</v>
      </c>
      <c r="E874" s="71">
        <f ca="1">SUM(0.75*(F874-B874),B874)</f>
        <v>26.75</v>
      </c>
      <c r="F874" s="108">
        <v>26</v>
      </c>
      <c r="G874" s="71">
        <f ca="1">SUM(0.25*(J874-F874),F874)</f>
        <v>25.25</v>
      </c>
      <c r="H874" s="71">
        <f ca="1">SUM(0.5*(J874-F874),F874)</f>
        <v>24.5</v>
      </c>
      <c r="I874" s="71">
        <f ca="1">SUM(0.75*(J874-F874),F874)</f>
        <v>23.75</v>
      </c>
      <c r="J874" s="108">
        <f ca="1">SUM(F874,-B874,F874)</f>
        <v>23</v>
      </c>
      <c r="K874" s="71">
        <f ca="1">SUM(0.5*(L874-J874),J874)</f>
        <v>22.25</v>
      </c>
      <c r="L874" s="108">
        <f ca="1">SUM(J874,J874,-H874)</f>
        <v>21.5</v>
      </c>
      <c r="M874" s="109">
        <f ca="1">SUM(0.166*(R874-L874),L874)</f>
        <v>20.753</v>
      </c>
      <c r="N874" s="109">
        <f ca="1">SUM(0.333*(R874-L874),L874)</f>
        <v>20.0015</v>
      </c>
      <c r="O874" s="71">
        <f ca="1">SUM(0.5*(R874-L874),L874)</f>
        <v>19.25</v>
      </c>
      <c r="P874" s="71">
        <f ca="1">SUM(0.666*(R874-L874),L874)</f>
        <v>18.503</v>
      </c>
      <c r="Q874" s="71">
        <f ca="1">SUM(0.832*(R874-L874),L874)</f>
        <v>17.756</v>
      </c>
      <c r="R874" s="108">
        <v>17</v>
      </c>
      <c r="S874" s="122"/>
      <c r="T874" s="111">
        <f ca="1">SUM((AX20++BA18+BD16+BG14+BJ12+BM10+BP8+BS6+BV4)*0.132,(AY19+AZ19+BB17+BC17+BE15+BF15+BH13+BI13+BK11+BL11+BN9+BO9+BQ7+BR7+BT5+BU5)*0.132/2,17)</f>
        <v>16.793538461538464</v>
      </c>
      <c r="U874" s="111"/>
      <c r="V874" s="122"/>
      <c r="W874" s="108"/>
    </row>
    <row r="875" spans="2:23">
      <c r="B875" s="108">
        <v>30</v>
      </c>
      <c r="C875" s="71">
        <f ca="1">SUM(0.25*(F875-B875),B875)</f>
        <v>29</v>
      </c>
      <c r="D875" s="71">
        <f ca="1">SUM(0.5*(F875-B875)+B875)</f>
        <v>28</v>
      </c>
      <c r="E875" s="71">
        <f ca="1">SUM(0.75*(F875-B875),B875)</f>
        <v>27</v>
      </c>
      <c r="F875" s="108">
        <v>26</v>
      </c>
      <c r="G875" s="71">
        <f ca="1">SUM(0.25*(J875-F875),F875)</f>
        <v>25</v>
      </c>
      <c r="H875" s="71">
        <f ca="1">SUM(0.5*(J875-F875),F875)</f>
        <v>24</v>
      </c>
      <c r="I875" s="71">
        <f ca="1">SUM(0.75*(J875-F875),F875)</f>
        <v>23</v>
      </c>
      <c r="J875" s="108">
        <f ca="1">SUM(F875,-B875,F875)</f>
        <v>22</v>
      </c>
      <c r="K875" s="71">
        <f ca="1">SUM(0.5*(L875-J875),J875)</f>
        <v>21.25</v>
      </c>
      <c r="L875" s="108">
        <f ca="1">SUM(J875,J875,-H875,0.25*ABS(J875-H875))</f>
        <v>20.5</v>
      </c>
      <c r="M875" s="109">
        <f ca="1">SUM(0.166*(R875-L875),L875)</f>
        <v>19.919</v>
      </c>
      <c r="N875" s="109">
        <f ca="1">SUM(0.333*(R875-L875),L875)</f>
        <v>19.3345</v>
      </c>
      <c r="O875" s="71">
        <f ca="1">SUM(0.5*(R875-L875),L875)</f>
        <v>18.75</v>
      </c>
      <c r="P875" s="71">
        <f ca="1">SUM(0.666*(R875-L875),L875)</f>
        <v>18.169</v>
      </c>
      <c r="Q875" s="71">
        <f ca="1">SUM(0.832*(R875-L875),L875)</f>
        <v>17.588</v>
      </c>
      <c r="R875" s="108">
        <v>17</v>
      </c>
      <c r="S875" s="122"/>
      <c r="T875" s="111">
        <f ca="1">SUM((AW19+AX19+AY18+AZ18+BA17+BB17+BC16+BD16+BE15+BF15+BG14+BH14+BI13+BJ13+BK12+BL12+BM11+BN11+BU4+BV4)*0.132/2,(AV20+BO10+BP9+BQ8+BR7+BS6+BT5)*0.132,17)</f>
        <v>16.859538461538463</v>
      </c>
      <c r="U875" s="111"/>
      <c r="V875" s="122"/>
      <c r="W875" s="108"/>
    </row>
    <row r="876" spans="2:23">
      <c r="B876" s="108">
        <v>31</v>
      </c>
      <c r="C876" s="71">
        <f ca="1">SUM(0.25*(F876-B876),B876)</f>
        <v>29.75</v>
      </c>
      <c r="D876" s="71">
        <f ca="1">SUM(0.5*(F876-B876)+B876)</f>
        <v>28.5</v>
      </c>
      <c r="E876" s="71">
        <f ca="1">SUM(0.75*(F876-B876),B876)</f>
        <v>27.25</v>
      </c>
      <c r="F876" s="108">
        <v>26</v>
      </c>
      <c r="G876" s="71">
        <f ca="1">SUM(0.25*(J876-F876),F876)</f>
        <v>24.75</v>
      </c>
      <c r="H876" s="71">
        <f ca="1">SUM(0.5*(J876-F876),F876)</f>
        <v>23.5</v>
      </c>
      <c r="I876" s="71">
        <f ca="1">SUM(0.75*(J876-F876),F876)</f>
        <v>22.25</v>
      </c>
      <c r="J876" s="108">
        <f ca="1">SUM(F876,-B876,F876)</f>
        <v>21</v>
      </c>
      <c r="K876" s="71">
        <f ca="1">SUM(0.5*(L876-J876),J876)</f>
        <v>20.0625</v>
      </c>
      <c r="L876" s="108">
        <f ca="1">SUM(J876,J876,-H876,0.25*ABS(J876-H876))</f>
        <v>19.125</v>
      </c>
      <c r="M876" s="109">
        <f ca="1">SUM(0.166*(R876-L876),L876)</f>
        <v>18.77225</v>
      </c>
      <c r="N876" s="109">
        <f ca="1">SUM(0.333*(R876-L876),L876)</f>
        <v>18.417375</v>
      </c>
      <c r="O876" s="71">
        <f ca="1">SUM(0.5*(R876-L876),L876)</f>
        <v>18.0625</v>
      </c>
      <c r="P876" s="71">
        <f ca="1">SUM(0.666*(R876-L876),L876)</f>
        <v>17.70975</v>
      </c>
      <c r="Q876" s="71">
        <f ca="1">SUM(0.832*(R876-L876),L876)</f>
        <v>17.357</v>
      </c>
      <c r="R876" s="108">
        <v>17</v>
      </c>
      <c r="S876" s="122"/>
      <c r="T876" s="111">
        <f ca="1">SUM((AT20+AU20+AV19+AW19+BA17+BB17+BC16+BD16)*0.132/2,(AX18+AY18+AZ18+BE15+BF15+BG15+BJ13+BK13+BL13)*0.132/3,(BH14+BI14+BM12+BN12+BO11+BP11+BQ10+BR10)*0.132/2,(BS9+BS8+BT7+BT6+BU5+BV4)*0.132,17)</f>
        <v>16.485538461538461</v>
      </c>
      <c r="U876" s="111"/>
      <c r="V876" s="122"/>
      <c r="W876" s="108"/>
    </row>
    <row r="877" spans="2:23">
      <c r="B877" s="108">
        <v>32</v>
      </c>
      <c r="C877" s="71">
        <f ca="1">SUM(0.25*(F877-B877),B877)</f>
        <v>30.5</v>
      </c>
      <c r="D877" s="71">
        <f ca="1">SUM(0.5*(F877-B877)+B877)</f>
        <v>29</v>
      </c>
      <c r="E877" s="71">
        <f ca="1">SUM(0.75*(F877-B877),B877)</f>
        <v>27.5</v>
      </c>
      <c r="F877" s="108">
        <v>26</v>
      </c>
      <c r="G877" s="71">
        <f ca="1">SUM(0.25*(J877-F877),F877)</f>
        <v>24.5</v>
      </c>
      <c r="H877" s="71">
        <f ca="1">SUM(0.5*(J877-F877),F877)</f>
        <v>23</v>
      </c>
      <c r="I877" s="71">
        <f ca="1">SUM(0.75*(J877-F877),F877)</f>
        <v>21.5</v>
      </c>
      <c r="J877" s="108">
        <f ca="1">SUM(F877,-B877,F877)</f>
        <v>20</v>
      </c>
      <c r="K877" s="71">
        <f ca="1">SUM(0.5*(L877-J877),J877)</f>
        <v>18.875</v>
      </c>
      <c r="L877" s="108">
        <f ca="1">SUM(J877,J877,-H877,0.25*ABS(J877-H877))</f>
        <v>17.75</v>
      </c>
      <c r="M877" s="109">
        <f ca="1">SUM(0.166*(R877-L877),L877)</f>
        <v>17.6255</v>
      </c>
      <c r="N877" s="109">
        <f ca="1">SUM(0.333*(R877-L877),L877)</f>
        <v>17.50025</v>
      </c>
      <c r="O877" s="71">
        <f ca="1">SUM(0.5*(R877-L877),L877)</f>
        <v>17.375</v>
      </c>
      <c r="P877" s="71">
        <f ca="1">SUM(0.666*(R877-L877),L877)</f>
        <v>17.2505</v>
      </c>
      <c r="Q877" s="71">
        <f ca="1">SUM(0.832*(R877-L877),L877)</f>
        <v>17.126</v>
      </c>
      <c r="R877" s="108">
        <v>17</v>
      </c>
      <c r="S877" s="122"/>
      <c r="T877" s="111">
        <f ca="1">SUM((AR20+AS20+AW18+AX18)*0.132/2,(AT19+AU19+AV19+AY17+AZ17+BA17+BB16+BC16+BD16+BE15+BF15+BG15+BH14+BI14+BJ14+BK13+BL13+BM13+BN12+BO12+BP12+BQ11+BR11+BS11)*0.132/3,(BT10+BU10)*0.132/2,(+BU9+BU8+BU7+BV6+BV5+BV4)*0.132,17)</f>
        <v>16.639538461538461</v>
      </c>
      <c r="U877" s="111"/>
      <c r="V877" s="122"/>
      <c r="W877" s="108"/>
    </row>
    <row r="878" spans="2:23">
      <c r="B878" s="108">
        <v>33</v>
      </c>
      <c r="C878" s="71">
        <f ca="1">SUM(0.25*(F878-B878),B878)</f>
        <v>31.25</v>
      </c>
      <c r="D878" s="71">
        <f ca="1">SUM(0.5*(F878-B878)+B878)</f>
        <v>29.5</v>
      </c>
      <c r="E878" s="71">
        <f ca="1">SUM(0.75*(F878-B878),B878)</f>
        <v>27.75</v>
      </c>
      <c r="F878" s="108">
        <v>26</v>
      </c>
      <c r="G878" s="71">
        <f ca="1">SUM(0.25*(J878-F878),F878)</f>
        <v>24.25</v>
      </c>
      <c r="H878" s="71">
        <f ca="1">SUM(0.5*(J878-F878),F878)</f>
        <v>22.5</v>
      </c>
      <c r="I878" s="71">
        <f ca="1">SUM(0.75*(J878-F878),F878)</f>
        <v>20.75</v>
      </c>
      <c r="J878" s="108">
        <f ca="1">SUM(F878,-B878,F878)</f>
        <v>19</v>
      </c>
      <c r="K878" s="71">
        <f ca="1">SUM(0.5*(L878-J878),J878)</f>
        <v>17.6875</v>
      </c>
      <c r="L878" s="108">
        <f ca="1">SUM(J878,J878,-H878,0.25*ABS(J878-H878))</f>
        <v>16.375</v>
      </c>
      <c r="M878" s="109">
        <f ca="1">SUM(0.166*(R878-L878),L878)</f>
        <v>16.47875</v>
      </c>
      <c r="N878" s="109">
        <f ca="1">SUM(0.333*(R878-L878),L878)</f>
        <v>16.583125</v>
      </c>
      <c r="O878" s="71">
        <f ca="1">SUM(0.5*(R878-L878),L878)</f>
        <v>16.6875</v>
      </c>
      <c r="P878" s="71">
        <f ca="1">SUM(0.666*(R878-L878),L878)</f>
        <v>16.79125</v>
      </c>
      <c r="Q878" s="71">
        <f ca="1">SUM(0.832*(R878-L878),L878)</f>
        <v>16.895</v>
      </c>
      <c r="R878" s="108">
        <v>17</v>
      </c>
      <c r="S878" s="122"/>
      <c r="T878" s="111">
        <f ca="1">SUM((AP20+AQ20+AR20+AS19+AT19+AU19+AV18+AW18+AX18+AY17+AZ17+BA17+BB16+BC16+BD16+BI14+BJ14+BK14+BP12+BQ12+BR12+BS11+BT11+BU11)*0.132/3,(BE15+BF15+BG15+BH15+BL13+BM13+BN13+BO13)*0.132/4,(BV10+BW10)*0.132/2,(+BW9+BW8+BW7+BV6+BV5+BV4)*0.132,17)</f>
        <v>16.243538461538463</v>
      </c>
      <c r="U878" s="111"/>
      <c r="V878" s="122"/>
      <c r="W878" s="108"/>
    </row>
    <row r="879" spans="2:23">
      <c r="B879" s="108">
        <v>34</v>
      </c>
      <c r="C879" s="71">
        <f ca="1">SUM(0.25*(F879-B879),B879)</f>
        <v>32</v>
      </c>
      <c r="D879" s="71">
        <f ca="1">SUM(0.5*(F879-B879)+B879)</f>
        <v>30</v>
      </c>
      <c r="E879" s="71">
        <f ca="1">SUM(0.75*(F879-B879),B879)</f>
        <v>28</v>
      </c>
      <c r="F879" s="108">
        <v>26</v>
      </c>
      <c r="G879" s="71">
        <f ca="1">SUM(0.25*(J879-F879),F879)</f>
        <v>24</v>
      </c>
      <c r="H879" s="71">
        <f ca="1">SUM(0.5*(J879-F879),F879)</f>
        <v>22</v>
      </c>
      <c r="I879" s="71">
        <f ca="1">SUM(0.75*(J879-F879),F879)</f>
        <v>20</v>
      </c>
      <c r="J879" s="108">
        <f ca="1">SUM(F879,-B879,F879)</f>
        <v>18</v>
      </c>
      <c r="K879" s="71">
        <f ca="1">SUM(0.5*(L879-J879),J879)</f>
        <v>16.5</v>
      </c>
      <c r="L879" s="108">
        <f ca="1">SUM(J879,J879,-H879,0.25*ABS(J879-H879))</f>
        <v>15</v>
      </c>
      <c r="M879" s="109">
        <f ca="1">SUM(0.166*(R879-L879),L879)</f>
        <v>15.332</v>
      </c>
      <c r="N879" s="109">
        <f ca="1">SUM(0.333*(R879-L879),L879)</f>
        <v>15.666</v>
      </c>
      <c r="O879" s="71">
        <f ca="1">SUM(0.5*(R879-L879),L879)</f>
        <v>16</v>
      </c>
      <c r="P879" s="71">
        <f ca="1">SUM(0.666*(R879-L879),L879)</f>
        <v>16.332</v>
      </c>
      <c r="Q879" s="71">
        <f ca="1">SUM(0.832*(R879-L879),L879)</f>
        <v>16.664</v>
      </c>
      <c r="R879" s="108">
        <v>17</v>
      </c>
      <c r="S879" s="122"/>
      <c r="T879" s="111">
        <f ca="1">SUM((AN20+AO20+AP20+AU18+AV18+AW18+BB16+BC16+BD16)*0.132/3,(AQ19+AR19+AS19+AT19+AX17+AY17+AZ17+BA17+BE15+BF15+BG15+BH15++BI14+BJ14+BK14+BL14+BM13+BN13+BO13+BP13+BQ12+BR12+BS12+BT12)*0.132/4,(BU11+BV11+BW11+BX10+BY10+BZ10)*0.132/3,(BZ9+BY8+BX7+BW6+BV5+BV4)*0.132,17)</f>
        <v>16.364538461538462</v>
      </c>
      <c r="U879" s="111"/>
      <c r="V879" s="122"/>
      <c r="W879" s="108"/>
    </row>
    <row r="880" spans="2:23">
      <c r="B880" s="108">
        <v>35</v>
      </c>
      <c r="C880" s="71">
        <f ca="1">SUM(0.25*(F880-B880),B880)</f>
        <v>32.75</v>
      </c>
      <c r="D880" s="71">
        <f ca="1">SUM(0.5*(F880-B880)+B880)</f>
        <v>30.5</v>
      </c>
      <c r="E880" s="71">
        <f ca="1">SUM(0.75*(F880-B880),B880)</f>
        <v>28.25</v>
      </c>
      <c r="F880" s="108">
        <v>26</v>
      </c>
      <c r="G880" s="71">
        <f ca="1">SUM(0.25*(J880-F880),F880)</f>
        <v>23.75</v>
      </c>
      <c r="H880" s="71">
        <f ca="1">SUM(0.5*(J880-F880),F880)</f>
        <v>21.5</v>
      </c>
      <c r="I880" s="71">
        <f ca="1">SUM(0.75*(J880-F880),F880)</f>
        <v>19.25</v>
      </c>
      <c r="J880" s="108">
        <f ca="1">SUM(F880,-B880,F880)</f>
        <v>17</v>
      </c>
      <c r="K880" s="71">
        <f ca="1">SUM(0.5*(L880-J880),J880)</f>
        <v>15.3125</v>
      </c>
      <c r="L880" s="108">
        <f ca="1">SUM(J880,J880,-H880,0.25*ABS(J880-H880))</f>
        <v>13.625</v>
      </c>
      <c r="M880" s="109">
        <f ca="1">SUM(0.166*(R880-L880),L880)</f>
        <v>14.18525</v>
      </c>
      <c r="N880" s="109">
        <f ca="1">SUM(0.333*(R880-L880),L880)</f>
        <v>14.748875</v>
      </c>
      <c r="O880" s="71">
        <f ca="1">SUM(0.5*(R880-L880),L880)</f>
        <v>15.3125</v>
      </c>
      <c r="P880" s="71">
        <f ca="1">SUM(0.666*(R880-L880),L880)</f>
        <v>15.87275</v>
      </c>
      <c r="Q880" s="71">
        <f ca="1">SUM(0.832*(R880-L880),L880)</f>
        <v>16.433</v>
      </c>
      <c r="R880" s="108">
        <v>17</v>
      </c>
      <c r="S880" s="122"/>
      <c r="T880" s="111">
        <f ca="1">SUM((AL20+AM20+AN20)*0.132/3,(AO19+AP19+AQ19+AR19+AS18+AT18+AU18+AV18+AW17+AX17+AY17+AZ17+BA16+BB16+BC16+BD16+BJ14+BK14+BL14+BM14+BS12+BT12+BU12+BV12+BW11+BX11+BY11+BZ11)*0.132/4,(BE15+BF15+BG15+BH15+BI15+BN13+BO13+BP13+BQ13+BR13)*0.132/5,(CA10+CB10+CC10)*0.132/3,(CB9+CA9)*0.132/2,(BZ8+BY7+BX6+BW5+BV4)*0.132,17)</f>
        <v>16.096138461538462</v>
      </c>
      <c r="U880" s="111"/>
      <c r="V880" s="122"/>
      <c r="W880" s="108"/>
    </row>
    <row r="881" spans="2:23">
      <c r="B881" s="108">
        <v>36</v>
      </c>
      <c r="C881" s="71">
        <f ca="1">SUM(0.25*(F881-B881),B881)</f>
        <v>33.5</v>
      </c>
      <c r="D881" s="71">
        <f ca="1">SUM(0.5*(F881-B881)+B881)</f>
        <v>31</v>
      </c>
      <c r="E881" s="71">
        <f ca="1">SUM(0.75*(F881-B881),B881)</f>
        <v>28.5</v>
      </c>
      <c r="F881" s="108">
        <v>26</v>
      </c>
      <c r="G881" s="71">
        <f ca="1">SUM(0.25*(J881-F881),F881)</f>
        <v>23.5</v>
      </c>
      <c r="H881" s="71">
        <f ca="1">SUM(0.5*(J881-F881),F881)</f>
        <v>21</v>
      </c>
      <c r="I881" s="71">
        <f ca="1">SUM(0.75*(J881-F881),F881)</f>
        <v>18.5</v>
      </c>
      <c r="J881" s="108">
        <f ca="1">SUM(F881,-B881,F881)</f>
        <v>16</v>
      </c>
      <c r="K881" s="71">
        <f ca="1">SUM(0.5*(L881-J881),J881)</f>
        <v>14.125</v>
      </c>
      <c r="L881" s="108">
        <f ca="1">SUM(J881,J881,-H881,0.25*ABS(J881-H881))</f>
        <v>12.25</v>
      </c>
      <c r="M881" s="109">
        <f ca="1">SUM(0.166*(R881-L881),L881)</f>
        <v>13.0385</v>
      </c>
      <c r="N881" s="109">
        <f ca="1">SUM(0.333*(R881-L881),L881)</f>
        <v>13.83175</v>
      </c>
      <c r="O881" s="71">
        <f ca="1">SUM(0.5*(R881-L881),L881)</f>
        <v>14.625</v>
      </c>
      <c r="P881" s="71">
        <f ca="1">SUM(0.666*(R881-L881),L881)</f>
        <v>15.413499999999999</v>
      </c>
      <c r="Q881" s="71">
        <f ca="1">SUM(0.832*(R881-L881),L881)</f>
        <v>16.201999999999998</v>
      </c>
      <c r="R881" s="108">
        <v>17</v>
      </c>
      <c r="S881" s="122"/>
      <c r="T881" s="111">
        <f ca="1">SUM((AJ20+AK20+AL20+AM20+AN19+AO19+AP19+AQ19+AW17+AX17+AY17+AZ17+BA16+BB16+BC16+BD16)*0.132/4,(AR18+AS18+AT18+AU18+AV18+BE15+BF15+BG15+BH15+BI15+BJ14+BK14+BL14+BM14+BN14+BO13+BP13+BQ13+BR13+BS13+BT12+BU12+BV12+BW12+BX12)*0.132/5,(BY11+BZ11+CA11+CB11)*0.132/4,(CC10+CD10+CE10)*0.132/3,(CD9+CC9+CB8+CA8+BZ7+BY7)*0.132/2,(BX6+BW5+BV4)*0.132,17)</f>
        <v>16.03453846153846</v>
      </c>
      <c r="U881" s="111"/>
      <c r="V881" s="122"/>
      <c r="W881" s="108"/>
    </row>
    <row r="882" spans="2:23">
      <c r="B882" s="108">
        <v>37</v>
      </c>
      <c r="C882" s="71">
        <f ca="1">SUM(0.25*(F882-B882),B882)</f>
        <v>34.25</v>
      </c>
      <c r="D882" s="71">
        <f ca="1">SUM(0.5*(F882-B882)+B882)</f>
        <v>31.5</v>
      </c>
      <c r="E882" s="71">
        <f ca="1">SUM(0.75*(F882-B882),B882)</f>
        <v>28.75</v>
      </c>
      <c r="F882" s="108">
        <v>26</v>
      </c>
      <c r="G882" s="71">
        <f ca="1">SUM(0.25*(J882-F882),F882)</f>
        <v>23.25</v>
      </c>
      <c r="H882" s="71">
        <f ca="1">SUM(0.5*(J882-F882),F882)</f>
        <v>20.5</v>
      </c>
      <c r="I882" s="71">
        <f ca="1">SUM(0.75*(J882-F882),F882)</f>
        <v>17.75</v>
      </c>
      <c r="J882" s="108">
        <f ca="1">SUM(F882,-B882,F882)</f>
        <v>15</v>
      </c>
      <c r="K882" s="71">
        <f ca="1">SUM(0.5*(L882-J882),J882)</f>
        <v>12.9375</v>
      </c>
      <c r="L882" s="108">
        <f ca="1">SUM(J882,J882,-H882,0.25*ABS(J882-H882))</f>
        <v>10.875</v>
      </c>
      <c r="M882" s="109">
        <f ca="1">SUM(0.166*(R882-L882),L882)</f>
        <v>11.89175</v>
      </c>
      <c r="N882" s="109">
        <f ca="1">SUM(0.333*(R882-L882),L882)</f>
        <v>12.914625000000001</v>
      </c>
      <c r="O882" s="71">
        <f ca="1">SUM(0.5*(R882-L882),L882)</f>
        <v>13.9375</v>
      </c>
      <c r="P882" s="71">
        <f ca="1">SUM(0.666*(R882-L882),L882)</f>
        <v>14.95425</v>
      </c>
      <c r="Q882" s="71">
        <f ca="1">SUM(0.832*(R882-L882),L882)</f>
        <v>15.971</v>
      </c>
      <c r="R882" s="108">
        <v>17</v>
      </c>
      <c r="S882" s="122"/>
      <c r="T882" s="111">
        <f ca="1">SUM((AH20+AI20+AJ20+AK20++AQ18+AR18+AS18+AT18)*0.132/4,(AL19+AM19+AN19+AO19+AP19+AU17+AV17+AW17+AX17+AY17+AZ16+BA16+BB16+BC16+BD16+BK14+BL14+BM14+BN14+BO14+BV12+BW12+BX12+BY12+BZ12)*0.132/5,(BE15+BF15+BG15+BH15+BI15+BJ15+BP13+BQ13+BR13+BS13+BT13+BU13)*0.132/6,(CA11+CB11+CC11+CD11+CE10+CF10+CG10+CH10)*0.132/4,(CG9+CF9+CE8+CD8+CC7+CB7+CA6+BZ6+BY5+BX5+BW4+BV4)*0.132/2,17)</f>
        <v>15.933338461538462</v>
      </c>
      <c r="U882" s="111"/>
      <c r="V882" s="122"/>
      <c r="W882" s="108"/>
    </row>
    <row r="883" spans="2:23">
      <c r="B883" s="108">
        <v>38</v>
      </c>
      <c r="C883" s="71">
        <f ca="1">SUM(0.25*(F883-B883),B883)</f>
        <v>35</v>
      </c>
      <c r="D883" s="71">
        <f ca="1">SUM(0.5*(F883-B883)+B883)</f>
        <v>32</v>
      </c>
      <c r="E883" s="71">
        <f ca="1">SUM(0.75*(F883-B883),B883)</f>
        <v>29</v>
      </c>
      <c r="F883" s="108">
        <v>26</v>
      </c>
      <c r="G883" s="71">
        <f ca="1">SUM(0.25*(J883-F883),F883)</f>
        <v>23</v>
      </c>
      <c r="H883" s="71">
        <f ca="1">SUM(0.5*(J883-F883),F883)</f>
        <v>20</v>
      </c>
      <c r="I883" s="71">
        <f ca="1">SUM(0.75*(J883-F883),F883)</f>
        <v>17</v>
      </c>
      <c r="J883" s="108">
        <f ca="1">SUM(F883,-B883,F883)</f>
        <v>14</v>
      </c>
      <c r="K883" s="71">
        <f ca="1">SUM(0.5*(L883-J883),J883)</f>
        <v>11.75</v>
      </c>
      <c r="L883" s="108">
        <f ca="1">SUM(J883,J883,-H883,0.25*ABS(J883-H883))</f>
        <v>9.5</v>
      </c>
      <c r="M883" s="109">
        <f ca="1">SUM(0.166*(R883-L883),L883)</f>
        <v>10.745000000000001</v>
      </c>
      <c r="N883" s="109">
        <f ca="1">SUM(0.333*(R883-L883),L883)</f>
        <v>11.9975</v>
      </c>
      <c r="O883" s="71">
        <f ca="1">SUM(0.5*(R883-L883),L883)</f>
        <v>13.25</v>
      </c>
      <c r="P883" s="71">
        <f ca="1">SUM(0.666*(R883-L883),L883)</f>
        <v>14.495000000000001</v>
      </c>
      <c r="Q883" s="71">
        <f ca="1">SUM(0.832*(R883-L883),L883)</f>
        <v>15.739999999999998</v>
      </c>
      <c r="R883" s="108">
        <v>17</v>
      </c>
      <c r="S883" s="122"/>
      <c r="T883" s="111">
        <f ca="1">SUM((AF20+AG20+AH20+AI20+AJ20+AK19+AL19+AM19+AN19+AO19+AP18+AQ18+AR18+AS18+AT18+AU17+AV17+AW17+AX17+AY17+AZ16+BA16+BB16+BC16+BD16)*0.132/5,(BE15+BF15+BG15+BH15+BI15+BJ15+BK14+BL14+BM14+BN14+BO14+BP14+BQ13+BR13+BS13+BT13+BU13+BV13+BW12+BX12+BY12+BZ12+CA12+CB12)*0.132/6,(CC11+CD11+CE11+CF11+CG11)*0.132/5,(CH10+CI10+CJ10+CK10)*0.132/4,(CJ9+CI9+CH9+CG8+CF8+CE8+CD7+CC7+CB7)*0.132/3,(CA6+BZ6+BY5+BX5+BW4+BV4)*0.132/2,17)</f>
        <v>16.100538461538463</v>
      </c>
      <c r="U883" s="111"/>
      <c r="V883" s="122"/>
      <c r="W883" s="108"/>
    </row>
    <row r="884" spans="2:23">
      <c r="B884" s="108">
        <v>39</v>
      </c>
      <c r="C884" s="71">
        <f ca="1">SUM(0.25*(F884-B884),B884)</f>
        <v>35.75</v>
      </c>
      <c r="D884" s="71">
        <f ca="1">SUM(0.5*(F884-B884)+B884)</f>
        <v>32.5</v>
      </c>
      <c r="E884" s="71">
        <f ca="1">SUM(0.75*(F884-B884),B884)</f>
        <v>29.25</v>
      </c>
      <c r="F884" s="108">
        <v>26</v>
      </c>
      <c r="G884" s="71">
        <f ca="1">SUM(0.25*(J884-F884),F884)</f>
        <v>22.75</v>
      </c>
      <c r="H884" s="71">
        <f ca="1">SUM(0.5*(J884-F884),F884)</f>
        <v>19.5</v>
      </c>
      <c r="I884" s="71">
        <f ca="1">SUM(0.75*(J884-F884),F884)</f>
        <v>16.25</v>
      </c>
      <c r="J884" s="108">
        <f ca="1">SUM(F884,-B884,F884)</f>
        <v>13</v>
      </c>
      <c r="K884" s="71">
        <f ca="1">SUM(0.5*(L884-J884),J884)</f>
        <v>10.5625</v>
      </c>
      <c r="L884" s="108">
        <f ca="1">SUM(J884,J884,-H884,0.25*ABS(J884-H884))</f>
        <v>8.125</v>
      </c>
      <c r="M884" s="109">
        <f ca="1">SUM(0.166*(R884-L884),L884)</f>
        <v>9.59825</v>
      </c>
      <c r="N884" s="109">
        <f ca="1">SUM(0.333*(R884-L884),L884)</f>
        <v>11.080375</v>
      </c>
      <c r="O884" s="71">
        <f ca="1">SUM(0.5*(R884-L884),L884)</f>
        <v>12.5625</v>
      </c>
      <c r="P884" s="71">
        <f ca="1">SUM(0.666*(R884-L884),L884)</f>
        <v>14.03575</v>
      </c>
      <c r="Q884" s="71">
        <f ca="1">SUM(0.832*(R884-L884),L884)</f>
        <v>15.509</v>
      </c>
      <c r="R884" s="108">
        <v>17</v>
      </c>
      <c r="S884" s="122"/>
      <c r="T884" s="111">
        <f ca="1">SUM((AD20+AE20+AF20+AG20+AH20+AO18+AP18+AQ18+AR18+AS18+AZ16+BA16+BB16+BC16+BD16)*0.132/5,(AI19+AJ19+AK19+AL19+AM19+AN19+AT17+AU17+AV17+AW17+AX17+AY17+BL14+BM14+BN14+BO14+BP14+BQ14+BY12+BZ12+CA12+CB12+CC12+CD12)*0.132/6,(BE15+BF15+BG15+BH15+BI15+BJ15+BK15+BR13+BS13+BT13+BU13+BV13+BW13+BX13)*0.132/7,(CE11+CF11+CG11+CH11+CI11+CJ10+CK10+CL10+CM10+CN10)*0.132/5,(CM9+CL9+CK9+CJ8+CI8+CH8+CG7+CF7+CE7+CD6+CC6+CB6+CA5+BZ5+BY5+BX4+BW4+BV4)*0.132/3,17)</f>
        <v>15.963824175824177</v>
      </c>
      <c r="U884" s="111"/>
      <c r="V884" s="122"/>
      <c r="W884" s="108"/>
    </row>
    <row r="885" spans="2:23">
      <c r="B885" s="108"/>
      <c r="C885" s="71"/>
      <c r="D885" s="71"/>
      <c r="E885" s="71"/>
      <c r="F885" s="108"/>
      <c r="G885" s="71"/>
      <c r="H885" s="71"/>
      <c r="I885" s="71"/>
      <c r="J885" s="108"/>
      <c r="K885" s="71"/>
      <c r="L885" s="108"/>
      <c r="M885" s="109"/>
      <c r="N885" s="109"/>
      <c r="O885" s="71"/>
      <c r="P885" s="71"/>
      <c r="Q885" s="71"/>
      <c r="R885" s="108"/>
      <c r="S885" s="122"/>
      <c r="T885" s="111"/>
      <c r="U885" s="111"/>
      <c r="V885" s="122"/>
      <c r="W885" s="108"/>
    </row>
    <row r="886" spans="2:23">
      <c r="B886" s="108">
        <v>31</v>
      </c>
      <c r="C886" s="71">
        <f ca="1">SUM(0.25*(F886-B886),B886)</f>
        <v>30</v>
      </c>
      <c r="D886" s="71">
        <f ca="1">SUM(0.5*(F886-B886)+B886)</f>
        <v>29</v>
      </c>
      <c r="E886" s="71">
        <f ca="1">SUM(0.75*(F886-B886),B886)</f>
        <v>28</v>
      </c>
      <c r="F886" s="108">
        <v>27</v>
      </c>
      <c r="G886" s="71">
        <f ca="1">SUM(0.25*(J886-F886),F886)</f>
        <v>26</v>
      </c>
      <c r="H886" s="71">
        <f ca="1">SUM(0.5*(J886-F886),F886)</f>
        <v>25</v>
      </c>
      <c r="I886" s="71">
        <f ca="1">SUM(0.75*(J886-F886),F886)</f>
        <v>24</v>
      </c>
      <c r="J886" s="108">
        <f ca="1">SUM(F886,-B886,F886)</f>
        <v>23</v>
      </c>
      <c r="K886" s="71">
        <f ca="1">SUM(0.5*(L886-J886),J886)</f>
        <v>22.25</v>
      </c>
      <c r="L886" s="108">
        <f ca="1">SUM(J886,J886,-H886,0.25*ABS(J886-H886))</f>
        <v>21.5</v>
      </c>
      <c r="M886" s="109">
        <f ca="1">SUM(0.166*(R886-L886),L886)</f>
        <v>20.753</v>
      </c>
      <c r="N886" s="109">
        <f ca="1">SUM(0.333*(R886-L886),L886)</f>
        <v>20.0015</v>
      </c>
      <c r="O886" s="71">
        <f ca="1">SUM(0.5*(R886-L886),L886)</f>
        <v>19.25</v>
      </c>
      <c r="P886" s="71">
        <f ca="1">SUM(0.666*(R886-L886),L886)</f>
        <v>18.503</v>
      </c>
      <c r="Q886" s="71">
        <f ca="1">SUM(0.832*(R886-L886),L886)</f>
        <v>17.756</v>
      </c>
      <c r="R886" s="108">
        <v>17</v>
      </c>
      <c r="S886" s="122"/>
      <c r="T886" s="111">
        <f ca="1">SUM((AU19+AV19+AW18+AX18+AY17+AZ17+BA16+BB16+BC15+BD15+BE14+BF14+BG13+BH13+BI12+BJ12+BK11+BL11+BN9+BO9+BQ7+BR7+BT5+BU5)*0.132/2,(AT20+BM10+BP8+BS6+BV4)*0.132,17)</f>
        <v>16.661538461538463</v>
      </c>
      <c r="U886" s="111"/>
      <c r="V886" s="122"/>
      <c r="W886" s="108"/>
    </row>
    <row r="887" spans="2:23">
      <c r="B887" s="108">
        <v>32</v>
      </c>
      <c r="C887" s="71">
        <f ca="1">SUM(0.25*(F887-B887),B887)</f>
        <v>30.75</v>
      </c>
      <c r="D887" s="71">
        <f ca="1">SUM(0.5*(F887-B887)+B887)</f>
        <v>29.5</v>
      </c>
      <c r="E887" s="71">
        <f ca="1">SUM(0.75*(F887-B887),B887)</f>
        <v>28.25</v>
      </c>
      <c r="F887" s="108">
        <v>27</v>
      </c>
      <c r="G887" s="71">
        <f ca="1">SUM(0.25*(J887-F887),F887)</f>
        <v>25.75</v>
      </c>
      <c r="H887" s="71">
        <f ca="1">SUM(0.5*(J887-F887),F887)</f>
        <v>24.5</v>
      </c>
      <c r="I887" s="71">
        <f ca="1">SUM(0.75*(J887-F887),F887)</f>
        <v>23.25</v>
      </c>
      <c r="J887" s="108">
        <f ca="1">SUM(F887,-B887,F887)</f>
        <v>22</v>
      </c>
      <c r="K887" s="71">
        <f ca="1">SUM(0.5*(L887-J887),J887)</f>
        <v>21.0625</v>
      </c>
      <c r="L887" s="108">
        <f ca="1">SUM(J887,J887,-H887,0.25*ABS(J887-H887))</f>
        <v>20.125</v>
      </c>
      <c r="M887" s="109">
        <f ca="1">SUM(0.166*(R887-L887),L887)</f>
        <v>19.60625</v>
      </c>
      <c r="N887" s="109">
        <f ca="1">SUM(0.333*(R887-L887),L887)</f>
        <v>19.084375</v>
      </c>
      <c r="O887" s="71">
        <f ca="1">SUM(0.5*(R887-L887),L887)</f>
        <v>18.5625</v>
      </c>
      <c r="P887" s="71">
        <f ca="1">SUM(0.666*(R887-L887),L887)</f>
        <v>18.04375</v>
      </c>
      <c r="Q887" s="71">
        <f ca="1">SUM(0.832*(R887-L887),L887)</f>
        <v>17.525</v>
      </c>
      <c r="R887" s="108">
        <v>17</v>
      </c>
      <c r="S887" s="122"/>
      <c r="T887" s="111">
        <f ca="1">SUM((AR20+AS20+AT19+AU19+AY17+AZ17+BA16+BB16)*0.132/2,(AV18+AW18+AX18+BC15+BD15+BE15+BH13+BI13+BJ13)*0.132/3,(BF14+BG14+BK12+BL12+BM11+BN11+BO10+BP10)*0.132/2,(BQ9+BR8+BS7+BT6+BU5+BV4)*0.132,17)</f>
        <v>16.551538461538463</v>
      </c>
      <c r="U887" s="111"/>
      <c r="V887" s="122"/>
      <c r="W887" s="108"/>
    </row>
    <row r="888" spans="2:23">
      <c r="B888" s="108">
        <v>33</v>
      </c>
      <c r="C888" s="71">
        <f ca="1">SUM(0.25*(F888-B888),B888)</f>
        <v>31.5</v>
      </c>
      <c r="D888" s="71">
        <f ca="1">SUM(0.5*(F888-B888)+B888)</f>
        <v>30</v>
      </c>
      <c r="E888" s="71">
        <f ca="1">SUM(0.75*(F888-B888),B888)</f>
        <v>28.5</v>
      </c>
      <c r="F888" s="108">
        <v>27</v>
      </c>
      <c r="G888" s="71">
        <f ca="1">SUM(0.25*(J888-F888),F888)</f>
        <v>25.5</v>
      </c>
      <c r="H888" s="71">
        <f ca="1">SUM(0.5*(J888-F888),F888)</f>
        <v>24</v>
      </c>
      <c r="I888" s="71">
        <f ca="1">SUM(0.75*(J888-F888),F888)</f>
        <v>22.5</v>
      </c>
      <c r="J888" s="108">
        <f ca="1">SUM(F888,-B888,F888)</f>
        <v>21</v>
      </c>
      <c r="K888" s="71">
        <f ca="1">SUM(0.5*(L888-J888),J888)</f>
        <v>19.875</v>
      </c>
      <c r="L888" s="108">
        <f ca="1">SUM(J888,J888,-H888,0.25*ABS(J888-H888))</f>
        <v>18.75</v>
      </c>
      <c r="M888" s="109">
        <f ca="1">SUM(0.166*(R888-L888),L888)</f>
        <v>18.4595</v>
      </c>
      <c r="N888" s="109">
        <f ca="1">SUM(0.333*(R888-L888),L888)</f>
        <v>18.16725</v>
      </c>
      <c r="O888" s="71">
        <f ca="1">SUM(0.5*(R888-L888),L888)</f>
        <v>17.875</v>
      </c>
      <c r="P888" s="71">
        <f ca="1">SUM(0.666*(R888-L888),L888)</f>
        <v>17.5845</v>
      </c>
      <c r="Q888" s="71">
        <f ca="1">SUM(0.832*(R888-L888),L888)</f>
        <v>17.294</v>
      </c>
      <c r="R888" s="108">
        <v>17</v>
      </c>
      <c r="S888" s="122"/>
      <c r="T888" s="111">
        <f ca="1">SUM((AP20+AQ20+AU18+AV18)*0.132/2,(AR19+AS19+AT19+AW17+AX17+AY17+AZ16+BA16+BB16+BC15+BD15+BE15+BF14+BG14+BH14+BI13+BJ13+BK13+BL12+BM12+BN12+BO11+BP11+BQ11)*0.132/3,(BR10+BS10)*0.132/2,(BT9+BT8+BU7+BU6+BV5+BV4)*0.132,17)</f>
        <v>16.353538461538463</v>
      </c>
      <c r="U888" s="111"/>
      <c r="V888" s="122"/>
      <c r="W888" s="108"/>
    </row>
    <row r="889" spans="2:23">
      <c r="B889" s="108">
        <v>34</v>
      </c>
      <c r="C889" s="71">
        <f ca="1">SUM(0.25*(F889-B889),B889)</f>
        <v>32.25</v>
      </c>
      <c r="D889" s="71">
        <f ca="1">SUM(0.5*(F889-B889)+B889)</f>
        <v>30.5</v>
      </c>
      <c r="E889" s="71">
        <f ca="1">SUM(0.75*(F889-B889),B889)</f>
        <v>28.75</v>
      </c>
      <c r="F889" s="108">
        <v>27</v>
      </c>
      <c r="G889" s="71">
        <f ca="1">SUM(0.25*(J889-F889),F889)</f>
        <v>25.25</v>
      </c>
      <c r="H889" s="71">
        <f ca="1">SUM(0.5*(J889-F889),F889)</f>
        <v>23.5</v>
      </c>
      <c r="I889" s="71">
        <f ca="1">SUM(0.75*(J889-F889),F889)</f>
        <v>21.75</v>
      </c>
      <c r="J889" s="108">
        <f ca="1">SUM(F889,-B889,F889)</f>
        <v>20</v>
      </c>
      <c r="K889" s="71">
        <f ca="1">SUM(0.5*(L889-J889),J889)</f>
        <v>18.6875</v>
      </c>
      <c r="L889" s="108">
        <f ca="1">SUM(J889,J889,-H889,0.25*ABS(J889-H889))</f>
        <v>17.375</v>
      </c>
      <c r="M889" s="109">
        <f ca="1">SUM(0.166*(R889-L889),L889)</f>
        <v>17.31275</v>
      </c>
      <c r="N889" s="109">
        <f ca="1">SUM(0.333*(R889-L889),L889)</f>
        <v>17.250125</v>
      </c>
      <c r="O889" s="71">
        <f ca="1">SUM(0.5*(R889-L889),L889)</f>
        <v>17.1875</v>
      </c>
      <c r="P889" s="71">
        <f ca="1">SUM(0.666*(R889-L889),L889)</f>
        <v>17.12525</v>
      </c>
      <c r="Q889" s="71">
        <f ca="1">SUM(0.832*(R889-L889),L889)</f>
        <v>17.063</v>
      </c>
      <c r="R889" s="108">
        <v>17</v>
      </c>
      <c r="S889" s="122"/>
      <c r="T889" s="111">
        <f ca="1">SUM((AN20+AO20+AP20+AQ19+AR19+AS19+AT18+AU18+AV18+AW17+AX17+AY17+AZ16+BA16+BB16+BG14+BH14+BI14+BN12+BO12+BP12+BQ11+BR11+BS11)*0.132/3,(BC15+BD15+BE15+BF15+BJ13+BK13+BL13+BM13)*0.132/4,(BT10+BU10)*0.132/2,(BU9+BU8+BU7+BV6+BV5+BV4)*0.132,17)</f>
        <v>16.122538461538461</v>
      </c>
      <c r="U889" s="111"/>
      <c r="V889" s="122"/>
      <c r="W889" s="108"/>
    </row>
    <row r="890" spans="2:23">
      <c r="B890" s="108">
        <v>35</v>
      </c>
      <c r="C890" s="71">
        <f ca="1">SUM(0.25*(F890-B890),B890)</f>
        <v>33</v>
      </c>
      <c r="D890" s="71">
        <f ca="1">SUM(0.5*(F890-B890)+B890)</f>
        <v>31</v>
      </c>
      <c r="E890" s="71">
        <f ca="1">SUM(0.75*(F890-B890),B890)</f>
        <v>29</v>
      </c>
      <c r="F890" s="108">
        <v>27</v>
      </c>
      <c r="G890" s="71">
        <f ca="1">SUM(0.25*(J890-F890),F890)</f>
        <v>25</v>
      </c>
      <c r="H890" s="71">
        <f ca="1">SUM(0.5*(J890-F890),F890)</f>
        <v>23</v>
      </c>
      <c r="I890" s="71">
        <f ca="1">SUM(0.75*(J890-F890),F890)</f>
        <v>21</v>
      </c>
      <c r="J890" s="108">
        <f ca="1">SUM(F890,-B890,F890)</f>
        <v>19</v>
      </c>
      <c r="K890" s="71">
        <f ca="1">SUM(0.5*(L890-J890),J890)</f>
        <v>17.5</v>
      </c>
      <c r="L890" s="108">
        <f ca="1">SUM(J890,J890,-H890,0.25*ABS(J890-H890))</f>
        <v>16</v>
      </c>
      <c r="M890" s="109">
        <f ca="1">SUM(0.166*(R890-L890),L890)</f>
        <v>16.166</v>
      </c>
      <c r="N890" s="109">
        <f ca="1">SUM(0.333*(R890-L890),L890)</f>
        <v>16.333</v>
      </c>
      <c r="O890" s="71">
        <f ca="1">SUM(0.5*(R890-L890),L890)</f>
        <v>16.5</v>
      </c>
      <c r="P890" s="71">
        <f ca="1">SUM(0.666*(R890-L890),L890)</f>
        <v>16.666</v>
      </c>
      <c r="Q890" s="71">
        <f ca="1">SUM(0.832*(R890-L890),L890)</f>
        <v>16.832</v>
      </c>
      <c r="R890" s="108">
        <v>17</v>
      </c>
      <c r="S890" s="122"/>
      <c r="T890" s="111">
        <f ca="1">SUM((AL20+AM20+AN20+AS18+AT18+AU18+AZ16+BA16+BB16)*0.132/3,(AO19+AP19+AQ19+AR19+AV17+AW17+AX17+AY17+BC15+BD15+BE15+BF15+BG14+BH14+BI14+BJ14+BK13+BL13+BM13+BN13+BO12+BP12+BQ12+BR12)*0.132/4,(BS11+BT11+BU11+BV10+BW10+BX10)*0.132/3,(BX9+BW8+BW7+BV6+BV5+BV4)*0.132,17)</f>
        <v>15.715538461538461</v>
      </c>
      <c r="U890" s="111"/>
      <c r="V890" s="122"/>
      <c r="W890" s="108"/>
    </row>
    <row r="891" spans="2:23">
      <c r="B891" s="108">
        <v>36</v>
      </c>
      <c r="C891" s="71">
        <f ca="1">SUM(0.25*(F891-B891),B891)</f>
        <v>33.75</v>
      </c>
      <c r="D891" s="71">
        <f ca="1">SUM(0.5*(F891-B891)+B891)</f>
        <v>31.5</v>
      </c>
      <c r="E891" s="71">
        <f ca="1">SUM(0.75*(F891-B891),B891)</f>
        <v>29.25</v>
      </c>
      <c r="F891" s="108">
        <v>27</v>
      </c>
      <c r="G891" s="71">
        <f ca="1">SUM(0.25*(J891-F891),F891)</f>
        <v>24.75</v>
      </c>
      <c r="H891" s="71">
        <f ca="1">SUM(0.5*(J891-F891),F891)</f>
        <v>22.5</v>
      </c>
      <c r="I891" s="71">
        <f ca="1">SUM(0.75*(J891-F891),F891)</f>
        <v>20.25</v>
      </c>
      <c r="J891" s="108">
        <f ca="1">SUM(F891,-B891,F891)</f>
        <v>18</v>
      </c>
      <c r="K891" s="71">
        <f ca="1">SUM(0.5*(L891-J891),J891)</f>
        <v>16.3125</v>
      </c>
      <c r="L891" s="108">
        <f ca="1">SUM(J891,J891,-H891,0.25*ABS(J891-H891))</f>
        <v>14.625</v>
      </c>
      <c r="M891" s="109">
        <f ca="1">SUM(0.166*(R891-L891),L891)</f>
        <v>15.01925</v>
      </c>
      <c r="N891" s="109">
        <f ca="1">SUM(0.333*(R891-L891),L891)</f>
        <v>15.415875</v>
      </c>
      <c r="O891" s="71">
        <f ca="1">SUM(0.5*(R891-L891),L891)</f>
        <v>15.8125</v>
      </c>
      <c r="P891" s="71">
        <f ca="1">SUM(0.666*(R891-L891),L891)</f>
        <v>16.20675</v>
      </c>
      <c r="Q891" s="71">
        <f ca="1">SUM(0.832*(R891-L891),L891)</f>
        <v>16.601</v>
      </c>
      <c r="R891" s="108">
        <v>17</v>
      </c>
      <c r="S891" s="122"/>
      <c r="T891" s="111">
        <f ca="1">SUM((AJ20+AK20+AL20)*0.132/3,(AM19+AN19+AO19+AP19+AQ18+AR18+AS18+AT18+AU17+AV17+AW17+AX17+AY16+AZ16+BA16+BB16+BH14+BI14+BJ14+BK14+BQ12+BR12+BS12+BT12+BU11+BV11+BW11+BX11)*0.132/4,(BC15+BD15+BE15+BF15+BG15+BL13+BM13+BN13+BO13+BP13)*0.132/5,(BY10+BZ10+CA10)*0.132/3,(BZ9+BY8+BX7+BW6+BV5+BV4)*0.132,17)</f>
        <v>15.906938461538461</v>
      </c>
      <c r="U891" s="111"/>
      <c r="V891" s="122"/>
      <c r="W891" s="108"/>
    </row>
    <row r="892" spans="2:23">
      <c r="B892" s="108">
        <v>37</v>
      </c>
      <c r="C892" s="71">
        <f ca="1">SUM(0.25*(F892-B892),B892)</f>
        <v>34.5</v>
      </c>
      <c r="D892" s="71">
        <f ca="1">SUM(0.5*(F892-B892)+B892)</f>
        <v>32</v>
      </c>
      <c r="E892" s="71">
        <f ca="1">SUM(0.75*(F892-B892),B892)</f>
        <v>29.5</v>
      </c>
      <c r="F892" s="108">
        <v>27</v>
      </c>
      <c r="G892" s="71">
        <f ca="1">SUM(0.25*(J892-F892),F892)</f>
        <v>24.5</v>
      </c>
      <c r="H892" s="71">
        <f ca="1">SUM(0.5*(J892-F892),F892)</f>
        <v>22</v>
      </c>
      <c r="I892" s="71">
        <f ca="1">SUM(0.75*(J892-F892),F892)</f>
        <v>19.5</v>
      </c>
      <c r="J892" s="108">
        <f ca="1">SUM(F892,-B892,F892)</f>
        <v>17</v>
      </c>
      <c r="K892" s="71">
        <f ca="1">SUM(0.5*(L892-J892),J892)</f>
        <v>15.125</v>
      </c>
      <c r="L892" s="108">
        <f ca="1">SUM(J892,J892,-H892,0.25*ABS(J892-H892))</f>
        <v>13.25</v>
      </c>
      <c r="M892" s="109">
        <f ca="1">SUM(0.166*(R892-L892),L892)</f>
        <v>13.8725</v>
      </c>
      <c r="N892" s="109">
        <f ca="1">SUM(0.333*(R892-L892),L892)</f>
        <v>14.49875</v>
      </c>
      <c r="O892" s="71">
        <f ca="1">SUM(0.5*(R892-L892),L892)</f>
        <v>15.125</v>
      </c>
      <c r="P892" s="71">
        <f ca="1">SUM(0.666*(R892-L892),L892)</f>
        <v>15.7475</v>
      </c>
      <c r="Q892" s="71">
        <f ca="1">SUM(0.832*(R892-L892),L892)</f>
        <v>16.37</v>
      </c>
      <c r="R892" s="108">
        <v>17</v>
      </c>
      <c r="S892" s="122"/>
      <c r="T892" s="111">
        <f ca="1">SUM((AH20+AI20+AJ20+AK20+AL19+AM19+AN19+AO19+AU17+AV17+AW17+AX17+AY16+AZ16+BA16+BB16)*0.132/4,(AP18+AQ18+AR18+AS18+AT18+BC15+BD15+BE15+BF15+BG15+BH14+BI14+BJ14+BK14+BL14+BM13+BN13+BO13+BP13+BQ13+BR12+BS12+BT12+BU12+BV12)*0.132/5,(BW11+BX11+BY11+BZ11+CA10+CB10+CC10+CD10)*0.132/4,(CC9+CB9+CA8+BZ8)*0.132/2,(BY7+BX6+BW5+BV4)*0.132,17)</f>
        <v>15.730938461538463</v>
      </c>
      <c r="U892" s="111"/>
      <c r="V892" s="122"/>
      <c r="W892" s="108"/>
    </row>
    <row r="893" spans="2:23">
      <c r="B893" s="108">
        <v>38</v>
      </c>
      <c r="C893" s="71">
        <f ca="1">SUM(0.25*(F893-B893),B893)</f>
        <v>35.25</v>
      </c>
      <c r="D893" s="71">
        <f ca="1">SUM(0.5*(F893-B893)+B893)</f>
        <v>32.5</v>
      </c>
      <c r="E893" s="71">
        <f ca="1">SUM(0.75*(F893-B893),B893)</f>
        <v>29.75</v>
      </c>
      <c r="F893" s="108">
        <v>27</v>
      </c>
      <c r="G893" s="71">
        <f ca="1">SUM(0.25*(J893-F893),F893)</f>
        <v>24.25</v>
      </c>
      <c r="H893" s="71">
        <f ca="1">SUM(0.5*(J893-F893),F893)</f>
        <v>21.5</v>
      </c>
      <c r="I893" s="71">
        <f ca="1">SUM(0.75*(J893-F893),F893)</f>
        <v>18.75</v>
      </c>
      <c r="J893" s="108">
        <f ca="1">SUM(F893,-B893,F893)</f>
        <v>16</v>
      </c>
      <c r="K893" s="71">
        <f ca="1">SUM(0.5*(L893-J893),J893)</f>
        <v>13.9375</v>
      </c>
      <c r="L893" s="108">
        <f ca="1">SUM(J893,J893,-H893,0.25*ABS(J893-H893))</f>
        <v>11.875</v>
      </c>
      <c r="M893" s="109">
        <f ca="1">SUM(0.166*(R893-L893),L893)</f>
        <v>12.72575</v>
      </c>
      <c r="N893" s="109">
        <f ca="1">SUM(0.333*(R893-L893),L893)</f>
        <v>13.581625</v>
      </c>
      <c r="O893" s="71">
        <f ca="1">SUM(0.5*(R893-L893),L893)</f>
        <v>14.4375</v>
      </c>
      <c r="P893" s="71">
        <f ca="1">SUM(0.666*(R893-L893),L893)</f>
        <v>15.28825</v>
      </c>
      <c r="Q893" s="71">
        <f ca="1">SUM(0.832*(R893-L893),L893)</f>
        <v>16.139</v>
      </c>
      <c r="R893" s="108">
        <v>17</v>
      </c>
      <c r="S893" s="122"/>
      <c r="T893" s="111">
        <f ca="1">SUM((AF20+AG20+AH20+AI20+AO18+AP18+AQ18+AR18)*0.132/4,(AJ19+AK19+AL19+AM19+AN19+AS17+AT17+AU17+AV17+AW17+AX16+AY16+AZ16+BA16+BB16+BI14+BJ14+BK14+BL14+BM14+BT12+BU12+BV12+BW12+BX12)*0.132/5,(BC15+BD15+BE15+BF15+BG15+BH15+BN13+BO13+BP13+BQ13+BR13+BS13)*0.132/6,(BY11+BZ11+CA11+CB11+CC10+CD10+CE10+CF10)*0.132/4,(CE9+CD9+CC8+CB8+CA7+BZ7+BY6+BX6)*0.132/2,(BW5+BV4)*0.132,17)</f>
        <v>15.873938461538462</v>
      </c>
      <c r="U893" s="111"/>
      <c r="V893" s="122"/>
      <c r="W893" s="108"/>
    </row>
    <row r="894" spans="2:23">
      <c r="B894" s="108">
        <v>39</v>
      </c>
      <c r="C894" s="71">
        <f ca="1">SUM(0.25*(F894-B894),B894)</f>
        <v>36</v>
      </c>
      <c r="D894" s="71">
        <f ca="1">SUM(0.5*(F894-B894)+B894)</f>
        <v>33</v>
      </c>
      <c r="E894" s="71">
        <f ca="1">SUM(0.75*(F894-B894),B894)</f>
        <v>30</v>
      </c>
      <c r="F894" s="108">
        <v>27</v>
      </c>
      <c r="G894" s="71">
        <f ca="1">SUM(0.25*(J894-F894),F894)</f>
        <v>24</v>
      </c>
      <c r="H894" s="71">
        <f ca="1">SUM(0.5*(J894-F894),F894)</f>
        <v>21</v>
      </c>
      <c r="I894" s="71">
        <f ca="1">SUM(0.75*(J894-F894),F894)</f>
        <v>18</v>
      </c>
      <c r="J894" s="108">
        <f ca="1">SUM(F894,-B894,F894)</f>
        <v>15</v>
      </c>
      <c r="K894" s="71">
        <f ca="1">SUM(0.5*(L894-J894),J894)</f>
        <v>12.75</v>
      </c>
      <c r="L894" s="108">
        <f ca="1">SUM(J894,J894,-H894,0.25*ABS(J894-H894))</f>
        <v>10.5</v>
      </c>
      <c r="M894" s="109">
        <f ca="1">SUM(0.166*(R894-L894),L894)</f>
        <v>11.579</v>
      </c>
      <c r="N894" s="109">
        <f ca="1">SUM(0.333*(R894-L894),L894)</f>
        <v>12.6645</v>
      </c>
      <c r="O894" s="71">
        <f ca="1">SUM(0.5*(R894-L894),L894)</f>
        <v>13.75</v>
      </c>
      <c r="P894" s="71">
        <f ca="1">SUM(0.666*(R894-L894),L894)</f>
        <v>14.829</v>
      </c>
      <c r="Q894" s="71">
        <f ca="1">SUM(0.832*(R894-L894),L894)</f>
        <v>15.908</v>
      </c>
      <c r="R894" s="108">
        <v>17</v>
      </c>
      <c r="S894" s="122"/>
      <c r="T894" s="111">
        <f ca="1">SUM((AD20+AE20+AF20+AG20+AH20+AI19+AJ19+AK19+AL19+AM19+AN18+AO18+AP18+AQ18+AR18+AS17+AT17+AU17+AV17+AW17+AX16+AY16+AZ16+BA16+BB16)*0.132/5,(BC15+BD15+BE15+BF15+BG15+BH15+BI14+BJ14+BK14+BL14+BM14+BN14+BO13+BP13+BQ13+BR13+BS13+BT13+BU12+BV12+BW12+BX12+BY12+BZ12)*0.132/6,(CA11+CB11+CC11+CD11+CE11)*0.132/5,(CF10+CG10+CH10+CI10)*0.132/4,(CH9+CG9+CF9)*0.132/3,(CE8+CD8+CC7+CB7+CA6+BZ6+BY5+BX5+BW4+BV4)*0.132/2,17)</f>
        <v>15.781538461538462</v>
      </c>
      <c r="U894" s="111"/>
      <c r="V894" s="122"/>
      <c r="W894" s="108"/>
    </row>
    <row r="895" spans="2:23">
      <c r="B895" s="108"/>
      <c r="C895" s="71"/>
      <c r="D895" s="71"/>
      <c r="E895" s="71"/>
      <c r="F895" s="108"/>
      <c r="G895" s="71"/>
      <c r="H895" s="71"/>
      <c r="I895" s="71"/>
      <c r="J895" s="108"/>
      <c r="K895" s="71"/>
      <c r="L895" s="108"/>
      <c r="M895" s="109"/>
      <c r="N895" s="109"/>
      <c r="O895" s="71"/>
      <c r="P895" s="71"/>
      <c r="Q895" s="71"/>
      <c r="R895" s="108"/>
      <c r="S895" s="122"/>
      <c r="T895" s="111"/>
      <c r="U895" s="111"/>
      <c r="V895" s="122"/>
      <c r="W895" s="108"/>
    </row>
    <row r="896" spans="2:23">
      <c r="B896" s="108">
        <v>32</v>
      </c>
      <c r="C896" s="71">
        <f ca="1">SUM(0.25*(F896-B896),B896)</f>
        <v>31</v>
      </c>
      <c r="D896" s="71">
        <f ca="1">SUM(0.5*(F896-B896)+B896)</f>
        <v>30</v>
      </c>
      <c r="E896" s="71">
        <f ca="1">SUM(0.75*(F896-B896),B896)</f>
        <v>29</v>
      </c>
      <c r="F896" s="108">
        <v>28</v>
      </c>
      <c r="G896" s="71">
        <f ca="1">SUM(0.25*(J896-F896),F896)</f>
        <v>27</v>
      </c>
      <c r="H896" s="71">
        <f ca="1">SUM(0.5*(J896-F896),F896)</f>
        <v>26</v>
      </c>
      <c r="I896" s="71">
        <f ca="1">SUM(0.75*(J896-F896),F896)</f>
        <v>25</v>
      </c>
      <c r="J896" s="108">
        <f ca="1">SUM(F896,-B896,F896)</f>
        <v>24</v>
      </c>
      <c r="K896" s="71">
        <f ca="1">SUM(0.5*(L896-J896),J896)</f>
        <v>23.25</v>
      </c>
      <c r="L896" s="108">
        <f ca="1">SUM(J896,J896,-H896,0.25*ABS(J896-H896))</f>
        <v>22.5</v>
      </c>
      <c r="M896" s="109">
        <f ca="1">SUM(0.166*(R896-L896),L896)</f>
        <v>21.587</v>
      </c>
      <c r="N896" s="109">
        <f ca="1">SUM(0.333*(R896-L896),L896)</f>
        <v>20.6685</v>
      </c>
      <c r="O896" s="71">
        <f ca="1">SUM(0.5*(R896-L896),L896)</f>
        <v>19.75</v>
      </c>
      <c r="P896" s="71">
        <f ca="1">SUM(0.666*(R896-L896),L896)</f>
        <v>18.837</v>
      </c>
      <c r="Q896" s="71">
        <f ca="1">SUM(0.832*(R896-L896),L896)</f>
        <v>17.924</v>
      </c>
      <c r="R896" s="108">
        <v>17</v>
      </c>
      <c r="S896" s="122"/>
      <c r="T896" s="111">
        <f ca="1">SUM((AS19+AT19+AU18+AV18+AW17+AX17+AY16+AZ16+BA15+BB15+BC14+BD14+BE13+BF13+BG12+BH12+BI11+BJ11+BM8+BN8+BO7+BP7+BQ6+BR6+BS5+BT5+BU4+BV4)*0.132/2,(AR20+BK10+BL9)*0.132,17)</f>
        <v>16.331538461538461</v>
      </c>
      <c r="U896" s="111"/>
      <c r="V896" s="122"/>
      <c r="W896" s="108"/>
    </row>
    <row r="897" spans="2:23">
      <c r="B897" s="108">
        <v>33</v>
      </c>
      <c r="C897" s="71">
        <f ca="1">SUM(0.25*(F897-B897),B897)</f>
        <v>31.75</v>
      </c>
      <c r="D897" s="71">
        <f ca="1">SUM(0.5*(F897-B897)+B897)</f>
        <v>30.5</v>
      </c>
      <c r="E897" s="71">
        <f ca="1">SUM(0.75*(F897-B897),B897)</f>
        <v>29.25</v>
      </c>
      <c r="F897" s="108">
        <v>28</v>
      </c>
      <c r="G897" s="71">
        <f ca="1">SUM(0.25*(J897-F897),F897)</f>
        <v>26.75</v>
      </c>
      <c r="H897" s="71">
        <f ca="1">SUM(0.5*(J897-F897),F897)</f>
        <v>25.5</v>
      </c>
      <c r="I897" s="71">
        <f ca="1">SUM(0.75*(J897-F897),F897)</f>
        <v>24.25</v>
      </c>
      <c r="J897" s="108">
        <f ca="1">SUM(F897,-B897,F897)</f>
        <v>23</v>
      </c>
      <c r="K897" s="71">
        <f ca="1">SUM(0.5*(L897-J897),J897)</f>
        <v>22.0625</v>
      </c>
      <c r="L897" s="108">
        <f ca="1">SUM(J897,J897,-H897,0.25*ABS(J897-H897))</f>
        <v>21.125</v>
      </c>
      <c r="M897" s="109">
        <f ca="1">SUM(0.166*(R897-L897),L897)</f>
        <v>20.44025</v>
      </c>
      <c r="N897" s="109">
        <f ca="1">SUM(0.333*(R897-L897),L897)</f>
        <v>19.751375</v>
      </c>
      <c r="O897" s="71">
        <f ca="1">SUM(0.5*(R897-L897),L897)</f>
        <v>19.0625</v>
      </c>
      <c r="P897" s="71">
        <f ca="1">SUM(0.666*(R897-L897),L897)</f>
        <v>18.37775</v>
      </c>
      <c r="Q897" s="71">
        <f ca="1">SUM(0.832*(R897-L897),L897)</f>
        <v>17.693</v>
      </c>
      <c r="R897" s="108">
        <v>17</v>
      </c>
      <c r="S897" s="122"/>
      <c r="T897" s="111">
        <f ca="1">SUM((AP20+AQ20+AR19+AS19+AW17+AX17+AY16+AZ16+BD14+BE14+BI12+BJ12+BK11+BL11+BM10+BN10+BS5+BT5+BU4+BV4)*0.132/2,(AT18+AU18+AV18+BA15+BB15+BC15+BF13+BG13+BH13)*0.132/3,(BO9+BP8+BQ7+BR6)*0.132,17)</f>
        <v>15.957538461538462</v>
      </c>
      <c r="U897" s="111"/>
      <c r="V897" s="122"/>
      <c r="W897" s="108"/>
    </row>
    <row r="898" spans="2:23">
      <c r="B898" s="108">
        <v>34</v>
      </c>
      <c r="C898" s="71">
        <f ca="1">SUM(0.25*(F898-B898),B898)</f>
        <v>32.5</v>
      </c>
      <c r="D898" s="71">
        <f ca="1">SUM(0.5*(F898-B898)+B898)</f>
        <v>31</v>
      </c>
      <c r="E898" s="71">
        <f ca="1">SUM(0.75*(F898-B898),B898)</f>
        <v>29.5</v>
      </c>
      <c r="F898" s="108">
        <v>28</v>
      </c>
      <c r="G898" s="71">
        <f ca="1">SUM(0.25*(J898-F898),F898)</f>
        <v>26.5</v>
      </c>
      <c r="H898" s="71">
        <f ca="1">SUM(0.5*(J898-F898),F898)</f>
        <v>25</v>
      </c>
      <c r="I898" s="71">
        <f ca="1">SUM(0.75*(J898-F898),F898)</f>
        <v>23.5</v>
      </c>
      <c r="J898" s="108">
        <f ca="1">SUM(F898,-B898,F898)</f>
        <v>22</v>
      </c>
      <c r="K898" s="71">
        <f ca="1">SUM(0.5*(L898-J898),J898)</f>
        <v>20.875</v>
      </c>
      <c r="L898" s="108">
        <f ca="1">SUM(J898,J898,-H898,0.25*ABS(J898-H898))</f>
        <v>19.75</v>
      </c>
      <c r="M898" s="109">
        <f ca="1">SUM(0.166*(R898-L898),L898)</f>
        <v>19.2935</v>
      </c>
      <c r="N898" s="109">
        <f ca="1">SUM(0.333*(R898-L898),L898)</f>
        <v>18.83425</v>
      </c>
      <c r="O898" s="71">
        <f ca="1">SUM(0.5*(R898-L898),L898)</f>
        <v>18.375</v>
      </c>
      <c r="P898" s="71">
        <f ca="1">SUM(0.666*(R898-L898),L898)</f>
        <v>17.9185</v>
      </c>
      <c r="Q898" s="71">
        <f ca="1">SUM(0.832*(R898-L898),L898)</f>
        <v>17.462</v>
      </c>
      <c r="R898" s="108">
        <v>17</v>
      </c>
      <c r="S898" s="122"/>
      <c r="T898" s="111">
        <f ca="1">SUM((AN20+AO20+AS18+AT18)*0.132/2,(AP19+AQ19+AR19+AU17+AV17+AW17+AX16+AY16+AZ16+BA15+BB15+BC15+BD14+BE14+BF14+BG13+BH13+BI13+BJ12+BK12+BL12+BM11+BN11+BO11)*0.132/3,(BP10+BQ10)*0.132/2,(BR9+BR8+BS7+BT6+BU5+BV4)*0.132,17)</f>
        <v>15.781538461538464</v>
      </c>
      <c r="U898" s="111"/>
      <c r="V898" s="122"/>
      <c r="W898" s="108"/>
    </row>
    <row r="899" spans="2:23">
      <c r="B899" s="108">
        <v>35</v>
      </c>
      <c r="C899" s="71">
        <f ca="1">SUM(0.25*(F899-B899),B899)</f>
        <v>33.25</v>
      </c>
      <c r="D899" s="71">
        <f ca="1">SUM(0.5*(F899-B899)+B899)</f>
        <v>31.5</v>
      </c>
      <c r="E899" s="71">
        <f ca="1">SUM(0.75*(F899-B899),B899)</f>
        <v>29.75</v>
      </c>
      <c r="F899" s="108">
        <v>28</v>
      </c>
      <c r="G899" s="71">
        <f ca="1">SUM(0.25*(J899-F899),F899)</f>
        <v>26.25</v>
      </c>
      <c r="H899" s="71">
        <f ca="1">SUM(0.5*(J899-F899),F899)</f>
        <v>24.5</v>
      </c>
      <c r="I899" s="71">
        <f ca="1">SUM(0.75*(J899-F899),F899)</f>
        <v>22.75</v>
      </c>
      <c r="J899" s="108">
        <f ca="1">SUM(F899,-B899,F899)</f>
        <v>21</v>
      </c>
      <c r="K899" s="71">
        <f ca="1">SUM(0.5*(L899-J899),J899)</f>
        <v>19.6875</v>
      </c>
      <c r="L899" s="108">
        <f ca="1">SUM(J899,J899,-H899,0.25*ABS(J899-H899))</f>
        <v>18.375</v>
      </c>
      <c r="M899" s="109">
        <f ca="1">SUM(0.166*(R899-L899),L899)</f>
        <v>18.14675</v>
      </c>
      <c r="N899" s="109">
        <f ca="1">SUM(0.333*(R899-L899),L899)</f>
        <v>17.917125</v>
      </c>
      <c r="O899" s="71">
        <f ca="1">SUM(0.5*(R899-L899),L899)</f>
        <v>17.6875</v>
      </c>
      <c r="P899" s="71">
        <f ca="1">SUM(0.666*(R899-L899),L899)</f>
        <v>17.45925</v>
      </c>
      <c r="Q899" s="71">
        <f ca="1">SUM(0.832*(R899-L899),L899)</f>
        <v>17.231</v>
      </c>
      <c r="R899" s="108">
        <v>17</v>
      </c>
      <c r="S899" s="122"/>
      <c r="T899" s="111">
        <f ca="1">SUM((AL20+AM20+AN20+AO19+AP19+AQ19+AR18+AS18+AT18+AU17+AV17+AW17+AX16+AY16+AZ16+BE14+BF14+BG14+BL12+BM12+BN12+BO11+BP11+BQ11)*0.132/3,(BA15+BB15+BC15+BD15+BH13+BI13+BJ13+BK13)*0.132/4,(BR10+BS10)*0.132/2,(BT9+BT8+BU7+BU6+BV5+BV4)*0.132,17)</f>
        <v>15.781538461538462</v>
      </c>
      <c r="U899" s="111"/>
      <c r="V899" s="122"/>
      <c r="W899" s="108"/>
    </row>
    <row r="900" spans="2:23">
      <c r="B900" s="108">
        <v>36</v>
      </c>
      <c r="C900" s="71">
        <f ca="1">SUM(0.25*(F900-B900),B900)</f>
        <v>34</v>
      </c>
      <c r="D900" s="71">
        <f ca="1">SUM(0.5*(F900-B900)+B900)</f>
        <v>32</v>
      </c>
      <c r="E900" s="71">
        <f ca="1">SUM(0.75*(F900-B900),B900)</f>
        <v>30</v>
      </c>
      <c r="F900" s="108">
        <v>28</v>
      </c>
      <c r="G900" s="71">
        <f ca="1">SUM(0.25*(J900-F900),F900)</f>
        <v>26</v>
      </c>
      <c r="H900" s="71">
        <f ca="1">SUM(0.5*(J900-F900),F900)</f>
        <v>24</v>
      </c>
      <c r="I900" s="71">
        <f ca="1">SUM(0.75*(J900-F900),F900)</f>
        <v>22</v>
      </c>
      <c r="J900" s="108">
        <f ca="1">SUM(F900,-B900,F900)</f>
        <v>20</v>
      </c>
      <c r="K900" s="71">
        <f ca="1">SUM(0.5*(L900-J900),J900)</f>
        <v>18.5</v>
      </c>
      <c r="L900" s="108">
        <f ca="1">SUM(J900,J900,-H900,0.25*ABS(J900-H900))</f>
        <v>17</v>
      </c>
      <c r="M900" s="109">
        <f ca="1">SUM(0.166*(R900-L900),L900)</f>
        <v>17</v>
      </c>
      <c r="N900" s="109">
        <f ca="1">SUM(0.333*(R900-L900),L900)</f>
        <v>17</v>
      </c>
      <c r="O900" s="71">
        <f ca="1">SUM(0.5*(R900-L900),L900)</f>
        <v>17</v>
      </c>
      <c r="P900" s="71">
        <f ca="1">SUM(0.666*(R900-L900),L900)</f>
        <v>17</v>
      </c>
      <c r="Q900" s="71">
        <f ca="1">SUM(0.832*(R900-L900),L900)</f>
        <v>17</v>
      </c>
      <c r="R900" s="108">
        <v>17</v>
      </c>
      <c r="S900" s="122"/>
      <c r="T900" s="111">
        <f ca="1">SUM((AJ20+AK20+AL20+AQ18+AR18+AS18+AX16+AY16+AZ16)*0.132/3,(AM19+AN19+AO19+AP19+AT17+AU17+AV17+AW17+BA15+BB15+BC15+BD15+BE14+BF14+BG14+BH14+BI13+BJ13+BK13+BL13+BM12+BN12+BO12+BP12)*0.132/4,(BQ11+BR11+BS11+BT10+BU10+BV10)*0.132/3,(BV9+BV8+BV7+BV6+BV5+BV4)*0.132,17)</f>
        <v>15.583538461538462</v>
      </c>
      <c r="U900" s="111"/>
      <c r="V900" s="122"/>
      <c r="W900" s="108"/>
    </row>
    <row r="901" spans="2:23">
      <c r="B901" s="108">
        <v>37</v>
      </c>
      <c r="C901" s="71">
        <f ca="1">SUM(0.25*(F901-B901),B901)</f>
        <v>34.75</v>
      </c>
      <c r="D901" s="71">
        <f ca="1">SUM(0.5*(F901-B901)+B901)</f>
        <v>32.5</v>
      </c>
      <c r="E901" s="71">
        <f ca="1">SUM(0.75*(F901-B901),B901)</f>
        <v>30.25</v>
      </c>
      <c r="F901" s="108">
        <v>28</v>
      </c>
      <c r="G901" s="71">
        <f ca="1">SUM(0.25*(J901-F901),F901)</f>
        <v>25.75</v>
      </c>
      <c r="H901" s="71">
        <f ca="1">SUM(0.5*(J901-F901),F901)</f>
        <v>23.5</v>
      </c>
      <c r="I901" s="71">
        <f ca="1">SUM(0.75*(J901-F901),F901)</f>
        <v>21.25</v>
      </c>
      <c r="J901" s="108">
        <f ca="1">SUM(F901,-B901,F901)</f>
        <v>19</v>
      </c>
      <c r="K901" s="71">
        <f ca="1">SUM(0.5*(L901-J901),J901)</f>
        <v>17.3125</v>
      </c>
      <c r="L901" s="108">
        <f ca="1">SUM(J901,J901,-H901,0.25*ABS(J901-H901))</f>
        <v>15.625</v>
      </c>
      <c r="M901" s="109">
        <f ca="1">SUM(0.166*(R901-L901),L901)</f>
        <v>15.85325</v>
      </c>
      <c r="N901" s="109">
        <f ca="1">SUM(0.333*(R901-L901),L901)</f>
        <v>16.082875</v>
      </c>
      <c r="O901" s="71">
        <f ca="1">SUM(0.5*(R901-L901),L901)</f>
        <v>16.3125</v>
      </c>
      <c r="P901" s="71">
        <f ca="1">SUM(0.666*(R901-L901),L901)</f>
        <v>16.54075</v>
      </c>
      <c r="Q901" s="71">
        <f ca="1">SUM(0.832*(R901-L901),L901)</f>
        <v>16.769</v>
      </c>
      <c r="R901" s="108">
        <v>17</v>
      </c>
      <c r="S901" s="122"/>
      <c r="T901" s="111">
        <f ca="1">SUM((AH20+AI20+AJ20)*0.132/3,(AK19+AL19+AM19+AN19+AO18+AP18+AQ18+AR18+AS17+AT17+AU17+AV17+AW16+AX16+AY16+AZ16+BF14+BG14+BH14+BI14+BO12+BP12+BQ12+BR12+BS11+BT11+BU11+BV11)*0.132/4,(BA15+BB15+BC15+BD15+BE15+BJ13+BK13+BL13+BM13+BN13)*0.132/5,(BW10+BX10+BY10)*0.132/3,(BX9+BX8+BW7+BW6+BV5+BV4)*0.132,17)</f>
        <v>15.167738461538461</v>
      </c>
      <c r="U901" s="111"/>
      <c r="V901" s="122"/>
      <c r="W901" s="108"/>
    </row>
    <row r="902" spans="2:23">
      <c r="B902" s="108">
        <v>38</v>
      </c>
      <c r="C902" s="71">
        <f ca="1">SUM(0.25*(F902-B902),B902)</f>
        <v>35.5</v>
      </c>
      <c r="D902" s="71">
        <f ca="1">SUM(0.5*(F902-B902)+B902)</f>
        <v>33</v>
      </c>
      <c r="E902" s="71">
        <f ca="1">SUM(0.75*(F902-B902),B902)</f>
        <v>30.5</v>
      </c>
      <c r="F902" s="108">
        <v>28</v>
      </c>
      <c r="G902" s="71">
        <f ca="1">SUM(0.25*(J902-F902),F902)</f>
        <v>25.5</v>
      </c>
      <c r="H902" s="71">
        <f ca="1">SUM(0.5*(J902-F902),F902)</f>
        <v>23</v>
      </c>
      <c r="I902" s="71">
        <f ca="1">SUM(0.75*(J902-F902),F902)</f>
        <v>20.5</v>
      </c>
      <c r="J902" s="108">
        <f ca="1">SUM(F902,-B902,F902)</f>
        <v>18</v>
      </c>
      <c r="K902" s="71">
        <f ca="1">SUM(0.5*(L902-J902),J902)</f>
        <v>16.125</v>
      </c>
      <c r="L902" s="108">
        <f ca="1">SUM(J902,J902,-H902,0.25*ABS(J902-H902))</f>
        <v>14.25</v>
      </c>
      <c r="M902" s="109">
        <f ca="1">SUM(0.166*(R902-L902),L902)</f>
        <v>14.7065</v>
      </c>
      <c r="N902" s="109">
        <f ca="1">SUM(0.333*(R902-L902),L902)</f>
        <v>15.16575</v>
      </c>
      <c r="O902" s="71">
        <f ca="1">SUM(0.5*(R902-L902),L902)</f>
        <v>15.625</v>
      </c>
      <c r="P902" s="71">
        <f ca="1">SUM(0.666*(R902-L902),L902)</f>
        <v>16.0815</v>
      </c>
      <c r="Q902" s="71">
        <f ca="1">SUM(0.832*(R902-L902),L902)</f>
        <v>16.538</v>
      </c>
      <c r="R902" s="108">
        <v>17</v>
      </c>
      <c r="S902" s="122"/>
      <c r="T902" s="111">
        <f ca="1">SUM((AF20+AG20+AH20+AI20+AJ19+AK19+AL19+AM19+AS17+AT17+AU17+AV17+AW16+AX16+AY16+AZ16)*0.132/4,(AN18+AO18+AP18+AQ18+AR18+BA15+BB15+BC15+BD15+BE15+BF14+BG14+BH14+BI14+BJ14+BK13+BL13+BM13+BN13+BO13+BP12+BQ12+BR12+BS12+BT12)*0.132/5,(BU11+BV11+BW11+BX11+BY10+BZ10+CA10+CB10)*0.132/4,(CA9+BZ8+BY7+BX6+BW5+BV4)*0.132,17)</f>
        <v>15.473538461538462</v>
      </c>
      <c r="U902" s="111"/>
      <c r="V902" s="122"/>
      <c r="W902" s="108"/>
    </row>
    <row r="903" spans="2:23">
      <c r="B903" s="108">
        <v>39</v>
      </c>
      <c r="C903" s="71">
        <f ca="1">SUM(0.25*(F903-B903),B903)</f>
        <v>36.25</v>
      </c>
      <c r="D903" s="71">
        <f ca="1">SUM(0.5*(F903-B903)+B903)</f>
        <v>33.5</v>
      </c>
      <c r="E903" s="71">
        <f ca="1">SUM(0.75*(F903-B903),B903)</f>
        <v>30.75</v>
      </c>
      <c r="F903" s="108">
        <v>28</v>
      </c>
      <c r="G903" s="71">
        <f ca="1">SUM(0.25*(J903-F903),F903)</f>
        <v>25.25</v>
      </c>
      <c r="H903" s="71">
        <f ca="1">SUM(0.5*(J903-F903),F903)</f>
        <v>22.5</v>
      </c>
      <c r="I903" s="71">
        <f ca="1">SUM(0.75*(J903-F903),F903)</f>
        <v>19.75</v>
      </c>
      <c r="J903" s="108">
        <f ca="1">SUM(F903,-B903,F903)</f>
        <v>17</v>
      </c>
      <c r="K903" s="71">
        <f ca="1">SUM(0.5*(L903-J903),J903)</f>
        <v>14.9375</v>
      </c>
      <c r="L903" s="108">
        <f ca="1">SUM(J903,J903,-H903,0.25*ABS(J903-H903))</f>
        <v>12.875</v>
      </c>
      <c r="M903" s="109">
        <f ca="1">SUM(0.166*(R903-L903),L903)</f>
        <v>13.55975</v>
      </c>
      <c r="N903" s="109">
        <f ca="1">SUM(0.333*(R903-L903),L903)</f>
        <v>14.248625</v>
      </c>
      <c r="O903" s="71">
        <f ca="1">SUM(0.5*(R903-L903),L903)</f>
        <v>14.9375</v>
      </c>
      <c r="P903" s="71">
        <f ca="1">SUM(0.666*(R903-L903),L903)</f>
        <v>15.622250000000001</v>
      </c>
      <c r="Q903" s="71">
        <f ca="1">SUM(0.832*(R903-L903),L903)</f>
        <v>16.307</v>
      </c>
      <c r="R903" s="108">
        <v>17</v>
      </c>
      <c r="S903" s="122"/>
      <c r="T903" s="111">
        <f ca="1">SUM((AD20+AE20+AF20+AG20+AM18+AN18+AO18+AP18)*0.132/4,(AH19+AI19+AJ19+AK19+AL19+AQ17+AR17+AS17+AT17+AU17+AV16+AW16+AX16+AY16+AZ16+BG14+BH14+BI14+BJ14+BK14+BR12+BS12+BT12+BU12+BV12)*0.132/5,(BA15+BB15+BC15+BD15+BE15+BF15+BL13+BM13+BN13+BO13+BP13+BQ13)*0.132/6,(BW11+BX11+BY11+BZ11+CA10+CB10+CC10+CD10)*0.132/4,(CC9+CB9+CA8+BZ8)*0.132/2,(BY7+BX6+BW5+BV4)*0.132,17)</f>
        <v>15.482338461538461</v>
      </c>
      <c r="U903" s="111"/>
      <c r="V903" s="122"/>
      <c r="W903" s="108"/>
    </row>
    <row r="904" spans="2:23">
      <c r="B904" s="108"/>
      <c r="C904" s="71"/>
      <c r="D904" s="71"/>
      <c r="E904" s="71"/>
      <c r="F904" s="108"/>
      <c r="G904" s="71"/>
      <c r="H904" s="71"/>
      <c r="I904" s="71"/>
      <c r="J904" s="108"/>
      <c r="K904" s="71"/>
      <c r="L904" s="108"/>
      <c r="M904" s="109"/>
      <c r="N904" s="109"/>
      <c r="O904" s="71"/>
      <c r="P904" s="71"/>
      <c r="Q904" s="71"/>
      <c r="R904" s="108"/>
      <c r="S904" s="122"/>
      <c r="T904" s="111"/>
      <c r="U904" s="111"/>
      <c r="V904" s="122"/>
      <c r="W904" s="108"/>
    </row>
    <row r="905" spans="2:23">
      <c r="B905" s="108">
        <v>33</v>
      </c>
      <c r="C905" s="71">
        <f ca="1">SUM(0.25*(F905-B905),B905)</f>
        <v>32</v>
      </c>
      <c r="D905" s="71">
        <f ca="1">SUM(0.5*(F905-B905)+B905)</f>
        <v>31</v>
      </c>
      <c r="E905" s="71">
        <f ca="1">SUM(0.75*(F905-B905),B905)</f>
        <v>30</v>
      </c>
      <c r="F905" s="108">
        <v>29</v>
      </c>
      <c r="G905" s="71">
        <f ca="1">SUM(0.25*(J905-F905),F905)</f>
        <v>28</v>
      </c>
      <c r="H905" s="71">
        <f ca="1">SUM(0.5*(J905-F905),F905)</f>
        <v>27</v>
      </c>
      <c r="I905" s="71">
        <f ca="1">SUM(0.75*(J905-F905),F905)</f>
        <v>26</v>
      </c>
      <c r="J905" s="108">
        <f ca="1">SUM(F905,-B905,F905)</f>
        <v>25</v>
      </c>
      <c r="K905" s="71">
        <f ca="1">SUM(0.5*(L905-J905),J905)</f>
        <v>24</v>
      </c>
      <c r="L905" s="108">
        <f ca="1">SUM(J905,J905,-H905)</f>
        <v>23</v>
      </c>
      <c r="M905" s="109">
        <f ca="1">SUM(0.166*(R905-L905),L905)</f>
        <v>22.004</v>
      </c>
      <c r="N905" s="109">
        <f ca="1">SUM(0.333*(R905-L905),L905)</f>
        <v>21.002</v>
      </c>
      <c r="O905" s="71">
        <f ca="1">SUM(0.5*(R905-L905),L905)</f>
        <v>20</v>
      </c>
      <c r="P905" s="71">
        <f ca="1">SUM(0.666*(R905-L905),L905)</f>
        <v>19.003999999999998</v>
      </c>
      <c r="Q905" s="71">
        <f ca="1">SUM(0.832*(R905-L905),L905)</f>
        <v>18.008</v>
      </c>
      <c r="R905" s="108">
        <v>17</v>
      </c>
      <c r="S905" s="122"/>
      <c r="T905" s="111">
        <f ca="1">SUM((AQ19+AR19+AS18+AT18+AU17+AV17+AW16+AX16+AY15+AZ15+BA14+BB14+BC13+BD13+BE12+BF12+BG11+BH11+BI10+BJ10+BK9+BL9+BM8+BN8+BO7+BP7+BQ6+BR6+BS5+BT5+BU4+BV4)*0.132/2,AP20*0.132,17)</f>
        <v>15.605538461538464</v>
      </c>
      <c r="U905" s="111"/>
      <c r="V905" s="122"/>
      <c r="W905" s="108"/>
    </row>
    <row r="906" spans="2:23">
      <c r="B906" s="108">
        <v>34</v>
      </c>
      <c r="C906" s="71">
        <f ca="1">SUM(0.25*(F906-B906),B906)</f>
        <v>32.75</v>
      </c>
      <c r="D906" s="71">
        <f ca="1">SUM(0.5*(F906-B906)+B906)</f>
        <v>31.5</v>
      </c>
      <c r="E906" s="71">
        <f ca="1">SUM(0.75*(F906-B906),B906)</f>
        <v>30.25</v>
      </c>
      <c r="F906" s="108">
        <v>29</v>
      </c>
      <c r="G906" s="71">
        <f ca="1">SUM(0.25*(J906-F906),F906)</f>
        <v>27.75</v>
      </c>
      <c r="H906" s="71">
        <f ca="1">SUM(0.5*(J906-F906),F906)</f>
        <v>26.5</v>
      </c>
      <c r="I906" s="71">
        <f ca="1">SUM(0.75*(J906-F906),F906)</f>
        <v>25.25</v>
      </c>
      <c r="J906" s="108">
        <f ca="1">SUM(F906,-B906,F906)</f>
        <v>24</v>
      </c>
      <c r="K906" s="71">
        <f ca="1">SUM(0.5*(L906-J906),J906)</f>
        <v>23.0625</v>
      </c>
      <c r="L906" s="108">
        <f ca="1">SUM(J906,J906,-H906,0.25*ABS(J906-H906))</f>
        <v>22.125</v>
      </c>
      <c r="M906" s="109">
        <f ca="1">SUM(0.166*(R906-L906),L906)</f>
        <v>21.27425</v>
      </c>
      <c r="N906" s="109">
        <f ca="1">SUM(0.333*(R906-L906),L906)</f>
        <v>20.418375</v>
      </c>
      <c r="O906" s="71">
        <f ca="1">SUM(0.5*(R906-L906),L906)</f>
        <v>19.5625</v>
      </c>
      <c r="P906" s="71">
        <f ca="1">SUM(0.666*(R906-L906),L906)</f>
        <v>18.71175</v>
      </c>
      <c r="Q906" s="71">
        <f ca="1">SUM(0.832*(R906-L906),L906)</f>
        <v>17.861</v>
      </c>
      <c r="R906" s="108">
        <v>17</v>
      </c>
      <c r="S906" s="122"/>
      <c r="T906" s="111">
        <f ca="1">SUM((AN20+AO20+AP19+AQ19+AU17+AV17+AW16+AX16)*0.132/2,(AR18+AS18+AT18+AY15+AZ15+BA15+BD13+BE13+BF13)*0.132/3,(BB14+BC14+BG12+BH12+BI11+BJ11+BK10+BL10+BO7+BP7+BQ6+BR6+BS5+BT5+BU4+BV4)*0.132/2,(BM9+BN8)*0.132,17)</f>
        <v>15.561538461538463</v>
      </c>
      <c r="U906" s="111"/>
      <c r="V906" s="122"/>
      <c r="W906" s="108"/>
    </row>
    <row r="907" spans="2:23">
      <c r="B907" s="108">
        <v>35</v>
      </c>
      <c r="C907" s="71">
        <f ca="1">SUM(0.25*(F907-B907),B907)</f>
        <v>33.5</v>
      </c>
      <c r="D907" s="71">
        <f ca="1">SUM(0.5*(F907-B907)+B907)</f>
        <v>32</v>
      </c>
      <c r="E907" s="71">
        <f ca="1">SUM(0.75*(F907-B907),B907)</f>
        <v>30.5</v>
      </c>
      <c r="F907" s="108">
        <v>29</v>
      </c>
      <c r="G907" s="71">
        <f ca="1">SUM(0.25*(J907-F907),F907)</f>
        <v>27.5</v>
      </c>
      <c r="H907" s="71">
        <f ca="1">SUM(0.5*(J907-F907),F907)</f>
        <v>26</v>
      </c>
      <c r="I907" s="71">
        <f ca="1">SUM(0.75*(J907-F907),F907)</f>
        <v>24.5</v>
      </c>
      <c r="J907" s="108">
        <f ca="1">SUM(F907,-B907,F907)</f>
        <v>23</v>
      </c>
      <c r="K907" s="71">
        <f ca="1">SUM(0.5*(L907-J907),J907)</f>
        <v>21.875</v>
      </c>
      <c r="L907" s="108">
        <f ca="1">SUM(J907,J907,-H907,0.25*ABS(J907-H907))</f>
        <v>20.75</v>
      </c>
      <c r="M907" s="109">
        <f ca="1">SUM(0.166*(R907-L907),L907)</f>
        <v>20.1275</v>
      </c>
      <c r="N907" s="109">
        <f ca="1">SUM(0.333*(R907-L907),L907)</f>
        <v>19.50125</v>
      </c>
      <c r="O907" s="71">
        <f ca="1">SUM(0.5*(R907-L907),L907)</f>
        <v>18.875</v>
      </c>
      <c r="P907" s="71">
        <f ca="1">SUM(0.666*(R907-L907),L907)</f>
        <v>18.2525</v>
      </c>
      <c r="Q907" s="71">
        <f ca="1">SUM(0.832*(R907-L907),L907)</f>
        <v>17.63</v>
      </c>
      <c r="R907" s="108">
        <v>17</v>
      </c>
      <c r="S907" s="122"/>
      <c r="T907" s="111">
        <f ca="1">SUM((AL20+AM20+AQ18+AR18)*0.132/2,(AN19+AO19+AP19+AS17+AT17+AU17+AV16+AW16+AX16+AY15+AZ15+BA15+BB14+BC14+BD14+BE13+BF13+BG13+BH12+BI12+BJ12+BK11+BL11+BM11)*0.132/3,(BN10+BO10+BU4+BV4)*0.132/2,(BP9+BQ8+BR7+BS6+BT5)*0.132,17)</f>
        <v>15.605538461538462</v>
      </c>
      <c r="U907" s="111"/>
      <c r="V907" s="122"/>
      <c r="W907" s="108"/>
    </row>
    <row r="908" spans="2:23">
      <c r="B908" s="108">
        <v>36</v>
      </c>
      <c r="C908" s="71">
        <f ca="1">SUM(0.25*(F908-B908),B908)</f>
        <v>34.25</v>
      </c>
      <c r="D908" s="71">
        <f ca="1">SUM(0.5*(F908-B908)+B908)</f>
        <v>32.5</v>
      </c>
      <c r="E908" s="71">
        <f ca="1">SUM(0.75*(F908-B908),B908)</f>
        <v>30.75</v>
      </c>
      <c r="F908" s="108">
        <v>29</v>
      </c>
      <c r="G908" s="71">
        <f ca="1">SUM(0.25*(J908-F908),F908)</f>
        <v>27.25</v>
      </c>
      <c r="H908" s="71">
        <f ca="1">SUM(0.5*(J908-F908),F908)</f>
        <v>25.5</v>
      </c>
      <c r="I908" s="71">
        <f ca="1">SUM(0.75*(J908-F908),F908)</f>
        <v>23.75</v>
      </c>
      <c r="J908" s="108">
        <f ca="1">SUM(F908,-B908,F908)</f>
        <v>22</v>
      </c>
      <c r="K908" s="71">
        <f ca="1">SUM(0.5*(L908-J908),J908)</f>
        <v>20.6875</v>
      </c>
      <c r="L908" s="108">
        <f ca="1">SUM(J908,J908,-H908,0.25*ABS(J908-H908))</f>
        <v>19.375</v>
      </c>
      <c r="M908" s="109">
        <f ca="1">SUM(0.166*(R908-L908),L908)</f>
        <v>18.98075</v>
      </c>
      <c r="N908" s="109">
        <f ca="1">SUM(0.333*(R908-L908),L908)</f>
        <v>18.584125</v>
      </c>
      <c r="O908" s="71">
        <f ca="1">SUM(0.5*(R908-L908),L908)</f>
        <v>18.1875</v>
      </c>
      <c r="P908" s="71">
        <f ca="1">SUM(0.666*(R908-L908),L908)</f>
        <v>17.79325</v>
      </c>
      <c r="Q908" s="71">
        <f ca="1">SUM(0.832*(R908-L908),L908)</f>
        <v>17.399</v>
      </c>
      <c r="R908" s="108">
        <v>17</v>
      </c>
      <c r="S908" s="122"/>
      <c r="T908" s="111">
        <f ca="1">SUM((AJ20+AK20+AL20+AM19+AN19+AO19+AP18+AQ18+AR18+AS17+AT17+AU17+AV16+AW16+AX16+BC14+BD14+BE14+BJ12+BK12+BL12+BM11+BN11+BO11)*0.132/3,(AY15+AZ15+BA15+BB15+BF13+BG13+BH13+BI13)*0.132/4,(BP10+BQ10)*0.132/2,(BR9+BR8+BS7+BT6+BU5+BV4)*0.132,17)</f>
        <v>15.385538461538461</v>
      </c>
      <c r="U908" s="111"/>
      <c r="V908" s="122"/>
      <c r="W908" s="108"/>
    </row>
    <row r="909" spans="2:23">
      <c r="B909" s="108">
        <v>37</v>
      </c>
      <c r="C909" s="71">
        <f ca="1">SUM(0.25*(F909-B909),B909)</f>
        <v>35</v>
      </c>
      <c r="D909" s="71">
        <f ca="1">SUM(0.5*(F909-B909)+B909)</f>
        <v>33</v>
      </c>
      <c r="E909" s="71">
        <f ca="1">SUM(0.75*(F909-B909),B909)</f>
        <v>31</v>
      </c>
      <c r="F909" s="108">
        <v>29</v>
      </c>
      <c r="G909" s="71">
        <f ca="1">SUM(0.25*(J909-F909),F909)</f>
        <v>27</v>
      </c>
      <c r="H909" s="71">
        <f ca="1">SUM(0.5*(J909-F909),F909)</f>
        <v>25</v>
      </c>
      <c r="I909" s="71">
        <f ca="1">SUM(0.75*(J909-F909),F909)</f>
        <v>23</v>
      </c>
      <c r="J909" s="108">
        <f ca="1">SUM(F909,-B909,F909)</f>
        <v>21</v>
      </c>
      <c r="K909" s="71">
        <f ca="1">SUM(0.5*(L909-J909),J909)</f>
        <v>19.5</v>
      </c>
      <c r="L909" s="108">
        <f ca="1">SUM(J909,J909,-H909,0.25*ABS(J909-H909))</f>
        <v>18</v>
      </c>
      <c r="M909" s="109">
        <f ca="1">SUM(0.166*(R909-L909),L909)</f>
        <v>17.834</v>
      </c>
      <c r="N909" s="109">
        <f ca="1">SUM(0.333*(R909-L909),L909)</f>
        <v>17.667</v>
      </c>
      <c r="O909" s="71">
        <f ca="1">SUM(0.5*(R909-L909),L909)</f>
        <v>17.5</v>
      </c>
      <c r="P909" s="71">
        <f ca="1">SUM(0.666*(R909-L909),L909)</f>
        <v>17.334</v>
      </c>
      <c r="Q909" s="71">
        <f ca="1">SUM(0.832*(R909-L909),L909)</f>
        <v>17.168</v>
      </c>
      <c r="R909" s="108">
        <v>17</v>
      </c>
      <c r="S909" s="122"/>
      <c r="T909" s="111">
        <f ca="1">SUM((AH20+AI20+AJ20+AO18+AP18+AQ18+AV16+AW16+AX16)*0.132/3,(AK19+AL19+AM19+AN19+AR17+AS17+AT17+AU17+AY15+AZ15+BA15+BB15+BC14+BD14+BE14+BF14+BG13+BH13+BI13+BJ13+BK12+BL12+BM12+BN12)*0.132/4,(BO11+BP11+BQ11+BR10+BS10+BT10)*0.132/3,(BT9+BT8+BU7+BU6+BV5+BV4)*0.132,17)</f>
        <v>15.330538461538461</v>
      </c>
      <c r="U909" s="111"/>
      <c r="V909" s="122"/>
      <c r="W909" s="108"/>
    </row>
    <row r="910" spans="2:23">
      <c r="B910" s="108">
        <v>38</v>
      </c>
      <c r="C910" s="71">
        <f ca="1">SUM(0.25*(F910-B910),B910)</f>
        <v>35.75</v>
      </c>
      <c r="D910" s="71">
        <f ca="1">SUM(0.5*(F910-B910)+B910)</f>
        <v>33.5</v>
      </c>
      <c r="E910" s="71">
        <f ca="1">SUM(0.75*(F910-B910),B910)</f>
        <v>31.25</v>
      </c>
      <c r="F910" s="108">
        <v>29</v>
      </c>
      <c r="G910" s="71">
        <f ca="1">SUM(0.25*(J910-F910),F910)</f>
        <v>26.75</v>
      </c>
      <c r="H910" s="71">
        <f ca="1">SUM(0.5*(J910-F910),F910)</f>
        <v>24.5</v>
      </c>
      <c r="I910" s="71">
        <f ca="1">SUM(0.75*(J910-F910),F910)</f>
        <v>22.25</v>
      </c>
      <c r="J910" s="108">
        <f ca="1">SUM(F910,-B910,F910)</f>
        <v>20</v>
      </c>
      <c r="K910" s="71">
        <f ca="1">SUM(0.5*(L910-J910),J910)</f>
        <v>18.3125</v>
      </c>
      <c r="L910" s="108">
        <f ca="1">SUM(J910,J910,-H910,0.25*ABS(J910-H910))</f>
        <v>16.625</v>
      </c>
      <c r="M910" s="109">
        <f ca="1">SUM(0.166*(R910-L910),L910)</f>
        <v>16.68725</v>
      </c>
      <c r="N910" s="109">
        <f ca="1">SUM(0.333*(R910-L910),L910)</f>
        <v>16.749875</v>
      </c>
      <c r="O910" s="71">
        <f ca="1">SUM(0.5*(R910-L910),L910)</f>
        <v>16.8125</v>
      </c>
      <c r="P910" s="71">
        <f ca="1">SUM(0.666*(R910-L910),L910)</f>
        <v>16.87475</v>
      </c>
      <c r="Q910" s="71">
        <f ca="1">SUM(0.832*(R910-L910),L910)</f>
        <v>16.937</v>
      </c>
      <c r="R910" s="108">
        <v>17</v>
      </c>
      <c r="S910" s="122"/>
      <c r="T910" s="111">
        <f ca="1">SUM((AF20+AG20+AH20)*0.132/3,(AI19+AJ19+AK19+AL19+AM18+AN18+AO18+AP18+AQ17+AR17+AS17+AT17+AU16+AV16+AW16+AX16+BD14+BE14+BF14+BG14+BM12+BN12+BO12+BP12+BQ11+BR11+BS11+BT11)*0.132/4,(AY15+AZ15+BA15+BB15+BC15+BH13+BI13+BJ13+BK13+BL13)*0.132/5,(BU10+BV10+BW10)*0.132/3,(BW9+BW8+BW7+BV6+BV5+BV4)*0.132,17)</f>
        <v>15.180938461538462</v>
      </c>
      <c r="U910" s="111"/>
      <c r="V910" s="122"/>
      <c r="W910" s="108"/>
    </row>
    <row r="911" spans="2:23">
      <c r="B911" s="108">
        <v>39</v>
      </c>
      <c r="C911" s="71">
        <f ca="1">SUM(0.25*(F911-B911),B911)</f>
        <v>36.5</v>
      </c>
      <c r="D911" s="71">
        <f ca="1">SUM(0.5*(F911-B911)+B911)</f>
        <v>34</v>
      </c>
      <c r="E911" s="71">
        <f ca="1">SUM(0.75*(F911-B911),B911)</f>
        <v>31.5</v>
      </c>
      <c r="F911" s="108">
        <v>29</v>
      </c>
      <c r="G911" s="71">
        <f ca="1">SUM(0.25*(J911-F911),F911)</f>
        <v>26.5</v>
      </c>
      <c r="H911" s="71">
        <f ca="1">SUM(0.5*(J911-F911),F911)</f>
        <v>24</v>
      </c>
      <c r="I911" s="71">
        <f ca="1">SUM(0.75*(J911-F911),F911)</f>
        <v>21.5</v>
      </c>
      <c r="J911" s="108">
        <f ca="1">SUM(F911,-B911,F911)</f>
        <v>19</v>
      </c>
      <c r="K911" s="71">
        <f ca="1">SUM(0.5*(L911-J911),J911)</f>
        <v>17.125</v>
      </c>
      <c r="L911" s="108">
        <f ca="1">SUM(J911,J911,-H911,0.25*ABS(J911-H911))</f>
        <v>15.25</v>
      </c>
      <c r="M911" s="109">
        <f ca="1">SUM(0.166*(R911-L911),L911)</f>
        <v>15.5405</v>
      </c>
      <c r="N911" s="109">
        <f ca="1">SUM(0.333*(R911-L911),L911)</f>
        <v>15.83275</v>
      </c>
      <c r="O911" s="71">
        <f ca="1">SUM(0.5*(R911-L911),L911)</f>
        <v>16.125</v>
      </c>
      <c r="P911" s="71">
        <f ca="1">SUM(0.666*(R911-L911),L911)</f>
        <v>16.4155</v>
      </c>
      <c r="Q911" s="71">
        <f ca="1">SUM(0.832*(R911-L911),L911)</f>
        <v>16.706</v>
      </c>
      <c r="R911" s="108">
        <v>17</v>
      </c>
      <c r="S911" s="122"/>
      <c r="T911" s="111">
        <f ca="1">SUM((AD20+AE20+AF20+AG20+AH19+AI19+AJ19+AK19+AQ17+AR17+AS17+AT17+AU16+AV16+AW16+AX16)*0.132/4,(AL18+AM18+AN18+AO18+AP18+AY15+AZ15+BA15+BB15+BC15+BD14+BE14+BF14+BG14+BH14+BI13+BJ13+BK13+BL13+BM13+BN12+BO12+BP12+BQ12+BR12)*0.132/5,(BS11+BT11+BU11+BV11)*0.132/4,(BW10+BX10+BY10)*0.132/3,(BX9+BX8+BW7+BW6+BV5+BV4)*0.132,17)</f>
        <v>15.097338461538461</v>
      </c>
      <c r="U911" s="111"/>
      <c r="V911" s="122"/>
      <c r="W911" s="108"/>
    </row>
    <row r="912" spans="2:23">
      <c r="B912" s="108"/>
      <c r="C912" s="71"/>
      <c r="D912" s="71"/>
      <c r="E912" s="71"/>
      <c r="F912" s="108"/>
      <c r="G912" s="71"/>
      <c r="H912" s="71"/>
      <c r="I912" s="71"/>
      <c r="J912" s="108"/>
      <c r="K912" s="71"/>
      <c r="L912" s="108"/>
      <c r="M912" s="109"/>
      <c r="N912" s="109"/>
      <c r="O912" s="71"/>
      <c r="P912" s="71"/>
      <c r="Q912" s="71"/>
      <c r="R912" s="108"/>
      <c r="S912" s="122"/>
      <c r="T912" s="111"/>
      <c r="U912" s="111"/>
      <c r="V912" s="122"/>
      <c r="W912" s="108"/>
    </row>
    <row r="913" spans="2:23">
      <c r="B913" s="108">
        <v>35</v>
      </c>
      <c r="C913" s="71">
        <f ca="1">SUM(0.25*(F913-B913),B913)</f>
        <v>33.75</v>
      </c>
      <c r="D913" s="71">
        <f ca="1">SUM(0.5*(F913-B913)+B913)</f>
        <v>32.5</v>
      </c>
      <c r="E913" s="71">
        <f ca="1">SUM(0.75*(F913-B913),B913)</f>
        <v>31.25</v>
      </c>
      <c r="F913" s="108">
        <v>30</v>
      </c>
      <c r="G913" s="71">
        <f ca="1">SUM(0.25*(J913-F913),F913)</f>
        <v>28.75</v>
      </c>
      <c r="H913" s="71">
        <f ca="1">SUM(0.5*(J913-F913),F913)</f>
        <v>27.5</v>
      </c>
      <c r="I913" s="71">
        <f ca="1">SUM(0.75*(J913-F913),F913)</f>
        <v>26.25</v>
      </c>
      <c r="J913" s="108">
        <f ca="1">SUM(F913,-B913,F913)</f>
        <v>25</v>
      </c>
      <c r="K913" s="71">
        <f ca="1">SUM(0.5*(L913-J913),J913)</f>
        <v>24.0625</v>
      </c>
      <c r="L913" s="108">
        <f ca="1">SUM(J913,J913,-H913,0.25*ABS(J913-H913))</f>
        <v>23.125</v>
      </c>
      <c r="M913" s="109">
        <f ca="1">SUM(0.166*(R913-L913),L913)</f>
        <v>22.108249999999998</v>
      </c>
      <c r="N913" s="109">
        <f ca="1">SUM(0.333*(R913-L913),L913)</f>
        <v>21.085375</v>
      </c>
      <c r="O913" s="71">
        <f ca="1">SUM(0.5*(R913-L913),L913)</f>
        <v>20.0625</v>
      </c>
      <c r="P913" s="71">
        <f ca="1">SUM(0.666*(R913-L913),L913)</f>
        <v>19.045749999999998</v>
      </c>
      <c r="Q913" s="71">
        <f ca="1">SUM(0.832*(R913-L913),L913)</f>
        <v>18.029</v>
      </c>
      <c r="R913" s="108">
        <v>17</v>
      </c>
      <c r="S913" s="122"/>
      <c r="T913" s="111">
        <f ca="1">SUM((AL20+AM20+AN19+AO19+AS17+AT17+AU16+AV16+AZ14+BA14+BE12+BF12+BG11+BH11+BI10+BJ10+BK9+BL9+BM8+BN8+BO7+BP7+BQ6+BR6+BS5+BT5+BU4+BV4)*0.132/2,(AP18+AQ18+AR18+AW15+AX15+AY15+BB13+BC13+BD13)*0.132/3,17)</f>
        <v>15.165538461538462</v>
      </c>
      <c r="U913" s="111"/>
      <c r="V913" s="122"/>
      <c r="W913" s="108"/>
    </row>
    <row r="914" spans="2:23">
      <c r="B914" s="108">
        <v>36</v>
      </c>
      <c r="C914" s="71">
        <f ca="1">SUM(0.25*(F914-B914),B914)</f>
        <v>34.5</v>
      </c>
      <c r="D914" s="71">
        <f ca="1">SUM(0.5*(F914-B914)+B914)</f>
        <v>33</v>
      </c>
      <c r="E914" s="71">
        <f ca="1">SUM(0.75*(F914-B914),B914)</f>
        <v>31.5</v>
      </c>
      <c r="F914" s="108">
        <v>30</v>
      </c>
      <c r="G914" s="71">
        <f ca="1">SUM(0.25*(J914-F914),F914)</f>
        <v>28.5</v>
      </c>
      <c r="H914" s="71">
        <f ca="1">SUM(0.5*(J914-F914),F914)</f>
        <v>27</v>
      </c>
      <c r="I914" s="71">
        <f ca="1">SUM(0.75*(J914-F914),F914)</f>
        <v>25.5</v>
      </c>
      <c r="J914" s="108">
        <f ca="1">SUM(F914,-B914,F914)</f>
        <v>24</v>
      </c>
      <c r="K914" s="71">
        <f ca="1">SUM(0.5*(L914-J914),J914)</f>
        <v>22.875</v>
      </c>
      <c r="L914" s="108">
        <f ca="1">SUM(J914,J914,-H914,0.25*ABS(J914-H914))</f>
        <v>21.75</v>
      </c>
      <c r="M914" s="109">
        <f ca="1">SUM(0.166*(R914-L914),L914)</f>
        <v>20.9615</v>
      </c>
      <c r="N914" s="109">
        <f ca="1">SUM(0.333*(R914-L914),L914)</f>
        <v>20.16825</v>
      </c>
      <c r="O914" s="71">
        <f ca="1">SUM(0.5*(R914-L914),L914)</f>
        <v>19.375</v>
      </c>
      <c r="P914" s="71">
        <f ca="1">SUM(0.666*(R914-L914),L914)</f>
        <v>18.5865</v>
      </c>
      <c r="Q914" s="71">
        <f ca="1">SUM(0.832*(R914-L914),L914)</f>
        <v>17.798000000000002</v>
      </c>
      <c r="R914" s="108">
        <v>17</v>
      </c>
      <c r="S914" s="122"/>
      <c r="T914" s="111">
        <f ca="1">SUM((AJ20+AK20+AO18+AP18)*0.132/2,(AL19+AM19+AN19+AQ17+AR17+AS17+AT16+AU16+AV16+AW15+AX15+AY15+AZ14+BA14+BB14+BC13+BD13+BE13+BF12+BG12+BH12+BI11+BJ11+BK11)*0.132/3,(BL10+BM10+BQ6+BR6+BS5+BT5+BU4+BV4)*0.132/2,(BN9+BO8+BP7)*0.132,17)</f>
        <v>15.055538461538461</v>
      </c>
      <c r="U914" s="111"/>
      <c r="V914" s="122"/>
      <c r="W914" s="108"/>
    </row>
    <row r="915" spans="2:23">
      <c r="B915" s="108">
        <v>37</v>
      </c>
      <c r="C915" s="71">
        <f ca="1">SUM(0.25*(F915-B915),B915)</f>
        <v>35.25</v>
      </c>
      <c r="D915" s="71">
        <f ca="1">SUM(0.5*(F915-B915)+B915)</f>
        <v>33.5</v>
      </c>
      <c r="E915" s="71">
        <f ca="1">SUM(0.75*(F915-B915),B915)</f>
        <v>31.75</v>
      </c>
      <c r="F915" s="108">
        <v>30</v>
      </c>
      <c r="G915" s="71">
        <f ca="1">SUM(0.25*(J915-F915),F915)</f>
        <v>28.25</v>
      </c>
      <c r="H915" s="71">
        <f ca="1">SUM(0.5*(J915-F915),F915)</f>
        <v>26.5</v>
      </c>
      <c r="I915" s="71">
        <f ca="1">SUM(0.75*(J915-F915),F915)</f>
        <v>24.75</v>
      </c>
      <c r="J915" s="108">
        <f ca="1">SUM(F915,-B915,F915)</f>
        <v>23</v>
      </c>
      <c r="K915" s="71">
        <f ca="1">SUM(0.5*(L915-J915),J915)</f>
        <v>21.6875</v>
      </c>
      <c r="L915" s="108">
        <f ca="1">SUM(J915,J915,-H915,0.25*ABS(J915-H915))</f>
        <v>20.375</v>
      </c>
      <c r="M915" s="109">
        <f ca="1">SUM(0.166*(R915-L915),L915)</f>
        <v>19.81475</v>
      </c>
      <c r="N915" s="109">
        <f ca="1">SUM(0.333*(R915-L915),L915)</f>
        <v>19.251125000000002</v>
      </c>
      <c r="O915" s="71">
        <f ca="1">SUM(0.5*(R915-L915),L915)</f>
        <v>18.6875</v>
      </c>
      <c r="P915" s="71">
        <f ca="1">SUM(0.666*(R915-L915),L915)</f>
        <v>18.12725</v>
      </c>
      <c r="Q915" s="71">
        <f ca="1">SUM(0.832*(R915-L915),L915)</f>
        <v>17.567</v>
      </c>
      <c r="R915" s="108">
        <v>17</v>
      </c>
      <c r="S915" s="122"/>
      <c r="T915" s="111">
        <f ca="1">SUM((AH20+AI20+AJ20+AK19+AL19+AM19+AN18+AO18+AP18+AQ17+AR17+AS17+AT16+AU16+AV16+BA14+BB14+BC14+BH12+BI12+BJ12+BK11+BL11+BM11)*0.132/3,(AW15+AX15+AY15+AZ15+BD13+BE13+BF13+BG13)*0.132/4,(BN10+BO10+BU4+BV4)*0.132/2,(BP9+BQ8+BR7+BS6+BT5)*0.132,17)</f>
        <v>15.121538461538462</v>
      </c>
      <c r="U915" s="111"/>
      <c r="V915" s="122"/>
      <c r="W915" s="108"/>
    </row>
    <row r="916" spans="2:23">
      <c r="B916" s="108">
        <v>38</v>
      </c>
      <c r="C916" s="71">
        <f ca="1">SUM(0.25*(F916-B916),B916)</f>
        <v>36</v>
      </c>
      <c r="D916" s="71">
        <f ca="1">SUM(0.5*(F916-B916)+B916)</f>
        <v>34</v>
      </c>
      <c r="E916" s="71">
        <f ca="1">SUM(0.75*(F916-B916),B916)</f>
        <v>32</v>
      </c>
      <c r="F916" s="108">
        <v>30</v>
      </c>
      <c r="G916" s="71">
        <f ca="1">SUM(0.25*(J916-F916),F916)</f>
        <v>28</v>
      </c>
      <c r="H916" s="71">
        <f ca="1">SUM(0.5*(J916-F916),F916)</f>
        <v>26</v>
      </c>
      <c r="I916" s="71">
        <f ca="1">SUM(0.75*(J916-F916),F916)</f>
        <v>24</v>
      </c>
      <c r="J916" s="108">
        <f ca="1">SUM(F916,-B916,F916)</f>
        <v>22</v>
      </c>
      <c r="K916" s="71">
        <f ca="1">SUM(0.5*(L916-J916),J916)</f>
        <v>20.5</v>
      </c>
      <c r="L916" s="108">
        <f ca="1">SUM(J916,J916,-H916,0.25*ABS(J916-H916))</f>
        <v>19</v>
      </c>
      <c r="M916" s="109">
        <f ca="1">SUM(0.166*(R916-L916),L916)</f>
        <v>18.668</v>
      </c>
      <c r="N916" s="109">
        <f ca="1">SUM(0.333*(R916-L916),L916)</f>
        <v>18.334</v>
      </c>
      <c r="O916" s="71">
        <f ca="1">SUM(0.5*(R916-L916),L916)</f>
        <v>18</v>
      </c>
      <c r="P916" s="71">
        <f ca="1">SUM(0.666*(R916-L916),L916)</f>
        <v>17.668</v>
      </c>
      <c r="Q916" s="71">
        <f ca="1">SUM(0.832*(R916-L916),L916)</f>
        <v>17.336</v>
      </c>
      <c r="R916" s="108">
        <v>17</v>
      </c>
      <c r="S916" s="122"/>
      <c r="T916" s="111">
        <f ca="1">SUM((AF20+AG20+AH20+AM18+AN18+AO18+AT16+AU16+AV16)*0.132/3,(AI19+AJ19+AK19+AL19+AP17+AQ17+AR17+AS17+AW15+AX15+AY15+AZ15+BA14+BB14+BC14+BD14+BE13+BF13+BG13+BH13+BI12+BJ12+BK12+BL12)*0.132/4,(BM11+BN11+BO11+BP10+BQ10+BR10)*0.132/3,(BS9+BS8+BT7+BT6+BU5+BV4)*0.132,17)</f>
        <v>15.099538461538462</v>
      </c>
      <c r="U916" s="111"/>
      <c r="V916" s="122"/>
      <c r="W916" s="108"/>
    </row>
    <row r="917" spans="2:23">
      <c r="B917" s="108">
        <v>39</v>
      </c>
      <c r="C917" s="71">
        <f ca="1">SUM(0.25*(F917-B917),B917)</f>
        <v>36.75</v>
      </c>
      <c r="D917" s="71">
        <f ca="1">SUM(0.5*(F917-B917)+B917)</f>
        <v>34.5</v>
      </c>
      <c r="E917" s="71">
        <f ca="1">SUM(0.75*(F917-B917),B917)</f>
        <v>32.25</v>
      </c>
      <c r="F917" s="108">
        <v>30</v>
      </c>
      <c r="G917" s="71">
        <f ca="1">SUM(0.25*(J917-F917),F917)</f>
        <v>27.75</v>
      </c>
      <c r="H917" s="71">
        <f ca="1">SUM(0.5*(J917-F917),F917)</f>
        <v>25.5</v>
      </c>
      <c r="I917" s="71">
        <f ca="1">SUM(0.75*(J917-F917),F917)</f>
        <v>23.25</v>
      </c>
      <c r="J917" s="108">
        <f ca="1">SUM(F917,-B917,F917)</f>
        <v>21</v>
      </c>
      <c r="K917" s="71">
        <f ca="1">SUM(0.5*(L917-J917),J917)</f>
        <v>19.3125</v>
      </c>
      <c r="L917" s="108">
        <f ca="1">SUM(J917,J917,-H917,0.25*ABS(J917-H917))</f>
        <v>17.625</v>
      </c>
      <c r="M917" s="109">
        <f ca="1">SUM(0.166*(R917-L917),L917)</f>
        <v>17.52125</v>
      </c>
      <c r="N917" s="109">
        <f ca="1">SUM(0.333*(R917-L917),L917)</f>
        <v>17.416875</v>
      </c>
      <c r="O917" s="71">
        <f ca="1">SUM(0.5*(R917-L917),L917)</f>
        <v>17.3125</v>
      </c>
      <c r="P917" s="71">
        <f ca="1">SUM(0.666*(R917-L917),L917)</f>
        <v>17.20875</v>
      </c>
      <c r="Q917" s="71">
        <f ca="1">SUM(0.832*(R917-L917),L917)</f>
        <v>17.105</v>
      </c>
      <c r="R917" s="108">
        <v>17</v>
      </c>
      <c r="S917" s="122"/>
      <c r="T917" s="111">
        <f ca="1">SUM((AD20+AE20+AF20)*0.132/3,(AG19+AH19+AI19+AJ19+AK18+AL18+AM18+AN18+AO17+AP17+AQ17+AR17+AS16+AT16+AU16+AV16+BB14+BC14+BD14+BE14+BK12+BL12+BM12+BN12+BO11+BP11+BQ11+BR11)*0.132/4,(AW15+AX15+AY15+AZ15+BA15+BF13+BG13+BH13+BI13+BJ13)*0.132/5,(BS10+BT10+BU10)*0.132/3,(BU9+BU8+BU7+BV6+BV5+BV4)*0.132,17)</f>
        <v>15.31953846153846</v>
      </c>
      <c r="U917" s="111"/>
      <c r="V917" s="122"/>
      <c r="W917" s="108"/>
    </row>
    <row r="918" spans="2:23">
      <c r="B918" s="108"/>
      <c r="C918" s="71"/>
      <c r="D918" s="71"/>
      <c r="E918" s="71"/>
      <c r="F918" s="108"/>
      <c r="G918" s="71"/>
      <c r="H918" s="71"/>
      <c r="I918" s="71"/>
      <c r="J918" s="108"/>
      <c r="K918" s="71"/>
      <c r="L918" s="108"/>
      <c r="M918" s="109"/>
      <c r="N918" s="109"/>
      <c r="O918" s="71"/>
      <c r="P918" s="71"/>
      <c r="Q918" s="71"/>
      <c r="R918" s="108"/>
      <c r="S918" s="122"/>
      <c r="T918" s="111"/>
      <c r="U918" s="111"/>
      <c r="V918" s="122"/>
      <c r="W918" s="108"/>
    </row>
    <row r="919" spans="2:23">
      <c r="B919" s="108">
        <v>36</v>
      </c>
      <c r="C919" s="71">
        <f ca="1">SUM(0.25*(F919-B919),B919)</f>
        <v>34.75</v>
      </c>
      <c r="D919" s="71">
        <f ca="1">SUM(0.5*(F919-B919)+B919)</f>
        <v>33.5</v>
      </c>
      <c r="E919" s="71">
        <f ca="1">SUM(0.75*(F919-B919),B919)</f>
        <v>32.25</v>
      </c>
      <c r="F919" s="108">
        <v>31</v>
      </c>
      <c r="G919" s="71">
        <f ca="1">SUM(0.25*(J919-F919),F919)</f>
        <v>29.75</v>
      </c>
      <c r="H919" s="71">
        <f ca="1">SUM(0.5*(J919-F919),F919)</f>
        <v>28.5</v>
      </c>
      <c r="I919" s="71">
        <f ca="1">SUM(0.75*(J919-F919),F919)</f>
        <v>27.25</v>
      </c>
      <c r="J919" s="108">
        <f ca="1">SUM(F919,-B919,F919)</f>
        <v>26</v>
      </c>
      <c r="K919" s="71">
        <f ca="1">SUM(0.5*(L919-J919),J919)</f>
        <v>25.0625</v>
      </c>
      <c r="L919" s="108">
        <f ca="1">SUM(J919,J919,-H919,0.25*ABS(J919-H919))</f>
        <v>24.125</v>
      </c>
      <c r="M919" s="109">
        <f ca="1">SUM(0.166*(R919-L919),L919)</f>
        <v>22.94225</v>
      </c>
      <c r="N919" s="109">
        <f ca="1">SUM(0.333*(R919-L919),L919)</f>
        <v>21.752375</v>
      </c>
      <c r="O919" s="71">
        <f ca="1">SUM(0.5*(R919-L919),L919)</f>
        <v>20.5625</v>
      </c>
      <c r="P919" s="71">
        <f ca="1">SUM(0.666*(R919-L919),L919)</f>
        <v>19.37975</v>
      </c>
      <c r="Q919" s="71">
        <f ca="1">SUM(0.832*(R919-L919),L919)</f>
        <v>18.197</v>
      </c>
      <c r="R919" s="108">
        <v>17</v>
      </c>
      <c r="S919" s="122"/>
      <c r="T919" s="111">
        <f ca="1">SUM((AJ20+AK20+AL19+AM19+AQ17+AR17+AS16+AT16+AX14+AY14+BC12+BD12+BE11+BF11+BG10+BH10+BI9+BJ9+BK8+BL8+BM7+BN7+BO6+BP6)*0.132/2,(AN18+AO18+AP18+AU15+AV15+AW15+AZ13+BA13+BB13+BQ5+BR5+BS5+BT4+BU4+BV4)*0.132/3,17)</f>
        <v>14.703538461538461</v>
      </c>
      <c r="U919" s="111"/>
      <c r="V919" s="122"/>
      <c r="W919" s="108"/>
    </row>
    <row r="920" spans="2:23">
      <c r="B920" s="108">
        <v>37</v>
      </c>
      <c r="C920" s="71">
        <f ca="1">SUM(0.25*(F920-B920),B920)</f>
        <v>35.5</v>
      </c>
      <c r="D920" s="71">
        <f ca="1">SUM(0.5*(F920-B920)+B920)</f>
        <v>34</v>
      </c>
      <c r="E920" s="71">
        <f ca="1">SUM(0.75*(F920-B920),B920)</f>
        <v>32.5</v>
      </c>
      <c r="F920" s="108">
        <v>31</v>
      </c>
      <c r="G920" s="71">
        <f ca="1">SUM(0.25*(J920-F920),F920)</f>
        <v>29.5</v>
      </c>
      <c r="H920" s="71">
        <f ca="1">SUM(0.5*(J920-F920),F920)</f>
        <v>28</v>
      </c>
      <c r="I920" s="71">
        <f ca="1">SUM(0.75*(J920-F920),F920)</f>
        <v>26.5</v>
      </c>
      <c r="J920" s="108">
        <f ca="1">SUM(F920,-B920,F920)</f>
        <v>25</v>
      </c>
      <c r="K920" s="71">
        <f ca="1">SUM(0.5*(L920-J920),J920)</f>
        <v>23.875</v>
      </c>
      <c r="L920" s="108">
        <f ca="1">SUM(J920,J920,-H920,0.25*ABS(J920-H920))</f>
        <v>22.75</v>
      </c>
      <c r="M920" s="109">
        <f ca="1">SUM(0.166*(R920-L920),L920)</f>
        <v>21.7955</v>
      </c>
      <c r="N920" s="109">
        <f ca="1">SUM(0.333*(R920-L920),L920)</f>
        <v>20.83525</v>
      </c>
      <c r="O920" s="71">
        <f ca="1">SUM(0.5*(R920-L920),L920)</f>
        <v>19.875</v>
      </c>
      <c r="P920" s="71">
        <f ca="1">SUM(0.666*(R920-L920),L920)</f>
        <v>18.9205</v>
      </c>
      <c r="Q920" s="71">
        <f ca="1">SUM(0.832*(R920-L920),L920)</f>
        <v>17.966</v>
      </c>
      <c r="R920" s="108">
        <v>17</v>
      </c>
      <c r="S920" s="122"/>
      <c r="T920" s="111">
        <f ca="1">SUM((AH20+AI20+AM18+AN18)*0.132/2,(AJ19+AK19+AL19+AO17+AP17+AQ17+AR16+AS16+AT16+AU15+AV15+AW15+AX14+AY14+AZ14+BA13+BB13+BC13+BD12+BE12+BF12+BG11+BH11+BI11)*0.132/3,(BJ10+BK10)*0.132/2,(BM8+BN8+BO7+BP7+BQ6+BR6+BS5+BT5+BU4+BV4)*0.132/2,BL9*0.132,17)</f>
        <v>14.81353846153846</v>
      </c>
      <c r="U920" s="111"/>
      <c r="V920" s="122"/>
      <c r="W920" s="108"/>
    </row>
    <row r="921" spans="2:23">
      <c r="B921" s="108">
        <v>38</v>
      </c>
      <c r="C921" s="71">
        <f ca="1">SUM(0.25*(F921-B921),B921)</f>
        <v>36.25</v>
      </c>
      <c r="D921" s="71">
        <f ca="1">SUM(0.5*(F921-B921)+B921)</f>
        <v>34.5</v>
      </c>
      <c r="E921" s="71">
        <f ca="1">SUM(0.75*(F921-B921),B921)</f>
        <v>32.75</v>
      </c>
      <c r="F921" s="108">
        <v>31</v>
      </c>
      <c r="G921" s="71">
        <f ca="1">SUM(0.25*(J921-F921),F921)</f>
        <v>29.25</v>
      </c>
      <c r="H921" s="71">
        <f ca="1">SUM(0.5*(J921-F921),F921)</f>
        <v>27.5</v>
      </c>
      <c r="I921" s="71">
        <f ca="1">SUM(0.75*(J921-F921),F921)</f>
        <v>25.75</v>
      </c>
      <c r="J921" s="108">
        <f ca="1">SUM(F921,-B921,F921)</f>
        <v>24</v>
      </c>
      <c r="K921" s="71">
        <f ca="1">SUM(0.5*(L921-J921),J921)</f>
        <v>22.6875</v>
      </c>
      <c r="L921" s="108">
        <f ca="1">SUM(J921,J921,-H921,0.25*ABS(J921-H921))</f>
        <v>21.375</v>
      </c>
      <c r="M921" s="109">
        <f ca="1">SUM(0.166*(R921-L921),L921)</f>
        <v>20.64875</v>
      </c>
      <c r="N921" s="109">
        <f ca="1">SUM(0.333*(R921-L921),L921)</f>
        <v>19.918125</v>
      </c>
      <c r="O921" s="71">
        <f ca="1">SUM(0.5*(R921-L921),L921)</f>
        <v>19.1875</v>
      </c>
      <c r="P921" s="71">
        <f ca="1">SUM(0.666*(R921-L921),L921)</f>
        <v>18.46125</v>
      </c>
      <c r="Q921" s="71">
        <f ca="1">SUM(0.832*(R921-L921),L921)</f>
        <v>17.735</v>
      </c>
      <c r="R921" s="108">
        <v>17</v>
      </c>
      <c r="S921" s="122"/>
      <c r="T921" s="111">
        <f ca="1">SUM((AF20+AG20+AH20+AI19+AJ19+AK19+AL18+AM18+AN18+AO17+AP17+AQ17+AR16+AS16+AT16+AY14+AZ14+BA14+BF12+BG12+BH12+BI11+BJ11+BK11)*0.132/3,(AU15+AV15+AW15+AX15+BB13+BC13+BD13+BE13)*0.132/4,(BL10+BM10+BQ6+BR6+BS5+BT5+BU4+BV4)*0.132/2,(BN9+BO8+BP7)*0.132,17)</f>
        <v>14.879538461538461</v>
      </c>
      <c r="U921" s="111"/>
      <c r="V921" s="122"/>
      <c r="W921" s="108"/>
    </row>
    <row r="922" spans="2:23">
      <c r="B922" s="108">
        <v>39</v>
      </c>
      <c r="C922" s="71">
        <f ca="1">SUM(0.25*(F922-B922),B922)</f>
        <v>37</v>
      </c>
      <c r="D922" s="71">
        <f ca="1">SUM(0.5*(F922-B922)+B922)</f>
        <v>35</v>
      </c>
      <c r="E922" s="71">
        <f ca="1">SUM(0.75*(F922-B922),B922)</f>
        <v>33</v>
      </c>
      <c r="F922" s="108">
        <v>31</v>
      </c>
      <c r="G922" s="71">
        <f ca="1">SUM(0.25*(J922-F922),F922)</f>
        <v>29</v>
      </c>
      <c r="H922" s="71">
        <f ca="1">SUM(0.5*(J922-F922),F922)</f>
        <v>27</v>
      </c>
      <c r="I922" s="71">
        <f ca="1">SUM(0.75*(J922-F922),F922)</f>
        <v>25</v>
      </c>
      <c r="J922" s="108">
        <f ca="1">SUM(F922,-B922,F922)</f>
        <v>23</v>
      </c>
      <c r="K922" s="71">
        <f ca="1">SUM(0.5*(L922-J922),J922)</f>
        <v>21.5</v>
      </c>
      <c r="L922" s="108">
        <f ca="1">SUM(J922,J922,-H922,0.25*ABS(J922-H922))</f>
        <v>20</v>
      </c>
      <c r="M922" s="109">
        <f ca="1">SUM(0.166*(R922-L922),L922)</f>
        <v>19.502</v>
      </c>
      <c r="N922" s="109">
        <f ca="1">SUM(0.333*(R922-L922),L922)</f>
        <v>19.001</v>
      </c>
      <c r="O922" s="71">
        <f ca="1">SUM(0.5*(R922-L922),L922)</f>
        <v>18.5</v>
      </c>
      <c r="P922" s="71">
        <f ca="1">SUM(0.666*(R922-L922),L922)</f>
        <v>18.002</v>
      </c>
      <c r="Q922" s="71">
        <f ca="1">SUM(0.832*(R922-L922),L922)</f>
        <v>17.504</v>
      </c>
      <c r="R922" s="108">
        <v>17</v>
      </c>
      <c r="S922" s="122"/>
      <c r="T922" s="111">
        <f ca="1">SUM((AD20+AE20+AF20+AK18+AL18+AM18+AR16+AS16+AT16)*0.132/3,(AG19+AH19+AI19+AJ19+AN17+AO17+AP17+AQ17+AU15+AV15+AW15+AX15+AY14+AZ14+BA14+BB14+BC13+BD13+BE13+BF13+BG12+BH12+BI12+BJ12)*0.132/4,(BK11+BL11+BM11+BN10+BO10+BP10)*0.132/3,(BQ9+BR8+BS7+BT6+BU5+BV4)*0.132,17)</f>
        <v>15.066538461538462</v>
      </c>
      <c r="U922" s="111"/>
      <c r="V922" s="122"/>
      <c r="W922" s="108"/>
    </row>
    <row r="923" spans="2:23">
      <c r="B923" s="108"/>
      <c r="C923" s="71"/>
      <c r="D923" s="71"/>
      <c r="E923" s="71"/>
      <c r="F923" s="108"/>
      <c r="G923" s="71"/>
      <c r="H923" s="71"/>
      <c r="I923" s="71"/>
      <c r="J923" s="108"/>
      <c r="K923" s="71"/>
      <c r="L923" s="108"/>
      <c r="M923" s="109"/>
      <c r="N923" s="109"/>
      <c r="O923" s="71"/>
      <c r="P923" s="71"/>
      <c r="Q923" s="71"/>
      <c r="R923" s="108"/>
      <c r="S923" s="122"/>
      <c r="T923" s="111"/>
      <c r="U923" s="111"/>
      <c r="V923" s="122"/>
      <c r="W923" s="108"/>
    </row>
    <row r="924" spans="2:23">
      <c r="B924" s="108">
        <v>37</v>
      </c>
      <c r="C924" s="71">
        <f ca="1">SUM(0.25*(F924-B924),B924)</f>
        <v>35.75</v>
      </c>
      <c r="D924" s="71">
        <f ca="1">SUM(0.5*(F924-B924)+B924)</f>
        <v>34.5</v>
      </c>
      <c r="E924" s="71">
        <f ca="1">SUM(0.75*(F924-B924),B924)</f>
        <v>33.25</v>
      </c>
      <c r="F924" s="108">
        <v>32</v>
      </c>
      <c r="G924" s="71">
        <f ca="1">SUM(0.25*(J924-F924),F924)</f>
        <v>30.75</v>
      </c>
      <c r="H924" s="71">
        <f ca="1">SUM(0.5*(J924-F924),F924)</f>
        <v>29.5</v>
      </c>
      <c r="I924" s="71">
        <f ca="1">SUM(0.75*(J924-F924),F924)</f>
        <v>28.25</v>
      </c>
      <c r="J924" s="108">
        <f ca="1">SUM(F924,-B924,F924)</f>
        <v>27</v>
      </c>
      <c r="K924" s="71">
        <f ca="1">SUM(0.5*(L924-J924),J924)</f>
        <v>25.75</v>
      </c>
      <c r="L924" s="108">
        <f ca="1">SUM(J924,J924,-H924)</f>
        <v>24.5</v>
      </c>
      <c r="M924" s="109">
        <f ca="1">SUM(0.166*(R924-L924),L924)</f>
        <v>23.255</v>
      </c>
      <c r="N924" s="109">
        <f ca="1">SUM(0.333*(R924-L924),L924)</f>
        <v>22.0025</v>
      </c>
      <c r="O924" s="71">
        <f ca="1">SUM(0.5*(R924-L924),L924)</f>
        <v>20.75</v>
      </c>
      <c r="P924" s="71">
        <f ca="1">SUM(0.666*(R924-L924),L924)</f>
        <v>19.505</v>
      </c>
      <c r="Q924" s="71">
        <f ca="1">SUM(0.832*(R924-L924),L924)</f>
        <v>18.26</v>
      </c>
      <c r="R924" s="108">
        <v>17</v>
      </c>
      <c r="S924" s="122"/>
      <c r="T924" s="111">
        <f ca="1">SUM((AH20+AI20+AJ19+AK19+AO17+AP17+AQ16+AR16++AV14+AW14+BA12+BB12+BF10+BG10+BK8+BL8+BP6+BQ6+BU4+BV4)*0.132/2,(AL18+AM18+AN18+AS15+AT15+AU15+AX13+AY13+AZ13+BC11+BD11+BE11+BH9+BI9+BJ9+BM7+BN7+BO7+BR5+BS5+BT5)*0.132/3,17)</f>
        <v>14.703538461538463</v>
      </c>
      <c r="U924" s="111"/>
      <c r="V924" s="122"/>
      <c r="W924" s="108"/>
    </row>
    <row r="925" spans="2:23">
      <c r="B925" s="108">
        <v>38</v>
      </c>
      <c r="C925" s="71">
        <f ca="1">SUM(0.25*(F925-B925),B925)</f>
        <v>36.5</v>
      </c>
      <c r="D925" s="71">
        <f ca="1">SUM(0.5*(F925-B925)+B925)</f>
        <v>35</v>
      </c>
      <c r="E925" s="71">
        <f ca="1">SUM(0.75*(F925-B925),B925)</f>
        <v>33.5</v>
      </c>
      <c r="F925" s="108">
        <v>32</v>
      </c>
      <c r="G925" s="71">
        <f ca="1">SUM(0.25*(J925-F925),F925)</f>
        <v>30.5</v>
      </c>
      <c r="H925" s="71">
        <f ca="1">SUM(0.5*(J925-F925),F925)</f>
        <v>29</v>
      </c>
      <c r="I925" s="71">
        <f ca="1">SUM(0.75*(J925-F925),F925)</f>
        <v>27.5</v>
      </c>
      <c r="J925" s="108">
        <f ca="1">SUM(F925,-B925,F925)</f>
        <v>26</v>
      </c>
      <c r="K925" s="71">
        <f ca="1">SUM(0.5*(L925-J925),J925)</f>
        <v>24.875</v>
      </c>
      <c r="L925" s="108">
        <f ca="1">SUM(J925,J925,-H925,0.25*ABS(J925-H925))</f>
        <v>23.75</v>
      </c>
      <c r="M925" s="109">
        <f ca="1">SUM(0.166*(R925-L925),L925)</f>
        <v>22.6295</v>
      </c>
      <c r="N925" s="109">
        <f ca="1">SUM(0.333*(R925-L925),L925)</f>
        <v>21.50225</v>
      </c>
      <c r="O925" s="71">
        <f ca="1">SUM(0.5*(R925-L925),L925)</f>
        <v>20.375</v>
      </c>
      <c r="P925" s="71">
        <f ca="1">SUM(0.666*(R925-L925),L925)</f>
        <v>19.2545</v>
      </c>
      <c r="Q925" s="71">
        <f ca="1">SUM(0.832*(R925-L925),L925)</f>
        <v>18.134</v>
      </c>
      <c r="R925" s="108">
        <v>17</v>
      </c>
      <c r="S925" s="122"/>
      <c r="T925" s="111">
        <f ca="1">SUM((AF20+AG20+AK18+AL18)*0.132/2,(AH19+AI19+AJ19+AM17+AN17+AO17+AP16+AQ16+AR16+AS15+AT15+AU15+AV14+AW14+AX14+AY13+AZ13+BA13+BB12+BC12+BD12+BE11+BF11+BG11)*0.132/3,(BH10+BI10+BJ9+BK9+BL8+BM8+BN7+BO7+BP6+BQ6+BR5+BS5)*0.132/2,(BT4+BU4+BV4)*0.132/3,17)</f>
        <v>14.725538461538461</v>
      </c>
      <c r="U925" s="111"/>
      <c r="V925" s="122"/>
      <c r="W925" s="108"/>
    </row>
    <row r="926" spans="2:23">
      <c r="B926" s="108">
        <v>39</v>
      </c>
      <c r="C926" s="71">
        <f ca="1">SUM(0.25*(F926-B926),B926)</f>
        <v>37.25</v>
      </c>
      <c r="D926" s="71">
        <f ca="1">SUM(0.5*(F926-B926)+B926)</f>
        <v>35.5</v>
      </c>
      <c r="E926" s="71">
        <f ca="1">SUM(0.75*(F926-B926),B926)</f>
        <v>33.75</v>
      </c>
      <c r="F926" s="108">
        <v>32</v>
      </c>
      <c r="G926" s="71">
        <f ca="1">SUM(0.25*(J926-F926),F926)</f>
        <v>30.25</v>
      </c>
      <c r="H926" s="71">
        <f ca="1">SUM(0.5*(J926-F926),F926)</f>
        <v>28.5</v>
      </c>
      <c r="I926" s="71">
        <f ca="1">SUM(0.75*(J926-F926),F926)</f>
        <v>26.75</v>
      </c>
      <c r="J926" s="108">
        <f ca="1">SUM(F926,-B926,F926)</f>
        <v>25</v>
      </c>
      <c r="K926" s="71">
        <f ca="1">SUM(0.5*(L926-J926),J926)</f>
        <v>23.6875</v>
      </c>
      <c r="L926" s="108">
        <f ca="1">SUM(J926,J926,-H926,0.25*ABS(J926-H926))</f>
        <v>22.375</v>
      </c>
      <c r="M926" s="109">
        <f ca="1">SUM(0.166*(R926-L926),L926)</f>
        <v>21.48275</v>
      </c>
      <c r="N926" s="109">
        <f ca="1">SUM(0.333*(R926-L926),L926)</f>
        <v>20.585125</v>
      </c>
      <c r="O926" s="71">
        <f ca="1">SUM(0.5*(R926-L926),L926)</f>
        <v>19.6875</v>
      </c>
      <c r="P926" s="71">
        <f ca="1">SUM(0.666*(R926-L926),L926)</f>
        <v>18.79525</v>
      </c>
      <c r="Q926" s="71">
        <f ca="1">SUM(0.832*(R926-L926),L926)</f>
        <v>17.903</v>
      </c>
      <c r="R926" s="108">
        <v>17</v>
      </c>
      <c r="S926" s="122"/>
      <c r="T926" s="111">
        <f ca="1">SUM((AD20+AE20+AF20+AG19+AH19+AI19+AJ18+AK18+AL18+AM17+AN17+AO17+AP16+AQ16+AR16+AW14+AX14+AY14+BD12+BE12+BF12+BG11+BH11+BI11)*0.132/3,(AS15+AT15+AU15+AV15+AZ13+BA13+BB13+BC13)*0.132/4,(BJ10+BK10+BM8+BN8+BO7+BP7+BQ6+BR6+BS5+BT5+BU4+BV4)*0.132/2,BL9*0.132,17)</f>
        <v>14.835538461538462</v>
      </c>
      <c r="U926" s="111"/>
      <c r="V926" s="122"/>
      <c r="W926" s="108"/>
    </row>
    <row r="927" spans="2:23">
      <c r="B927" s="108"/>
      <c r="C927" s="71"/>
      <c r="D927" s="71"/>
      <c r="E927" s="71"/>
      <c r="F927" s="108"/>
      <c r="G927" s="71"/>
      <c r="H927" s="71"/>
      <c r="I927" s="71"/>
      <c r="J927" s="108"/>
      <c r="K927" s="71"/>
      <c r="L927" s="108"/>
      <c r="M927" s="109"/>
      <c r="N927" s="109"/>
      <c r="O927" s="71"/>
      <c r="P927" s="71"/>
      <c r="Q927" s="71"/>
      <c r="R927" s="108"/>
      <c r="S927" s="122"/>
      <c r="T927" s="111"/>
      <c r="U927" s="111"/>
      <c r="V927" s="122"/>
      <c r="W927" s="108"/>
    </row>
    <row r="928" spans="2:23">
      <c r="B928" s="108">
        <v>39</v>
      </c>
      <c r="C928" s="71">
        <f ca="1">SUM(0.25*(F928-B928),B928)</f>
        <v>37.5</v>
      </c>
      <c r="D928" s="71">
        <f ca="1">SUM(0.5*(F928-B928)+B928)</f>
        <v>36</v>
      </c>
      <c r="E928" s="71">
        <f ca="1">SUM(0.75*(F928-B928),B928)</f>
        <v>34.5</v>
      </c>
      <c r="F928" s="108">
        <v>33</v>
      </c>
      <c r="G928" s="71">
        <f ca="1">SUM(0.25*(J928-F928),F928)</f>
        <v>31.5</v>
      </c>
      <c r="H928" s="71">
        <f ca="1">SUM(0.5*(J928-F928),F928)</f>
        <v>30</v>
      </c>
      <c r="I928" s="71">
        <f ca="1">SUM(0.75*(J928-F928),F928)</f>
        <v>28.5</v>
      </c>
      <c r="J928" s="108">
        <f ca="1">SUM(F928,-B928,F928)</f>
        <v>27</v>
      </c>
      <c r="K928" s="71">
        <f ca="1">SUM(0.5*(L928-J928),J928)</f>
        <v>25.875</v>
      </c>
      <c r="L928" s="108">
        <f ca="1">SUM(J928,J928,-H928,0.25*ABS(J928-H928))</f>
        <v>24.75</v>
      </c>
      <c r="M928" s="109">
        <f ca="1">SUM(0.166*(R928-L928),L928)</f>
        <v>23.4635</v>
      </c>
      <c r="N928" s="109">
        <f ca="1">SUM(0.333*(R928-L928),L928)</f>
        <v>22.169249999999998</v>
      </c>
      <c r="O928" s="71">
        <f ca="1">SUM(0.5*(R928-L928),L928)</f>
        <v>20.875</v>
      </c>
      <c r="P928" s="71">
        <f ca="1">SUM(0.666*(R928-L928),L928)</f>
        <v>19.5885</v>
      </c>
      <c r="Q928" s="71">
        <f ca="1">SUM(0.832*(R928-L928),L928)</f>
        <v>18.302</v>
      </c>
      <c r="R928" s="108">
        <v>17</v>
      </c>
      <c r="S928" s="122"/>
      <c r="T928" s="111">
        <f ca="1">SUM((AD20+AE20+AI18+AJ18)*0.132/2,(AF19+AG19+AH19+AK17+AL17+AM17+AN16+AO16+AP16+AQ15+AR15+AS15+AT14+AU14+AV14+AW13+AX13+AY13+AZ12+BA12+BB12+BC11+BD11+BE11)*0.132/3,(BF10+BG10+BH9+BI9+BJ8+BK8+BL7+BM7)*0.132/2,(BN6+BO6+BP6+BQ5+BR5+BS5+BT4+BU4+BV4)*0.132/3,17)</f>
        <v>15.099538461538462</v>
      </c>
      <c r="U928" s="111"/>
      <c r="V928" s="122"/>
      <c r="W928" s="108"/>
    </row>
    <row r="929" spans="2:23">
      <c r="B929" s="105"/>
      <c r="F929" s="105"/>
      <c r="J929" s="105"/>
      <c r="N929" s="105"/>
      <c r="R929" s="105"/>
      <c r="S929" s="121"/>
      <c r="T929" s="111"/>
      <c r="U929" s="111"/>
      <c r="V929" s="122"/>
      <c r="W929" s="108"/>
    </row>
    <row r="930" spans="1:23">
      <c r="A930" s="81" t="s">
        <v>179</v>
      </c>
      <c r="B930" s="105">
        <f ca="1">COUNT(B608:B928)</f>
        <v>289</v>
      </c>
      <c r="C930" s="105" t="s">
        <v>182</v>
      </c>
      <c r="D930" s="105">
        <f ca="1">$B$930</f>
        <v>289</v>
      </c>
      <c r="E930" s="105" t="s">
        <v>181</v>
      </c>
      <c r="F930" s="105">
        <f ca="1">PRODUCT(B930,2)</f>
        <v>578</v>
      </c>
      <c r="J930" s="105"/>
      <c r="N930" s="105"/>
      <c r="R930" s="105"/>
      <c r="S930" s="121"/>
      <c r="T930" s="111"/>
      <c r="U930" s="111"/>
      <c r="V930" s="122"/>
      <c r="W930" s="108"/>
    </row>
    <row r="931" spans="2:23">
      <c r="B931" s="105"/>
      <c r="F931" s="105"/>
      <c r="J931" s="105"/>
      <c r="N931" s="105"/>
      <c r="R931" s="105"/>
      <c r="S931" s="121"/>
      <c r="T931" s="111"/>
      <c r="U931" s="111"/>
      <c r="V931" s="122"/>
      <c r="W931" s="108"/>
    </row>
    <row r="932" spans="1:23">
      <c r="A932" s="81" t="s">
        <v>180</v>
      </c>
      <c r="B932" s="105">
        <f ca="1">SUM(B291,B596,B930)</f>
        <v>797</v>
      </c>
      <c r="C932" s="105" t="s">
        <v>182</v>
      </c>
      <c r="D932" s="105">
        <f ca="1">$B$932</f>
        <v>797</v>
      </c>
      <c r="E932" s="105" t="s">
        <v>181</v>
      </c>
      <c r="F932" s="105">
        <f ca="1">PRODUCT(B932,2)</f>
        <v>1594</v>
      </c>
      <c r="J932" s="105"/>
      <c r="N932" s="105"/>
      <c r="R932" s="105"/>
      <c r="S932" s="121"/>
      <c r="T932" s="111"/>
      <c r="U932" s="111"/>
      <c r="V932" s="122"/>
      <c r="W932" s="108"/>
    </row>
  </sheetData>
  <sortState ref="AD2:DB22">
    <sortCondition descending="1" ref="AD2:AD22"/>
  </sortState>
  <conditionalFormatting sqref="T1:T289">
    <cfRule type="colorScale" priority="8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1:W289">
    <cfRule type="colorScale" priority="7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T290:T428">
    <cfRule type="colorScale" priority="6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290:W428">
    <cfRule type="colorScale" priority="5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T429:T594">
    <cfRule type="colorScale" priority="4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429:W594">
    <cfRule type="colorScale" priority="3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T595:T932">
    <cfRule type="colorScale" priority="2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595:W932">
    <cfRule type="colorScale" priority="1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pageMargins left="0.7" right="0.7" top="0.75" bottom="0.75" header="0.3" footer="0.3"/>
  <headerFooter scaleWithDoc="1" alignWithMargins="0" differentFirst="0" differentOddEven="0"/>
</worksheet>
</file>

<file path=docProps/app.xml><?xml version="1.0" encoding="utf-8"?>
<Properties xmlns="http://schemas.openxmlformats.org/officeDocument/2006/extended-properties">
  <Application>Essential XlsIO</Application>
  <AppVersion>12.0000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Lou</dc:creator>
  <cp:lastModifiedBy>Ted Thompson</cp:lastModifiedBy>
  <dcterms:created xsi:type="dcterms:W3CDTF">2009-11-22T02:55:42Z</dcterms:created>
  <dcterms:modified xsi:type="dcterms:W3CDTF">2013-05-07T08:08:26Z</dcterms:modified>
  <cp:lastPrinted>2011-10-25T15:57:15Z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