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ohan\Desktop\EduMultiPro\4) Cotizaciones EduMultiPro\"/>
    </mc:Choice>
  </mc:AlternateContent>
  <xr:revisionPtr revIDLastSave="0" documentId="13_ncr:1_{B49D3506-62F6-41A3-8777-39B23D791D53}" xr6:coauthVersionLast="47" xr6:coauthVersionMax="47" xr10:uidLastSave="{00000000-0000-0000-0000-000000000000}"/>
  <bookViews>
    <workbookView xWindow="-120" yWindow="-120" windowWidth="21840" windowHeight="13140" xr2:uid="{2310F971-05FE-4DAE-9D32-20E8A485F7B2}"/>
  </bookViews>
  <sheets>
    <sheet name="Monitor" sheetId="1" r:id="rId1"/>
    <sheet name="Teclado" sheetId="2" r:id="rId2"/>
    <sheet name="Mouse" sheetId="3" r:id="rId3"/>
    <sheet name="Portatil" sheetId="6" r:id="rId4"/>
    <sheet name="Server" sheetId="7" r:id="rId5"/>
    <sheet name="Windows" sheetId="8" r:id="rId6"/>
    <sheet name="Photoshop" sheetId="10" r:id="rId7"/>
    <sheet name="Visual Code" sheetId="12" r:id="rId8"/>
    <sheet name="AntiVirus" sheetId="13" r:id="rId9"/>
    <sheet name="Base de Datos" sheetId="14" r:id="rId10"/>
    <sheet name="Office" sheetId="16" r:id="rId11"/>
    <sheet name="Internet" sheetId="18" r:id="rId12"/>
    <sheet name="Pc desarrollador" sheetId="19" r:id="rId13"/>
    <sheet name="windows server" sheetId="20" r:id="rId14"/>
    <sheet name="Hosting" sheetId="21" r:id="rId15"/>
    <sheet name="Dominio" sheetId="22"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21" l="1"/>
  <c r="E10" i="20"/>
  <c r="E9" i="20"/>
  <c r="E10" i="12"/>
  <c r="E9" i="12"/>
  <c r="F8" i="8"/>
  <c r="E8" i="8"/>
  <c r="H8" i="7"/>
  <c r="G8" i="7"/>
  <c r="E10" i="1"/>
  <c r="H10" i="22"/>
  <c r="G10" i="22"/>
  <c r="F10" i="22"/>
  <c r="E10" i="22"/>
  <c r="F10" i="21"/>
  <c r="E10" i="21"/>
  <c r="H10" i="21"/>
  <c r="G10" i="21"/>
  <c r="E9" i="22"/>
  <c r="F9" i="22"/>
  <c r="G9" i="22" s="1"/>
  <c r="H9" i="22" s="1"/>
  <c r="H9" i="21"/>
  <c r="G9" i="21"/>
  <c r="F9" i="21"/>
  <c r="E9" i="21"/>
  <c r="H8" i="22"/>
  <c r="G8" i="22"/>
  <c r="F8" i="22"/>
  <c r="E8" i="22"/>
  <c r="H8" i="21"/>
  <c r="G8" i="21"/>
  <c r="F8" i="21"/>
  <c r="H10" i="20"/>
  <c r="G10" i="20"/>
  <c r="F10" i="20"/>
  <c r="G9" i="20"/>
  <c r="F9" i="20"/>
  <c r="H9" i="20"/>
  <c r="H8" i="20"/>
  <c r="H10" i="19"/>
  <c r="G10" i="19"/>
  <c r="F10" i="19"/>
  <c r="E10" i="19"/>
  <c r="H9" i="19"/>
  <c r="G9" i="19"/>
  <c r="F9" i="19"/>
  <c r="E9" i="19"/>
  <c r="H8" i="19"/>
  <c r="G8" i="19"/>
  <c r="F8" i="19"/>
  <c r="E8" i="19"/>
  <c r="H10" i="12"/>
  <c r="G10" i="12"/>
  <c r="F10" i="12"/>
  <c r="H9" i="12"/>
  <c r="G9" i="12"/>
  <c r="F9" i="12"/>
  <c r="H10" i="10"/>
  <c r="G10" i="10"/>
  <c r="F10" i="10"/>
  <c r="E10" i="10"/>
  <c r="H9" i="10"/>
  <c r="G9" i="10"/>
  <c r="F9" i="10"/>
  <c r="E9" i="10"/>
  <c r="H8" i="10"/>
  <c r="G8" i="10"/>
  <c r="F8" i="10"/>
  <c r="E8" i="10"/>
  <c r="H8" i="18"/>
  <c r="G8" i="18"/>
  <c r="F8" i="18"/>
  <c r="E8" i="18"/>
  <c r="E9" i="18"/>
  <c r="F9" i="18" s="1"/>
  <c r="G9" i="18" s="1"/>
  <c r="H9" i="18" s="1"/>
  <c r="H10" i="18"/>
  <c r="G10" i="18"/>
  <c r="F10" i="18"/>
  <c r="E10" i="18"/>
  <c r="H10" i="14"/>
  <c r="H9" i="14"/>
  <c r="E10" i="14"/>
  <c r="H8" i="14"/>
  <c r="F10" i="7"/>
  <c r="H10" i="7"/>
  <c r="G10" i="7"/>
  <c r="H9" i="7"/>
  <c r="G9" i="7"/>
  <c r="F9" i="7"/>
  <c r="E9" i="7"/>
  <c r="G8" i="8"/>
  <c r="H8" i="8" s="1"/>
  <c r="E9" i="16"/>
  <c r="H10" i="16"/>
  <c r="G10" i="16"/>
  <c r="F10" i="16"/>
  <c r="E10" i="16"/>
  <c r="F9" i="16"/>
  <c r="G9" i="16"/>
  <c r="H9" i="16" s="1"/>
  <c r="H8" i="16"/>
  <c r="G8" i="16"/>
  <c r="F8" i="16"/>
  <c r="E8" i="16"/>
  <c r="H10" i="13"/>
  <c r="G10" i="13"/>
  <c r="F10" i="13"/>
  <c r="E10" i="13"/>
  <c r="E9" i="13"/>
  <c r="H9" i="13"/>
  <c r="G9" i="13"/>
  <c r="F9" i="13"/>
  <c r="H8" i="13"/>
  <c r="G8" i="13"/>
  <c r="F8" i="13"/>
  <c r="E8" i="13"/>
  <c r="H8" i="12"/>
  <c r="H10" i="8"/>
  <c r="G10" i="8"/>
  <c r="F10" i="8"/>
  <c r="E10" i="8"/>
  <c r="H9" i="8"/>
  <c r="G9" i="8"/>
  <c r="F9" i="8"/>
  <c r="E9" i="8"/>
  <c r="H10" i="6"/>
  <c r="G10" i="6"/>
  <c r="F10" i="6"/>
  <c r="E10" i="6"/>
  <c r="H9" i="6"/>
  <c r="G9" i="6"/>
  <c r="F9" i="6"/>
  <c r="E9" i="6"/>
  <c r="H8" i="6"/>
  <c r="G8" i="6"/>
  <c r="F8" i="6"/>
  <c r="E8" i="6"/>
  <c r="H10" i="3"/>
  <c r="G10" i="3"/>
  <c r="F10" i="3"/>
  <c r="E10" i="3"/>
  <c r="H9" i="3"/>
  <c r="G9" i="3"/>
  <c r="F9" i="3"/>
  <c r="E9" i="3"/>
  <c r="H8" i="3"/>
  <c r="G8" i="3"/>
  <c r="F8" i="3"/>
  <c r="E8" i="3"/>
  <c r="H10" i="2"/>
  <c r="H9" i="2"/>
  <c r="H8" i="2"/>
  <c r="G10" i="2"/>
  <c r="F10" i="2"/>
  <c r="E10" i="2"/>
  <c r="G9" i="2"/>
  <c r="F9" i="2"/>
  <c r="E9" i="2"/>
  <c r="G8" i="2"/>
  <c r="F8" i="2"/>
  <c r="E8" i="2"/>
  <c r="F10" i="1"/>
  <c r="G10" i="1" s="1"/>
  <c r="H10" i="1" s="1"/>
  <c r="F9" i="1"/>
  <c r="E9" i="1"/>
  <c r="H9" i="1"/>
  <c r="G9" i="1"/>
  <c r="H8" i="1"/>
  <c r="F8" i="1"/>
  <c r="G8" i="1"/>
  <c r="E8" i="1"/>
</calcChain>
</file>

<file path=xl/sharedStrings.xml><?xml version="1.0" encoding="utf-8"?>
<sst xmlns="http://schemas.openxmlformats.org/spreadsheetml/2006/main" count="511" uniqueCount="179">
  <si>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</si>
  <si>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</si>
  <si>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</si>
  <si>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</si>
  <si>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</si>
  <si>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</si>
  <si>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</si>
  <si>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</si>
  <si>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</si>
  <si>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</si>
  <si>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</si>
  <si>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</si>
  <si>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</si>
  <si>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Nº2 </t>
  </si>
  <si>
    <t>Nº 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</si>
  <si>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</si>
  <si>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</si>
  <si>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Alkosto</t>
  </si>
  <si>
    <t>Monitor Samsung Gamer 24" pulgadas G320NL Plano Negro</t>
  </si>
  <si>
    <t>https://www.alkosto.com/monitor-samsung-gamer-24-pulgadas-g320nl-plano-negro/p/8806094113846</t>
  </si>
  <si>
    <t>Sus 165Hz eliminan el retraso una experiencia ultrafluida
con 1ms la accion fluye como en la vida real.
AMD FreeSync Premium, experiencia de juego sin interrupción
Stand ergonómico con ajuste en altura, inclinación y pivote
Diseño sin bisel para un ambiente de juego amplio</t>
  </si>
  <si>
    <t>Falabella</t>
  </si>
  <si>
    <t>https://www.falabella.com.co/falabella-co/product/123540180/Monitor-Samsung-IPS-de-24-Full-HD-Freesync-75Hz-HDMI-F24T35-Negro/123540181</t>
  </si>
  <si>
    <t>SAMSUNG Monitor Samsung IPS de 24 Full HD Freesync 75Hz HDMI F24T35 - Negro</t>
  </si>
  <si>
    <t>Largo	10
Cantidad de entradas	1
Detalle de la condición	nuevo
Tamaño de la pantalla	24
Ancho	15
Compatible con	Universal
Modelo	LF24T350FHLXZL</t>
  </si>
  <si>
    <t>Mercado Libre</t>
  </si>
  <si>
    <t>https://www.mercadolibre.com.co/monitor-led-de-24-con-panel-ips-y-diseno-sin-bordes-color-black-100v240v-samsung/p/MCO17360590#reco_item_pos=0&amp;reco_backend=item_decorator&amp;reco_backend_type=function&amp;reco_client=home_items-decorator-legacy&amp;reco_id=a2647013-0e27-4710-8e99-1b160a11e748&amp;c_id=/home/navigation-recommendations-seed/element&amp;c_uid=00304b4b-90c9-49c9-9fcc-b9837f2222ba&amp;da_id=navigation&amp;da_position=0&amp;id_origin=/home/dynamic_access&amp;da_sort_algorithm=ranker</t>
  </si>
  <si>
    <t>Monitor Led De 24 Con Panel Ips Y Diseño Sin Bordes Color Black 100V/240V Samsung</t>
  </si>
  <si>
    <t>Voltaje: 100V/240V
Tamaño de la pantalla: 24 "
Pantalla led de 24".
Tiene una resolución de 1920px-1080px.
Relación de aspecto de 16:9.
Panel IPS.
Su brillo es de 250cd/m².
Con conexión D-Sub.
Es reclinable.</t>
  </si>
  <si>
    <t>Teclado HP Alámbrico 150 Basic Negro</t>
  </si>
  <si>
    <t>Úsalo de inmediato. Configuración USB plug-and-play
Comodidad óptima. Diseño que se adapta a su posición natural
Indicadores LED iluminan las teclas Bloq (Num, Mayús, Despl)
Compatible con sistemas Windows 10 y Windows 11
Disfruta de la garantía directa con HP por 12 meses</t>
  </si>
  <si>
    <t>https://www.alkosto.com/teclado-hp-alambrico-150-basic-negro/p/196548244195</t>
  </si>
  <si>
    <t>https://www.falabella.com.co/falabella-co/product/72723459/Teclado-HP-USB/72723459</t>
  </si>
  <si>
    <t>Teclado HP USB</t>
  </si>
  <si>
    <t>Marca	HP
Modelo	664R5AA
Tipo	Teclados
Alto	2.68 cm
Ancho	42.59 cm
Profundidad	14.61 cm
Largo del cable	100 cm
Peso del producto	0.44 Kg</t>
  </si>
  <si>
    <t>Teclado Alámbrico Hp 150</t>
  </si>
  <si>
    <t>https://www.mercadolibre.com.co/teclado-alambrico-hp-150/p/MCO28613069#polycard_client=search-nordic&amp;searchVariation=MCO28613069&amp;position=6&amp;search_layout=stack&amp;type=product&amp;tracking_id=579cdc16-131c-486a-b67b-68fd7f709612&amp;wid=MCO2090691328&amp;sid=search</t>
  </si>
  <si>
    <t>Layout: QWERTY
Color del teclado: Negro
Color negro elegante.
Diseño QWERTY completo.
Idioma Español Latinoamérica.</t>
  </si>
  <si>
    <t>Mouse Alámbrico HP 150 Negro</t>
  </si>
  <si>
    <t>https://www.mercadolibre.com.co/mouse-alambrico-hp-150-negro/p/MCO21455691#polycard_client=search-nordic&amp;searchVariation=MCO21455691&amp;position=2&amp;search_layout=stack&amp;type=product&amp;tracking_id=0cfa2e0f-6bdc-4f04-8b36-cc43fb7a596e&amp;wid=MCO1307881687&amp;sid=search</t>
  </si>
  <si>
    <t>Utiliza cable.
Posee rueda de desplazamiento.
Con sensor óptico.
Resolución de 1600dpi.</t>
  </si>
  <si>
    <t>https://www.alkosto.com/mouse-hp-alambrico-optico-1000-negro/p/192545918237</t>
  </si>
  <si>
    <t>Mouse HP Alámbrico Óptico 1000 Negro</t>
  </si>
  <si>
    <t>Fácil conexión USB, para que uses inmediato tu computador
Diseñado para que trabajes con la mano izquierda o derecha
Contiene 3 botones y rueda de desplazamiento para productividad
Una solución de tres botones y una rueda de desplazamiento para mejorar la productividad
Obtén mayor velocidad con 1200 DPI</t>
  </si>
  <si>
    <t>https://www.falabella.com.co/falabella-co/product/118472837/Mouse-Alambrico-HP-150-Negro/118472838</t>
  </si>
  <si>
    <t>Modelo	HP 150
Color	Negro
Autonomía	8 - 12 Meses
Dimensiones	10 cm x 6 cm x 3 cm
Garantía	1 año
Detalle de la garantía	12 Meses directamente con la linea de servicio al cliente de HP
País de origen	China</t>
  </si>
  <si>
    <t>https://www.alkosto.com/computador-portatil-lenovo-ideapad-slim-5-14-pulgadas-14iah8-intel-core-i5-ram-16gb-disco-ssd-512gb-gris/p/198153015641</t>
  </si>
  <si>
    <t>Computador Portátil LENOVO IdeaPad Slim 5 14" Pulgadas 14IAH8 - Intel Core i5 - RAM 16GB - Disco SSD 512GB - Gris</t>
  </si>
  <si>
    <t>Contado</t>
  </si>
  <si>
    <t>Altavoces HD con Dolby Audio, sonido envolvente
Teclado retroiluminado, trabaja a cualquier hora.
Conectividad Wifi 6E estabilidad y velocidad para tus datos
Estampación de Aluminio (Anodizado con Chorro de Arena)
Prueba militar MIL-STD-810H aprobada, mayor durabilidad</t>
  </si>
  <si>
    <t>https://www.falabella.com.co/falabella-co/product/72115408/Portatil-Lenovo-Pantalla-Tactil-de-15.6-pulgadas-Intel-Core-i5-Serie-H-8GB-RAM-512GB-SSD-Almacenamiento-Windows-11-IdeaPad-Slim-3-Computador-Portatil/72115408</t>
  </si>
  <si>
    <t>Portátil Lenovo | Pantalla Táctil de 15.6 pulgadas | Intel Core i5 Serie H | 8GB RAM | 512GB SSD Almacenamiento | Windows 11 | IdeaPad Slim 3 | Computador Portátil</t>
  </si>
  <si>
    <t>Tarjeta gráfica	No aplica
Procesador	Intel core i5
Memoria RAM	8GB
Unidad de estado sólido SSD	512GB
Resolución de la pantalla	FHD (1.920 x 1.080)
Tamaño de la pantalla	15.6 pulgadas
Disco duro HDD	No aplica
Núcleos del procesador	Octa core
Velocidad de procesamiento (GHz)	2.0GHz
Velocidad máxima del procesador	4,4
Modelo del procesador	Intel Core i5-12450H
Generación del procesador	12°
RAM expandible	No
Capacidad de la tarjeta de video	No aplica
Características de la pantalla	IPS
Pantalla touch	Sí
Tipo de teclado	Incorporado a chasis
Idioma del teclado	Español (LA)
Sistema de audio	Dolby Audio
Duración aproximada de la batería	Depende el uso
Entradas HDMI	1
Entradas USB	3
Unidad óptica	No
Cámara Web	Sí
Conexión Bluetooth	Sí
Conectividad	Wifi
Alto	17.9 cm
Ancho	35.9 cm
Profundidad	23.5 cm
Peso del producto	1.62 kg
Incluye accesorios	No
Sistema operativo	Windows 11
Marca	Lenovo
Modelo	IdeaPad Slim 3
Tipo	Portátiles
Hecho en	China
Garantía del proveedor	1 año
Tasa de refresco	No aplica
Condición del producto	Nuevo
Capacidad de almacenamiento	512GB
Memoria Interna	512GB
Procesador específico	Intel core i5</t>
  </si>
  <si>
    <t>https://www.mercadolibre.com.co/portatil-lenovo-ryzen-7-5700u-ram-20gb-ssd-512gb-fhd-ideapad-color-abyss-blue/p/MCO24162964#searchVariation%3DMCO24162964%26position%3D8%26search_layout%3Dstack%26type%3Dproduct%26tracking_id%3D09f701ae-39c9-48b1-b4a5-02bf681834ac</t>
  </si>
  <si>
    <t>Portatil Lenovo Ryzen 7 5700u Ram 20gb Ssd 512gb Fhd Ideapad Color Abyss Blue</t>
  </si>
  <si>
    <t>Marca
Lenovo
Línea
IdeaPad 3
Modelo
14ALC6
Modelo alfanumérico
14ALC6
Color
Abyss blue
Procesador
Marca del procesador
AMD
Línea del procesador
Ryzen 7
Cantidad de núcleos
8
Especificaciones
Es ultrabook
No
Es 2 en 1
No
Es gamer
No
Conectividad
Con USB
Sí
Con Wi-Fi
Sí
Con HDMI
Sí
Cámara
Con cámara web
Sí
Memoria
Memoria RAM
20 GB
Tipo de memoria RAM
DDR4
Almacenamiento
Capacidad de disco SSD
512 GB
Pantalla
Frecuencia de actualización de la pantalla
60 Hz
Resolución de la pantalla
1920 px x 1080 px
Con pantalla táctil
No
Tamaño de la pantalla
14 "
Sistema operativo
Nombre del sistema operativo
FreeDOS
Peso y dimensiones
Peso
1.41 kg
Ancho
324.2 mm
Profundidad
215.7 mm
Altura
19.9 mm
Batería
Tipo de batería
Polímero de litio
Otros
Con micrófono
Sí</t>
  </si>
  <si>
    <t>https://www.falabella.com.co/falabella-co/product/123530496/Windows-10-Pro-OEM-Caja-(-No-DVD-)-FQC-08981-Kit-de-Legalizacion/123530497</t>
  </si>
  <si>
    <t>Windows 10 Pro OEM Caja ( No DVD ) FQC-08981 Kit de Legalizacion</t>
  </si>
  <si>
    <t>Garantía	10 años
Dimensiones	14x14x1
Detalle de la condición	Nuevo
Modelo	10 Pro OEM
Condición del producto	Nuevo
País de origen	Estados Unidos
Detalle de la garantía	Toda la Vida
Incluye	1 Sobre fisico Original de windows 10 Pro OEM COA</t>
  </si>
  <si>
    <t>https://activatusoftware.com/producto/windows-10-pro/</t>
  </si>
  <si>
    <t>Activatusoftware</t>
  </si>
  <si>
    <t>WINDOWS 10 PRO</t>
  </si>
  <si>
    <t>Windows 10 Pro – Código de Activación Permanente
Actualiza tu PC con Windows 10 Pro y obtén una mejora significativa en seguridad, rendimiento y características avanzadas como el modo de juego. Protege tus datos personales y empresariales con Bitlocker y una mejor protección de red.
Disponible a un precio asequible y con código de activación permanente. Descarga desde el sitio oficial y experimenta la mejor experiencia de usuario. Software distribuido con hardware específico, no transferible a otro equipo.</t>
  </si>
  <si>
    <t>https://colombiapc.com/product/windows-10-pro-licencia-original/?gad_source=1&amp;gclid=CjwKCAjw_Na1BhAlEiwAM-dm7Ew3ySU8kHaxhLo5fTnYPPM94ytMLljELH7ggezWFnnXVwrvvp0xdxoCHH8QAvD_BwE</t>
  </si>
  <si>
    <t>Colombiapc</t>
  </si>
  <si>
    <t>Windows 10 Pro Key Original</t>
  </si>
  <si>
    <t>Descripción
Un sistema operativo diseñado para empresas. Para usuarios corporativos y particulares, ofrece características y capacidades de vanguardia. Windows 10 Pro brinda a los clientes la flexibilidad para manejar sus responsabilidades profesionales de manera efectiva y mejorar la productividad. Hoy en día es la versión estrella entre los sistemas operativos, sin duda la versión más popular.
Activación permanente luego de validar serial. CD Key original de 25 caracteres para 1PC, se vincula a tarjeta madre del PC.
Activación instantanea. Incluye serial original y guía de instalación.</t>
  </si>
  <si>
    <t>Adoble</t>
  </si>
  <si>
    <t>https://www.adobe.com/co/creativecloud/plans.html?plan=individual&amp;filter=all&amp;promoid=PYPVPZQK&amp;mv=other&amp;product=photoshop</t>
  </si>
  <si>
    <t>Incluye
Photoshop
Adobe Fresco
Photoshop Express
Adobe Express
Adobe Firefly
Extras
100 GB de espacio en la nube
Tutoriales paso a paso
Adobe Portfolio
Adobe Fonts
Behance
Bibliotecas Creative Cloud
Acceso a las funciones más recientes
500 créditos generativos mensuales
Recomendado para
Edición de fotos
Composición
Dibujo y pintura
Diseño gráfico</t>
  </si>
  <si>
    <t>https://visualstudio.microsoft.com/es/vs/pricing/?tab=Empresa</t>
  </si>
  <si>
    <t>microsoft</t>
  </si>
  <si>
    <t>Suscripción de Professional
IDE de Visual Studio Professional
Azure DevOps (plan básico)</t>
  </si>
  <si>
    <t>Comprar Visual Studio /mes</t>
  </si>
  <si>
    <t>Photoshop/mes</t>
  </si>
  <si>
    <t>Mercado libre</t>
  </si>
  <si>
    <t>https://www.alkosto.com/pin-antivirus-mcafee-total-protection-1-dispositivo-1-ano/p/7700149170123</t>
  </si>
  <si>
    <t xml:space="preserve">
Pin Antivirus McAfee Total Protection 1 Dispositivo - 1 Año</t>
  </si>
  <si>
    <t>Aplicación movil McAfee que protege tu privacidad
Monitoreamos la Dark Web, desde correos hasta teléfonos.
Protection Score muestra qué tan
seguro está online.
Desde pagar facturas o solo explorando, VPN Segura
Con VPN, navegación mails y passwords no se verán para otros</t>
  </si>
  <si>
    <t>https://www.falabella.com.co/falabella-co/product/130272049/Antivirus-Mcafee-Livesafe-1-PC-MAC/130272051</t>
  </si>
  <si>
    <t>Antivirus Mcafee Livesafe 1 PC/MAC</t>
  </si>
  <si>
    <t>Dimensiones	5X5X5
Detalle de la condición	Nuevo
Modelo	GENERICO
Incluye	card o certificado de activacion con codigo
Garantía	1 año
País de origen	Colombia
Condición del producto	Nuevo</t>
  </si>
  <si>
    <t>https://www.mercadolibre.com.co/mcafee-antivirus-1-ano-1-dispositivo-2023/p/MCO27237712#polycard_client=search-nordic&amp;searchVariation=MCO27237712&amp;position=6&amp;search_layout=stack&amp;type=product&amp;tracking_id=18143155-7b8e-4f9b-8424-e3023f736c3b&amp;wid=MCO2104090310&amp;sid=search</t>
  </si>
  <si>
    <t>Mcafee Antivirus 1 Año 1 Dispositivo 2023</t>
  </si>
  <si>
    <t>Cantidad de dispositivos protegidos: 1
Con cantidad ilimitada de dispositivos protegidos: No
Tiempo de licencia: 1 años
Formato: Físico
Protección antivirus para un dispositivo durante un año completo.
Capacidad de proteger un dispositivo de manera exclusiva y personalizada.</t>
  </si>
  <si>
    <t>https://www.falabella.com.co/falabella-co/product/129115507/Office-Profesional-Plus-2021-1-PC-Original/129115508</t>
  </si>
  <si>
    <t>Office Profesional Plus 2021 1 PC Original</t>
  </si>
  <si>
    <t>Incluye	Tarjeta Microsoft
Compatible con	Microsoft windows
Conectividad/conexión	No aplica
Año de Fabricación	2021
Condición del producto	Nuevo
Procesador	No aplica
Garantía	3 meses
Características	Smart
Detalle de la condición	1 Tarjeta física Office Profesional Plus 20211 PC
Autonomía	24
Color	Negro
Capacidad de almacenamiento	16GB
Tamaño de la pantalla	1
Sistema operativo específico	Windows 10
País de origen	Colombia
Modelo	Microsoft Office Profesional Plus
Segmento	Hogar
Requiere Serial Number	No
Procesador específico	Office Profesional Plus
Detalle de la garantía	3 Meses en activación
Dimensiones	5x5x5
Duración de la batería (hrs)	24
Características de la pantalla	No aplica</t>
  </si>
  <si>
    <t>Licencia Digital - Office 2021 Profesional Plus 1 Pc (bind)</t>
  </si>
  <si>
    <t>https://articulo.mercadolibre.com.co/MCO-2503170858-licencia-digital-office-2021-profesional-plus-1-pc-bind-_JM#polycard_client=search-nordic&amp;position=1&amp;search_layout=stack&amp;type=item&amp;tracking_id=ca8b18cf-22a7-423f-897c-435ba902f012</t>
  </si>
  <si>
    <t>Características principales
Modelo
profesional
Desarrollador
Microsoft
Nombre del software de oficina
Office
Versión
2021
Formato
Digital
Características generales
Marca
Microsoft</t>
  </si>
  <si>
    <t>https://www.microsoft.com/es-co/microsoft-365/p/office-profesional-2021/cfq7ttc0hhj9?activetab=pivot:informacióngeneraltab</t>
  </si>
  <si>
    <t>Office Profesional 2021</t>
  </si>
  <si>
    <t>Compra de pago único para 1 PC
Versiones clásicas de 2021 de Word, Excel, PowerPoint, Outlook, además de Publisher y Access
Soporte técnico de Microsoft incluido durante los primeros 60 días sin coste adicional
Compatible con Windows 11 y Windows 10*
Funciona con Microsoft Teams
*Visita aka.ms/systemrequirements para conocer las versiones compatibles de Windows 11 y Windows 10, así como los requisitos de otras funcionalidades.</t>
  </si>
  <si>
    <t>HP Servidor torre Z440 - Intel Xeon E5-2620 V3 2.4GHz 6 Core - 64GB DDR4 RAM - Tarjeta Raid SATA LSI 9217 4i4e SAS - Nuevo SSD de 1 TB Samsung - NVS 310 512 MB - 525W PSU - Windows 10 PRO (renovado)</t>
  </si>
  <si>
    <t>Amazon</t>
  </si>
  <si>
    <t xml:space="preserve">
Marca	HP
Sistema operativo	Windows 10
Modelo de CPU	Xeon E5 2620
Velocidad de la CPU	2,4 GHz
Descripción de la tarjeta gráfica	Dedicada
Capacidad de almacenamiento de memoria	64 GB
Usos específicos del producto	Negocios, uso diario
Tipo de diseño de computadora personal	Torre de ordenador
Tamaño de la memoria RAM instalada	64 GB
Nombre del modelo	Z440</t>
  </si>
  <si>
    <t>Servidor Hp Ml30 Gen 10 Xeon E2314 16gb Disco 1tb P44719-001</t>
  </si>
  <si>
    <t>https://articulo.mercadolibre.com.co/MCO-1967997176-servidor-hp-ml30-gen-10-xeon-e2314-16gb-disco-1tb-p44719-001-_JM#polycard_client=search-nordic&amp;position=8&amp;search_layout=stack&amp;type=item&amp;tracking_id=5984ee6a-f70e-40e3-98dc-95eacd8abf6d</t>
  </si>
  <si>
    <t>Marca
HPE
Modelo
ProLiant ML30
Tipo de procesador
Intel Xeon E-2314
Tamaño del disco duro
1 TB
Marca del procesador
Intel
Línea del procesador
Xeon
Modelo del procesador
2314
Otros
RAM
16 GB</t>
  </si>
  <si>
    <t>https://www.amazon.com/HP-Servidor-torre-Z440-renovado/dp/B086CVPYTF/ref=sr_1_1_sspa?adgrpid=83421898688&amp;dib=eyJ2IjoiMSJ9.aUT-2Oo_NBjVt5FN0Wz97IAweE4IaQIFlsFSLliMBFASWvTcPQTtxi-o2srtINjtfvYSEXDLmMG-l_EsC1YzVb0ODIo6BgExO1LV8oLWOYMbknsTHqeIY1dRv0_NVawHReZxHgUVmYvCWwA5Vh1Jjp8VvMFQZC2pMMOKNmKGUlc-skJo5INBt_iIWxOMQYoy1wTxCXi0bhnVhL4eCDsHKmjNnnnNw3jlAqbisrrl46E.KUPSiuORpTLQ716fdoO54BJlX2sWWzl5qGw92mcSumM&amp;dib_tag=se&amp;hvadid=673177146448&amp;hvdev=c&amp;hvlocphy=1003659&amp;hvnetw=g&amp;hvqmt=e&amp;hvrand=2621393229643779902&amp;hvtargid=kwd-298872205395&amp;hydadcr=975_1015168554&amp;keywords=servidor+hp&amp;qid=1723582232&amp;sr=8-1-spons&amp;sp_csd=d2lkZ2V0TmFtZT1zcF9hdGY&amp;psc=1</t>
  </si>
  <si>
    <t>Formato
Torre
Memoria Ram
16GB
Capacidad De Disco
2TB
Capacidad Del Ssd Gb
2TB
Capacidad Del HDD Gb
2TB
En stock 18 Artícul</t>
  </si>
  <si>
    <t>https://lasus.com.co/es/servidor-lenovo-thinksystem-st50-e-2224g-16gb?utm_campaign=10042635084&amp;utm_source=google&amp;utm_medium=cpc&amp;utm_content=546434688128&amp;utm_term=&amp;adgroupid=126789559185&amp;gad_source=1&amp;gclid=EAIaIQobChMIse7-jeryhwMVQaBaBR3DsQpsEAYYBiABEgJM5PD_BwE</t>
  </si>
  <si>
    <t>Lasus</t>
  </si>
  <si>
    <t>Servidor Lenovo ThinkSystem ST50 E-2224G 16GB</t>
  </si>
  <si>
    <t>https://azure.microsoft.com/es-es/pricing/purchase-options/azure-account</t>
  </si>
  <si>
    <t>Compila en la nube con una cuenta de Azure</t>
  </si>
  <si>
    <t>Disponible solo para nuevos clientes de Azure
Cantidades mensuales gratuitas de más de 25 servicios populares durante 12 meses (solo para nuevos clientes de Azure)
Cantidades mensuales gratuitas de más de 55 servicios que siempre son gratuitos
Acceso a todo el catálogo de servicios hasta cantidades gratuitas y 200 USD de crédito
Protección del gasto: no se cargará en la tarjeta de crédito*
Sin compromiso por adelantado, puedes cancelar en cualquier momento
Pasar al precio de pago por uso para continuar después de 30 días o una vez agotado el crédito</t>
  </si>
  <si>
    <t>https://www.oracle.com/co/heatwave/pricing/</t>
  </si>
  <si>
    <t>HeatWave MySQL</t>
  </si>
  <si>
    <t>oracle</t>
  </si>
  <si>
    <t>ESPECIFICACIONES
1 MySQL.8 – 8 ECPU y 64 GB de memoria
4 HeatWave.512GB – 512 GB de memoria
Almacenamiento MySQL Database: 4 TB</t>
  </si>
  <si>
    <t>MySQL.32 - 32 ECPU y 256 GB de memoria
30 HeatWave.512GB – 512 GB de memoria
Almacenamiento MySQL Database: 30 TB</t>
  </si>
  <si>
    <t>Movistar</t>
  </si>
  <si>
    <t>Claro</t>
  </si>
  <si>
    <t>https://ofertas.movistarempresas.com/co-planes-internet?utm_source=GOOGLE-SEM&amp;utm_medium=SEM_SEM_CPL&amp;utm_campaign=CO_FIJO_COL-GENERAL-B2B_23-07-03_SEM_LDS-WEB_AON_ABT_BRAND&amp;utm_term=FIJO-EMPRESAS-CATEGORY&amp;utm_content=ABT_LDS-WEB&amp;gad_source=1&amp;gclid=EAIaIQobChMIp8yAgaT1hwMVlLhaBR2W-jyXEAAYAyAAEgIvy_D_BwE</t>
  </si>
  <si>
    <t>900 megas                 Misma velocidad de subida y de bajada
Seguridad total McAfee
Priorización de red
Atención y soporte VIP</t>
  </si>
  <si>
    <t xml:space="preserve">Internet Fibra Empresarial   </t>
  </si>
  <si>
    <t>Internet Empresarial 950 Mbps</t>
  </si>
  <si>
    <t>Plan Crecimiento
Internet FTTX:
Todos tus empleados podrán acceder a internet banda ancha a través de nuestra red en fibra óptica de extremo a extremo, obteniendo velocidades hasta de 950 megas simétricas de acuerdo con el plan contratado.
check items
Internet 950 Mb
Datacenter compartido:
Hosting Virtual: Servidor virtual en plataforma centralizada sobre una infraestructura en alta disponibilidad.
Aloje la información y aplicaciones de su empres en nuestro Data center Triara de manera segura, contando con la infraestructura y practicas certificadas por diferentes entidades de acreditación nacional e internacional
check items
Máquina Virtual: 4GB RAM - 2 VCPU
check items
Almacenamiento: 300 GB Tier 3 / 300GB Tier 2
check items
Backup: Licencia de agente y política estándar (600gb)
check items
Licencia S.O (Windows server DC o Std (Commercial) -2 VCPU y 4RAM) o Linux.
check items
Premier Limited Support (S.O soportado centOS, Oracle, Linux, RHEL)
check items
Antivirus
check items
Instalación de servicio
Microsoft 365 Exchange (7 Licencias) Business Basic
Plataforma de productividad con tecnología de nube. Con una suscripción a Microsoft 365, puedes obtener las aplicaciones de productividad más recientes como: Microsoft Teams, Word, Excel, Power Point, Outlook, OneDrive y mucho más.
check items
Aplicaciones Web
check items
Tamaño de buzón 50 GB
check items
Almacenamiento en la nube 1 TB</t>
  </si>
  <si>
    <t>https://clarosoluciones.com/soluciones.php?tsource_url=negocios_reguladas_keyword_,paquetes_empresas&amp;gad_source=1&amp;gclid=EAIaIQobChMIsoTJlaX1hwMVTqBaBR1kQhAsEAAYAyAAEgJtA_D_BwE</t>
  </si>
  <si>
    <t>ETB</t>
  </si>
  <si>
    <t>Internet Empresarial 910 megas</t>
  </si>
  <si>
    <t>https://etbdigital.com/planes-etb-negocios/</t>
  </si>
  <si>
    <t>https://www.g2a.com/es/adobe-photoshop-elements-2023-pc-1-device-lifetime-adobe-key-global-i10000337003002?uuid=ffb9f277-7b6d-4712-ad1a-5750c5bf7aa1&amp;er=33c842d181298b1ce599e64f25ea6fa18021c29689a08e11ec5d69e740180a418c0f441fc97ec80d189b4da3c79026eb&amp;___language=en&amp;utm_source=google&amp;utm_medium=surfaces&amp;utm_campaign=gshopping_CO&amp;utm_content=surfaces_across_google&amp;adid=GA-CO_PB_NGAM_PMAX_FEED_ONLY_Software&amp;id=47&amp;gad_source=1&amp;gclid=CjwKCAjw8fu1BhBsEiwAwDrsjJno71PTuSQZ06Ykh9XEX7unR6ZCLoYuIt0OU7DoV3BhAKETkT9u8xoCMIIQAvD_BwE&amp;gclsrc=aw.ds</t>
  </si>
  <si>
    <t>Adobe Photoshop Elements 2023 (PC) (1 Device, Lifetime) - Adobe Key - GLOBAL</t>
  </si>
  <si>
    <t>g2a.com</t>
  </si>
  <si>
    <t>licencia de Adoble photoshop con los elementos 2023 para pc</t>
  </si>
  <si>
    <t>LICENCIA ADOBE PHOTOSHOP 12 MESES COMERCIAL</t>
  </si>
  <si>
    <t>https://microxol.com/?product=licencia-adobe-photoshop-1-ano-comercial</t>
  </si>
  <si>
    <t>microxol</t>
  </si>
  <si>
    <t>icencia Comercial Adobe Photoshop Comercial – 1 Año
Rediseña la realidad
Si puedes imaginarlo, puedes hacerlo gracias a Photoshop CC, la mejor aplicación de diseño y tratamiento de imágenes del mundo. Crea y mejora fotografías, ilustraciones e imágenes en 3D. Diseña sitios web y aplicaciones para dispositivos móviles. Edita vídeos, simula cuadros reales y mucho más. Todo lo que necesitas para llevar a cabo cualquier idea.
El mundo creativo funciona con Photoshop
Millones de diseñadores, fotógrafos y artistas de todo el mundo utilizan Photoshop para hacer posible lo imposible.
Diseñado para que cualquiera pueda diseñar cualquier cosa.
De carteles a empaquetado, de banners básicos a sitios web magníficos, de logotipos inolvidables a iconos llamativos: Photoshop hace que el mundo del diseño siga girando. Hasta los principiantes pueden crear cosas increíbles gracias a las herramientas intuitivas y las plantillas que son tan fáciles de usar.
No solo hagas fotos, haz algo sorprendente
Photoshop ofrece un conjunto completo de herramientas de fotografía profesional para convertir tus instantáneas en obras de arte, independientemente de si pretendes hacer ediciones corrientes o transformaciones totales. Ajusta, recorta, elimina objetos, retoca y repara fotografías antiguas. Juega con los colores, efectos y mucho más para convertir lo corriente en algo extraordinario.</t>
  </si>
  <si>
    <t>Microsoft Visual Studio 2022 Professional (PC) - Microsoft Key - GLOBAL</t>
  </si>
  <si>
    <t>https://www.g2a.com/es/microsoft-visual-studio-2022-professional-pc-microsoft-key-global-i10000325952002?uuid=8732485d-961f-43f9-b358-179cbdb3883d&amp;er=a185bc3644253a64644d694fe8a245b00c6af4a9a99f6b9d6e8b5597ea4955f11d3ec933b8f2619080a4e5854673caa3&amp;___language=en&amp;utm_source=google&amp;utm_medium=surfaces&amp;utm_campaign=gshopping_CO&amp;utm_content=surfaces_across_google&amp;adid=GA-CO_PB_NGAM_PMAX_FEED_ONLY_Software&amp;id=47&amp;gad_source=1&amp;gclid=CjwKCAjw8fu1BhBsEiwAwDrsjMCnZVFNop2zhpsj_Szbn8EBUHeYSotUSvCy_XnCDk_CJ-uA8fr9JhoCUS8QAvD_BwE&amp;gclsrc=aw.ds</t>
  </si>
  <si>
    <t>Codifique más rápido, trabaje de forma más inteligente. Cree el futuro con Visual Studio 2022: IDE de 64 bits se adapta a cualquier proyecto, desarrolla aplicaciones para plataformas modernas, completaciones de código impulsadas por IA, sesiones de codificación compartidas, en tiempo real. Este contenido fue copiado de https://www.g2a.com /es/microsoft-visual-studio-2022-professional-pc-microsoft-key-global-i10000325952002. Está protegido por derechos de autor, todos los derechos reservados. Si deseas utilizarlo, estás obligado a dejar el enlace a la fuente original.</t>
  </si>
  <si>
    <t>https://articulo.mercadolibre.com.co/MCO-1465921331-licencia-visual-studio-2022-professional-permanente-_JM#polycard_client=search-nordic&amp;position=23&amp;search_layout=stack&amp;type=item&amp;tracking_id=c7503698-2b14-4e4b-bd35-8000d12b3086</t>
  </si>
  <si>
    <t>Licencia Visual Studio 2022 Professional Permanente</t>
  </si>
  <si>
    <t>Características principales
Desarrollador
Microsoft
Nombre del software
Visual Studio
Modelo
Profissional
Versión
2022
Formato
Digital
Características generales
Marca
Microsoft
Otros
Nombres de los sistemas operativos compatibles
Windows
Versiones de los sistemas operativos compatibles
10, 11</t>
  </si>
  <si>
    <t>Computador Portátil ASUS Zenbook S13 OLED 13.3" Pulgadas UX5304MA - Intel Core Ultra 7 155U - RAM 32GB - Disco SSD 1 TB SSD - Azul</t>
  </si>
  <si>
    <t>https://www.alkosto.com/computador-portatil-asus-zenbook-s13-oled-133-pulgadas-ux5304ma-intel-core-ultra-7-155u-ram-32gb-disco-ssd-1-tb-ssd-azul/p/4711387531648</t>
  </si>
  <si>
    <t>Computador Portatil Gamer Asus Tuf Gaming A15 Fa507xv Mecha Gray 15.6, Amd Ryzen 9 7940hs, 32gb De Ram, 1tb De Ssd, Nvidia Geforce Rtx 4060 8gb, 144hz 1920x1080px Windows 11 Home</t>
  </si>
  <si>
    <t>https://www.mercadolibre.com.co/computador-portatil-gamer-asus-tuf-gaming-a15-fa507xv-mecha-gray-156-amd-ryzen-9-7940hs-32gb-de-ram-1tb-de-ssd-nvidia-geforce-rtx-4060-8gb-144hz-1920x1080px-windows-11-home/p/MCO36863129#polycard_client=search-nordic&amp;searchVariation=MCO36863129&amp;position=22&amp;search_layout=stack&amp;type=product&amp;tracking_id=d0c7ab9d-fe2f-4eb1-9517-1d775f1564af&amp;wid=MCO1425410981&amp;sid=search</t>
  </si>
  <si>
    <t>Características generales
Marca
Asus
Línea
TUF Gaming A15
Modelo
FA507XV
Color
Gris
Almacenamiento
Capacidad de disco SSD
1 TB
Interfaz del SSD
PCIe
Pantalla
Frecuencia de actualización de la pantalla
144 Hz
Resolución de la pantalla
1920 px x 1080 px
Con pantalla táctil
No
Tamaño de la pantalla
15.6 "
Tipo de resolución de la pantalla 
Full HD
Tipo de pantalla
LCD
Tipo de panel
IPS
Gama de colores
100% sRGB
Con pantalla retina
No
Con pantalla antirreflejo
Sí
Incluye lápiz
No
Peso y dimensiones
Peso
2.1 kg
Ancho
35 cm
Profundidad
25 cm
Altura
2.5 cm
Batería
Tipo de batería
Ion de litio
Duración máxima de la batería
8 h
Otros
Idioma del teclado
Inglés
Con micrófono
Sí
Con pad numérico
Sí
Con teclado retroiluminado
Sí
Cámara
Tipo de resolución de video de la cámara web
HD
Con cámara web
Sí
Otros
Es netbook
No
Capacidad de la batería
90 mAh
Memoria
Memoria RAM
32 GB
Tipo de memoria RAM
DDR5
Tipos de memoria de video
GDDR6
Memoria de video
8 GB
Velocidad de la memoria RAM
4800 MHz
Capacidad máxima soportada de la memoria RAM
64 GB
Procesador
Tarjeta gráfica
NVIDIA GeForce RTX 4060 with 8 GB (TGP 140W)
Marca del procesador
AMD
Línea del procesador
Ryzen 9
Modelo del procesador
7940HS
Cantidad de núcleos
8
Velocidad máxima del procesador
5.2 GHz
Sistema operativo
Nombre del sistema operativo
Windows
Versión del sistema operativo
11
Edición del sistema operativo
Home
Especificaciones
Es ultrabook
No
Es 2 en 1
No
Es gamer
Sí
Con lector de huella digital
No
Conectividad
Puertos de video
DisplayPort, HDMI
Puertos USB
3.0
Cantidad total de puertos USB
4
Cantidad de ranuras para la memoria RAM
2
Con USB
Sí
Con Wi-Fi
Sí
Con HDMI
Sí
Con Bluetooth
Sí
Con salida para audífonos
Sí
Con puerto ethernet
Sí
Con lector de tarjeta de memoria
No</t>
  </si>
  <si>
    <t>Características destacadas
Incluye Funda
Certificado de grado militar MIL-STD-810H ultra-exigente
Certificación TÜV Rheinland para bajas emisiones de luz azul
Cámara con IR función para soporte Windows Hello
Wi-Fi 6E carga contenido en línea en un abrir y cerrar</t>
  </si>
  <si>
    <t>ASUS ROG ZEPHYRUS INTEL CORE I7-13620H RTX 4060 8GB SSD 2TB RAM 32GB LED 16" FHD 165Hz</t>
  </si>
  <si>
    <t>https://www.falabella.com.co/falabella-co/product/130474803/ASUS-ROG-ZEPHYRUS-INTEL-CORE-I7-13620H-RTX-4060-8GB-SSD-2TB-RAM-32GB-LED-16-FHD-165Hz/130474806</t>
  </si>
  <si>
    <t>Garantía	6 meses
Capacidad de la tarjeta de video	8GB
Marca tarjeta gráfica	Nvidia
Cantidad de puertos HDMI	1
Disco duro secundario	No aplica
Tamaño de la pantalla	16
Segmento	Gamer
Sistema operativo	Windows 11
Color	GRIS ECLIPSE
Capacidad de almacenamiento	2TB
Requiere IMEI	No
Procesador específico	INTEL CORE I7-13620H
Velocidad de imagen	60Hz
Velocidad de procesamiento (GHz)	4.90
Resolución de pantalla	FHD (1.920 x 1.080)
Núcleos del procesador	Deca core
Sistema operativo específico	Windows de Prueba
Características	Cuenta con bluetooth | Cuenta con wifi | Cámara Web | Entrada internet | Lector SD/micro SD
Largo	10
Modelo	ROG ZEPHYRUS GU603W-G16
Procesador	Intel Core I7
Cantidad de puertos USB	4
Condición del producto	Nuevo
Dimensiones	10 x 10 x 10
Detalle de la condición	NUEVO
País de origen	Estados Unidos
Memoria RAM	32GB
Incluye	PORTÁTIL CARGADOR MANUALES
Características de la pantalla	FHD
Alto	10
Ancho	10
Tarjeta gráfica específica	NVIDIA GEFORCE RTX 4060 DE 8GB
Requiere Serial Number	No
Tipo	Notebook
Detalle de la garantía	GARANTÍA DE 6 MESES DIRECTAMENTE CON EL VENDEDOR
Información adicional
COLOR: GRIS ECLIPSE
MARCA: ASUS
SERIE: ROG ZEPHYRUS
MODELO: GU603W-G16
PROCESADOR: INTEL CORE I7-13620H
CANTIDAD DE NUCLEOS: 10
CANTIDAD DE SUBPROCESOS: 16
VELOCIDAD MAXIMA: HASTA 4.90GHz
GRAFICOS: NVIDIA GEFORCE RTX 4060 DE 8GB GDDR6
TIPO DE ALMACENAMIENTO DISCO: SSD 2TB M.2 NVME PCI EXPRESS.
CAPACIDAD DE RAM: 32GB DDR4 3200MHz
PANTALLA: LED 16" FULL HD (1920 X 1080) 165Hz
TECLADO EN INGLÉS RETROILUMINADO RGB
RESOLUCION DE LA CAMARA FRONTAL: 720p
CONEXION A BLUETOOTH Y WIFI
SISTEMA OPERATIVO: WINDOWS 11 HOME
PUERTOS:
2 USB 3.2
1 USB 3.2 TIPO C
1 USB 4.0 TIPO C DISPLAYPORT
1 PUERTO HDMI
1 RJ-45 ETHERNET
1 LECTOR DE TARJETAS MICRO SD
1 CONECTOR COMBINADO DE AURICULARES Y MICROFONO
1 SALIDA DE AUDIO</t>
  </si>
  <si>
    <t>Microsoft</t>
  </si>
  <si>
    <t>https://www.microsoft.com/es-es/d/cal-de-windows-server-2022-standard/dg7gmgf0d6m5</t>
  </si>
  <si>
    <t>Paquete de licencias de Windows Server 2022 Standard CAL 16 núcleos + 10 CAL</t>
  </si>
  <si>
    <t>Diseñado para empresas con más de 25 usuarios y 50 dispositivos
Ejecute cargas de trabajo críticas para la empresa en el centro de datos, en la nube y en el perímetro.
Seguridad avanzada de varias capas contra amenazas
Herramientas mejoradas para la administración de servidores híbridos
Paquete de licencias de 16 núcleos incluido, además de licencias de acceso de cliente (CAL) adicionales.</t>
  </si>
  <si>
    <t>Licencia Vitalicia de Windows Server 2022 Standard</t>
  </si>
  <si>
    <t>https://lasus.com.co/es/licencia-de-windows-server-2022-standard-vitalicia</t>
  </si>
  <si>
    <t>Obtén la mejor experiencia de servidor integrando la última tecnología en tu negocio. Con la Licencia Vitalicia de Windows Server 2022 Standard podrás disfrutar de todas las características necesarias para una gestión integral de servidores. Esta licencia, completamente original, garantiza la seguridad y confiabilidad que tu empresa necesita para operar sin interrupciones. Además, podrás aprovechar las más recientes características de almacenamiento, virtualización, seguridad y escalabilidad. La Licencia Vitalicia de Windows Server 2022 Standard es compatible con dispositivos Windows y Linux, y cuenta con soporte técnico de primer nivel.</t>
  </si>
  <si>
    <t>Microsoft Windows Server 2022 Standard 16 Cores Single Language P73-08328</t>
  </si>
  <si>
    <t>https://systorecolombia.com/server/788-microsoft-windows-server-2022-standard-16-cores-single-language-p73-08328.html</t>
  </si>
  <si>
    <t>systorecolombia</t>
  </si>
  <si>
    <t xml:space="preserve">Windows Server 2022 ya está aquí. Obtenga hoy el sistema operativo listo para la nube para aplicar otros niveles de seguridad e innovación a las aplicaciones y la infraestructura, que potencian su negocio. Admita las cargas de trabajo que ejecuta hoy y haga que sea más fácil pasar a la nube cuando esté listo. Licencia perpetua, Usuarios ilimitados, Descarga electrónica. Para uso con equipos nuevos y usados. Soporta 2 Máquinas Virtuales o 2 Hyper-V Container, 24TB de RAM &amp; 512 Núcleos. Requiere CALs.  </t>
  </si>
  <si>
    <t>latinoamericahosting</t>
  </si>
  <si>
    <t>https://www.latinoamericahosting.com.co/hosting/?gad_source=1&amp;gclid=CjwKCAjw8fu1BhBsEiwAwDrsjHTcINduXqgDw2J37H9kRlmD6TG-4KStDfUyrAkXM5iSCKzHMkkz9BoCOWcQAvD_BwE</t>
  </si>
  <si>
    <t>Hosting en Colombia</t>
  </si>
  <si>
    <t xml:space="preserve"> 70 GB Espacio SSD NVMe
 800 GB de Tráfico / mes
 150 Cuentas E-mail
 25 Bases de datos
 5 Dominios permitidos
 WordPress / Joomla / Otros
 LiteSpeed + LSCache
 Seguridad Imunify360
 Constructor de sitios Pro
 Copias de seguridad
 SSL gratis (https://)</t>
  </si>
  <si>
    <t>https://www.latinoamericahosting.com.co/dominios/</t>
  </si>
  <si>
    <t>dominios en Colombia</t>
  </si>
  <si>
    <t>Gestión DNS
Desde el panel de control o su área de clientes, podrá cambiar los DNS de sus dominios de forma rápida, práctica e intuitiva.Bloqueo antirrobo
Habilitando el bloqueo de Registro (recomendado), las transferencias no autorizadas serán evitadas automáticamente.Información de contacto
¡Modifique los datos de contacto de su dominio sin ninguna restricción! Tales como: Nombre, dirección, compañía, ciudad, entre otros.Código EPP
Actúa como clave de seguridad. Garantizando que solo el titular pueda transferir el dominio a otro proveedor en caso de que así lo desee.Gestionar NameServers
Desde esta opción (en su área de clientes), puede administrar los DNS de su dominio. Por ejemplo: ns1.sudominio.com y ns2.sudominio.com.Emails GRATIS
Si no requiere plan de alojamiento web, reciba completamente gratis, 2 usuarios de correo electrónico para asociar a su domini</t>
  </si>
  <si>
    <t>Planes de Hosting
Con calidad certificada</t>
  </si>
  <si>
    <t>https://www.colombiahosting.com.co/?gclid=CjwKCAjw8fu1BhBsEiwAwDrsjAJAOUDNPm_7ScPyQTG7d-YPV-DBgK3e4kT1ne3o1HWsr3kdJAmLYxoCrGsQAvD_BwE</t>
  </si>
  <si>
    <t>colombiahosting</t>
  </si>
  <si>
    <t>Calidad Certificada ISO 9001
Almacenamiento 100% SSD
60 GB de espacio
150 correos corporativos
Email Marketing
∞ Bases de Datos MySQL
Alojamiento para 5 Web
Certificado SSL (https)
500 GB Ancho de banda</t>
  </si>
  <si>
    <t>https://www.colombiahosting.com.co/registro-dominios</t>
  </si>
  <si>
    <t>Dominio     .com.co</t>
  </si>
  <si>
    <t>Ideal para empresas o proyectos con enfoque local en Colombia, combinando la universalidad del .com con la identidad nacional.</t>
  </si>
  <si>
    <t>https://www.dongee.com/hosting/empresas/colombia/?</t>
  </si>
  <si>
    <t>dongee</t>
  </si>
  <si>
    <t>Hosting Para Empresas</t>
  </si>
  <si>
    <t>Sitios de comercio y medios check
check 150 GB de espacio check
check Potencia: 2CPU/8GB RAM check
check Sitios web y BD sin límite check
check Transferencia de datos check
check Certificados SSL check
check Protección AntiSpam check
check Múltiples copias check
check Buzones de correo check
check AccelerateWP Premium</t>
  </si>
  <si>
    <t>https://manager.dongee.com/cart.php?a=add&amp;domain=register&amp;carttpl=standard_cart_2021b</t>
  </si>
  <si>
    <t>Dominio     .com   /al año</t>
  </si>
  <si>
    <t>910 megas-132.450 / tarifa mes 2--Tarifa plena 264900 mensuales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</si>
</sst>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240A]\ * #,##0.00_-;\-[$$-240A]\ * #,##0.00_-;_-[$$-240A]\ * &quot;-&quot;??_-;_-@_-"/>
    <numFmt numFmtId="165" formatCode="_-[$$-409]* #,##0.00_ ;_-[$$-409]* \-#,##0.00\ ;_-[$$-409]* &quot;-&quot;??_ ;_-@_ "/>
    <numFmt numFmtId="166" formatCode="_-[$€-2]\ * #,##0.00_-;\-[$€-2]\ * #,##0.00_-;_-[$€-2]\ * &quot;-&quot;??_-;_-@_-"/>
  </numFmts>
  <fonts count="35" x14ac:knownFonts="1">
    <font>
      <sz val="11"/>
      <color theme="1"/>
      <name val="Calibri"/>
      <family val="2"/>
      <scheme val="minor"/>
    </font>
    <font>
      <sz val="10"/>
      <color rgb="FF000000"/>
      <name val="Calibri"/>
      <scheme val="minor"/>
    </font>
    <font>
      <b/>
      <sz val="12"/>
      <color theme="1"/>
      <name val="Arial"/>
    </font>
    <font>
      <sz val="10"/>
      <name val="Arial"/>
    </font>
    <font>
      <b/>
      <sz val="10"/>
      <color theme="1"/>
      <name val="Arial"/>
    </font>
    <font>
      <b/>
      <sz val="10"/>
      <color theme="1"/>
      <name val="Trebuchet MS"/>
    </font>
    <font>
      <b/>
      <u/>
      <sz val="10"/>
      <color theme="1"/>
      <name val="Trebuchet MS"/>
    </font>
    <font>
      <sz val="10"/>
      <color theme="1"/>
      <name val="Trebuchet MS"/>
    </font>
    <font>
      <u/>
      <sz val="10"/>
      <color theme="10"/>
      <name val="Arial"/>
    </font>
    <font>
      <sz val="10"/>
      <color theme="1"/>
      <name val="Arial"/>
    </font>
    <font>
      <i/>
      <sz val="10"/>
      <color theme="1"/>
      <name val="Arial"/>
    </font>
    <font>
      <i/>
      <sz val="8"/>
      <color theme="1"/>
      <name val="Trebuchet MS"/>
    </font>
    <font>
      <i/>
      <sz val="10"/>
      <color theme="1"/>
      <name val="Trebuchet MS"/>
    </font>
    <font>
      <i/>
      <u/>
      <sz val="8"/>
      <color theme="1"/>
      <name val="Trebuchet MS"/>
    </font>
    <font>
      <i/>
      <sz val="8"/>
      <color theme="1"/>
      <name val="Arial"/>
    </font>
    <font>
      <u/>
      <sz val="11"/>
      <color theme="10"/>
      <name val="Calibri"/>
      <family val="2"/>
      <scheme val="minor"/>
    </font>
    <font>
      <sz val="10"/>
      <color theme="1"/>
      <name val="Trebuchet MS"/>
      <family val="2"/>
    </font>
    <font>
      <sz val="11"/>
      <color rgb="FF202124"/>
      <name val="Arial"/>
      <family val="2"/>
    </font>
    <font>
      <u/>
      <sz val="10"/>
      <color theme="10"/>
      <name val="Arial"/>
      <family val="2"/>
    </font>
    <font>
      <b/>
      <sz val="10"/>
      <color rgb="FF444444"/>
      <name val="Arial"/>
      <family val="2"/>
    </font>
    <font>
      <sz val="11"/>
      <color theme="1"/>
      <name val="Calibri"/>
      <family val="2"/>
      <scheme val="minor"/>
    </font>
    <font>
      <sz val="10"/>
      <color theme="1"/>
      <name val="Arial"/>
      <family val="2"/>
    </font>
    <font>
      <sz val="10"/>
      <color rgb="FF000000"/>
      <name val="Arial"/>
      <family val="2"/>
    </font>
    <font>
      <sz val="14"/>
      <color theme="1"/>
      <name val="Arial"/>
      <family val="2"/>
    </font>
    <font>
      <sz val="14"/>
      <color rgb="FF000000"/>
      <name val="Arial"/>
      <family val="2"/>
    </font>
    <font>
      <sz val="15"/>
      <color rgb="FF333333"/>
      <name val="Arial"/>
      <family val="2"/>
    </font>
    <font>
      <b/>
      <sz val="12"/>
      <color rgb="FF4A4A4A"/>
      <name val="Arial"/>
      <family val="2"/>
    </font>
    <font>
      <sz val="10"/>
      <color rgb="FF333333"/>
      <name val="Arial"/>
      <family val="2"/>
    </font>
    <font>
      <sz val="11"/>
      <color theme="1"/>
      <name val="Arial"/>
      <family val="2"/>
    </font>
    <font>
      <b/>
      <sz val="10"/>
      <color theme="1"/>
      <name val="Arial"/>
      <family val="2"/>
    </font>
    <font>
      <sz val="10"/>
      <color rgb="FF161513"/>
      <name val="Arial"/>
      <family val="2"/>
    </font>
    <font>
      <sz val="10"/>
      <color rgb="FF4A4A4A"/>
      <name val="Arial"/>
      <family val="2"/>
    </font>
    <font>
      <sz val="10"/>
      <color rgb="FF202124"/>
      <name val="Arial"/>
      <family val="2"/>
    </font>
    <font>
      <sz val="10"/>
      <name val="Arial"/>
      <family val="2"/>
    </font>
    <font>
      <sz val="8"/>
      <color theme="1"/>
      <name val="Arial"/>
      <family val="2"/>
    </font>
  </fonts>
  <fills count="6">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5" fillId="0" borderId="0" applyNumberFormat="0" applyFill="0" applyBorder="0" applyAlignment="0" applyProtection="0"/>
    <xf numFmtId="44" fontId="20" fillId="0" borderId="0" applyFont="0" applyFill="0" applyBorder="0" applyAlignment="0" applyProtection="0"/>
  </cellStyleXfs>
  <cellXfs count="70">
    <xf numFmtId="0" fontId="0" fillId="0" borderId="0" xfId="0"/>
    <xf numFmtId="0" fontId="1" fillId="0" borderId="0" xfId="1"/>
    <xf numFmtId="0" fontId="4" fillId="3" borderId="4" xfId="1" applyFont="1" applyFill="1" applyBorder="1" applyAlignment="1">
      <alignment horizontal="center" vertical="center" wrapText="1"/>
    </xf>
    <xf numFmtId="0" fontId="5" fillId="0" borderId="4" xfId="1" applyFont="1" applyBorder="1" applyAlignment="1">
      <alignment horizontal="center" vertical="center" wrapText="1"/>
    </xf>
    <xf numFmtId="0" fontId="6" fillId="4" borderId="4"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4" fillId="3" borderId="4" xfId="1" applyFont="1" applyFill="1" applyBorder="1" applyAlignment="1">
      <alignment horizontal="center" vertical="center"/>
    </xf>
    <xf numFmtId="0" fontId="8" fillId="0" borderId="4" xfId="1" applyFont="1" applyBorder="1" applyAlignment="1">
      <alignment horizontal="left" vertical="top" wrapText="1"/>
    </xf>
    <xf numFmtId="0" fontId="7" fillId="0" borderId="4" xfId="1" applyFont="1" applyBorder="1" applyAlignment="1">
      <alignment horizontal="left" vertical="top" wrapText="1"/>
    </xf>
    <xf numFmtId="0" fontId="9" fillId="0" borderId="4" xfId="1" applyFont="1" applyBorder="1"/>
    <xf numFmtId="0" fontId="10" fillId="0" borderId="0" xfId="1" applyFont="1" applyAlignment="1">
      <alignment horizontal="center" vertical="center"/>
    </xf>
    <xf numFmtId="0" fontId="15" fillId="0" borderId="4" xfId="2" applyBorder="1" applyAlignment="1">
      <alignment horizontal="center" vertical="top" wrapText="1"/>
    </xf>
    <xf numFmtId="0" fontId="15" fillId="0" borderId="4" xfId="2" applyBorder="1" applyAlignment="1">
      <alignment horizontal="left" vertical="top" wrapText="1"/>
    </xf>
    <xf numFmtId="0" fontId="16" fillId="0" borderId="4" xfId="1" applyFont="1" applyBorder="1" applyAlignment="1">
      <alignment horizontal="center" vertical="top" wrapText="1"/>
    </xf>
    <xf numFmtId="0" fontId="18" fillId="0" borderId="4" xfId="1" applyFont="1" applyBorder="1" applyAlignment="1">
      <alignment horizontal="left" vertical="top" wrapText="1"/>
    </xf>
    <xf numFmtId="0" fontId="21" fillId="0" borderId="4" xfId="1" applyFont="1" applyBorder="1" applyAlignment="1">
      <alignment horizontal="center" vertical="top" wrapText="1"/>
    </xf>
    <xf numFmtId="2" fontId="21" fillId="0" borderId="4" xfId="1" applyNumberFormat="1" applyFont="1" applyBorder="1" applyAlignment="1">
      <alignment horizontal="center" vertical="center" wrapText="1"/>
    </xf>
    <xf numFmtId="0" fontId="21" fillId="0" borderId="4" xfId="1" applyFont="1" applyBorder="1" applyAlignment="1">
      <alignment horizontal="center" vertical="center" wrapText="1"/>
    </xf>
    <xf numFmtId="0" fontId="22" fillId="0" borderId="0" xfId="1" applyFont="1"/>
    <xf numFmtId="0" fontId="21" fillId="0" borderId="4" xfId="1" applyFont="1" applyBorder="1" applyAlignment="1">
      <alignment horizontal="left" vertical="top" wrapText="1"/>
    </xf>
    <xf numFmtId="0" fontId="21" fillId="0" borderId="0" xfId="0" applyFont="1" applyAlignment="1">
      <alignment vertical="center" wrapText="1"/>
    </xf>
    <xf numFmtId="0" fontId="23" fillId="0" borderId="4" xfId="1" applyFont="1" applyBorder="1" applyAlignment="1">
      <alignment horizontal="center" vertical="center" wrapText="1"/>
    </xf>
    <xf numFmtId="0" fontId="23" fillId="0" borderId="4" xfId="1" applyFont="1" applyBorder="1" applyAlignment="1">
      <alignment horizontal="left" vertical="top" wrapText="1"/>
    </xf>
    <xf numFmtId="0" fontId="24" fillId="0" borderId="0" xfId="1" applyFont="1"/>
    <xf numFmtId="164" fontId="21" fillId="0" borderId="4" xfId="1" applyNumberFormat="1" applyFont="1" applyBorder="1" applyAlignment="1">
      <alignment horizontal="center" vertical="center" wrapText="1"/>
    </xf>
    <xf numFmtId="164" fontId="7" fillId="0" borderId="4" xfId="1" applyNumberFormat="1" applyFont="1" applyBorder="1" applyAlignment="1">
      <alignment horizontal="left" vertical="top" wrapText="1"/>
    </xf>
    <xf numFmtId="164" fontId="1" fillId="0" borderId="0" xfId="1" applyNumberFormat="1"/>
    <xf numFmtId="0" fontId="25" fillId="0" borderId="0" xfId="0" applyFont="1" applyAlignment="1">
      <alignment horizontal="center" vertical="center" wrapText="1"/>
    </xf>
    <xf numFmtId="0" fontId="21" fillId="0" borderId="4" xfId="1" applyFont="1" applyBorder="1" applyAlignment="1">
      <alignment horizontal="left" vertical="center" wrapText="1"/>
    </xf>
    <xf numFmtId="0" fontId="1" fillId="0" borderId="0" xfId="1" applyAlignment="1">
      <alignment horizontal="center" vertical="center"/>
    </xf>
    <xf numFmtId="164" fontId="26" fillId="0" borderId="0" xfId="0" applyNumberFormat="1" applyFont="1" applyAlignment="1">
      <alignment horizontal="center" vertical="center"/>
    </xf>
    <xf numFmtId="164" fontId="1" fillId="0" borderId="0" xfId="1" applyNumberFormat="1" applyAlignment="1">
      <alignment horizontal="center" vertical="center"/>
    </xf>
    <xf numFmtId="0" fontId="22" fillId="0" borderId="0" xfId="1" applyFont="1" applyAlignment="1">
      <alignment vertical="center"/>
    </xf>
    <xf numFmtId="0" fontId="22" fillId="0" borderId="0" xfId="1" applyFont="1" applyAlignment="1">
      <alignment horizontal="center" vertical="center"/>
    </xf>
    <xf numFmtId="0" fontId="23" fillId="0" borderId="4" xfId="1" applyFont="1" applyBorder="1" applyAlignment="1">
      <alignment horizontal="center" vertical="top" wrapText="1"/>
    </xf>
    <xf numFmtId="164" fontId="21" fillId="0" borderId="4" xfId="3" applyNumberFormat="1" applyFont="1" applyBorder="1" applyAlignment="1">
      <alignment horizontal="center" vertical="center" wrapText="1"/>
    </xf>
    <xf numFmtId="164" fontId="7" fillId="0" borderId="4" xfId="3" applyNumberFormat="1" applyFont="1" applyBorder="1" applyAlignment="1">
      <alignment horizontal="left" vertical="top" wrapText="1"/>
    </xf>
    <xf numFmtId="164" fontId="1" fillId="0" borderId="0" xfId="3" applyNumberFormat="1" applyFont="1"/>
    <xf numFmtId="0" fontId="23" fillId="0" borderId="4" xfId="1" applyFont="1" applyBorder="1" applyAlignment="1">
      <alignment horizontal="left" vertical="center" wrapText="1"/>
    </xf>
    <xf numFmtId="165" fontId="21" fillId="0" borderId="4" xfId="1" applyNumberFormat="1" applyFont="1" applyBorder="1" applyAlignment="1">
      <alignment horizontal="center" vertical="center" wrapText="1"/>
    </xf>
    <xf numFmtId="164" fontId="21" fillId="0" borderId="4" xfId="1" applyNumberFormat="1" applyFont="1" applyBorder="1" applyAlignment="1">
      <alignment horizontal="left" vertical="center" wrapText="1"/>
    </xf>
    <xf numFmtId="0" fontId="21"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164" fontId="22" fillId="0" borderId="0" xfId="1" applyNumberFormat="1" applyFont="1" applyAlignment="1">
      <alignment horizontal="center" vertical="center"/>
    </xf>
    <xf numFmtId="165" fontId="21" fillId="0" borderId="4" xfId="3" applyNumberFormat="1" applyFont="1" applyBorder="1" applyAlignment="1">
      <alignment horizontal="center" vertical="center" wrapText="1"/>
    </xf>
    <xf numFmtId="164" fontId="21" fillId="0" borderId="0" xfId="0" applyNumberFormat="1" applyFont="1" applyAlignment="1">
      <alignment horizontal="center" vertical="center"/>
    </xf>
    <xf numFmtId="164" fontId="22" fillId="0" borderId="0" xfId="1" applyNumberFormat="1" applyFont="1" applyAlignment="1">
      <alignment vertical="center"/>
    </xf>
    <xf numFmtId="165" fontId="30" fillId="0" borderId="0" xfId="0" applyNumberFormat="1" applyFont="1" applyAlignment="1">
      <alignment horizontal="center" vertical="center"/>
    </xf>
    <xf numFmtId="165" fontId="21" fillId="0" borderId="4" xfId="1" applyNumberFormat="1" applyFont="1" applyBorder="1" applyAlignment="1">
      <alignment horizontal="left" vertical="center" wrapText="1"/>
    </xf>
    <xf numFmtId="165" fontId="22" fillId="0" borderId="0" xfId="1" applyNumberFormat="1" applyFont="1" applyAlignment="1">
      <alignment vertical="center"/>
    </xf>
    <xf numFmtId="164" fontId="31" fillId="0" borderId="0" xfId="0" applyNumberFormat="1" applyFont="1" applyAlignment="1">
      <alignment horizontal="center" vertical="center"/>
    </xf>
    <xf numFmtId="164" fontId="17" fillId="0" borderId="0" xfId="0" applyNumberFormat="1" applyFont="1" applyAlignment="1">
      <alignment horizontal="center" vertical="center"/>
    </xf>
    <xf numFmtId="164" fontId="1" fillId="0" borderId="0" xfId="1" applyNumberFormat="1" applyAlignment="1">
      <alignment vertical="center"/>
    </xf>
    <xf numFmtId="0" fontId="33" fillId="0" borderId="0" xfId="0" applyFont="1" applyAlignment="1">
      <alignment horizontal="center" vertical="center"/>
    </xf>
    <xf numFmtId="164" fontId="32" fillId="0" borderId="0" xfId="0" applyNumberFormat="1" applyFont="1" applyAlignment="1">
      <alignment horizontal="center" vertical="center"/>
    </xf>
    <xf numFmtId="0" fontId="19" fillId="0" borderId="0" xfId="0" applyFont="1" applyAlignment="1">
      <alignment horizontal="center" vertical="center" wrapText="1"/>
    </xf>
    <xf numFmtId="0" fontId="34" fillId="0" borderId="0" xfId="0" applyFont="1" applyAlignment="1">
      <alignment horizontal="center" vertical="center" wrapText="1"/>
    </xf>
    <xf numFmtId="0" fontId="22" fillId="0" borderId="0" xfId="0" applyFont="1" applyAlignment="1">
      <alignment horizontal="center" vertical="center" wrapText="1"/>
    </xf>
    <xf numFmtId="166" fontId="22" fillId="0" borderId="0" xfId="0" applyNumberFormat="1" applyFont="1" applyAlignment="1">
      <alignment horizontal="center" vertical="center"/>
    </xf>
    <xf numFmtId="166" fontId="21" fillId="0" borderId="4" xfId="1" applyNumberFormat="1" applyFont="1" applyBorder="1" applyAlignment="1">
      <alignment horizontal="center" vertical="center" wrapText="1"/>
    </xf>
    <xf numFmtId="164" fontId="22" fillId="0" borderId="0" xfId="0" applyNumberFormat="1" applyFont="1" applyAlignment="1">
      <alignment horizontal="center" vertical="center"/>
    </xf>
    <xf numFmtId="0" fontId="2" fillId="0" borderId="0" xfId="1" applyFont="1" applyAlignment="1">
      <alignment horizontal="center" vertical="center"/>
    </xf>
    <xf numFmtId="0" fontId="1" fillId="0" borderId="0" xfId="1"/>
    <xf numFmtId="0" fontId="2" fillId="2" borderId="1" xfId="1" applyFont="1" applyFill="1" applyBorder="1" applyAlignment="1">
      <alignment horizontal="center" vertical="center" wrapText="1"/>
    </xf>
    <xf numFmtId="0" fontId="3" fillId="0" borderId="2" xfId="1" applyFont="1" applyBorder="1"/>
    <xf numFmtId="0" fontId="3" fillId="0" borderId="3" xfId="1" applyFont="1" applyBorder="1"/>
    <xf numFmtId="0" fontId="4" fillId="0" borderId="1" xfId="1" applyFont="1" applyBorder="1" applyAlignment="1">
      <alignment horizontal="left" vertical="center" wrapText="1"/>
    </xf>
  </cellXfs>
  <cellStyles count="4">
    <cellStyle name="Hipervínculo" xfId="2" builtinId="8"/>
    <cellStyle name="Moneda" xfId="3" builtinId="4"/>
    <cellStyle name="Normal" xfId="0" builtinId="0"/>
    <cellStyle name="Normal 2" xfId="1" xr:uid="{72D3C15D-75EC-4887-9A14-BA615180C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rcadolibre.com.co/monitor-led-de-24-con-panel-ips-y-diseno-sin-bordes-color-black-100v240v-samsung/p/MCO17360590" TargetMode="External"/><Relationship Id="rId2" Type="http://schemas.openxmlformats.org/officeDocument/2006/relationships/hyperlink" Target="https://www.falabella.com.co/falabella-co/product/123540180/Monitor-Samsung-IPS-de-24-Full-HD-Freesync-75Hz-HDMI-F24T35-Negro/123540181" TargetMode="External"/><Relationship Id="rId1" Type="http://schemas.openxmlformats.org/officeDocument/2006/relationships/hyperlink" Target="https://www.alkosto.com/monitor-samsung-gamer-24-pulgadas-g320nl-plano-negro/p/8806094113846"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oracle.com/co/heatwave/pricing/" TargetMode="External"/><Relationship Id="rId2" Type="http://schemas.openxmlformats.org/officeDocument/2006/relationships/hyperlink" Target="https://www.oracle.com/co/heatwave/pricing/" TargetMode="External"/><Relationship Id="rId1" Type="http://schemas.openxmlformats.org/officeDocument/2006/relationships/hyperlink" Target="https://azure.microsoft.com/es-es/pricing/purchase-options/azure-account" TargetMode="External"/><Relationship Id="rId4"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crosoft.com/es-co/microsoft-365/p/office-profesional-2021/cfq7ttc0hhj9?activetab=pivot:informaci&#243;ngeneraltab" TargetMode="External"/><Relationship Id="rId2" Type="http://schemas.openxmlformats.org/officeDocument/2006/relationships/hyperlink" Target="https://articulo.mercadolibre.com.co/MCO-2503170858-licencia-digital-office-2021-profesional-plus-1-pc-bind-_JM" TargetMode="External"/><Relationship Id="rId1" Type="http://schemas.openxmlformats.org/officeDocument/2006/relationships/hyperlink" Target="https://www.falabella.com.co/falabella-co/product/129115507/Office-Profesional-Plus-2021-1-PC-Original/12911550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etbdigital.com/planes-etb-negocios/" TargetMode="External"/><Relationship Id="rId1" Type="http://schemas.openxmlformats.org/officeDocument/2006/relationships/hyperlink" Target="https://ofertas.movistarempresas.com/co-planes-internet?utm_source=GOOGLE-SEM&amp;utm_medium=SEM_SEM_CPL&amp;utm_campaign=CO_FIJO_COL-GENERAL-B2B_23-07-03_SEM_LDS-WEB_AON_ABT_BRAND&amp;utm_term=FIJO-EMPRESAS-CATEGORY&amp;utm_content=ABT_LDS-WEB&amp;gad_source=1&amp;gclid=EAIaIQobChMIp8yAgaT1hwMVlLhaBR2W-jyXEAAYAyAAEgIvy_D_Bw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falabella.com.co/falabella-co/product/130474803/ASUS-ROG-ZEPHYRUS-INTEL-CORE-I7-13620H-RTX-4060-8GB-SSD-2TB-RAM-32GB-LED-16-FHD-165Hz/130474806" TargetMode="External"/><Relationship Id="rId2" Type="http://schemas.openxmlformats.org/officeDocument/2006/relationships/hyperlink" Target="https://www.mercadolibre.com.co/computador-portatil-gamer-asus-tuf-gaming-a15-fa507xv-mecha-gray-156-amd-ryzen-9-7940hs-32gb-de-ram-1tb-de-ssd-nvidia-geforce-rtx-4060-8gb-144hz-1920x1080px-windows-11-home/p/MCO36863129" TargetMode="External"/><Relationship Id="rId1" Type="http://schemas.openxmlformats.org/officeDocument/2006/relationships/hyperlink" Target="https://www.alkosto.com/computador-portatil-asus-zenbook-s13-oled-133-pulgadas-ux5304ma-intel-core-ultra-7-155u-ram-32gb-disco-ssd-1-tb-ssd-azul/p/4711387531648"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ystorecolombia.com/server/788-microsoft-windows-server-2022-standard-16-cores-single-language-p73-08328.html" TargetMode="External"/><Relationship Id="rId2" Type="http://schemas.openxmlformats.org/officeDocument/2006/relationships/hyperlink" Target="https://lasus.com.co/es/licencia-de-windows-server-2022-standard-vitalicia" TargetMode="External"/><Relationship Id="rId1" Type="http://schemas.openxmlformats.org/officeDocument/2006/relationships/hyperlink" Target="https://www.microsoft.com/es-es/d/cal-de-windows-server-2022-standard/dg7gmgf0d6m5"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dongee.com/hosting/empresas/colombia/?" TargetMode="External"/><Relationship Id="rId2" Type="http://schemas.openxmlformats.org/officeDocument/2006/relationships/hyperlink" Target="https://www.colombiahosting.com.co/?gclid=CjwKCAjw8fu1BhBsEiwAwDrsjAJAOUDNPm_7ScPyQTG7d-YPV-DBgK3e4kT1ne3o1HWsr3kdJAmLYxoCrGsQAvD_BwE" TargetMode="External"/><Relationship Id="rId1" Type="http://schemas.openxmlformats.org/officeDocument/2006/relationships/hyperlink" Target="https://www.latinoamericahosting.com.co/hosting/?gad_source=1&amp;gclid=CjwKCAjw8fu1BhBsEiwAwDrsjHTcINduXqgDw2J37H9kRlmD6TG-4KStDfUyrAkXM5iSCKzHMkkz9BoCOWcQAvD_BwE"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colombiahosting.com.co/registro-dominios" TargetMode="External"/><Relationship Id="rId1" Type="http://schemas.openxmlformats.org/officeDocument/2006/relationships/hyperlink" Target="https://www.latinoamericahosting.com.co/dominio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mercadolibre.com.co/teclado-alambrico-hp-150/p/MCO28613069" TargetMode="External"/><Relationship Id="rId2" Type="http://schemas.openxmlformats.org/officeDocument/2006/relationships/hyperlink" Target="https://www.falabella.com.co/falabella-co/product/72723459/Teclado-HP-USB/72723459" TargetMode="External"/><Relationship Id="rId1" Type="http://schemas.openxmlformats.org/officeDocument/2006/relationships/hyperlink" Target="https://www.alkosto.com/teclado-hp-alambrico-150-basic-negro/p/196548244195"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alabella.com.co/falabella-co/product/118472837/Mouse-Alambrico-HP-150-Negro/118472838" TargetMode="External"/><Relationship Id="rId2" Type="http://schemas.openxmlformats.org/officeDocument/2006/relationships/hyperlink" Target="https://www.alkosto.com/mouse-hp-alambrico-optico-1000-negro/p/192545918237" TargetMode="External"/><Relationship Id="rId1" Type="http://schemas.openxmlformats.org/officeDocument/2006/relationships/hyperlink" Target="https://www.mercadolibre.com.co/mouse-alambrico-hp-150-negro/p/MCO2145569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mercadolibre.com.co/portatil-lenovo-ryzen-7-5700u-ram-20gb-ssd-512gb-fhd-ideapad-color-abyss-blue/p/MCO24162964" TargetMode="External"/><Relationship Id="rId2" Type="http://schemas.openxmlformats.org/officeDocument/2006/relationships/hyperlink" Target="https://www.falabella.com.co/falabella-co/product/72115408/Portatil-Lenovo-Pantalla-Tactil-de-15.6-pulgadas-Intel-Core-i5-Serie-H-8GB-RAM-512GB-SSD-Almacenamiento-Windows-11-IdeaPad-Slim-3-Computador-Portatil/72115408" TargetMode="External"/><Relationship Id="rId1" Type="http://schemas.openxmlformats.org/officeDocument/2006/relationships/hyperlink" Target="https://www.alkosto.com/computador-portatil-lenovo-ideapad-slim-5-14-pulgadas-14iah8-intel-core-i5-ram-16gb-disco-ssd-512gb-gris/p/198153015641"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articulo.mercadolibre.com.co/MCO-1967997176-servidor-hp-ml30-gen-10-xeon-e2314-16gb-disco-1tb-p44719-001-_JM" TargetMode="External"/><Relationship Id="rId1" Type="http://schemas.openxmlformats.org/officeDocument/2006/relationships/hyperlink" Target="https://lasus.com.co/es/servidor-lenovo-thinksystem-st50-e-2224g-16gb?utm_campaign=10042635084&amp;utm_source=google&amp;utm_medium=cpc&amp;utm_content=546434688128&amp;utm_term=&amp;adgroupid=126789559185&amp;gad_source=1&amp;gclid=EAIaIQobChMIse7-jeryhwMVQaBaBR3DsQpsEAYYBiABEgJM5PD_Bw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olombiapc.com/product/windows-10-pro-licencia-original/?gad_source=1&amp;gclid=CjwKCAjw_Na1BhAlEiwAM-dm7Ew3ySU8kHaxhLo5fTnYPPM94ytMLljELH7ggezWFnnXVwrvvp0xdxoCHH8QAvD_BwE" TargetMode="External"/><Relationship Id="rId2" Type="http://schemas.openxmlformats.org/officeDocument/2006/relationships/hyperlink" Target="https://activatusoftware.com/producto/windows-10-pro/" TargetMode="External"/><Relationship Id="rId1" Type="http://schemas.openxmlformats.org/officeDocument/2006/relationships/hyperlink" Target="https://www.falabella.com.co/falabella-co/product/123530496/Windows-10-Pro-OEM-Caja-(-No-DVD-)-FQC-08981-Kit-de-Legalizacion/123530497"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dobe.com/co/creativecloud/plans.html?plan=individual&amp;filter=all&amp;promoid=PYPVPZQK&amp;mv=other&amp;product=photoshop"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rticulo.mercadolibre.com.co/MCO-1465921331-licencia-visual-studio-2022-professional-permanente-_JM" TargetMode="External"/><Relationship Id="rId1" Type="http://schemas.openxmlformats.org/officeDocument/2006/relationships/hyperlink" Target="https://visualstudio.microsoft.com/es/vs/pricing/?tab=Empres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mercadolibre.com.co/mcafee-antivirus-1-ano-1-dispositivo-2023/p/MCO27237712" TargetMode="External"/><Relationship Id="rId2" Type="http://schemas.openxmlformats.org/officeDocument/2006/relationships/hyperlink" Target="https://www.falabella.com.co/falabella-co/product/130272049/Antivirus-Mcafee-Livesafe-1-PC-MAC/130272051" TargetMode="External"/><Relationship Id="rId1" Type="http://schemas.openxmlformats.org/officeDocument/2006/relationships/hyperlink" Target="https://www.alkosto.com/pin-antivirus-mcafee-total-protection-1-dispositivo-1-ano/p/770014917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583F9-3DCD-41DF-8618-749856540B8D}">
  <dimension ref="A1:L17"/>
  <sheetViews>
    <sheetView tabSelected="1" topLeftCell="A5" zoomScale="87" zoomScaleNormal="87" workbookViewId="0">
      <selection activeCell="C9" sqref="C9"/>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117.75" customHeight="1" x14ac:dyDescent="0.25">
      <c r="A8" s="7" t="s">
        <v>12</v>
      </c>
      <c r="B8" s="22" t="s">
        <v>17</v>
      </c>
      <c r="C8" s="12" t="s">
        <v>19</v>
      </c>
      <c r="D8" s="16" t="s">
        <v>18</v>
      </c>
      <c r="E8" s="25">
        <f>679900/1.19</f>
        <v>571344.53781512612</v>
      </c>
      <c r="F8" s="25">
        <f>E8*19%</f>
        <v>108555.46218487396</v>
      </c>
      <c r="G8" s="25">
        <f>E8+F8</f>
        <v>679900.00000000012</v>
      </c>
      <c r="H8" s="25">
        <f>G8</f>
        <v>679900.00000000012</v>
      </c>
      <c r="I8" s="18" t="s">
        <v>48</v>
      </c>
      <c r="J8" s="16" t="s">
        <v>20</v>
      </c>
      <c r="K8" s="19"/>
      <c r="L8" s="1"/>
    </row>
    <row r="9" spans="1:12" ht="129.75" customHeight="1" x14ac:dyDescent="0.25">
      <c r="A9" s="7" t="s">
        <v>13</v>
      </c>
      <c r="B9" s="22" t="s">
        <v>21</v>
      </c>
      <c r="C9" s="13" t="s">
        <v>22</v>
      </c>
      <c r="D9" s="20" t="s">
        <v>23</v>
      </c>
      <c r="E9" s="25">
        <f>849900/1.19</f>
        <v>714201.68067226897</v>
      </c>
      <c r="F9" s="25">
        <f>E9*19%</f>
        <v>135698.31932773109</v>
      </c>
      <c r="G9" s="25">
        <f>F9+E9</f>
        <v>849900</v>
      </c>
      <c r="H9" s="25">
        <f>G9</f>
        <v>849900</v>
      </c>
      <c r="I9" s="18" t="s">
        <v>48</v>
      </c>
      <c r="J9" s="20" t="s">
        <v>24</v>
      </c>
      <c r="K9" s="19"/>
      <c r="L9" s="1"/>
    </row>
    <row r="10" spans="1:12" ht="123.75" customHeight="1" x14ac:dyDescent="0.25">
      <c r="A10" s="7" t="s">
        <v>14</v>
      </c>
      <c r="B10" s="22" t="s">
        <v>25</v>
      </c>
      <c r="C10" s="13" t="s">
        <v>26</v>
      </c>
      <c r="D10" s="21" t="s">
        <v>27</v>
      </c>
      <c r="E10" s="25">
        <f>419900/1.19</f>
        <v>352857.1428571429</v>
      </c>
      <c r="F10" s="25">
        <f>E10*19%</f>
        <v>67042.857142857145</v>
      </c>
      <c r="G10" s="25">
        <f>F10+E10</f>
        <v>419900.00000000006</v>
      </c>
      <c r="H10" s="25">
        <f>G10</f>
        <v>419900.00000000006</v>
      </c>
      <c r="I10" s="18" t="s">
        <v>48</v>
      </c>
      <c r="J10" s="20" t="s">
        <v>28</v>
      </c>
      <c r="K10" s="19"/>
      <c r="L10" s="1"/>
    </row>
    <row r="11" spans="1:12" ht="18" x14ac:dyDescent="0.25">
      <c r="A11" s="10"/>
      <c r="B11" s="23"/>
      <c r="C11" s="9"/>
      <c r="D11" s="9"/>
      <c r="E11" s="26"/>
      <c r="F11" s="26"/>
      <c r="G11" s="26"/>
      <c r="H11" s="26"/>
      <c r="I11" s="9"/>
      <c r="J11" s="9"/>
      <c r="K11" s="1"/>
      <c r="L11" s="1"/>
    </row>
    <row r="12" spans="1:12" ht="19.5" customHeight="1" x14ac:dyDescent="0.25">
      <c r="A12" s="1"/>
      <c r="B12" s="24"/>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92.2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E06DBB41-BA75-469C-A795-4DFD29DBC058}"/>
    <hyperlink ref="C9" r:id="rId2" xr:uid="{E20FC47B-B426-4C2C-B651-D8065458A044}"/>
    <hyperlink ref="C10" r:id="rId3" location="reco_item_pos=0&amp;reco_backend=item_decorator&amp;reco_backend_type=function&amp;reco_client=home_items-decorator-legacy&amp;reco_id=a2647013-0e27-4710-8e99-1b160a11e748&amp;c_id=/home/navigation-recommendations-seed/element&amp;c_uid=00304b4b-90c9-49c9-9fcc-b9837f2222ba&amp;da_id=navigation&amp;da_position=0&amp;id_origin=/home/dynamic_access&amp;da_sort_algorithm=ranker" display="https://www.mercadolibre.com.co/monitor-led-de-24-con-panel-ips-y-diseno-sin-bordes-color-black-100v240v-samsung/p/MCO17360590#reco_item_pos=0&amp;reco_backend=item_decorator&amp;reco_backend_type=function&amp;reco_client=home_items-decorator-legacy&amp;reco_id=a2647013-0e27-4710-8e99-1b160a11e748&amp;c_id=/home/navigation-recommendations-seed/element&amp;c_uid=00304b4b-90c9-49c9-9fcc-b9837f2222ba&amp;da_id=navigation&amp;da_position=0&amp;id_origin=/home/dynamic_access&amp;da_sort_algorithm=ranker" xr:uid="{7A91EE24-C5B0-4EEC-AFD2-CD75AC61E59A}"/>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359F-6F57-440B-B18D-D6D53038D112}">
  <dimension ref="A1:L17"/>
  <sheetViews>
    <sheetView zoomScale="87" zoomScaleNormal="87" workbookViewId="0">
      <selection activeCell="L9" sqref="L9"/>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58.5" customHeight="1" x14ac:dyDescent="0.25">
      <c r="A8" s="7" t="s">
        <v>12</v>
      </c>
      <c r="B8" s="22" t="s">
        <v>71</v>
      </c>
      <c r="C8" s="12" t="s">
        <v>105</v>
      </c>
      <c r="D8" s="18" t="s">
        <v>106</v>
      </c>
      <c r="E8" s="40">
        <v>200</v>
      </c>
      <c r="F8" s="40">
        <v>0</v>
      </c>
      <c r="G8" s="40">
        <v>200</v>
      </c>
      <c r="H8" s="17">
        <f>E8*4035</f>
        <v>807000</v>
      </c>
      <c r="I8" s="18" t="s">
        <v>48</v>
      </c>
      <c r="J8" s="18" t="s">
        <v>107</v>
      </c>
      <c r="K8" s="33"/>
      <c r="L8" s="1"/>
    </row>
    <row r="9" spans="1:12" ht="60" customHeight="1" x14ac:dyDescent="0.25">
      <c r="A9" s="7" t="s">
        <v>13</v>
      </c>
      <c r="B9" s="22" t="s">
        <v>110</v>
      </c>
      <c r="C9" s="13" t="s">
        <v>108</v>
      </c>
      <c r="D9" s="29" t="s">
        <v>109</v>
      </c>
      <c r="E9" s="40">
        <v>1425.4</v>
      </c>
      <c r="F9" s="40">
        <v>0</v>
      </c>
      <c r="G9" s="50">
        <v>1425.4</v>
      </c>
      <c r="H9" s="17">
        <f>G9*4035</f>
        <v>5751489</v>
      </c>
      <c r="I9" s="18" t="s">
        <v>48</v>
      </c>
      <c r="J9" s="29" t="s">
        <v>111</v>
      </c>
      <c r="K9" s="33"/>
      <c r="L9" s="1"/>
    </row>
    <row r="10" spans="1:12" ht="57" customHeight="1" x14ac:dyDescent="0.25">
      <c r="A10" s="7" t="s">
        <v>14</v>
      </c>
      <c r="B10" s="22" t="s">
        <v>110</v>
      </c>
      <c r="C10" s="13" t="s">
        <v>108</v>
      </c>
      <c r="D10" s="29" t="s">
        <v>109</v>
      </c>
      <c r="E10" s="40">
        <f>G10</f>
        <v>9928.01</v>
      </c>
      <c r="F10" s="40">
        <v>0</v>
      </c>
      <c r="G10" s="40">
        <v>9928.01</v>
      </c>
      <c r="H10" s="17">
        <f>G10*4035</f>
        <v>40059520.350000001</v>
      </c>
      <c r="I10" s="18" t="s">
        <v>48</v>
      </c>
      <c r="J10" s="29" t="s">
        <v>112</v>
      </c>
      <c r="K10" s="33"/>
      <c r="L10" s="1"/>
    </row>
    <row r="11" spans="1:12" ht="18" x14ac:dyDescent="0.25">
      <c r="A11" s="10"/>
      <c r="B11" s="39"/>
      <c r="C11" s="9"/>
      <c r="D11" s="29"/>
      <c r="E11" s="51"/>
      <c r="F11" s="51"/>
      <c r="G11" s="51"/>
      <c r="H11" s="29"/>
      <c r="I11" s="29"/>
      <c r="J11" s="29"/>
      <c r="K11" s="33"/>
      <c r="L11" s="1"/>
    </row>
    <row r="12" spans="1:12" ht="19.5" customHeight="1" x14ac:dyDescent="0.25">
      <c r="A12" s="1"/>
      <c r="B12" s="1"/>
      <c r="C12" s="1"/>
      <c r="D12" s="33"/>
      <c r="E12" s="52"/>
      <c r="F12" s="52"/>
      <c r="G12" s="52"/>
      <c r="H12" s="33"/>
      <c r="I12" s="33"/>
      <c r="J12" s="33"/>
      <c r="K12" s="33"/>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FEA4AEDF-7828-48FC-8831-82A75B5A1F61}"/>
    <hyperlink ref="C9" r:id="rId2" xr:uid="{66C151EC-F745-4C95-861A-0E247830957F}"/>
    <hyperlink ref="C10" r:id="rId3" xr:uid="{A51CD4E0-9D46-46C3-B8C8-96ADD07C8F6E}"/>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675F-0FEF-4BB2-A988-41EFF51C1D39}">
  <dimension ref="A1:L17"/>
  <sheetViews>
    <sheetView zoomScale="95" zoomScaleNormal="95" workbookViewId="0">
      <selection activeCell="K8" sqref="K8"/>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58.5" customHeight="1" x14ac:dyDescent="0.25">
      <c r="A8" s="7" t="s">
        <v>12</v>
      </c>
      <c r="B8" s="22" t="s">
        <v>71</v>
      </c>
      <c r="C8" s="12" t="s">
        <v>91</v>
      </c>
      <c r="D8" s="18" t="s">
        <v>92</v>
      </c>
      <c r="E8" s="25">
        <f>2799999/1.19</f>
        <v>2352940.3361344538</v>
      </c>
      <c r="F8" s="25">
        <f>E8*19%</f>
        <v>447058.66386554623</v>
      </c>
      <c r="G8" s="25">
        <f>F8+E8</f>
        <v>2799999</v>
      </c>
      <c r="H8" s="25">
        <f>G8</f>
        <v>2799999</v>
      </c>
      <c r="I8" s="18" t="s">
        <v>48</v>
      </c>
      <c r="J8" s="18" t="s">
        <v>93</v>
      </c>
      <c r="K8" s="33"/>
      <c r="L8" s="1"/>
    </row>
    <row r="9" spans="1:12" ht="60" customHeight="1" x14ac:dyDescent="0.25">
      <c r="A9" s="7" t="s">
        <v>13</v>
      </c>
      <c r="B9" s="22" t="s">
        <v>21</v>
      </c>
      <c r="C9" s="13" t="s">
        <v>85</v>
      </c>
      <c r="D9" s="29" t="s">
        <v>86</v>
      </c>
      <c r="E9" s="53">
        <f>399900/1.19</f>
        <v>336050.42016806727</v>
      </c>
      <c r="F9" s="25">
        <f>E9*19%</f>
        <v>63849.579831932781</v>
      </c>
      <c r="G9" s="54">
        <f>F9+E9</f>
        <v>399900.00000000006</v>
      </c>
      <c r="H9" s="25">
        <f>G9</f>
        <v>399900.00000000006</v>
      </c>
      <c r="I9" s="18" t="s">
        <v>48</v>
      </c>
      <c r="J9" s="29" t="s">
        <v>87</v>
      </c>
      <c r="K9" s="33"/>
      <c r="L9" s="1"/>
    </row>
    <row r="10" spans="1:12" ht="57" customHeight="1" x14ac:dyDescent="0.25">
      <c r="A10" s="7" t="s">
        <v>14</v>
      </c>
      <c r="B10" s="22" t="s">
        <v>25</v>
      </c>
      <c r="C10" s="13" t="s">
        <v>89</v>
      </c>
      <c r="D10" s="29" t="s">
        <v>88</v>
      </c>
      <c r="E10" s="25">
        <f>430000/1.19</f>
        <v>361344.53781512607</v>
      </c>
      <c r="F10" s="25">
        <f>E10*19%</f>
        <v>68655.462184873948</v>
      </c>
      <c r="G10" s="25">
        <f>F10+E10</f>
        <v>430000</v>
      </c>
      <c r="H10" s="25">
        <f>G10</f>
        <v>430000</v>
      </c>
      <c r="I10" s="18" t="s">
        <v>48</v>
      </c>
      <c r="J10" s="29" t="s">
        <v>90</v>
      </c>
      <c r="K10" s="33"/>
      <c r="L10" s="1"/>
    </row>
    <row r="11" spans="1:12" ht="18" x14ac:dyDescent="0.25">
      <c r="A11" s="10"/>
      <c r="B11" s="39"/>
      <c r="C11" s="9"/>
      <c r="D11" s="29"/>
      <c r="E11" s="41"/>
      <c r="F11" s="41"/>
      <c r="G11" s="41"/>
      <c r="H11" s="41"/>
      <c r="I11" s="29"/>
      <c r="J11" s="29"/>
      <c r="K11" s="33"/>
      <c r="L11" s="1"/>
    </row>
    <row r="12" spans="1:12" ht="19.5" customHeight="1" x14ac:dyDescent="0.25">
      <c r="A12" s="1"/>
      <c r="B12" s="1"/>
      <c r="C12" s="1"/>
      <c r="D12" s="1"/>
      <c r="E12" s="55"/>
      <c r="F12" s="55"/>
      <c r="G12" s="55"/>
      <c r="H12" s="55"/>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9" r:id="rId1" xr:uid="{C757F715-B832-43FD-A362-7B7B5F0E0023}"/>
    <hyperlink ref="C10" r:id="rId2" location="polycard_client=search-nordic&amp;position=1&amp;search_layout=stack&amp;type=item&amp;tracking_id=ca8b18cf-22a7-423f-897c-435ba902f012" xr:uid="{151C5A6D-0D26-4D18-AED9-2564CE3FD065}"/>
    <hyperlink ref="C8" r:id="rId3" xr:uid="{BFD45FD9-6F2B-4AF0-8517-985553D0EF4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609D-CB77-46A7-822A-D969C359BCC7}">
  <dimension ref="A1:L17"/>
  <sheetViews>
    <sheetView topLeftCell="A2" zoomScale="86" zoomScaleNormal="86" workbookViewId="0">
      <selection activeCell="K8" sqref="K8"/>
    </sheetView>
  </sheetViews>
  <sheetFormatPr baseColWidth="10" defaultRowHeight="15" x14ac:dyDescent="0.25"/>
  <cols>
    <col min="1" max="1" width="21.28515625" customWidth="1"/>
    <col min="2" max="2" width="19.7109375" customWidth="1"/>
    <col min="3" max="3" width="19.5703125" customWidth="1"/>
    <col min="4" max="4" width="27.2851562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58.5" customHeight="1" x14ac:dyDescent="0.25">
      <c r="A8" s="7" t="s">
        <v>12</v>
      </c>
      <c r="B8" s="22" t="s">
        <v>121</v>
      </c>
      <c r="C8" s="12" t="s">
        <v>123</v>
      </c>
      <c r="D8" s="18" t="s">
        <v>122</v>
      </c>
      <c r="E8" s="25">
        <f>132450/1.19</f>
        <v>111302.52100840336</v>
      </c>
      <c r="F8" s="25">
        <f>E8*19%</f>
        <v>21147.478991596639</v>
      </c>
      <c r="G8" s="25">
        <f>F8+E8</f>
        <v>132450</v>
      </c>
      <c r="H8" s="25">
        <f>G8</f>
        <v>132450</v>
      </c>
      <c r="I8" s="18" t="s">
        <v>48</v>
      </c>
      <c r="J8" s="18" t="s">
        <v>178</v>
      </c>
      <c r="K8" s="33"/>
      <c r="L8" s="1"/>
    </row>
    <row r="9" spans="1:12" ht="60" customHeight="1" x14ac:dyDescent="0.25">
      <c r="A9" s="7" t="s">
        <v>13</v>
      </c>
      <c r="B9" s="22" t="s">
        <v>114</v>
      </c>
      <c r="C9" s="13" t="s">
        <v>120</v>
      </c>
      <c r="D9" s="18" t="s">
        <v>118</v>
      </c>
      <c r="E9" s="53">
        <f>927999/1.19</f>
        <v>779831.09243697487</v>
      </c>
      <c r="F9" s="25">
        <f>E9*19%</f>
        <v>148167.90756302522</v>
      </c>
      <c r="G9" s="57">
        <f>F9+E9</f>
        <v>927999.00000000012</v>
      </c>
      <c r="H9" s="25">
        <f>G9</f>
        <v>927999.00000000012</v>
      </c>
      <c r="I9" s="18" t="s">
        <v>48</v>
      </c>
      <c r="J9" s="29" t="s">
        <v>119</v>
      </c>
      <c r="K9" s="33"/>
      <c r="L9" s="1"/>
    </row>
    <row r="10" spans="1:12" ht="57" customHeight="1" x14ac:dyDescent="0.25">
      <c r="A10" s="7" t="s">
        <v>14</v>
      </c>
      <c r="B10" s="22" t="s">
        <v>113</v>
      </c>
      <c r="C10" s="13" t="s">
        <v>115</v>
      </c>
      <c r="D10" s="56" t="s">
        <v>117</v>
      </c>
      <c r="E10" s="25">
        <f>195992/1.19</f>
        <v>164699.15966386555</v>
      </c>
      <c r="F10" s="25">
        <f>E10*19%</f>
        <v>31292.840336134454</v>
      </c>
      <c r="G10" s="25">
        <f>F10+E10</f>
        <v>195992</v>
      </c>
      <c r="H10" s="25">
        <f>G10</f>
        <v>195992</v>
      </c>
      <c r="I10" s="18" t="s">
        <v>48</v>
      </c>
      <c r="J10" s="29" t="s">
        <v>116</v>
      </c>
      <c r="K10" s="33"/>
      <c r="L10" s="1"/>
    </row>
    <row r="11" spans="1:12" ht="18" x14ac:dyDescent="0.25">
      <c r="A11" s="10"/>
      <c r="B11" s="39"/>
      <c r="C11" s="9"/>
      <c r="D11" s="29"/>
      <c r="E11" s="41"/>
      <c r="F11" s="41"/>
      <c r="G11" s="41"/>
      <c r="H11" s="41"/>
      <c r="I11" s="29"/>
      <c r="J11" s="29"/>
      <c r="K11" s="33"/>
      <c r="L11" s="1"/>
    </row>
    <row r="12" spans="1:12" ht="19.5" customHeight="1" x14ac:dyDescent="0.25">
      <c r="A12" s="1"/>
      <c r="B12" s="1"/>
      <c r="C12" s="1"/>
      <c r="D12" s="33"/>
      <c r="E12" s="49"/>
      <c r="F12" s="49"/>
      <c r="G12" s="49"/>
      <c r="H12" s="49"/>
      <c r="I12" s="33"/>
      <c r="J12" s="33"/>
      <c r="K12" s="33"/>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10" r:id="rId1" display="https://ofertas.movistarempresas.com/co-planes-internet?utm_source=GOOGLE-SEM&amp;utm_medium=SEM_SEM_CPL&amp;utm_campaign=CO_FIJO_COL-GENERAL-B2B_23-07-03_SEM_LDS-WEB_AON_ABT_BRAND&amp;utm_term=FIJO-EMPRESAS-CATEGORY&amp;utm_content=ABT_LDS-WEB&amp;gad_source=1&amp;gclid=EAIaIQobChMIp8yAgaT1hwMVlLhaBR2W-jyXEAAYAyAAEgIvy_D_BwE" xr:uid="{F4E8262A-57A2-4910-9671-CF983906B89E}"/>
    <hyperlink ref="C8" r:id="rId2" xr:uid="{240731EB-A44E-4419-86C9-6E8C43B227B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8AD2-CA60-4D69-9398-13C3E76EF865}">
  <dimension ref="A1:L17"/>
  <sheetViews>
    <sheetView zoomScale="89" zoomScaleNormal="89" workbookViewId="0">
      <selection activeCell="K7" sqref="K7"/>
    </sheetView>
  </sheetViews>
  <sheetFormatPr baseColWidth="10" defaultRowHeight="15" x14ac:dyDescent="0.25"/>
  <cols>
    <col min="1" max="1" width="21.28515625" customWidth="1"/>
    <col min="2" max="2" width="19.7109375" customWidth="1"/>
    <col min="3" max="3" width="19.5703125" customWidth="1"/>
    <col min="4" max="4" width="27.2851562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75.75" customHeight="1" x14ac:dyDescent="0.25">
      <c r="A8" s="7" t="s">
        <v>12</v>
      </c>
      <c r="B8" s="18" t="s">
        <v>17</v>
      </c>
      <c r="C8" s="12" t="s">
        <v>139</v>
      </c>
      <c r="D8" s="58" t="s">
        <v>138</v>
      </c>
      <c r="E8" s="25">
        <f>6199000/1.19</f>
        <v>5209243.6974789919</v>
      </c>
      <c r="F8" s="25">
        <f>E8*19%</f>
        <v>989756.30252100853</v>
      </c>
      <c r="G8" s="25">
        <f>F8+E8</f>
        <v>6199000</v>
      </c>
      <c r="H8" s="25">
        <f>G8</f>
        <v>6199000</v>
      </c>
      <c r="I8" s="18" t="s">
        <v>48</v>
      </c>
      <c r="J8" s="18" t="s">
        <v>143</v>
      </c>
      <c r="K8" s="34"/>
      <c r="L8" s="1"/>
    </row>
    <row r="9" spans="1:12" ht="111" customHeight="1" x14ac:dyDescent="0.25">
      <c r="A9" s="7" t="s">
        <v>13</v>
      </c>
      <c r="B9" s="18" t="s">
        <v>25</v>
      </c>
      <c r="C9" s="13" t="s">
        <v>141</v>
      </c>
      <c r="D9" s="59" t="s">
        <v>140</v>
      </c>
      <c r="E9" s="53">
        <f>6652889/1.19</f>
        <v>5590663.0252100844</v>
      </c>
      <c r="F9" s="25">
        <f>E9*19%</f>
        <v>1062225.9747899161</v>
      </c>
      <c r="G9" s="54">
        <f>F9+E9</f>
        <v>6652889</v>
      </c>
      <c r="H9" s="25">
        <f>G9</f>
        <v>6652889</v>
      </c>
      <c r="I9" s="18" t="s">
        <v>48</v>
      </c>
      <c r="J9" s="18" t="s">
        <v>142</v>
      </c>
      <c r="K9" s="34"/>
      <c r="L9" s="1"/>
    </row>
    <row r="10" spans="1:12" ht="72.75" customHeight="1" x14ac:dyDescent="0.25">
      <c r="A10" s="7" t="s">
        <v>14</v>
      </c>
      <c r="B10" s="18" t="s">
        <v>21</v>
      </c>
      <c r="C10" s="13" t="s">
        <v>145</v>
      </c>
      <c r="D10" s="43" t="s">
        <v>144</v>
      </c>
      <c r="E10" s="25">
        <f>7479900/1.19</f>
        <v>6285630.2521008402</v>
      </c>
      <c r="F10" s="25">
        <f>E10*19%</f>
        <v>1194269.7478991596</v>
      </c>
      <c r="G10" s="25">
        <f>F10+E10</f>
        <v>7479900</v>
      </c>
      <c r="H10" s="25">
        <f>G10</f>
        <v>7479900</v>
      </c>
      <c r="I10" s="18" t="s">
        <v>48</v>
      </c>
      <c r="J10" s="18" t="s">
        <v>146</v>
      </c>
      <c r="K10" s="34"/>
      <c r="L10" s="1"/>
    </row>
    <row r="11" spans="1:12" x14ac:dyDescent="0.25">
      <c r="A11" s="10"/>
      <c r="B11" s="29"/>
      <c r="C11" s="9"/>
      <c r="D11" s="18"/>
      <c r="E11" s="25"/>
      <c r="F11" s="25"/>
      <c r="G11" s="25"/>
      <c r="H11" s="25"/>
      <c r="I11" s="18"/>
      <c r="J11" s="18"/>
      <c r="K11" s="34"/>
      <c r="L11" s="1"/>
    </row>
    <row r="12" spans="1:12" ht="19.5" customHeight="1" x14ac:dyDescent="0.25">
      <c r="A12" s="1"/>
      <c r="B12" s="1"/>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47CD01F8-3872-4B25-8E35-5D31BB9DA4A7}"/>
    <hyperlink ref="C9" r:id="rId2" location="polycard_client=search-nordic&amp;searchVariation=MCO36863129&amp;position=22&amp;search_layout=stack&amp;type=product&amp;tracking_id=d0c7ab9d-fe2f-4eb1-9517-1d775f1564af&amp;wid=MCO1425410981&amp;sid=search" display="https://www.mercadolibre.com.co/computador-portatil-gamer-asus-tuf-gaming-a15-fa507xv-mecha-gray-156-amd-ryzen-9-7940hs-32gb-de-ram-1tb-de-ssd-nvidia-geforce-rtx-4060-8gb-144hz-1920x1080px-windows-11-home/p/MCO36863129#polycard_client=search-nordic&amp;searchVariation=MCO36863129&amp;position=22&amp;search_layout=stack&amp;type=product&amp;tracking_id=d0c7ab9d-fe2f-4eb1-9517-1d775f1564af&amp;wid=MCO1425410981&amp;sid=search" xr:uid="{4AEB1A18-8A8B-40AA-9A71-9A72A0AF9C6F}"/>
    <hyperlink ref="C10" r:id="rId3" xr:uid="{D9EC56DC-8F64-40EE-82DF-ECBF54E06F0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659C-F195-4AAA-BD6A-B7C3E204E2BA}">
  <dimension ref="A1:L17"/>
  <sheetViews>
    <sheetView zoomScale="84" zoomScaleNormal="84" workbookViewId="0">
      <selection activeCell="L9" sqref="L9"/>
    </sheetView>
  </sheetViews>
  <sheetFormatPr baseColWidth="10" defaultRowHeight="15" x14ac:dyDescent="0.25"/>
  <cols>
    <col min="1" max="1" width="21.28515625" customWidth="1"/>
    <col min="2" max="2" width="19.7109375" customWidth="1"/>
    <col min="3" max="3" width="19.5703125" customWidth="1"/>
    <col min="4" max="4" width="27.2851562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75.75" customHeight="1" x14ac:dyDescent="0.25">
      <c r="A8" s="7" t="s">
        <v>12</v>
      </c>
      <c r="B8" s="18" t="s">
        <v>147</v>
      </c>
      <c r="C8" s="12" t="s">
        <v>148</v>
      </c>
      <c r="D8" s="60" t="s">
        <v>149</v>
      </c>
      <c r="E8" s="61">
        <v>1798</v>
      </c>
      <c r="F8" s="62">
        <v>0</v>
      </c>
      <c r="G8" s="62">
        <v>1798</v>
      </c>
      <c r="H8" s="17">
        <f>E8*4412</f>
        <v>7932776</v>
      </c>
      <c r="I8" s="18" t="s">
        <v>48</v>
      </c>
      <c r="J8" s="18" t="s">
        <v>150</v>
      </c>
      <c r="K8" s="34"/>
      <c r="L8" s="1"/>
    </row>
    <row r="9" spans="1:12" ht="111" customHeight="1" x14ac:dyDescent="0.25">
      <c r="A9" s="7" t="s">
        <v>13</v>
      </c>
      <c r="B9" s="18" t="s">
        <v>103</v>
      </c>
      <c r="C9" s="13" t="s">
        <v>152</v>
      </c>
      <c r="D9" s="59" t="s">
        <v>151</v>
      </c>
      <c r="E9" s="53">
        <f>5870778.13/1.19</f>
        <v>4933427</v>
      </c>
      <c r="F9" s="25">
        <f>E9*19%</f>
        <v>937351.13</v>
      </c>
      <c r="G9" s="54">
        <f>F9+E9</f>
        <v>5870778.1299999999</v>
      </c>
      <c r="H9" s="25">
        <f>G9</f>
        <v>5870778.1299999999</v>
      </c>
      <c r="I9" s="18" t="s">
        <v>48</v>
      </c>
      <c r="J9" s="18" t="s">
        <v>153</v>
      </c>
      <c r="K9" s="34"/>
      <c r="L9" s="1"/>
    </row>
    <row r="10" spans="1:12" ht="72.75" customHeight="1" x14ac:dyDescent="0.25">
      <c r="A10" s="7" t="s">
        <v>14</v>
      </c>
      <c r="B10" s="18" t="s">
        <v>156</v>
      </c>
      <c r="C10" s="13" t="s">
        <v>155</v>
      </c>
      <c r="D10" s="43" t="s">
        <v>154</v>
      </c>
      <c r="E10" s="25">
        <f>3760000/1.19</f>
        <v>3159663.8655462186</v>
      </c>
      <c r="F10" s="25">
        <f>E10*19%</f>
        <v>600336.13445378153</v>
      </c>
      <c r="G10" s="25">
        <f>F10+E10</f>
        <v>3760000</v>
      </c>
      <c r="H10" s="25">
        <f>G10</f>
        <v>3760000</v>
      </c>
      <c r="I10" s="18" t="s">
        <v>48</v>
      </c>
      <c r="J10" s="18" t="s">
        <v>157</v>
      </c>
      <c r="K10" s="34"/>
      <c r="L10" s="1"/>
    </row>
    <row r="11" spans="1:12" x14ac:dyDescent="0.25">
      <c r="A11" s="10"/>
      <c r="B11" s="29"/>
      <c r="C11" s="9"/>
      <c r="D11" s="18"/>
      <c r="E11" s="25"/>
      <c r="F11" s="25"/>
      <c r="G11" s="25"/>
      <c r="H11" s="25"/>
      <c r="I11" s="18"/>
      <c r="J11" s="18"/>
      <c r="K11" s="34"/>
      <c r="L11" s="1"/>
    </row>
    <row r="12" spans="1:12" ht="19.5" customHeight="1" x14ac:dyDescent="0.25">
      <c r="A12" s="1"/>
      <c r="B12" s="1"/>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9D6B3EE1-4E26-4E9C-9E29-62CDB98A0EFA}"/>
    <hyperlink ref="C9" r:id="rId2" xr:uid="{4FDA6EB0-6267-4745-8EAE-6DBE3E704B35}"/>
    <hyperlink ref="C10" r:id="rId3" xr:uid="{7F5F38F6-4D81-407E-8D80-7C7D8722D45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26D0-1B7A-4047-9D76-0C162A8B5634}">
  <dimension ref="A1:L17"/>
  <sheetViews>
    <sheetView zoomScale="80" zoomScaleNormal="80" workbookViewId="0">
      <selection activeCell="C10" sqref="C10"/>
    </sheetView>
  </sheetViews>
  <sheetFormatPr baseColWidth="10" defaultRowHeight="15" x14ac:dyDescent="0.25"/>
  <cols>
    <col min="1" max="1" width="21.28515625" customWidth="1"/>
    <col min="2" max="2" width="19.7109375" customWidth="1"/>
    <col min="3" max="3" width="19.5703125" customWidth="1"/>
    <col min="4" max="4" width="27.2851562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75.75" customHeight="1" x14ac:dyDescent="0.25">
      <c r="A8" s="7" t="s">
        <v>12</v>
      </c>
      <c r="B8" s="18" t="s">
        <v>158</v>
      </c>
      <c r="C8" s="12" t="s">
        <v>159</v>
      </c>
      <c r="D8" s="60" t="s">
        <v>160</v>
      </c>
      <c r="E8" s="63">
        <f>300000/1.19</f>
        <v>252100.84033613445</v>
      </c>
      <c r="F8" s="25">
        <f>E8*19%</f>
        <v>47899.159663865546</v>
      </c>
      <c r="G8" s="25">
        <f>F8+E8</f>
        <v>300000</v>
      </c>
      <c r="H8" s="25">
        <f>G8</f>
        <v>300000</v>
      </c>
      <c r="I8" s="18" t="s">
        <v>48</v>
      </c>
      <c r="J8" s="18" t="s">
        <v>161</v>
      </c>
      <c r="K8" s="34"/>
      <c r="L8" s="1"/>
    </row>
    <row r="9" spans="1:12" ht="111" customHeight="1" x14ac:dyDescent="0.25">
      <c r="A9" s="7" t="s">
        <v>13</v>
      </c>
      <c r="B9" s="18" t="s">
        <v>167</v>
      </c>
      <c r="C9" s="13" t="s">
        <v>166</v>
      </c>
      <c r="D9" s="59" t="s">
        <v>165</v>
      </c>
      <c r="E9" s="53">
        <f>667100/1.19</f>
        <v>560588.23529411771</v>
      </c>
      <c r="F9" s="25">
        <f>E9*19%</f>
        <v>106511.76470588236</v>
      </c>
      <c r="G9" s="54">
        <f>F9+E9</f>
        <v>667100.00000000012</v>
      </c>
      <c r="H9" s="25">
        <f>G9</f>
        <v>667100.00000000012</v>
      </c>
      <c r="I9" s="18" t="s">
        <v>48</v>
      </c>
      <c r="J9" s="18" t="s">
        <v>168</v>
      </c>
      <c r="K9" s="34"/>
      <c r="L9" s="1"/>
    </row>
    <row r="10" spans="1:12" ht="72.75" customHeight="1" x14ac:dyDescent="0.25">
      <c r="A10" s="7" t="s">
        <v>14</v>
      </c>
      <c r="B10" s="18" t="s">
        <v>173</v>
      </c>
      <c r="C10" s="13" t="s">
        <v>172</v>
      </c>
      <c r="D10" s="43" t="s">
        <v>174</v>
      </c>
      <c r="E10" s="25">
        <f>280000/1.19</f>
        <v>235294.11764705883</v>
      </c>
      <c r="F10" s="25">
        <f>E10*19%</f>
        <v>44705.882352941175</v>
      </c>
      <c r="G10" s="25">
        <f>F10+E10</f>
        <v>280000</v>
      </c>
      <c r="H10" s="25">
        <f>G10</f>
        <v>280000</v>
      </c>
      <c r="I10" s="18" t="s">
        <v>48</v>
      </c>
      <c r="J10" s="18" t="s">
        <v>175</v>
      </c>
      <c r="K10" s="34"/>
      <c r="L10" s="1"/>
    </row>
    <row r="11" spans="1:12" x14ac:dyDescent="0.25">
      <c r="A11" s="10"/>
      <c r="B11" s="29"/>
      <c r="C11" s="9"/>
      <c r="D11" s="18"/>
      <c r="E11" s="25"/>
      <c r="F11" s="25"/>
      <c r="G11" s="25"/>
      <c r="H11" s="25"/>
      <c r="I11" s="18"/>
      <c r="J11" s="18"/>
      <c r="K11" s="34"/>
      <c r="L11" s="1"/>
    </row>
    <row r="12" spans="1:12" ht="19.5" customHeight="1" x14ac:dyDescent="0.25">
      <c r="A12" s="1"/>
      <c r="B12" s="33"/>
      <c r="C12" s="1"/>
      <c r="D12" s="34"/>
      <c r="E12" s="46"/>
      <c r="F12" s="46"/>
      <c r="G12" s="46"/>
      <c r="H12" s="46"/>
      <c r="I12" s="34"/>
      <c r="J12" s="34"/>
      <c r="K12" s="34"/>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47E6A95A-5D1B-49D0-9FF7-54E4250950EC}"/>
    <hyperlink ref="C9" r:id="rId2" xr:uid="{3C047970-C1D9-4137-9D0D-EFFD2EA2B0CD}"/>
    <hyperlink ref="C10" r:id="rId3" xr:uid="{ED86F9C8-8EBE-4F86-B4EB-641C09D1DCB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7C04C-1779-4FFE-AB32-44BA09DB4D01}">
  <dimension ref="A1:L17"/>
  <sheetViews>
    <sheetView zoomScale="86" zoomScaleNormal="86" workbookViewId="0">
      <selection activeCell="L8" sqref="L8"/>
    </sheetView>
  </sheetViews>
  <sheetFormatPr baseColWidth="10" defaultRowHeight="15" x14ac:dyDescent="0.25"/>
  <cols>
    <col min="1" max="1" width="21.28515625" customWidth="1"/>
    <col min="2" max="2" width="19.7109375" customWidth="1"/>
    <col min="3" max="3" width="19.5703125" customWidth="1"/>
    <col min="4" max="4" width="27.2851562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75.75" customHeight="1" x14ac:dyDescent="0.25">
      <c r="A8" s="7" t="s">
        <v>12</v>
      </c>
      <c r="B8" s="22" t="s">
        <v>158</v>
      </c>
      <c r="C8" s="12" t="s">
        <v>162</v>
      </c>
      <c r="D8" s="60" t="s">
        <v>163</v>
      </c>
      <c r="E8" s="63">
        <f>52500/1.19</f>
        <v>44117.647058823532</v>
      </c>
      <c r="F8" s="25">
        <f>E8*19%</f>
        <v>8382.3529411764703</v>
      </c>
      <c r="G8" s="25">
        <f>F8+E8</f>
        <v>52500</v>
      </c>
      <c r="H8" s="25">
        <f>G8</f>
        <v>52500</v>
      </c>
      <c r="I8" s="18" t="s">
        <v>48</v>
      </c>
      <c r="J8" s="18" t="s">
        <v>164</v>
      </c>
      <c r="K8" s="34"/>
      <c r="L8" s="1"/>
    </row>
    <row r="9" spans="1:12" ht="111" customHeight="1" x14ac:dyDescent="0.25">
      <c r="A9" s="7" t="s">
        <v>13</v>
      </c>
      <c r="B9" s="22" t="s">
        <v>167</v>
      </c>
      <c r="C9" s="13" t="s">
        <v>169</v>
      </c>
      <c r="D9" s="59" t="s">
        <v>170</v>
      </c>
      <c r="E9" s="53">
        <f>52360/1.19</f>
        <v>44000</v>
      </c>
      <c r="F9" s="25">
        <f>E9*19%</f>
        <v>8360</v>
      </c>
      <c r="G9" s="54">
        <f>F9+E9</f>
        <v>52360</v>
      </c>
      <c r="H9" s="25">
        <f>G9</f>
        <v>52360</v>
      </c>
      <c r="I9" s="18" t="s">
        <v>48</v>
      </c>
      <c r="J9" s="18" t="s">
        <v>171</v>
      </c>
      <c r="K9" s="34"/>
      <c r="L9" s="1"/>
    </row>
    <row r="10" spans="1:12" ht="72.75" customHeight="1" x14ac:dyDescent="0.25">
      <c r="A10" s="7" t="s">
        <v>14</v>
      </c>
      <c r="B10" s="22" t="s">
        <v>173</v>
      </c>
      <c r="C10" s="13" t="s">
        <v>176</v>
      </c>
      <c r="D10" s="43" t="s">
        <v>177</v>
      </c>
      <c r="E10" s="25">
        <f>59216/1.19</f>
        <v>49761.34453781513</v>
      </c>
      <c r="F10" s="25">
        <f>E10*19%</f>
        <v>9454.6554621848754</v>
      </c>
      <c r="G10" s="25">
        <f>F10+E10</f>
        <v>59216.000000000007</v>
      </c>
      <c r="H10" s="25">
        <f>G10</f>
        <v>59216.000000000007</v>
      </c>
      <c r="I10" s="18" t="s">
        <v>48</v>
      </c>
      <c r="J10" s="18"/>
      <c r="K10" s="34"/>
      <c r="L10" s="1"/>
    </row>
    <row r="11" spans="1:12" ht="18" x14ac:dyDescent="0.25">
      <c r="A11" s="10"/>
      <c r="B11" s="39"/>
      <c r="C11" s="9"/>
      <c r="D11" s="18"/>
      <c r="E11" s="25"/>
      <c r="F11" s="25"/>
      <c r="G11" s="25"/>
      <c r="H11" s="25"/>
      <c r="I11" s="18"/>
      <c r="J11" s="18"/>
      <c r="K11" s="34"/>
      <c r="L11" s="1"/>
    </row>
    <row r="12" spans="1:12" ht="19.5" customHeight="1" x14ac:dyDescent="0.25">
      <c r="A12" s="1"/>
      <c r="B12" s="1"/>
      <c r="C12" s="1"/>
      <c r="D12" s="34"/>
      <c r="E12" s="46"/>
      <c r="F12" s="46"/>
      <c r="G12" s="46"/>
      <c r="H12" s="46"/>
      <c r="I12" s="34"/>
      <c r="J12" s="34"/>
      <c r="K12" s="34"/>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4FFC99DC-1169-4324-A5CD-9AF2F432FA2F}"/>
    <hyperlink ref="C9" r:id="rId2" xr:uid="{C5DFE3D4-CF63-49C4-A493-F4F5FDFF87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670F-E523-4EB3-A018-8A14CCECAC52}">
  <dimension ref="A1:L17"/>
  <sheetViews>
    <sheetView zoomScale="82" zoomScaleNormal="82" workbookViewId="0">
      <selection activeCell="C10" sqref="C10"/>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82.5" customHeight="1" x14ac:dyDescent="0.25">
      <c r="A8" s="7" t="s">
        <v>12</v>
      </c>
      <c r="B8" s="22" t="s">
        <v>17</v>
      </c>
      <c r="C8" s="12" t="s">
        <v>31</v>
      </c>
      <c r="D8" s="18" t="s">
        <v>29</v>
      </c>
      <c r="E8" s="25">
        <f>59900/1.19</f>
        <v>50336.134453781517</v>
      </c>
      <c r="F8" s="25">
        <f>E8*19%</f>
        <v>9563.8655462184888</v>
      </c>
      <c r="G8" s="25">
        <f>F8+E8</f>
        <v>59900.000000000007</v>
      </c>
      <c r="H8" s="25">
        <f>G8</f>
        <v>59900.000000000007</v>
      </c>
      <c r="I8" s="18" t="s">
        <v>48</v>
      </c>
      <c r="J8" s="16" t="s">
        <v>30</v>
      </c>
      <c r="K8" s="19"/>
      <c r="L8" s="1"/>
    </row>
    <row r="9" spans="1:12" ht="78.75" customHeight="1" x14ac:dyDescent="0.25">
      <c r="A9" s="7" t="s">
        <v>13</v>
      </c>
      <c r="B9" s="22" t="s">
        <v>21</v>
      </c>
      <c r="C9" s="13" t="s">
        <v>32</v>
      </c>
      <c r="D9" s="28" t="s">
        <v>33</v>
      </c>
      <c r="E9" s="31">
        <f>59900/1.19</f>
        <v>50336.134453781517</v>
      </c>
      <c r="F9" s="25">
        <f>E9*19%</f>
        <v>9563.8655462184888</v>
      </c>
      <c r="G9" s="25">
        <f>F9+E9</f>
        <v>59900.000000000007</v>
      </c>
      <c r="H9" s="25">
        <f>G9</f>
        <v>59900.000000000007</v>
      </c>
      <c r="I9" s="18" t="s">
        <v>48</v>
      </c>
      <c r="J9" s="20" t="s">
        <v>34</v>
      </c>
      <c r="K9" s="19"/>
      <c r="L9" s="1"/>
    </row>
    <row r="10" spans="1:12" ht="93.75" customHeight="1" x14ac:dyDescent="0.25">
      <c r="A10" s="7" t="s">
        <v>14</v>
      </c>
      <c r="B10" s="22" t="s">
        <v>25</v>
      </c>
      <c r="C10" s="13" t="s">
        <v>36</v>
      </c>
      <c r="D10" s="18" t="s">
        <v>35</v>
      </c>
      <c r="E10" s="25">
        <f>63926/1.19</f>
        <v>53719.327731092439</v>
      </c>
      <c r="F10" s="25">
        <f>E10*19%</f>
        <v>10206.672268907563</v>
      </c>
      <c r="G10" s="25">
        <f>F10+E10</f>
        <v>63926</v>
      </c>
      <c r="H10" s="25">
        <f>G10</f>
        <v>63926</v>
      </c>
      <c r="I10" s="18" t="s">
        <v>48</v>
      </c>
      <c r="J10" s="20" t="s">
        <v>37</v>
      </c>
      <c r="K10" s="19"/>
      <c r="L10" s="1"/>
    </row>
    <row r="11" spans="1:12" ht="18" x14ac:dyDescent="0.25">
      <c r="A11" s="10"/>
      <c r="B11" s="23"/>
      <c r="C11" s="9"/>
      <c r="D11" s="20"/>
      <c r="E11" s="25"/>
      <c r="F11" s="25"/>
      <c r="G11" s="25"/>
      <c r="H11" s="25"/>
      <c r="I11" s="18"/>
      <c r="J11" s="20"/>
      <c r="K11" s="19"/>
      <c r="L11" s="1"/>
    </row>
    <row r="12" spans="1:12" ht="19.5" customHeight="1" x14ac:dyDescent="0.25">
      <c r="A12" s="1"/>
      <c r="B12" s="1"/>
      <c r="C12" s="1"/>
      <c r="D12" s="1"/>
      <c r="E12" s="32"/>
      <c r="F12" s="32"/>
      <c r="G12" s="32"/>
      <c r="H12" s="32"/>
      <c r="I12" s="30"/>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8DEE9200-81AD-44B3-A81D-0F95F746A171}"/>
    <hyperlink ref="C9" r:id="rId2" xr:uid="{4587A986-0B7F-4549-8DB7-D92491457F26}"/>
    <hyperlink ref="C10" r:id="rId3" location="polycard_client=search-nordic&amp;searchVariation=MCO28613069&amp;position=6&amp;search_layout=stack&amp;type=product&amp;tracking_id=579cdc16-131c-486a-b67b-68fd7f709612&amp;wid=MCO2090691328&amp;sid=search" xr:uid="{52D397A2-F9CB-476A-90CF-42BF37EC5E7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91FC-E521-4CF8-AB80-55B5690243A5}">
  <dimension ref="A1:L17"/>
  <sheetViews>
    <sheetView zoomScale="89" zoomScaleNormal="89" workbookViewId="0">
      <selection activeCell="C10" sqref="C10"/>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98.25" customHeight="1" x14ac:dyDescent="0.25">
      <c r="A8" s="7" t="s">
        <v>12</v>
      </c>
      <c r="B8" s="22" t="s">
        <v>17</v>
      </c>
      <c r="C8" s="12" t="s">
        <v>41</v>
      </c>
      <c r="D8" s="18" t="s">
        <v>42</v>
      </c>
      <c r="E8" s="25">
        <f>29900/1.19</f>
        <v>25126.050420168067</v>
      </c>
      <c r="F8" s="25">
        <f>E8*19%</f>
        <v>4773.9495798319331</v>
      </c>
      <c r="G8" s="25">
        <f>F8+E8</f>
        <v>29900</v>
      </c>
      <c r="H8" s="25">
        <f>G8</f>
        <v>29900</v>
      </c>
      <c r="I8" s="18" t="s">
        <v>48</v>
      </c>
      <c r="J8" s="18" t="s">
        <v>43</v>
      </c>
      <c r="K8" s="34"/>
      <c r="L8" s="1"/>
    </row>
    <row r="9" spans="1:12" ht="75" customHeight="1" x14ac:dyDescent="0.25">
      <c r="A9" s="7" t="s">
        <v>13</v>
      </c>
      <c r="B9" s="22" t="s">
        <v>21</v>
      </c>
      <c r="C9" s="13" t="s">
        <v>44</v>
      </c>
      <c r="D9" s="18" t="s">
        <v>38</v>
      </c>
      <c r="E9" s="25">
        <f>16900/1.19</f>
        <v>14201.680672268909</v>
      </c>
      <c r="F9" s="25">
        <f>E9*19%</f>
        <v>2698.3193277310929</v>
      </c>
      <c r="G9" s="25">
        <f>F9+E9</f>
        <v>16900</v>
      </c>
      <c r="H9" s="25">
        <f>G9</f>
        <v>16900</v>
      </c>
      <c r="I9" s="18" t="s">
        <v>48</v>
      </c>
      <c r="J9" s="18" t="s">
        <v>45</v>
      </c>
      <c r="K9" s="34"/>
      <c r="L9" s="1"/>
    </row>
    <row r="10" spans="1:12" ht="81.75" customHeight="1" x14ac:dyDescent="0.25">
      <c r="A10" s="7" t="s">
        <v>14</v>
      </c>
      <c r="B10" s="35" t="s">
        <v>25</v>
      </c>
      <c r="C10" s="13" t="s">
        <v>39</v>
      </c>
      <c r="D10" s="18" t="s">
        <v>38</v>
      </c>
      <c r="E10" s="25">
        <f>22000/1.19</f>
        <v>18487.394957983193</v>
      </c>
      <c r="F10" s="25">
        <f>E10*19%</f>
        <v>3512.6050420168067</v>
      </c>
      <c r="G10" s="25">
        <f>F10+E10</f>
        <v>22000</v>
      </c>
      <c r="H10" s="25">
        <f>G10</f>
        <v>22000</v>
      </c>
      <c r="I10" s="18" t="s">
        <v>48</v>
      </c>
      <c r="J10" s="18" t="s">
        <v>40</v>
      </c>
      <c r="K10" s="34"/>
      <c r="L10" s="1"/>
    </row>
    <row r="11" spans="1:12" ht="18" x14ac:dyDescent="0.25">
      <c r="A11" s="10"/>
      <c r="B11" s="23"/>
      <c r="C11" s="9"/>
      <c r="D11" s="9"/>
      <c r="E11" s="26"/>
      <c r="F11" s="26"/>
      <c r="G11" s="26"/>
      <c r="H11" s="26"/>
      <c r="I11" s="9"/>
      <c r="J11" s="9"/>
      <c r="K11" s="1"/>
      <c r="L11" s="1"/>
    </row>
    <row r="12" spans="1:12" ht="19.5" customHeight="1" x14ac:dyDescent="0.25">
      <c r="A12" s="1"/>
      <c r="B12" s="24"/>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10" r:id="rId1" location="polycard_client=search-nordic&amp;searchVariation=MCO21455691&amp;position=2&amp;search_layout=stack&amp;type=product&amp;tracking_id=0cfa2e0f-6bdc-4f04-8b36-cc43fb7a596e&amp;wid=MCO1307881687&amp;sid=search" xr:uid="{2CF50CF8-9AE9-4857-AEDB-9A24874664E5}"/>
    <hyperlink ref="C8" r:id="rId2" xr:uid="{004C2757-9DD4-4395-BFDE-D9FC3060DF09}"/>
    <hyperlink ref="C9" r:id="rId3" xr:uid="{200F4274-34A7-4FD4-9398-89823C6DF6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A313-4D13-482E-8086-C6F9062DBE5B}">
  <dimension ref="A1:L17"/>
  <sheetViews>
    <sheetView topLeftCell="A4" zoomScale="89" zoomScaleNormal="89" workbookViewId="0">
      <selection activeCell="C10" sqref="C10"/>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96" customHeight="1" x14ac:dyDescent="0.25">
      <c r="A8" s="7" t="s">
        <v>12</v>
      </c>
      <c r="B8" s="18" t="s">
        <v>17</v>
      </c>
      <c r="C8" s="12" t="s">
        <v>46</v>
      </c>
      <c r="D8" s="18" t="s">
        <v>47</v>
      </c>
      <c r="E8" s="36">
        <f>2199000/1.19</f>
        <v>1847899.1596638656</v>
      </c>
      <c r="F8" s="36">
        <f>E8*19%</f>
        <v>351100.84033613448</v>
      </c>
      <c r="G8" s="36">
        <f>F8+E8</f>
        <v>2199000</v>
      </c>
      <c r="H8" s="36">
        <f>G8</f>
        <v>2199000</v>
      </c>
      <c r="I8" s="18" t="s">
        <v>48</v>
      </c>
      <c r="J8" s="18" t="s">
        <v>49</v>
      </c>
      <c r="K8" s="34"/>
      <c r="L8" s="1"/>
    </row>
    <row r="9" spans="1:12" ht="143.25" customHeight="1" x14ac:dyDescent="0.25">
      <c r="A9" s="7" t="s">
        <v>13</v>
      </c>
      <c r="B9" s="18" t="s">
        <v>21</v>
      </c>
      <c r="C9" s="13" t="s">
        <v>50</v>
      </c>
      <c r="D9" s="18" t="s">
        <v>51</v>
      </c>
      <c r="E9" s="36">
        <f xml:space="preserve"> 1999900/1.19</f>
        <v>1680588.2352941178</v>
      </c>
      <c r="F9" s="36">
        <f>E9*19%</f>
        <v>319311.76470588241</v>
      </c>
      <c r="G9" s="36">
        <f>F9+E9</f>
        <v>1999900.0000000002</v>
      </c>
      <c r="H9" s="36">
        <f>G9</f>
        <v>1999900.0000000002</v>
      </c>
      <c r="I9" s="18" t="s">
        <v>48</v>
      </c>
      <c r="J9" s="18" t="s">
        <v>52</v>
      </c>
      <c r="K9" s="34"/>
      <c r="L9" s="1"/>
    </row>
    <row r="10" spans="1:12" ht="75" customHeight="1" x14ac:dyDescent="0.25">
      <c r="A10" s="7" t="s">
        <v>14</v>
      </c>
      <c r="B10" s="18" t="s">
        <v>25</v>
      </c>
      <c r="C10" s="13" t="s">
        <v>53</v>
      </c>
      <c r="D10" s="18" t="s">
        <v>54</v>
      </c>
      <c r="E10" s="36">
        <f>2027900/1.19</f>
        <v>1704117.6470588236</v>
      </c>
      <c r="F10" s="36">
        <f>E10*19%</f>
        <v>323782.3529411765</v>
      </c>
      <c r="G10" s="36">
        <f>F10+E10</f>
        <v>2027900</v>
      </c>
      <c r="H10" s="36">
        <f>G10</f>
        <v>2027900</v>
      </c>
      <c r="I10" s="18" t="s">
        <v>48</v>
      </c>
      <c r="J10" s="18" t="s">
        <v>55</v>
      </c>
      <c r="K10" s="34"/>
      <c r="L10" s="1"/>
    </row>
    <row r="11" spans="1:12" x14ac:dyDescent="0.25">
      <c r="A11" s="10"/>
      <c r="B11" s="20"/>
      <c r="C11" s="9"/>
      <c r="D11" s="9"/>
      <c r="E11" s="37"/>
      <c r="F11" s="37"/>
      <c r="G11" s="37"/>
      <c r="H11" s="37"/>
      <c r="I11" s="9"/>
      <c r="J11" s="9"/>
      <c r="K11" s="1"/>
      <c r="L11" s="1"/>
    </row>
    <row r="12" spans="1:12" ht="19.5" customHeight="1" x14ac:dyDescent="0.25">
      <c r="A12" s="1"/>
      <c r="B12" s="19"/>
      <c r="C12" s="1"/>
      <c r="D12" s="1"/>
      <c r="E12" s="38"/>
      <c r="F12" s="38"/>
      <c r="G12" s="38"/>
      <c r="H12" s="38"/>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5D00ABDB-CD7D-4D4F-9C3C-8672B3260539}"/>
    <hyperlink ref="C9" r:id="rId2" xr:uid="{B13EFD89-8422-4996-99C4-121A5EC867FA}"/>
    <hyperlink ref="C10" r:id="rId3" location="searchVariation%3DMCO24162964%26position%3D8%26search_layout%3Dstack%26type%3Dproduct%26tracking_id%3D09f701ae-39c9-48b1-b4a5-02bf681834ac" display="https://www.mercadolibre.com.co/portatil-lenovo-ryzen-7-5700u-ram-20gb-ssd-512gb-fhd-ideapad-color-abyss-blue/p/MCO24162964#searchVariation%3DMCO24162964%26position%3D8%26search_layout%3Dstack%26type%3Dproduct%26tracking_id%3D09f701ae-39c9-48b1-b4a5-02bf681834ac" xr:uid="{178F2063-B743-4665-A8B2-8DA0EA51A5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B131-E94B-4D1C-829D-8633F0AC6F9A}">
  <dimension ref="A1:L17"/>
  <sheetViews>
    <sheetView zoomScale="84" zoomScaleNormal="84" workbookViewId="0">
      <selection activeCell="G8" sqref="E8:G8"/>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93.75" customHeight="1" x14ac:dyDescent="0.25">
      <c r="A8" s="7" t="s">
        <v>12</v>
      </c>
      <c r="B8" s="22" t="s">
        <v>95</v>
      </c>
      <c r="C8" s="14" t="s">
        <v>100</v>
      </c>
      <c r="D8" s="18" t="s">
        <v>94</v>
      </c>
      <c r="E8" s="47">
        <v>389.9</v>
      </c>
      <c r="F8" s="47">
        <v>124.11</v>
      </c>
      <c r="G8" s="47">
        <f>F8+E8</f>
        <v>514.01</v>
      </c>
      <c r="H8" s="25">
        <f>G8*4035</f>
        <v>2074030.3499999999</v>
      </c>
      <c r="I8" s="18" t="s">
        <v>48</v>
      </c>
      <c r="J8" s="18" t="s">
        <v>96</v>
      </c>
      <c r="K8" s="34"/>
      <c r="L8" s="1"/>
    </row>
    <row r="9" spans="1:12" ht="60" customHeight="1" x14ac:dyDescent="0.25">
      <c r="A9" s="7" t="s">
        <v>13</v>
      </c>
      <c r="B9" s="22" t="s">
        <v>25</v>
      </c>
      <c r="C9" s="13" t="s">
        <v>98</v>
      </c>
      <c r="D9" s="18" t="s">
        <v>97</v>
      </c>
      <c r="E9" s="25">
        <f>5444444/1.19</f>
        <v>4575163.0252100844</v>
      </c>
      <c r="F9" s="25">
        <f>E9*19%</f>
        <v>869280.97478991607</v>
      </c>
      <c r="G9" s="25">
        <f>F9+E9</f>
        <v>5444444</v>
      </c>
      <c r="H9" s="25">
        <f>G9</f>
        <v>5444444</v>
      </c>
      <c r="I9" s="18" t="s">
        <v>48</v>
      </c>
      <c r="J9" s="18" t="s">
        <v>99</v>
      </c>
      <c r="K9" s="34"/>
      <c r="L9" s="1"/>
    </row>
    <row r="10" spans="1:12" ht="57" customHeight="1" x14ac:dyDescent="0.25">
      <c r="A10" s="7" t="s">
        <v>14</v>
      </c>
      <c r="B10" s="22" t="s">
        <v>103</v>
      </c>
      <c r="C10" s="13" t="s">
        <v>102</v>
      </c>
      <c r="D10" s="18" t="s">
        <v>104</v>
      </c>
      <c r="E10" s="25">
        <v>4400045</v>
      </c>
      <c r="F10" s="25">
        <f>E10*19%</f>
        <v>836008.55</v>
      </c>
      <c r="G10" s="25">
        <f>F10+E10</f>
        <v>5236053.55</v>
      </c>
      <c r="H10" s="25">
        <f>G10</f>
        <v>5236053.55</v>
      </c>
      <c r="I10" s="18" t="s">
        <v>48</v>
      </c>
      <c r="J10" s="18" t="s">
        <v>101</v>
      </c>
      <c r="K10" s="34"/>
      <c r="L10" s="1"/>
    </row>
    <row r="11" spans="1:12" ht="18" x14ac:dyDescent="0.25">
      <c r="A11" s="10"/>
      <c r="B11" s="39"/>
      <c r="C11" s="9"/>
      <c r="D11" s="18"/>
      <c r="E11" s="25"/>
      <c r="F11" s="25"/>
      <c r="G11" s="25"/>
      <c r="H11" s="25"/>
      <c r="I11" s="18"/>
      <c r="J11" s="18"/>
      <c r="K11" s="34"/>
      <c r="L11" s="1"/>
    </row>
    <row r="12" spans="1:12" ht="19.5" customHeight="1" x14ac:dyDescent="0.25">
      <c r="A12" s="1"/>
      <c r="B12" s="1"/>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10" r:id="rId1" display="https://lasus.com.co/es/servidor-lenovo-thinksystem-st50-e-2224g-16gb?utm_campaign=10042635084&amp;utm_source=google&amp;utm_medium=cpc&amp;utm_content=546434688128&amp;utm_term=&amp;adgroupid=126789559185&amp;gad_source=1&amp;gclid=EAIaIQobChMIse7-jeryhwMVQaBaBR3DsQpsEAYYBiABEgJM5PD_BwE" xr:uid="{8652E0FF-91D5-43BD-9521-6B3584CE1F3C}"/>
    <hyperlink ref="C9" r:id="rId2" location="polycard_client=search-nordic&amp;position=8&amp;search_layout=stack&amp;type=item&amp;tracking_id=5984ee6a-f70e-40e3-98dc-95eacd8abf6d" xr:uid="{B65A0B8B-C45B-4B65-BCF9-3EAF771C48D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3EAF-BEA3-4A65-BE89-91EE1CB2807C}">
  <dimension ref="A1:L17"/>
  <sheetViews>
    <sheetView zoomScale="86" zoomScaleNormal="86" workbookViewId="0">
      <selection activeCell="K8" sqref="K8"/>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58.5" customHeight="1" x14ac:dyDescent="0.25">
      <c r="A8" s="7" t="s">
        <v>12</v>
      </c>
      <c r="B8" s="22" t="s">
        <v>60</v>
      </c>
      <c r="C8" s="12" t="s">
        <v>59</v>
      </c>
      <c r="D8" s="18" t="s">
        <v>61</v>
      </c>
      <c r="E8" s="25">
        <f>57000/1.19</f>
        <v>47899.159663865546</v>
      </c>
      <c r="F8" s="25">
        <f>E8*19%</f>
        <v>9100.8403361344535</v>
      </c>
      <c r="G8" s="25">
        <f>F8+E8</f>
        <v>57000</v>
      </c>
      <c r="H8" s="25">
        <f>G8</f>
        <v>57000</v>
      </c>
      <c r="I8" s="18" t="s">
        <v>48</v>
      </c>
      <c r="J8" s="18" t="s">
        <v>62</v>
      </c>
      <c r="K8" s="33"/>
      <c r="L8" s="1"/>
    </row>
    <row r="9" spans="1:12" ht="60" customHeight="1" x14ac:dyDescent="0.25">
      <c r="A9" s="7" t="s">
        <v>13</v>
      </c>
      <c r="B9" s="22" t="s">
        <v>21</v>
      </c>
      <c r="C9" s="13" t="s">
        <v>56</v>
      </c>
      <c r="D9" s="29" t="s">
        <v>57</v>
      </c>
      <c r="E9" s="25">
        <f>30000/1.19</f>
        <v>25210.084033613446</v>
      </c>
      <c r="F9" s="25">
        <f>E9*19%</f>
        <v>4789.9159663865548</v>
      </c>
      <c r="G9" s="25">
        <f>F9+E9</f>
        <v>30000</v>
      </c>
      <c r="H9" s="25">
        <f>G9</f>
        <v>30000</v>
      </c>
      <c r="I9" s="18" t="s">
        <v>48</v>
      </c>
      <c r="J9" s="29" t="s">
        <v>58</v>
      </c>
      <c r="K9" s="33"/>
      <c r="L9" s="1"/>
    </row>
    <row r="10" spans="1:12" ht="57" customHeight="1" x14ac:dyDescent="0.25">
      <c r="A10" s="7" t="s">
        <v>14</v>
      </c>
      <c r="B10" s="22" t="s">
        <v>64</v>
      </c>
      <c r="C10" s="13" t="s">
        <v>63</v>
      </c>
      <c r="D10" s="29" t="s">
        <v>65</v>
      </c>
      <c r="E10" s="25">
        <f>40000/1.19</f>
        <v>33613.445378151264</v>
      </c>
      <c r="F10" s="25">
        <f>E10*19%</f>
        <v>6386.5546218487398</v>
      </c>
      <c r="G10" s="25">
        <f>F10+E10</f>
        <v>40000</v>
      </c>
      <c r="H10" s="25">
        <f>G10</f>
        <v>40000</v>
      </c>
      <c r="I10" s="18" t="s">
        <v>48</v>
      </c>
      <c r="J10" s="29" t="s">
        <v>66</v>
      </c>
      <c r="K10" s="33"/>
      <c r="L10" s="1"/>
    </row>
    <row r="11" spans="1:12" ht="18" x14ac:dyDescent="0.25">
      <c r="A11" s="10"/>
      <c r="B11" s="23"/>
      <c r="C11" s="9"/>
      <c r="D11" s="29"/>
      <c r="E11" s="41"/>
      <c r="F11" s="41"/>
      <c r="G11" s="41"/>
      <c r="H11" s="41"/>
      <c r="I11" s="29"/>
      <c r="J11" s="29"/>
      <c r="K11" s="33"/>
      <c r="L11" s="1"/>
    </row>
    <row r="12" spans="1:12" ht="19.5" customHeight="1" x14ac:dyDescent="0.25">
      <c r="A12" s="1"/>
      <c r="B12" s="24"/>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9" r:id="rId1" xr:uid="{769DEC5D-F7F6-4327-83E0-E26BDCFC1A9B}"/>
    <hyperlink ref="C8" r:id="rId2" xr:uid="{1E5C462C-0631-4340-A6D1-2A2A40ED06DE}"/>
    <hyperlink ref="C10" r:id="rId3" xr:uid="{C8AC024E-8951-4BCE-9EA0-802A4ADD08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4C1F-53CE-478A-90A6-66499FC71746}">
  <dimension ref="A1:L17"/>
  <sheetViews>
    <sheetView zoomScale="87" zoomScaleNormal="87" workbookViewId="0">
      <selection activeCell="L8" sqref="L8"/>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58.5" customHeight="1" x14ac:dyDescent="0.25">
      <c r="A8" s="7" t="s">
        <v>12</v>
      </c>
      <c r="B8" s="22" t="s">
        <v>67</v>
      </c>
      <c r="C8" s="12" t="s">
        <v>68</v>
      </c>
      <c r="D8" s="18" t="s">
        <v>74</v>
      </c>
      <c r="E8" s="25">
        <f>168980/1.19</f>
        <v>142000</v>
      </c>
      <c r="F8" s="25">
        <f>E8*19%</f>
        <v>26980</v>
      </c>
      <c r="G8" s="25">
        <f>F8+E8</f>
        <v>168980</v>
      </c>
      <c r="H8" s="25">
        <f>G8</f>
        <v>168980</v>
      </c>
      <c r="I8" s="18" t="s">
        <v>48</v>
      </c>
      <c r="J8" s="18" t="s">
        <v>69</v>
      </c>
      <c r="K8" s="34"/>
      <c r="L8" s="1"/>
    </row>
    <row r="9" spans="1:12" ht="67.5" customHeight="1" x14ac:dyDescent="0.25">
      <c r="A9" s="7" t="s">
        <v>13</v>
      </c>
      <c r="B9" s="35" t="s">
        <v>126</v>
      </c>
      <c r="C9" s="8" t="s">
        <v>124</v>
      </c>
      <c r="D9" s="42" t="s">
        <v>125</v>
      </c>
      <c r="E9" s="25">
        <f>273173/1.19</f>
        <v>229557.14285714287</v>
      </c>
      <c r="F9" s="25">
        <f>E9*19%</f>
        <v>43615.857142857145</v>
      </c>
      <c r="G9" s="25">
        <f>F9+E9</f>
        <v>273173</v>
      </c>
      <c r="H9" s="25">
        <f>G9</f>
        <v>273173</v>
      </c>
      <c r="I9" s="18" t="s">
        <v>48</v>
      </c>
      <c r="J9" s="18" t="s">
        <v>127</v>
      </c>
      <c r="K9" s="34"/>
      <c r="L9" s="1"/>
    </row>
    <row r="10" spans="1:12" ht="57" customHeight="1" x14ac:dyDescent="0.25">
      <c r="A10" s="7" t="s">
        <v>14</v>
      </c>
      <c r="B10" s="35" t="s">
        <v>130</v>
      </c>
      <c r="C10" s="9" t="s">
        <v>129</v>
      </c>
      <c r="D10" s="43" t="s">
        <v>128</v>
      </c>
      <c r="E10" s="25">
        <f>2299000/1.19</f>
        <v>1931932.7731092437</v>
      </c>
      <c r="F10" s="25">
        <f>E10*19%</f>
        <v>367067.22689075628</v>
      </c>
      <c r="G10" s="25">
        <f>F10+E10</f>
        <v>2299000</v>
      </c>
      <c r="H10" s="25">
        <f>G10</f>
        <v>2299000</v>
      </c>
      <c r="I10" s="18" t="s">
        <v>48</v>
      </c>
      <c r="J10" s="18" t="s">
        <v>131</v>
      </c>
      <c r="K10" s="34"/>
      <c r="L10" s="1"/>
    </row>
    <row r="11" spans="1:12" ht="18" x14ac:dyDescent="0.25">
      <c r="A11" s="10"/>
      <c r="B11" s="23"/>
      <c r="C11" s="9"/>
      <c r="D11" s="18"/>
      <c r="E11" s="25"/>
      <c r="F11" s="25"/>
      <c r="G11" s="25"/>
      <c r="H11" s="25"/>
      <c r="I11" s="18"/>
      <c r="J11" s="18"/>
      <c r="K11" s="34"/>
      <c r="L11" s="1"/>
    </row>
    <row r="12" spans="1:12" ht="19.5" customHeight="1" x14ac:dyDescent="0.25">
      <c r="A12" s="1"/>
      <c r="B12" s="24"/>
      <c r="C12" s="1"/>
      <c r="D12" s="1"/>
      <c r="E12" s="27"/>
      <c r="F12" s="27"/>
      <c r="G12" s="27"/>
      <c r="H12" s="27"/>
      <c r="I12" s="1"/>
      <c r="J12" s="1"/>
      <c r="K12" s="1"/>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FC2B1F6B-8E17-42D6-9CBB-947C73FB764B}"/>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1E6E9-FB45-4E89-BC3C-07A44F6EBF2C}">
  <dimension ref="A1:L17"/>
  <sheetViews>
    <sheetView zoomScale="86" zoomScaleNormal="86" workbookViewId="0">
      <selection activeCell="H9" sqref="H9"/>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66" customHeight="1" x14ac:dyDescent="0.25">
      <c r="A8" s="7" t="s">
        <v>12</v>
      </c>
      <c r="B8" s="22" t="s">
        <v>71</v>
      </c>
      <c r="C8" s="12" t="s">
        <v>70</v>
      </c>
      <c r="D8" s="44" t="s">
        <v>73</v>
      </c>
      <c r="E8" s="40">
        <v>45</v>
      </c>
      <c r="F8" s="40">
        <v>0</v>
      </c>
      <c r="G8" s="40">
        <v>45</v>
      </c>
      <c r="H8" s="25">
        <f>G8*4035</f>
        <v>181575</v>
      </c>
      <c r="I8" s="18" t="s">
        <v>48</v>
      </c>
      <c r="J8" s="18" t="s">
        <v>72</v>
      </c>
      <c r="K8" s="34"/>
      <c r="L8" s="1"/>
    </row>
    <row r="9" spans="1:12" ht="72" customHeight="1" x14ac:dyDescent="0.25">
      <c r="A9" s="7" t="s">
        <v>13</v>
      </c>
      <c r="B9" s="22" t="s">
        <v>126</v>
      </c>
      <c r="C9" s="15" t="s">
        <v>133</v>
      </c>
      <c r="D9" s="45" t="s">
        <v>132</v>
      </c>
      <c r="E9" s="25">
        <f>140245/1.19</f>
        <v>117852.94117647059</v>
      </c>
      <c r="F9" s="25">
        <f>E9*19%</f>
        <v>22392.058823529413</v>
      </c>
      <c r="G9" s="25">
        <f>F9+E9</f>
        <v>140245</v>
      </c>
      <c r="H9" s="25">
        <f>G9</f>
        <v>140245</v>
      </c>
      <c r="I9" s="18" t="s">
        <v>48</v>
      </c>
      <c r="J9" s="18" t="s">
        <v>134</v>
      </c>
      <c r="K9" s="34"/>
      <c r="L9" s="1"/>
    </row>
    <row r="10" spans="1:12" ht="57" customHeight="1" x14ac:dyDescent="0.25">
      <c r="A10" s="7" t="s">
        <v>14</v>
      </c>
      <c r="B10" s="22" t="s">
        <v>25</v>
      </c>
      <c r="C10" s="13" t="s">
        <v>135</v>
      </c>
      <c r="D10" s="18" t="s">
        <v>136</v>
      </c>
      <c r="E10" s="25">
        <f>59950/1.19</f>
        <v>50378.151260504201</v>
      </c>
      <c r="F10" s="25">
        <f>E10*19%</f>
        <v>9571.8487394957974</v>
      </c>
      <c r="G10" s="25">
        <f>F10+E10</f>
        <v>59950</v>
      </c>
      <c r="H10" s="25">
        <f>G10</f>
        <v>59950</v>
      </c>
      <c r="I10" s="18" t="s">
        <v>48</v>
      </c>
      <c r="J10" s="18" t="s">
        <v>137</v>
      </c>
      <c r="K10" s="34"/>
      <c r="L10" s="1"/>
    </row>
    <row r="11" spans="1:12" ht="18" x14ac:dyDescent="0.25">
      <c r="A11" s="10"/>
      <c r="B11" s="22"/>
      <c r="C11" s="9"/>
      <c r="D11" s="18"/>
      <c r="E11" s="25"/>
      <c r="F11" s="25"/>
      <c r="G11" s="25"/>
      <c r="H11" s="25"/>
      <c r="I11" s="18"/>
      <c r="J11" s="18"/>
      <c r="K11" s="34"/>
      <c r="L11" s="1"/>
    </row>
    <row r="12" spans="1:12" ht="19.5" customHeight="1" x14ac:dyDescent="0.25">
      <c r="A12" s="1"/>
      <c r="B12" s="30"/>
      <c r="C12" s="1"/>
      <c r="D12" s="34"/>
      <c r="E12" s="46"/>
      <c r="F12" s="46"/>
      <c r="G12" s="46"/>
      <c r="H12" s="46"/>
      <c r="I12" s="34"/>
      <c r="J12" s="34"/>
      <c r="K12" s="34"/>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AB9CD2FE-D6D3-41F0-9AEB-33058852628B}"/>
    <hyperlink ref="C10" r:id="rId2" location="polycard_client=search-nordic&amp;position=23&amp;search_layout=stack&amp;type=item&amp;tracking_id=c7503698-2b14-4e4b-bd35-8000d12b3086" xr:uid="{D0C536C3-A473-4D27-9A45-B5745F33F044}"/>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596F-ABE6-45EA-BC8A-259188DACE13}">
  <dimension ref="A1:L17"/>
  <sheetViews>
    <sheetView zoomScale="89" zoomScaleNormal="89" workbookViewId="0">
      <selection activeCell="I9" sqref="I9"/>
    </sheetView>
  </sheetViews>
  <sheetFormatPr baseColWidth="10" defaultRowHeight="15" x14ac:dyDescent="0.25"/>
  <cols>
    <col min="1" max="1" width="21.28515625" customWidth="1"/>
    <col min="2" max="2" width="19.7109375" customWidth="1"/>
    <col min="3" max="3" width="19.5703125" customWidth="1"/>
    <col min="4" max="4" width="19.85546875" customWidth="1"/>
    <col min="5" max="5" width="23.7109375" customWidth="1"/>
    <col min="6" max="6" width="18.85546875" customWidth="1"/>
    <col min="7" max="7" width="17.42578125" customWidth="1"/>
    <col min="8" max="8" width="20.28515625" customWidth="1"/>
    <col min="9" max="9" width="18.28515625" customWidth="1"/>
    <col min="10" max="10" width="24.42578125" customWidth="1"/>
  </cols>
  <sheetData>
    <row r="1" spans="1:12" x14ac:dyDescent="0.25">
      <c r="A1" s="1"/>
      <c r="B1" s="1"/>
      <c r="C1" s="1"/>
      <c r="D1" s="1"/>
      <c r="E1" s="1"/>
      <c r="F1" s="1"/>
      <c r="G1" s="1"/>
      <c r="H1" s="1"/>
      <c r="I1" s="1"/>
      <c r="J1" s="1"/>
      <c r="K1" s="1"/>
      <c r="L1" s="1"/>
    </row>
    <row r="2" spans="1:12" ht="15.75" x14ac:dyDescent="0.25">
      <c r="A2" s="1"/>
      <c r="B2" s="1"/>
      <c r="C2" s="1"/>
      <c r="D2" s="64" t="s">
        <v>0</v>
      </c>
      <c r="E2" s="65"/>
      <c r="F2" s="65"/>
      <c r="G2" s="65"/>
      <c r="H2" s="65"/>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66" t="s">
        <v>1</v>
      </c>
      <c r="B5" s="67"/>
      <c r="C5" s="67"/>
      <c r="D5" s="67"/>
      <c r="E5" s="67"/>
      <c r="F5" s="67"/>
      <c r="G5" s="67"/>
      <c r="H5" s="67"/>
      <c r="I5" s="67"/>
      <c r="J5" s="68"/>
      <c r="K5" s="1"/>
      <c r="L5" s="1"/>
    </row>
    <row r="6" spans="1:12" x14ac:dyDescent="0.25">
      <c r="A6" s="1"/>
      <c r="B6" s="1"/>
      <c r="C6" s="1"/>
      <c r="D6" s="1"/>
      <c r="E6" s="1"/>
      <c r="F6" s="1"/>
      <c r="G6" s="1"/>
      <c r="H6" s="1"/>
      <c r="I6" s="1"/>
      <c r="J6" s="1"/>
      <c r="K6" s="1"/>
      <c r="L6" s="1"/>
    </row>
    <row r="7" spans="1:12" ht="57" x14ac:dyDescent="0.25">
      <c r="A7" s="2" t="s">
        <v>2</v>
      </c>
      <c r="B7" s="3" t="s">
        <v>3</v>
      </c>
      <c r="C7" s="3" t="s">
        <v>4</v>
      </c>
      <c r="D7" s="3" t="s">
        <v>5</v>
      </c>
      <c r="E7" s="3" t="s">
        <v>6</v>
      </c>
      <c r="F7" s="4" t="s">
        <v>7</v>
      </c>
      <c r="G7" s="5" t="s">
        <v>8</v>
      </c>
      <c r="H7" s="6" t="s">
        <v>9</v>
      </c>
      <c r="I7" s="3" t="s">
        <v>10</v>
      </c>
      <c r="J7" s="3" t="s">
        <v>11</v>
      </c>
      <c r="K7" s="11"/>
      <c r="L7" s="11"/>
    </row>
    <row r="8" spans="1:12" ht="69" customHeight="1" x14ac:dyDescent="0.25">
      <c r="A8" s="7" t="s">
        <v>12</v>
      </c>
      <c r="B8" s="18" t="s">
        <v>17</v>
      </c>
      <c r="C8" s="12" t="s">
        <v>76</v>
      </c>
      <c r="D8" s="18" t="s">
        <v>77</v>
      </c>
      <c r="E8" s="25">
        <f>44900/1.19</f>
        <v>37731.092436974788</v>
      </c>
      <c r="F8" s="25">
        <f>E8*19%</f>
        <v>7168.90756302521</v>
      </c>
      <c r="G8" s="25">
        <f>F8+E8</f>
        <v>44900</v>
      </c>
      <c r="H8" s="25">
        <f>G8</f>
        <v>44900</v>
      </c>
      <c r="I8" s="18" t="s">
        <v>48</v>
      </c>
      <c r="J8" s="18" t="s">
        <v>78</v>
      </c>
      <c r="K8" s="33"/>
      <c r="L8" s="1"/>
    </row>
    <row r="9" spans="1:12" ht="60" customHeight="1" x14ac:dyDescent="0.25">
      <c r="A9" s="7" t="s">
        <v>13</v>
      </c>
      <c r="B9" s="18" t="s">
        <v>21</v>
      </c>
      <c r="C9" s="13" t="s">
        <v>79</v>
      </c>
      <c r="D9" s="29" t="s">
        <v>80</v>
      </c>
      <c r="E9" s="25">
        <f>37000/1.19</f>
        <v>31092.436974789918</v>
      </c>
      <c r="F9" s="25">
        <f>E9*19%</f>
        <v>5907.5630252100846</v>
      </c>
      <c r="G9" s="25">
        <f>F9+E9</f>
        <v>37000</v>
      </c>
      <c r="H9" s="25">
        <f>G9</f>
        <v>37000</v>
      </c>
      <c r="I9" s="18" t="s">
        <v>48</v>
      </c>
      <c r="J9" s="29" t="s">
        <v>81</v>
      </c>
      <c r="K9" s="33"/>
      <c r="L9" s="1"/>
    </row>
    <row r="10" spans="1:12" ht="57" customHeight="1" x14ac:dyDescent="0.25">
      <c r="A10" s="7" t="s">
        <v>14</v>
      </c>
      <c r="B10" s="18" t="s">
        <v>75</v>
      </c>
      <c r="C10" s="13" t="s">
        <v>82</v>
      </c>
      <c r="D10" s="29" t="s">
        <v>83</v>
      </c>
      <c r="E10" s="48">
        <f>16572/1.19</f>
        <v>13926.050420168069</v>
      </c>
      <c r="F10" s="25">
        <f>E10*19%</f>
        <v>2645.9495798319331</v>
      </c>
      <c r="G10" s="25">
        <f>F10+E10</f>
        <v>16572</v>
      </c>
      <c r="H10" s="25">
        <f>G10</f>
        <v>16572</v>
      </c>
      <c r="I10" s="18" t="s">
        <v>48</v>
      </c>
      <c r="J10" s="29" t="s">
        <v>84</v>
      </c>
      <c r="K10" s="33"/>
      <c r="L10" s="1"/>
    </row>
    <row r="11" spans="1:12" x14ac:dyDescent="0.25">
      <c r="A11" s="10"/>
      <c r="B11" s="29"/>
      <c r="C11" s="9"/>
      <c r="D11" s="29"/>
      <c r="E11" s="41"/>
      <c r="F11" s="41"/>
      <c r="G11" s="41"/>
      <c r="H11" s="41"/>
      <c r="I11" s="29"/>
      <c r="J11" s="29"/>
      <c r="K11" s="33"/>
      <c r="L11" s="1"/>
    </row>
    <row r="12" spans="1:12" ht="19.5" customHeight="1" x14ac:dyDescent="0.25">
      <c r="A12" s="1"/>
      <c r="B12" s="33"/>
      <c r="C12" s="1"/>
      <c r="D12" s="33"/>
      <c r="E12" s="49"/>
      <c r="F12" s="49"/>
      <c r="G12" s="49"/>
      <c r="H12" s="49"/>
      <c r="I12" s="33"/>
      <c r="J12" s="33"/>
      <c r="K12" s="33"/>
      <c r="L12" s="1"/>
    </row>
    <row r="13" spans="1:12" ht="124.5" customHeight="1" x14ac:dyDescent="0.25">
      <c r="A13" s="69" t="s">
        <v>15</v>
      </c>
      <c r="B13" s="67"/>
      <c r="C13" s="67"/>
      <c r="D13" s="67"/>
      <c r="E13" s="67"/>
      <c r="F13" s="67"/>
      <c r="G13" s="67"/>
      <c r="H13" s="67"/>
      <c r="I13" s="67"/>
      <c r="J13" s="68"/>
      <c r="K13" s="1"/>
      <c r="L13" s="1"/>
    </row>
    <row r="14" spans="1:12" x14ac:dyDescent="0.25">
      <c r="A14" s="1"/>
      <c r="B14" s="1"/>
      <c r="C14" s="1"/>
      <c r="D14" s="1"/>
      <c r="E14" s="1"/>
      <c r="F14" s="1"/>
      <c r="G14" s="1"/>
      <c r="H14" s="1"/>
      <c r="I14" s="1"/>
      <c r="J14" s="1"/>
      <c r="K14" s="1"/>
      <c r="L14" s="1"/>
    </row>
    <row r="15" spans="1:12" ht="87.75" customHeight="1" x14ac:dyDescent="0.25">
      <c r="A15" s="69" t="s">
        <v>16</v>
      </c>
      <c r="B15" s="67"/>
      <c r="C15" s="67"/>
      <c r="D15" s="67"/>
      <c r="E15" s="67"/>
      <c r="F15" s="67"/>
      <c r="G15" s="67"/>
      <c r="H15" s="67"/>
      <c r="I15" s="67"/>
      <c r="J15" s="68"/>
      <c r="K15" s="1"/>
      <c r="L15" s="1"/>
    </row>
    <row r="16" spans="1:12" x14ac:dyDescent="0.25">
      <c r="A16" s="1"/>
      <c r="B16" s="1"/>
      <c r="C16" s="1"/>
      <c r="D16" s="1"/>
      <c r="E16" s="1"/>
      <c r="F16" s="1"/>
      <c r="G16" s="1"/>
      <c r="H16" s="1"/>
      <c r="I16" s="1"/>
      <c r="J16" s="1"/>
      <c r="K16" s="1"/>
      <c r="L16" s="1"/>
    </row>
    <row r="17" spans="4:7" x14ac:dyDescent="0.25">
      <c r="D17" s="1"/>
      <c r="E17" s="1"/>
      <c r="F17" s="1"/>
      <c r="G17" s="1"/>
    </row>
  </sheetData>
  <mergeCells count="4">
    <mergeCell ref="D2:H2"/>
    <mergeCell ref="A5:J5"/>
    <mergeCell ref="A13:J13"/>
    <mergeCell ref="A15:J15"/>
  </mergeCells>
  <hyperlinks>
    <hyperlink ref="C8" r:id="rId1" xr:uid="{AA47B51E-CFE9-44B0-85DC-4103FF89B74C}"/>
    <hyperlink ref="C9" r:id="rId2" xr:uid="{31623193-E3B0-4455-9AEA-FEC0838FA336}"/>
    <hyperlink ref="C10" r:id="rId3" location="polycard_client=search-nordic&amp;searchVariation=MCO27237712&amp;position=6&amp;search_layout=stack&amp;type=product&amp;tracking_id=18143155-7b8e-4f9b-8424-e3023f736c3b&amp;wid=MCO2104090310&amp;sid=search" display="https://www.mercadolibre.com.co/mcafee-antivirus-1-ano-1-dispositivo-2023/p/MCO27237712#polycard_client=search-nordic&amp;searchVariation=MCO27237712&amp;position=6&amp;search_layout=stack&amp;type=product&amp;tracking_id=18143155-7b8e-4f9b-8424-e3023f736c3b&amp;wid=MCO2104090310&amp;sid=search" xr:uid="{46034639-8B06-4086-858A-1DACE7EFEC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Monitor</vt:lpstr>
      <vt:lpstr>Teclado</vt:lpstr>
      <vt:lpstr>Mouse</vt:lpstr>
      <vt:lpstr>Portatil</vt:lpstr>
      <vt:lpstr>Server</vt:lpstr>
      <vt:lpstr>Windows</vt:lpstr>
      <vt:lpstr>Photoshop</vt:lpstr>
      <vt:lpstr>Visual Code</vt:lpstr>
      <vt:lpstr>AntiVirus</vt:lpstr>
      <vt:lpstr>Base de Datos</vt:lpstr>
      <vt:lpstr>Office</vt:lpstr>
      <vt:lpstr>Internet</vt:lpstr>
      <vt:lpstr>Pc desarrollador</vt:lpstr>
      <vt:lpstr>windows server</vt:lpstr>
      <vt:lpstr>Hosting</vt:lpstr>
      <vt:lpstr>Dominio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Janus</dc:creator>
  <cp:lastModifiedBy>Johan Madrigal</cp:lastModifiedBy>
  <dcterms:created xsi:type="dcterms:W3CDTF">2024-08-06T15:27:02Z</dcterms:created>
  <dcterms:modified xsi:type="dcterms:W3CDTF">2024-08-23T02:29:02Z</dcterms:modified>
</cp:coreProperties>
</file>