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 (Model Guide)" sheetId="1" r:id="rId4"/>
    <sheet state="visible" name="Inputs" sheetId="2" r:id="rId5"/>
    <sheet state="visible" name="Financials" sheetId="3" r:id="rId6"/>
    <sheet state="visible" name="KPIs" sheetId="4" r:id="rId7"/>
    <sheet state="visible" name="Visuals" sheetId="5" r:id="rId8"/>
  </sheets>
  <definedNames/>
  <calcPr/>
</workbook>
</file>

<file path=xl/sharedStrings.xml><?xml version="1.0" encoding="utf-8"?>
<sst xmlns="http://schemas.openxmlformats.org/spreadsheetml/2006/main" count="292" uniqueCount="248">
  <si>
    <t>📘 README — SaaS Monthly Model Template (v1.0)</t>
  </si>
  <si>
    <t>Built by: Isaac Olorode (Ajose Advisory)</t>
  </si>
  <si>
    <t>Date: October 2025</t>
  </si>
  <si>
    <t>Version: v1.0</t>
  </si>
  <si>
    <t>🎯 Purpose</t>
  </si>
  <si>
    <t>This model is designed for SaaS founders, finance professionals, and FP&amp;A analysts 
to forecast monthly revenue, operating costs, and cash flow, and to monitor key SaaS metrics (MRR, ARR, Burn Rate, Runway).</t>
  </si>
  <si>
    <t>⚙️ How to Use</t>
  </si>
  <si>
    <t>Inputs / Drivers:</t>
  </si>
  <si>
    <t>Update assumptions in the “Inputs” sheet.</t>
  </si>
  <si>
    <t>Choose a Scenario (Base / Optimistic / Pessimistic).</t>
  </si>
  <si>
    <t>Financials:</t>
  </si>
  <si>
    <t>View the monthly Income Statement &amp; key expense breakdowns.</t>
  </si>
  <si>
    <t>KPIs:</t>
  </si>
  <si>
    <t>Review core SaaS performance indicators (MRR, ARR, churn, etc.).</t>
  </si>
  <si>
    <t>Visuals:</t>
  </si>
  <si>
    <t>The Executive Dashboard summarizes financial and operational performance for quick insights.</t>
  </si>
  <si>
    <t>🎨 Color Legend</t>
  </si>
  <si>
    <t>Color</t>
  </si>
  <si>
    <t>Meaning</t>
  </si>
  <si>
    <t>Example</t>
  </si>
  <si>
    <t>🟦 Blue</t>
  </si>
  <si>
    <t>User Input / Assumption</t>
  </si>
  <si>
    <t>Growth rate, churn rate</t>
  </si>
  <si>
    <t>⚫ Black</t>
  </si>
  <si>
    <t>Formula / Calculation</t>
  </si>
  <si>
    <t>Revenue build, expense totals</t>
  </si>
  <si>
    <t>🩶 Grey</t>
  </si>
  <si>
    <t>Linked Reference</t>
  </si>
  <si>
    <t>Pulls from other sheets</t>
  </si>
  <si>
    <t>🟩 Green</t>
  </si>
  <si>
    <t>Output / KPI</t>
  </si>
  <si>
    <t>MRR, ARR, Cash Burn</t>
  </si>
  <si>
    <t>Ajose Advisory | ajoseadvisory@gmail.com | © 2025</t>
  </si>
  <si>
    <t>year counter</t>
  </si>
  <si>
    <t>Month counter</t>
  </si>
  <si>
    <t xml:space="preserve">Month </t>
  </si>
  <si>
    <t>Scenarios</t>
  </si>
  <si>
    <t>Select Scenario:</t>
  </si>
  <si>
    <t>Selected Scenario assumption</t>
  </si>
  <si>
    <t>Persimistic Case</t>
  </si>
  <si>
    <t>Base Case</t>
  </si>
  <si>
    <t>Optimistic case</t>
  </si>
  <si>
    <t>Customer Acquisitions:</t>
  </si>
  <si>
    <t>CAC Channels:</t>
  </si>
  <si>
    <t>Paid Advertising</t>
  </si>
  <si>
    <t>monthly % budget increment</t>
  </si>
  <si>
    <t xml:space="preserve">Sarting Budget </t>
  </si>
  <si>
    <t>Cost per Click</t>
  </si>
  <si>
    <t>Numbers of Clicks</t>
  </si>
  <si>
    <t>Conversion Rate</t>
  </si>
  <si>
    <t xml:space="preserve">New Customers </t>
  </si>
  <si>
    <t>Content &amp; SEO</t>
  </si>
  <si>
    <t>monthly % traffic increment</t>
  </si>
  <si>
    <t>Web Traffic</t>
  </si>
  <si>
    <t>Sign up %</t>
  </si>
  <si>
    <t>Outbound Sales</t>
  </si>
  <si>
    <t>monthly leads % increment</t>
  </si>
  <si>
    <t>Agency Fee</t>
  </si>
  <si>
    <t xml:space="preserve">Cost per lead </t>
  </si>
  <si>
    <t>Leads Contacted</t>
  </si>
  <si>
    <t>Response %</t>
  </si>
  <si>
    <t>Close %</t>
  </si>
  <si>
    <t>Total New Customers</t>
  </si>
  <si>
    <t>Revenue - Monthly Saas:</t>
  </si>
  <si>
    <t>Subscription Stream 1:</t>
  </si>
  <si>
    <t>Previous Months Active Subscriptions</t>
  </si>
  <si>
    <t>% of Total New customers</t>
  </si>
  <si>
    <t>New Customers</t>
  </si>
  <si>
    <t>Churn Rate</t>
  </si>
  <si>
    <t>Churned Subscriptions</t>
  </si>
  <si>
    <t>Retained Subscriptions</t>
  </si>
  <si>
    <t>Active Subscriptions</t>
  </si>
  <si>
    <t>Price($)</t>
  </si>
  <si>
    <t>Subscription Revenue</t>
  </si>
  <si>
    <t>Subscription Stream 2:</t>
  </si>
  <si>
    <t>Add-Ons / Feature Upgrades:</t>
  </si>
  <si>
    <t>% Eligible for Add-Ons</t>
  </si>
  <si>
    <t>Eligible Customers</t>
  </si>
  <si>
    <t>Add-On Adoption Rate (%)</t>
  </si>
  <si>
    <t>Add-On Customers</t>
  </si>
  <si>
    <t>Average Add-On Price ($)</t>
  </si>
  <si>
    <t>Add-On Revenue ($)</t>
  </si>
  <si>
    <t>Total Revenue</t>
  </si>
  <si>
    <t xml:space="preserve">Cost of Goods Sold / Direct Costs </t>
  </si>
  <si>
    <t>Hosting &amp; Infrastructure:</t>
  </si>
  <si>
    <t>$ per active customers</t>
  </si>
  <si>
    <t>Hosting &amp; Infrastructure cost</t>
  </si>
  <si>
    <t>Payment Processing Fees:</t>
  </si>
  <si>
    <t>% of revenue</t>
  </si>
  <si>
    <t>Payment Processing cost</t>
  </si>
  <si>
    <t>Customer Support &amp; Success:</t>
  </si>
  <si>
    <t>Customer Support &amp; Success cost</t>
  </si>
  <si>
    <t>Product Delivery &amp; Maintenance:</t>
  </si>
  <si>
    <t>Product Delivery &amp; Maintenance</t>
  </si>
  <si>
    <t>Miscellaneous Direct Costs</t>
  </si>
  <si>
    <t>Miscellaneous Direct cost</t>
  </si>
  <si>
    <t>Third-Party Licenses</t>
  </si>
  <si>
    <t>Flat charge</t>
  </si>
  <si>
    <t>Third-Party Licenses Cost</t>
  </si>
  <si>
    <t>Total COGS / DIrect Cost</t>
  </si>
  <si>
    <t>People &amp; Payroll:</t>
  </si>
  <si>
    <t xml:space="preserve">Name </t>
  </si>
  <si>
    <t>Salary</t>
  </si>
  <si>
    <t>Benefit</t>
  </si>
  <si>
    <t>Start Date</t>
  </si>
  <si>
    <t>CEO</t>
  </si>
  <si>
    <t>Person 1</t>
  </si>
  <si>
    <t>Person 2</t>
  </si>
  <si>
    <t>Person 3</t>
  </si>
  <si>
    <t>Person 4</t>
  </si>
  <si>
    <t>Person 5</t>
  </si>
  <si>
    <t>Total Salaries</t>
  </si>
  <si>
    <t>Research &amp; Development</t>
  </si>
  <si>
    <t>General &amp; Administrative</t>
  </si>
  <si>
    <t>Customer Success / Retention</t>
  </si>
  <si>
    <t>Professional Fees</t>
  </si>
  <si>
    <t>Other Reoccuring Expenses</t>
  </si>
  <si>
    <t>Taxes (US Corporate tax rate)</t>
  </si>
  <si>
    <t>Prepaid Expenses</t>
  </si>
  <si>
    <t>% of Opex</t>
  </si>
  <si>
    <t>Other Current Assets</t>
  </si>
  <si>
    <t>% of Revenue</t>
  </si>
  <si>
    <t>Property &amp; Equipment</t>
  </si>
  <si>
    <t>Accrued Expenses</t>
  </si>
  <si>
    <t>Deferred Revenue</t>
  </si>
  <si>
    <t>Stock based comp</t>
  </si>
  <si>
    <t>% of opex</t>
  </si>
  <si>
    <t>Support Schedule:</t>
  </si>
  <si>
    <t>DSO</t>
  </si>
  <si>
    <t>Receivables</t>
  </si>
  <si>
    <t>DPO</t>
  </si>
  <si>
    <t>Payables</t>
  </si>
  <si>
    <t>opening Long-term debt</t>
  </si>
  <si>
    <t>repayment</t>
  </si>
  <si>
    <t>closing Long-term debt</t>
  </si>
  <si>
    <t>Opening R.E</t>
  </si>
  <si>
    <t>net income</t>
  </si>
  <si>
    <t>dividend payment</t>
  </si>
  <si>
    <t>Closing R.E</t>
  </si>
  <si>
    <t>Opening PPE  (% of revenue)</t>
  </si>
  <si>
    <t>Capex (% of revenue)</t>
  </si>
  <si>
    <t>Depreciation (useful life)</t>
  </si>
  <si>
    <t>Closing PPE</t>
  </si>
  <si>
    <t>Series Funding:</t>
  </si>
  <si>
    <t>Series A</t>
  </si>
  <si>
    <t xml:space="preserve">Year </t>
  </si>
  <si>
    <t>2025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</si>
  <si>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</si>
  <si>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</si>
  <si>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</si>
  <si>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</si>
  <si>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</si>
  <si>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</si>
  <si>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</si>
  <si>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</si>
  <si>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</si>
  <si>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</si>
  <si>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</si>
  <si>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</si>
  <si>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 Statement :</t>
  </si>
  <si>
    <t>Revenue</t>
  </si>
  <si>
    <t>Subscription Revenue Stream 1</t>
  </si>
  <si>
    <t>Subscription Revenue Stream 2</t>
  </si>
  <si>
    <t>Add-Ons / Feature Upgrades</t>
  </si>
  <si>
    <t xml:space="preserve">MRR </t>
  </si>
  <si>
    <t>COGS</t>
  </si>
  <si>
    <t>Gross Profit</t>
  </si>
  <si>
    <t>Gross margin</t>
  </si>
  <si>
    <t>Operating Expenses</t>
  </si>
  <si>
    <t>Salaries &amp; Benefits</t>
  </si>
  <si>
    <t>Sales &amp; Marketing</t>
  </si>
  <si>
    <t>Total Operating Expenses</t>
  </si>
  <si>
    <t>Stock Based Comp</t>
  </si>
  <si>
    <t>EBITDA</t>
  </si>
  <si>
    <t>Depreciation &amp; Amortization</t>
  </si>
  <si>
    <t xml:space="preserve">EBIT </t>
  </si>
  <si>
    <t>Taxes</t>
  </si>
  <si>
    <t>Net Income</t>
  </si>
  <si>
    <t>Profit margin</t>
  </si>
  <si>
    <t>Balance Sheet:</t>
  </si>
  <si>
    <t>Assets:</t>
  </si>
  <si>
    <t>Current Assets:</t>
  </si>
  <si>
    <t>Cash &amp; Cash Equivalent</t>
  </si>
  <si>
    <t>Account Receivables</t>
  </si>
  <si>
    <t>Total Current Assets</t>
  </si>
  <si>
    <t>Fixed Assets:</t>
  </si>
  <si>
    <t>Total Assets</t>
  </si>
  <si>
    <t xml:space="preserve">Liabilities &amp; Owner's Equity: </t>
  </si>
  <si>
    <t>Current Liabilities:</t>
  </si>
  <si>
    <t>Account Payables</t>
  </si>
  <si>
    <t>Current Portion of LTD (debt repayment)</t>
  </si>
  <si>
    <t>Total Current Liabilities</t>
  </si>
  <si>
    <t>Long-Term Liabilities:</t>
  </si>
  <si>
    <t xml:space="preserve">Loan Debt </t>
  </si>
  <si>
    <t>Total Long-Term Liabilities</t>
  </si>
  <si>
    <t>Equity:</t>
  </si>
  <si>
    <t>Paid in Capital</t>
  </si>
  <si>
    <t xml:space="preserve">Accumulated Retained Earnings </t>
  </si>
  <si>
    <t>Stock-Based Compensation</t>
  </si>
  <si>
    <t>Total Equity</t>
  </si>
  <si>
    <t>Total Liabilities &amp; Owner's Equity</t>
  </si>
  <si>
    <t>Balance check</t>
  </si>
  <si>
    <t>Statement of Cash Flow:</t>
  </si>
  <si>
    <t>Operating Activities:</t>
  </si>
  <si>
    <t>(+) Depriciations &amp; Amortization</t>
  </si>
  <si>
    <t>Change in account receivables</t>
  </si>
  <si>
    <t>Change in account payables</t>
  </si>
  <si>
    <t>Change in other current assets</t>
  </si>
  <si>
    <t>Change in other current liabilities</t>
  </si>
  <si>
    <t>(+) Stock Based Comp</t>
  </si>
  <si>
    <t>Cash Flow from Operating Activities</t>
  </si>
  <si>
    <t>Investing Activities:</t>
  </si>
  <si>
    <t xml:space="preserve">Purchase of PPE </t>
  </si>
  <si>
    <t>Purchase or Sale of Investments</t>
  </si>
  <si>
    <t>Cash Flow from Investing Activities</t>
  </si>
  <si>
    <t>Financing Activities:</t>
  </si>
  <si>
    <t>Proceeds from Equity Issuance (Seed, Series A)</t>
  </si>
  <si>
    <t>Proceeds from Debt / Venture Loan</t>
  </si>
  <si>
    <t>Repayment of Debt</t>
  </si>
  <si>
    <t>Cash Flow from Financing Activities</t>
  </si>
  <si>
    <t>Increase / Decrease In Cash Flow</t>
  </si>
  <si>
    <t>Closing Cash Balance</t>
  </si>
  <si>
    <t>KEY METRICS &amp; PERFORMANCES</t>
  </si>
  <si>
    <t>MRR</t>
  </si>
  <si>
    <t>ARR</t>
  </si>
  <si>
    <t>CAC</t>
  </si>
  <si>
    <t>ARPU</t>
  </si>
  <si>
    <t>Gross Margin</t>
  </si>
  <si>
    <t>LTV (months)</t>
  </si>
  <si>
    <t>LTV ($)</t>
  </si>
  <si>
    <t>LTV:CAC</t>
  </si>
  <si>
    <t>Customer Lifetime Profit</t>
  </si>
  <si>
    <t xml:space="preserve">CAC Payback </t>
  </si>
  <si>
    <t>Burn Rate</t>
  </si>
  <si>
    <t>Projected Cash Runway</t>
  </si>
  <si>
    <t>Exit/Valuation</t>
  </si>
  <si>
    <t>Low ( 5x)</t>
  </si>
  <si>
    <t>High (10x)</t>
  </si>
  <si>
    <t>Burn Analysis:</t>
  </si>
  <si>
    <t>Operating Cash Inflow</t>
  </si>
  <si>
    <t>Operating Cash Outflow</t>
  </si>
  <si>
    <t xml:space="preserve">Net Burn </t>
  </si>
  <si>
    <t>SaaS FP&amp;A Executive Dashboard 2025</t>
  </si>
  <si>
    <t>Built by Ajose Advisory: Forecasting Growth for a High-Growth SaaS Startup</t>
  </si>
  <si>
    <t>Total Revenue YTD</t>
  </si>
  <si>
    <t>Net Burn (Monthly)</t>
  </si>
  <si>
    <t>Cash Runway</t>
  </si>
  <si>
    <t>ARR Growth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</si>
</sst>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m/d/yyyy"/>
    <numFmt numFmtId="165" formatCode="_(&quot;$&quot;* #,##0_);_(&quot;$&quot;* \(#,##0\);_(&quot;$&quot;* &quot;-&quot;??_);_(@_)"/>
    <numFmt numFmtId="166" formatCode="#,##0;(#,##0)"/>
    <numFmt numFmtId="167" formatCode="_(&quot;$&quot;* #,##0.00_);_(&quot;$&quot;* \(#,##0.00\);_(&quot;$&quot;* &quot;-&quot;??_);_(@_)"/>
    <numFmt numFmtId="168" formatCode="0.0%"/>
    <numFmt numFmtId="169" formatCode="_(&quot;$&quot;* #,##0.00_);_(&quot;$&quot;* \(#,##0.00\);_(&quot;$&quot;* &quot;-&quot;??.00_);_(@_)"/>
    <numFmt numFmtId="170" formatCode="M/d/yyyy"/>
    <numFmt numFmtId="171" formatCode="_(&quot;$&quot;* #,##0.0_);_(&quot;$&quot;* \(#,##0.0\);_(&quot;$&quot;* &quot;-&quot;??_);_(@_)"/>
    <numFmt numFmtId="172" formatCode="0.0&quot; x&quot;"/>
    <numFmt numFmtId="173" formatCode="0&quot; months&quot;"/>
    <numFmt numFmtId="174" formatCode="_(&quot;$&quot;* #,##0.0_);_(&quot;$&quot;* \(#,##0.0\);_(&quot;$&quot;* &quot;-&quot;??.0_);_(@_)"/>
    <numFmt numFmtId="175" formatCode="&quot;$&quot;#,##0"/>
  </numFmts>
  <fonts count="31">
    <font>
      <sz val="10.0"/>
      <color rgb="FF000000"/>
      <name val="Arial"/>
      <scheme val="minor"/>
    </font>
    <font>
      <sz val="18.0"/>
      <color theme="1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u/>
      <sz val="14.0"/>
      <color theme="1"/>
      <name val="Arial"/>
      <scheme val="minor"/>
    </font>
    <font>
      <b/>
      <sz val="12.0"/>
      <color rgb="FFFF0000"/>
      <name val="Arial"/>
      <scheme val="minor"/>
    </font>
    <font>
      <b/>
      <color theme="1"/>
      <name val="Arial"/>
      <scheme val="minor"/>
    </font>
    <font>
      <b/>
      <u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b/>
      <sz val="11.0"/>
      <color rgb="FFFFFFFF"/>
      <name val="Arial"/>
      <scheme val="minor"/>
    </font>
    <font>
      <b/>
      <sz val="11.0"/>
      <color theme="1"/>
      <name val="Arial"/>
      <scheme val="minor"/>
    </font>
    <font>
      <b/>
      <color theme="4"/>
      <name val="Arial"/>
      <scheme val="minor"/>
    </font>
    <font>
      <b/>
      <color theme="1"/>
      <name val="Arial"/>
    </font>
    <font>
      <color theme="1"/>
      <name val="Arial"/>
    </font>
    <font>
      <b/>
      <u/>
      <color theme="1"/>
      <name val="Arial"/>
      <scheme val="minor"/>
    </font>
    <font>
      <i/>
      <color theme="1"/>
      <name val="Arial"/>
      <scheme val="minor"/>
    </font>
    <font>
      <u/>
      <color theme="1"/>
      <name val="Arial"/>
      <scheme val="minor"/>
    </font>
    <font>
      <sz val="10.0"/>
      <color theme="1"/>
      <name val="Arial"/>
      <scheme val="minor"/>
    </font>
    <font>
      <i/>
      <sz val="10.0"/>
      <color theme="1"/>
      <name val="Arial"/>
      <scheme val="minor"/>
    </font>
    <font>
      <b/>
      <i/>
      <color theme="1"/>
      <name val="Arial"/>
      <scheme val="minor"/>
    </font>
    <font>
      <b/>
      <sz val="10.0"/>
      <color theme="1"/>
      <name val="Arial"/>
      <scheme val="minor"/>
    </font>
    <font>
      <i/>
      <sz val="11.0"/>
      <color theme="1"/>
      <name val="Arial"/>
      <scheme val="minor"/>
    </font>
    <font>
      <b/>
      <sz val="8.0"/>
      <color theme="1"/>
      <name val="Arial"/>
      <scheme val="minor"/>
    </font>
    <font>
      <b/>
      <u/>
      <sz val="11.0"/>
      <color theme="1"/>
      <name val="Arial"/>
      <scheme val="minor"/>
    </font>
    <font>
      <sz val="11.0"/>
      <color theme="1"/>
      <name val="Arial"/>
      <scheme val="minor"/>
    </font>
    <font>
      <b/>
      <sz val="25.0"/>
      <color rgb="FF000000"/>
      <name val="Ui-sans-serif"/>
    </font>
    <font>
      <b/>
      <sz val="14.0"/>
      <color rgb="FF4B5563"/>
      <name val="Ui-sans-serif"/>
    </font>
    <font>
      <b/>
      <sz val="15.0"/>
      <color theme="1"/>
      <name val="Arial"/>
      <scheme val="minor"/>
    </font>
    <font/>
    <font>
      <b/>
      <sz val="18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3F4F6"/>
        <bgColor rgb="FFF3F4F6"/>
      </patternFill>
    </fill>
  </fills>
  <borders count="9">
    <border/>
    <border>
      <bottom style="thick">
        <color rgb="FF34A853"/>
      </bottom>
    </border>
    <border>
      <top style="thick">
        <color rgb="FF000000"/>
      </top>
    </border>
    <border>
      <top style="thick">
        <color rgb="FF000000"/>
      </top>
      <bottom style="thick">
        <color rgb="FF000000"/>
      </bottom>
    </border>
    <border>
      <top style="thick">
        <color rgb="FF34A853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0" fillId="0" fontId="6" numFmtId="14" xfId="0" applyAlignment="1" applyFont="1" applyNumberFormat="1">
      <alignment horizontal="center"/>
    </xf>
    <xf borderId="0" fillId="0" fontId="6" numFmtId="0" xfId="0" applyAlignment="1" applyFont="1">
      <alignment readingOrder="0" shrinkToFit="0" wrapText="1"/>
    </xf>
    <xf borderId="0" fillId="2" fontId="6" numFmtId="0" xfId="0" applyAlignment="1" applyFill="1" applyFont="1">
      <alignment readingOrder="0" shrinkToFit="0" vertical="center" wrapText="1"/>
    </xf>
    <xf borderId="0" fillId="3" fontId="6" numFmtId="0" xfId="0" applyAlignment="1" applyFill="1" applyFont="1">
      <alignment readingOrder="0" shrinkToFit="0" vertical="center" wrapText="1"/>
    </xf>
    <xf borderId="0" fillId="4" fontId="6" numFmtId="0" xfId="0" applyAlignment="1" applyFill="1" applyFont="1">
      <alignment readingOrder="0" shrinkToFit="0" vertical="center" wrapText="1"/>
    </xf>
    <xf borderId="1" fillId="0" fontId="7" numFmtId="0" xfId="0" applyAlignment="1" applyBorder="1" applyFont="1">
      <alignment readingOrder="0"/>
    </xf>
    <xf borderId="1" fillId="0" fontId="8" numFmtId="0" xfId="0" applyBorder="1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5" fontId="9" numFmtId="10" xfId="0" applyAlignment="1" applyFill="1" applyFont="1" applyNumberFormat="1">
      <alignment readingOrder="0"/>
    </xf>
    <xf borderId="0" fillId="0" fontId="6" numFmtId="10" xfId="0" applyFont="1" applyNumberFormat="1"/>
    <xf borderId="0" fillId="0" fontId="6" numFmtId="9" xfId="0" applyFont="1" applyNumberFormat="1"/>
    <xf borderId="0" fillId="0" fontId="8" numFmtId="9" xfId="0" applyFont="1" applyNumberFormat="1"/>
    <xf borderId="0" fillId="5" fontId="9" numFmtId="165" xfId="0" applyAlignment="1" applyFont="1" applyNumberFormat="1">
      <alignment readingOrder="0"/>
    </xf>
    <xf borderId="0" fillId="0" fontId="6" numFmtId="165" xfId="0" applyFont="1" applyNumberFormat="1"/>
    <xf borderId="0" fillId="0" fontId="6" numFmtId="166" xfId="0" applyFont="1" applyNumberFormat="1"/>
    <xf borderId="0" fillId="0" fontId="8" numFmtId="166" xfId="0" applyFont="1" applyNumberFormat="1"/>
    <xf borderId="0" fillId="0" fontId="10" numFmtId="0" xfId="0" applyAlignment="1" applyFont="1">
      <alignment readingOrder="0"/>
    </xf>
    <xf borderId="0" fillId="5" fontId="9" numFmtId="167" xfId="0" applyAlignment="1" applyFont="1" applyNumberFormat="1">
      <alignment readingOrder="0"/>
    </xf>
    <xf borderId="0" fillId="0" fontId="6" numFmtId="167" xfId="0" applyFont="1" applyNumberFormat="1"/>
    <xf borderId="0" fillId="0" fontId="11" numFmtId="167" xfId="0" applyAlignment="1" applyFont="1" applyNumberFormat="1">
      <alignment readingOrder="0"/>
    </xf>
    <xf borderId="0" fillId="0" fontId="12" numFmtId="10" xfId="0" applyAlignment="1" applyFont="1" applyNumberFormat="1">
      <alignment readingOrder="0"/>
    </xf>
    <xf borderId="0" fillId="0" fontId="6" numFmtId="0" xfId="0" applyFont="1"/>
    <xf borderId="0" fillId="0" fontId="6" numFmtId="3" xfId="0" applyFont="1" applyNumberFormat="1"/>
    <xf borderId="0" fillId="0" fontId="8" numFmtId="3" xfId="0" applyFont="1" applyNumberFormat="1"/>
    <xf borderId="2" fillId="0" fontId="6" numFmtId="0" xfId="0" applyAlignment="1" applyBorder="1" applyFont="1">
      <alignment readingOrder="0"/>
    </xf>
    <xf borderId="2" fillId="0" fontId="8" numFmtId="0" xfId="0" applyBorder="1" applyFont="1"/>
    <xf borderId="2" fillId="0" fontId="6" numFmtId="0" xfId="0" applyBorder="1" applyFont="1"/>
    <xf borderId="2" fillId="0" fontId="6" numFmtId="1" xfId="0" applyBorder="1" applyFont="1" applyNumberFormat="1"/>
    <xf borderId="0" fillId="0" fontId="13" numFmtId="10" xfId="0" applyAlignment="1" applyFont="1" applyNumberFormat="1">
      <alignment horizontal="right" vertical="bottom"/>
    </xf>
    <xf borderId="0" fillId="0" fontId="8" numFmtId="10" xfId="0" applyFont="1" applyNumberFormat="1"/>
    <xf borderId="0" fillId="5" fontId="9" numFmtId="3" xfId="0" applyAlignment="1" applyFont="1" applyNumberFormat="1">
      <alignment readingOrder="0"/>
    </xf>
    <xf borderId="0" fillId="0" fontId="13" numFmtId="3" xfId="0" applyAlignment="1" applyFont="1" applyNumberFormat="1">
      <alignment horizontal="right" vertical="bottom"/>
    </xf>
    <xf borderId="0" fillId="0" fontId="6" numFmtId="168" xfId="0" applyFont="1" applyNumberFormat="1"/>
    <xf borderId="0" fillId="5" fontId="9" numFmtId="169" xfId="0" applyAlignment="1" applyFont="1" applyNumberFormat="1">
      <alignment readingOrder="0"/>
    </xf>
    <xf borderId="0" fillId="0" fontId="6" numFmtId="169" xfId="0" applyFont="1" applyNumberFormat="1"/>
    <xf borderId="0" fillId="0" fontId="11" numFmtId="169" xfId="0" applyAlignment="1" applyFont="1" applyNumberFormat="1">
      <alignment readingOrder="0"/>
    </xf>
    <xf borderId="0" fillId="0" fontId="9" numFmtId="3" xfId="0" applyAlignment="1" applyFont="1" applyNumberFormat="1">
      <alignment readingOrder="0"/>
    </xf>
    <xf borderId="0" fillId="0" fontId="8" numFmtId="0" xfId="0" applyFont="1"/>
    <xf borderId="3" fillId="0" fontId="6" numFmtId="0" xfId="0" applyAlignment="1" applyBorder="1" applyFont="1">
      <alignment readingOrder="0"/>
    </xf>
    <xf borderId="3" fillId="0" fontId="8" numFmtId="0" xfId="0" applyBorder="1" applyFont="1"/>
    <xf borderId="3" fillId="0" fontId="6" numFmtId="0" xfId="0" applyBorder="1" applyFont="1"/>
    <xf borderId="3" fillId="0" fontId="6" numFmtId="1" xfId="0" applyBorder="1" applyFont="1" applyNumberFormat="1"/>
    <xf borderId="1" fillId="0" fontId="6" numFmtId="0" xfId="0" applyBorder="1" applyFont="1"/>
    <xf borderId="0" fillId="0" fontId="12" numFmtId="0" xfId="0" applyFont="1"/>
    <xf borderId="2" fillId="0" fontId="6" numFmtId="167" xfId="0" applyBorder="1" applyFont="1" applyNumberFormat="1"/>
    <xf borderId="0" fillId="0" fontId="14" numFmtId="0" xfId="0" applyAlignment="1" applyFont="1">
      <alignment vertical="bottom"/>
    </xf>
    <xf borderId="0" fillId="0" fontId="6" numFmtId="1" xfId="0" applyFont="1" applyNumberFormat="1"/>
    <xf borderId="0" fillId="0" fontId="8" numFmtId="1" xfId="0" applyFont="1" applyNumberFormat="1"/>
    <xf borderId="0" fillId="0" fontId="13" numFmtId="169" xfId="0" applyAlignment="1" applyFont="1" applyNumberFormat="1">
      <alignment horizontal="right" vertical="bottom"/>
    </xf>
    <xf borderId="0" fillId="0" fontId="8" numFmtId="169" xfId="0" applyFont="1" applyNumberFormat="1"/>
    <xf borderId="3" fillId="0" fontId="6" numFmtId="167" xfId="0" applyBorder="1" applyFont="1" applyNumberFormat="1"/>
    <xf borderId="0" fillId="0" fontId="15" numFmtId="0" xfId="0" applyAlignment="1" applyFont="1">
      <alignment readingOrder="0"/>
    </xf>
    <xf borderId="0" fillId="0" fontId="8" numFmtId="167" xfId="0" applyFont="1" applyNumberFormat="1"/>
    <xf borderId="2" fillId="0" fontId="6" numFmtId="10" xfId="0" applyBorder="1" applyFont="1" applyNumberFormat="1"/>
    <xf borderId="0" fillId="5" fontId="9" numFmtId="9" xfId="0" applyAlignment="1" applyFont="1" applyNumberFormat="1">
      <alignment readingOrder="0"/>
    </xf>
    <xf borderId="0" fillId="0" fontId="8" numFmtId="165" xfId="0" applyFont="1" applyNumberFormat="1"/>
    <xf borderId="0" fillId="5" fontId="9" numFmtId="0" xfId="0" applyAlignment="1" applyFont="1">
      <alignment readingOrder="0"/>
    </xf>
    <xf borderId="0" fillId="0" fontId="9" numFmtId="167" xfId="0" applyAlignment="1" applyFont="1" applyNumberFormat="1">
      <alignment readingOrder="0"/>
    </xf>
    <xf borderId="0" fillId="5" fontId="9" numFmtId="10" xfId="0" applyAlignment="1" applyFont="1" applyNumberFormat="1">
      <alignment horizontal="center" readingOrder="0"/>
    </xf>
    <xf borderId="0" fillId="5" fontId="9" numFmtId="170" xfId="0" applyAlignment="1" applyFont="1" applyNumberFormat="1">
      <alignment readingOrder="0"/>
    </xf>
    <xf borderId="0" fillId="0" fontId="8" numFmtId="171" xfId="0" applyFont="1" applyNumberFormat="1"/>
    <xf borderId="0" fillId="0" fontId="9" numFmtId="10" xfId="0" applyAlignment="1" applyFont="1" applyNumberFormat="1">
      <alignment readingOrder="0"/>
    </xf>
    <xf borderId="0" fillId="0" fontId="6" numFmtId="171" xfId="0" applyFont="1" applyNumberFormat="1"/>
    <xf borderId="0" fillId="0" fontId="8" numFmtId="171" xfId="0" applyAlignment="1" applyFont="1" applyNumberFormat="1">
      <alignment readingOrder="0"/>
    </xf>
    <xf borderId="0" fillId="5" fontId="10" numFmtId="167" xfId="0" applyAlignment="1" applyFont="1" applyNumberFormat="1">
      <alignment readingOrder="0"/>
    </xf>
    <xf borderId="4" fillId="0" fontId="6" numFmtId="0" xfId="0" applyAlignment="1" applyBorder="1" applyFont="1">
      <alignment readingOrder="0"/>
    </xf>
    <xf borderId="4" fillId="0" fontId="6" numFmtId="0" xfId="0" applyBorder="1" applyFont="1"/>
    <xf borderId="4" fillId="0" fontId="6" numFmtId="167" xfId="0" applyBorder="1" applyFont="1" applyNumberFormat="1"/>
    <xf borderId="0" fillId="0" fontId="16" numFmtId="0" xfId="0" applyAlignment="1" applyFont="1">
      <alignment readingOrder="0"/>
    </xf>
    <xf borderId="0" fillId="0" fontId="16" numFmtId="0" xfId="0" applyFont="1"/>
    <xf borderId="0" fillId="0" fontId="16" numFmtId="10" xfId="0" applyFont="1" applyNumberFormat="1"/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6" fontId="19" numFmtId="0" xfId="0" applyAlignment="1" applyFill="1" applyFont="1">
      <alignment readingOrder="0"/>
    </xf>
    <xf borderId="0" fillId="6" fontId="8" numFmtId="0" xfId="0" applyFont="1"/>
    <xf borderId="0" fillId="6" fontId="20" numFmtId="0" xfId="0" applyFont="1"/>
    <xf borderId="0" fillId="0" fontId="21" numFmtId="0" xfId="0" applyAlignment="1" applyFont="1">
      <alignment readingOrder="0"/>
    </xf>
    <xf borderId="0" fillId="0" fontId="21" numFmtId="171" xfId="0" applyFont="1" applyNumberFormat="1"/>
    <xf borderId="0" fillId="0" fontId="21" numFmtId="171" xfId="0" applyAlignment="1" applyFont="1" applyNumberFormat="1">
      <alignment horizontal="center" readingOrder="0"/>
    </xf>
    <xf borderId="0" fillId="0" fontId="21" numFmtId="0" xfId="0" applyFont="1"/>
    <xf borderId="0" fillId="0" fontId="21" numFmtId="165" xfId="0" applyFont="1" applyNumberFormat="1"/>
    <xf borderId="0" fillId="0" fontId="11" numFmtId="0" xfId="0" applyFont="1"/>
    <xf borderId="0" fillId="0" fontId="22" numFmtId="10" xfId="0" applyFont="1" applyNumberFormat="1"/>
    <xf borderId="0" fillId="0" fontId="11" numFmtId="10" xfId="0" applyFont="1" applyNumberFormat="1"/>
    <xf borderId="0" fillId="0" fontId="11" numFmtId="172" xfId="0" applyFont="1" applyNumberFormat="1"/>
    <xf borderId="0" fillId="0" fontId="11" numFmtId="3" xfId="0" applyFont="1" applyNumberFormat="1"/>
    <xf borderId="0" fillId="0" fontId="11" numFmtId="171" xfId="0" applyFont="1" applyNumberFormat="1"/>
    <xf borderId="0" fillId="0" fontId="11" numFmtId="167" xfId="0" applyFont="1" applyNumberFormat="1"/>
    <xf borderId="0" fillId="0" fontId="11" numFmtId="173" xfId="0" applyFont="1" applyNumberFormat="1"/>
    <xf borderId="0" fillId="0" fontId="11" numFmtId="174" xfId="0" applyFont="1" applyNumberFormat="1"/>
    <xf borderId="0" fillId="0" fontId="23" numFmtId="0" xfId="0" applyFont="1"/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18" numFmtId="167" xfId="0" applyFont="1" applyNumberFormat="1"/>
    <xf borderId="0" fillId="7" fontId="8" numFmtId="0" xfId="0" applyFill="1" applyFont="1"/>
    <xf borderId="0" fillId="8" fontId="26" numFmtId="0" xfId="0" applyAlignment="1" applyFill="1" applyFont="1">
      <alignment horizontal="center" readingOrder="0"/>
    </xf>
    <xf borderId="0" fillId="8" fontId="27" numFmtId="0" xfId="0" applyAlignment="1" applyFont="1">
      <alignment horizontal="center" readingOrder="0"/>
    </xf>
    <xf borderId="5" fillId="7" fontId="28" numFmtId="0" xfId="0" applyAlignment="1" applyBorder="1" applyFont="1">
      <alignment horizontal="center" readingOrder="0"/>
    </xf>
    <xf borderId="6" fillId="0" fontId="29" numFmtId="0" xfId="0" applyBorder="1" applyFont="1"/>
    <xf borderId="0" fillId="7" fontId="8" numFmtId="0" xfId="0" applyAlignment="1" applyFont="1">
      <alignment horizontal="center"/>
    </xf>
    <xf borderId="7" fillId="7" fontId="30" numFmtId="175" xfId="0" applyAlignment="1" applyBorder="1" applyFont="1" applyNumberFormat="1">
      <alignment horizontal="center"/>
    </xf>
    <xf borderId="8" fillId="0" fontId="29" numFmtId="0" xfId="0" applyBorder="1" applyFont="1"/>
    <xf borderId="7" fillId="7" fontId="30" numFmtId="173" xfId="0" applyAlignment="1" applyBorder="1" applyFont="1" applyNumberFormat="1">
      <alignment horizontal="center"/>
    </xf>
    <xf borderId="7" fillId="7" fontId="30" numFmtId="9" xfId="0" applyAlignment="1" applyBorder="1" applyFont="1" applyNumberFormat="1">
      <alignment horizontal="center"/>
    </xf>
    <xf borderId="0" fillId="7" fontId="8" numFmtId="171" xfId="0" applyFont="1" applyNumberFormat="1"/>
    <xf borderId="0" fillId="7" fontId="8" numFmtId="10" xfId="0" applyFont="1" applyNumberFormat="1"/>
    <xf borderId="0" fillId="7" fontId="8" numFmtId="172" xfId="0" applyFont="1" applyNumberFormat="1"/>
    <xf borderId="0" fillId="7" fontId="8" numFmtId="174" xfId="0" applyFont="1" applyNumberFormat="1"/>
    <xf borderId="0" fillId="7" fontId="8" numFmtId="1" xfId="0" applyFont="1" applyNumberFormat="1"/>
    <xf borderId="0" fillId="7" fontId="6" numFmtId="0" xfId="0" applyFont="1"/>
  </cellXfs>
  <cellStyles count="1">
    <cellStyle xfId="0" name="Normal" builtinId="0"/>
  </cellStyles>
  <dxfs count="9">
    <dxf>
      <font>
        <b/>
        <color rgb="FF34A853"/>
      </font>
      <fill>
        <patternFill patternType="solid">
          <fgColor rgb="FFFFFFFF"/>
          <bgColor rgb="FFFFFFFF"/>
        </patternFill>
      </fill>
      <border/>
    </dxf>
    <dxf>
      <font>
        <b/>
        <color rgb="FF990000"/>
      </font>
      <fill>
        <patternFill patternType="solid">
          <fgColor rgb="FFFFFFFF"/>
          <bgColor rgb="FFFFFFFF"/>
        </patternFill>
      </fill>
      <border/>
    </dxf>
    <dxf>
      <font>
        <b/>
        <color rgb="FFBF9000"/>
      </font>
      <fill>
        <patternFill patternType="solid">
          <fgColor rgb="FFFFFFFF"/>
          <bgColor rgb="FFFFFFFF"/>
        </patternFill>
      </fill>
      <border/>
    </dxf>
    <dxf>
      <font>
        <b/>
        <color theme="7"/>
      </font>
      <fill>
        <patternFill patternType="none"/>
      </fill>
      <border/>
    </dxf>
    <dxf>
      <font>
        <b/>
        <color rgb="FFCC0000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>
        <b/>
        <color rgb="FF34A853"/>
      </font>
      <fill>
        <patternFill patternType="none"/>
      </fill>
      <border/>
    </dxf>
    <dxf>
      <font>
        <b/>
        <color theme="5"/>
      </font>
      <fill>
        <patternFill patternType="none"/>
      </fill>
      <border/>
    </dxf>
    <dxf>
      <font>
        <b/>
        <color rgb="FFEA4335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New Customer by Acquisition Channel (2025)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Visuals!$AG$21</c:f>
            </c:strRef>
          </c:tx>
          <c:spPr>
            <a:solidFill>
              <a:srgbClr val="5B0F00"/>
            </a:solidFill>
            <a:ln cmpd="sng">
              <a:solidFill>
                <a:srgbClr val="000000"/>
              </a:solidFill>
            </a:ln>
          </c:spPr>
          <c:cat>
            <c:strRef>
              <c:f>Visuals!$AH$3:$AS$3</c:f>
            </c:strRef>
          </c:cat>
          <c:val>
            <c:numRef>
              <c:f>Visuals!$AH$21:$AS$21</c:f>
              <c:numCache/>
            </c:numRef>
          </c:val>
        </c:ser>
        <c:ser>
          <c:idx val="1"/>
          <c:order val="1"/>
          <c:tx>
            <c:strRef>
              <c:f>Visuals!$AG$22</c:f>
            </c:strRef>
          </c:tx>
          <c:spPr>
            <a:solidFill>
              <a:srgbClr val="A61C00"/>
            </a:solidFill>
            <a:ln cmpd="sng">
              <a:solidFill>
                <a:srgbClr val="000000"/>
              </a:solidFill>
            </a:ln>
          </c:spPr>
          <c:cat>
            <c:strRef>
              <c:f>Visuals!$AH$3:$AS$3</c:f>
            </c:strRef>
          </c:cat>
          <c:val>
            <c:numRef>
              <c:f>Visuals!$AH$22:$AS$22</c:f>
              <c:numCache/>
            </c:numRef>
          </c:val>
        </c:ser>
        <c:ser>
          <c:idx val="2"/>
          <c:order val="2"/>
          <c:tx>
            <c:strRef>
              <c:f>Visuals!$AG$23</c:f>
            </c:strRef>
          </c:tx>
          <c:spPr>
            <a:solidFill>
              <a:srgbClr val="E6B8AF"/>
            </a:solidFill>
            <a:ln cmpd="sng">
              <a:solidFill>
                <a:srgbClr val="000000"/>
              </a:solidFill>
            </a:ln>
          </c:spPr>
          <c:cat>
            <c:strRef>
              <c:f>Visuals!$AH$3:$AS$3</c:f>
            </c:strRef>
          </c:cat>
          <c:val>
            <c:numRef>
              <c:f>Visuals!$AH$23:$AS$23</c:f>
              <c:numCache/>
            </c:numRef>
          </c:val>
        </c:ser>
        <c:axId val="1821459175"/>
        <c:axId val="653155167"/>
      </c:barChart>
      <c:catAx>
        <c:axId val="1821459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155167"/>
      </c:catAx>
      <c:valAx>
        <c:axId val="653155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New 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459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Verdana"/>
              </a:defRPr>
            </a:pPr>
            <a:r>
              <a:rPr b="1">
                <a:solidFill>
                  <a:srgbClr val="000000"/>
                </a:solidFill>
                <a:latin typeface="Verdana"/>
              </a:rPr>
              <a:t>Monthly Burn Rate 2025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Visuals!$AG$20</c:f>
            </c:strRef>
          </c:tx>
          <c:spPr>
            <a:solidFill>
              <a:srgbClr val="E06666">
                <a:alpha val="30000"/>
              </a:srgbClr>
            </a:solidFill>
            <a:ln cmpd="sng">
              <a:solidFill>
                <a:srgbClr val="E06666">
                  <a:alpha val="100000"/>
                </a:srgbClr>
              </a:solidFill>
            </a:ln>
          </c:spPr>
          <c:cat>
            <c:strRef>
              <c:f>Visuals!$AH$3:$AS$3</c:f>
            </c:strRef>
          </c:cat>
          <c:val>
            <c:numRef>
              <c:f>Visuals!$AH$20:$AS$20</c:f>
              <c:numCache/>
            </c:numRef>
          </c:val>
        </c:ser>
        <c:axId val="1509929468"/>
        <c:axId val="593510513"/>
      </c:areaChart>
      <c:catAx>
        <c:axId val="1509929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593510513"/>
      </c:catAx>
      <c:valAx>
        <c:axId val="593510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Burn Rate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509929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Verdana"/>
              </a:defRPr>
            </a:pPr>
            <a:r>
              <a:rPr b="1">
                <a:solidFill>
                  <a:srgbClr val="000000"/>
                </a:solidFill>
                <a:latin typeface="Verdana"/>
              </a:rPr>
              <a:t>Monthly Recurring Revenue (MRR) 2025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Visuals!$AG$4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Visuals!$AH$3:$AS$3</c:f>
            </c:strRef>
          </c:cat>
          <c:val>
            <c:numRef>
              <c:f>Visuals!$AH$4:$AS$4</c:f>
              <c:numCache/>
            </c:numRef>
          </c:val>
        </c:ser>
        <c:axId val="1973418593"/>
        <c:axId val="31866769"/>
      </c:areaChart>
      <c:catAx>
        <c:axId val="1973418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31866769"/>
      </c:catAx>
      <c:valAx>
        <c:axId val="31866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MRR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973418593"/>
        <c:majorUnit val="10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Verdana"/>
              </a:defRPr>
            </a:pPr>
            <a:r>
              <a:rPr b="1">
                <a:solidFill>
                  <a:srgbClr val="000000"/>
                </a:solidFill>
                <a:latin typeface="Verdana"/>
              </a:rPr>
              <a:t>Annual Recurring Revenue (ARR) 2025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Visuals!$AG$16</c:f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>
                  <a:alpha val="100000"/>
                </a:srgbClr>
              </a:solidFill>
            </a:ln>
          </c:spPr>
          <c:cat>
            <c:strRef>
              <c:f>Visuals!$AH$3:$AS$3</c:f>
            </c:strRef>
          </c:cat>
          <c:val>
            <c:numRef>
              <c:f>Visuals!$AH$16:$AS$16</c:f>
              <c:numCache/>
            </c:numRef>
          </c:val>
        </c:ser>
        <c:axId val="2076964421"/>
        <c:axId val="1887799049"/>
      </c:areaChart>
      <c:catAx>
        <c:axId val="2076964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887799049"/>
      </c:catAx>
      <c:valAx>
        <c:axId val="1887799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ARR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2076964421"/>
        <c:majorUnit val="200000.0"/>
        <c:minorUnit val="200000.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Verdana"/>
              </a:defRPr>
            </a:pPr>
            <a:r>
              <a:rPr b="1">
                <a:solidFill>
                  <a:srgbClr val="000000"/>
                </a:solidFill>
                <a:latin typeface="Verdana"/>
              </a:rPr>
              <a:t>LTV:CAC Ratio (2025)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Visuals!$AG$19</c:f>
            </c:strRef>
          </c:tx>
          <c:spPr>
            <a:solidFill>
              <a:srgbClr val="9900FF">
                <a:alpha val="30000"/>
              </a:srgbClr>
            </a:solidFill>
            <a:ln cmpd="sng">
              <a:solidFill>
                <a:srgbClr val="9900FF">
                  <a:alpha val="100000"/>
                </a:srgbClr>
              </a:solidFill>
            </a:ln>
          </c:spPr>
          <c:cat>
            <c:strRef>
              <c:f>Visuals!$AH$3:$AS$3</c:f>
            </c:strRef>
          </c:cat>
          <c:val>
            <c:numRef>
              <c:f>Visuals!$AH$19:$AS$19</c:f>
              <c:numCache/>
            </c:numRef>
          </c:val>
        </c:ser>
        <c:axId val="481559615"/>
        <c:axId val="2040756820"/>
      </c:areaChart>
      <c:catAx>
        <c:axId val="481559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2040756820"/>
      </c:catAx>
      <c:valAx>
        <c:axId val="2040756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LTV:CAC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481559615"/>
        <c:maj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457200</xdr:colOff>
      <xdr:row>10</xdr:row>
      <xdr:rowOff>190500</xdr:rowOff>
    </xdr:from>
    <xdr:ext cx="7258050" cy="3714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457200</xdr:colOff>
      <xdr:row>30</xdr:row>
      <xdr:rowOff>161925</xdr:rowOff>
    </xdr:from>
    <xdr:ext cx="7258050" cy="3781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50</xdr:row>
      <xdr:rowOff>152400</xdr:rowOff>
    </xdr:from>
    <xdr:ext cx="7067550" cy="3714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219075</xdr:colOff>
      <xdr:row>10</xdr:row>
      <xdr:rowOff>161925</xdr:rowOff>
    </xdr:from>
    <xdr:ext cx="7067550" cy="3781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219075</xdr:colOff>
      <xdr:row>30</xdr:row>
      <xdr:rowOff>161925</xdr:rowOff>
    </xdr:from>
    <xdr:ext cx="7067550" cy="37814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75"/>
    <col customWidth="1" min="2" max="2" width="30.38"/>
    <col customWidth="1" min="3" max="3" width="33.88"/>
    <col customWidth="1" min="4" max="4" width="31.38"/>
  </cols>
  <sheetData>
    <row r="2">
      <c r="B2" s="1"/>
    </row>
    <row r="3">
      <c r="B3" s="2"/>
    </row>
    <row r="4">
      <c r="B4" s="3" t="s">
        <v>0</v>
      </c>
    </row>
    <row r="5">
      <c r="B5" s="4"/>
    </row>
    <row r="6">
      <c r="B6" s="3" t="s">
        <v>1</v>
      </c>
    </row>
    <row r="7">
      <c r="B7" s="3" t="s">
        <v>2</v>
      </c>
    </row>
    <row r="8">
      <c r="B8" s="3" t="s">
        <v>3</v>
      </c>
    </row>
    <row r="9">
      <c r="B9" s="4"/>
    </row>
    <row r="10">
      <c r="B10" s="3" t="s">
        <v>4</v>
      </c>
    </row>
    <row r="11">
      <c r="B11" s="4"/>
    </row>
    <row r="12">
      <c r="B12" s="5" t="s">
        <v>5</v>
      </c>
    </row>
    <row r="13">
      <c r="B13" s="4"/>
    </row>
    <row r="14">
      <c r="B14" s="3" t="s">
        <v>6</v>
      </c>
    </row>
    <row r="15">
      <c r="B15" s="4"/>
    </row>
    <row r="16">
      <c r="B16" s="6" t="s">
        <v>7</v>
      </c>
    </row>
    <row r="17">
      <c r="B17" s="4"/>
    </row>
    <row r="18">
      <c r="B18" s="7" t="s">
        <v>8</v>
      </c>
    </row>
    <row r="19">
      <c r="B19" s="4"/>
    </row>
    <row r="20">
      <c r="B20" s="7" t="s">
        <v>9</v>
      </c>
    </row>
    <row r="21">
      <c r="B21" s="4"/>
    </row>
    <row r="22">
      <c r="B22" s="6" t="s">
        <v>10</v>
      </c>
    </row>
    <row r="23">
      <c r="B23" s="4"/>
    </row>
    <row r="24">
      <c r="B24" s="7" t="s">
        <v>11</v>
      </c>
    </row>
    <row r="25">
      <c r="B25" s="4"/>
    </row>
    <row r="26">
      <c r="B26" s="6" t="s">
        <v>12</v>
      </c>
    </row>
    <row r="27">
      <c r="B27" s="4"/>
    </row>
    <row r="28">
      <c r="B28" s="7" t="s">
        <v>13</v>
      </c>
    </row>
    <row r="29">
      <c r="B29" s="4"/>
    </row>
    <row r="30">
      <c r="B30" s="6" t="s">
        <v>14</v>
      </c>
    </row>
    <row r="31">
      <c r="B31" s="4"/>
    </row>
    <row r="32">
      <c r="B32" s="7" t="s">
        <v>15</v>
      </c>
    </row>
    <row r="33">
      <c r="B33" s="3"/>
      <c r="C33" s="8"/>
      <c r="D33" s="8"/>
    </row>
    <row r="34">
      <c r="B34" s="3" t="s">
        <v>16</v>
      </c>
      <c r="C34" s="8"/>
      <c r="D34" s="8"/>
    </row>
    <row r="35">
      <c r="B35" s="9" t="s">
        <v>17</v>
      </c>
      <c r="C35" s="9" t="s">
        <v>18</v>
      </c>
      <c r="D35" s="9" t="s">
        <v>19</v>
      </c>
    </row>
    <row r="36">
      <c r="B36" s="8" t="s">
        <v>20</v>
      </c>
      <c r="C36" s="8" t="s">
        <v>21</v>
      </c>
      <c r="D36" s="8" t="s">
        <v>22</v>
      </c>
    </row>
    <row r="37">
      <c r="B37" s="8" t="s">
        <v>23</v>
      </c>
      <c r="C37" s="8" t="s">
        <v>24</v>
      </c>
      <c r="D37" s="8" t="s">
        <v>25</v>
      </c>
    </row>
    <row r="38">
      <c r="B38" s="8" t="s">
        <v>26</v>
      </c>
      <c r="C38" s="8" t="s">
        <v>27</v>
      </c>
      <c r="D38" s="8" t="s">
        <v>28</v>
      </c>
    </row>
    <row r="39">
      <c r="B39" s="8" t="s">
        <v>29</v>
      </c>
      <c r="C39" s="8" t="s">
        <v>30</v>
      </c>
      <c r="D39" s="8" t="s">
        <v>31</v>
      </c>
    </row>
    <row r="42">
      <c r="B42" s="10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4.0" topLeftCell="H5" activePane="bottomRight" state="frozen"/>
      <selection activeCell="H1" sqref="H1" pane="topRight"/>
      <selection activeCell="A5" sqref="A5" pane="bottomLeft"/>
      <selection activeCell="H5" sqref="H5" pane="bottomRight"/>
    </sheetView>
  </sheetViews>
  <sheetFormatPr customHeight="1" defaultColWidth="12.63" defaultRowHeight="15.75"/>
  <cols>
    <col customWidth="1" min="1" max="1" width="3.63"/>
    <col customWidth="1" min="2" max="2" width="31.63"/>
    <col customWidth="1" min="3" max="4" width="13.13"/>
  </cols>
  <sheetData>
    <row r="2">
      <c r="B2" s="11" t="s">
        <v>33</v>
      </c>
      <c r="G2" s="12"/>
      <c r="H2" s="12" t="str">
        <f t="shared" ref="H2:S2" si="1">TEXT(H4,"yyyy")</f>
        <v>2025</v>
      </c>
      <c r="I2" s="12" t="str">
        <f t="shared" si="1"/>
        <v>2025</v>
      </c>
      <c r="J2" s="12" t="str">
        <f t="shared" si="1"/>
        <v>2025</v>
      </c>
      <c r="K2" s="12" t="str">
        <f t="shared" si="1"/>
        <v>2025</v>
      </c>
      <c r="L2" s="12" t="str">
        <f t="shared" si="1"/>
        <v>2025</v>
      </c>
      <c r="M2" s="12" t="str">
        <f t="shared" si="1"/>
        <v>2025</v>
      </c>
      <c r="N2" s="12" t="str">
        <f t="shared" si="1"/>
        <v>2025</v>
      </c>
      <c r="O2" s="12" t="str">
        <f t="shared" si="1"/>
        <v>2025</v>
      </c>
      <c r="P2" s="12" t="str">
        <f t="shared" si="1"/>
        <v>2025</v>
      </c>
      <c r="Q2" s="12" t="str">
        <f t="shared" si="1"/>
        <v>2025</v>
      </c>
      <c r="R2" s="12" t="str">
        <f t="shared" si="1"/>
        <v>2025</v>
      </c>
      <c r="S2" s="12" t="str">
        <f t="shared" si="1"/>
        <v>2025</v>
      </c>
    </row>
    <row r="3">
      <c r="B3" s="11" t="s">
        <v>34</v>
      </c>
      <c r="G3" s="12"/>
      <c r="H3" s="12" t="str">
        <f t="shared" ref="H3:S3" si="2">TEXT(H4,"mmmm")</f>
        <v>January</v>
      </c>
      <c r="I3" s="12" t="str">
        <f t="shared" si="2"/>
        <v>February</v>
      </c>
      <c r="J3" s="12" t="str">
        <f t="shared" si="2"/>
        <v>March</v>
      </c>
      <c r="K3" s="12" t="str">
        <f t="shared" si="2"/>
        <v>April</v>
      </c>
      <c r="L3" s="12" t="str">
        <f t="shared" si="2"/>
        <v>May</v>
      </c>
      <c r="M3" s="12" t="str">
        <f t="shared" si="2"/>
        <v>June</v>
      </c>
      <c r="N3" s="12" t="str">
        <f t="shared" si="2"/>
        <v>July</v>
      </c>
      <c r="O3" s="12" t="str">
        <f t="shared" si="2"/>
        <v>August</v>
      </c>
      <c r="P3" s="12" t="str">
        <f t="shared" si="2"/>
        <v>September</v>
      </c>
      <c r="Q3" s="12" t="str">
        <f t="shared" si="2"/>
        <v>October</v>
      </c>
      <c r="R3" s="12" t="str">
        <f t="shared" si="2"/>
        <v>November</v>
      </c>
      <c r="S3" s="12" t="str">
        <f t="shared" si="2"/>
        <v>December</v>
      </c>
    </row>
    <row r="4">
      <c r="B4" s="11" t="s">
        <v>35</v>
      </c>
      <c r="G4" s="13"/>
      <c r="H4" s="13">
        <v>45688.0</v>
      </c>
      <c r="I4" s="14">
        <f t="shared" ref="I4:S4" si="3">EOMONTH(H4,1)</f>
        <v>45716</v>
      </c>
      <c r="J4" s="14">
        <f t="shared" si="3"/>
        <v>45747</v>
      </c>
      <c r="K4" s="14">
        <f t="shared" si="3"/>
        <v>45777</v>
      </c>
      <c r="L4" s="14">
        <f t="shared" si="3"/>
        <v>45808</v>
      </c>
      <c r="M4" s="14">
        <f t="shared" si="3"/>
        <v>45838</v>
      </c>
      <c r="N4" s="14">
        <f t="shared" si="3"/>
        <v>45869</v>
      </c>
      <c r="O4" s="14">
        <f t="shared" si="3"/>
        <v>45900</v>
      </c>
      <c r="P4" s="14">
        <f t="shared" si="3"/>
        <v>45930</v>
      </c>
      <c r="Q4" s="14">
        <f t="shared" si="3"/>
        <v>45961</v>
      </c>
      <c r="R4" s="14">
        <f t="shared" si="3"/>
        <v>45991</v>
      </c>
      <c r="S4" s="14">
        <f t="shared" si="3"/>
        <v>46022</v>
      </c>
    </row>
    <row r="5">
      <c r="B5" s="11" t="s">
        <v>36</v>
      </c>
      <c r="C5" s="15" t="s">
        <v>37</v>
      </c>
      <c r="D5" s="15" t="s">
        <v>38</v>
      </c>
      <c r="E5" s="16" t="s">
        <v>39</v>
      </c>
      <c r="F5" s="17" t="s">
        <v>40</v>
      </c>
      <c r="G5" s="18" t="s">
        <v>41</v>
      </c>
    </row>
    <row r="7">
      <c r="B7" s="19" t="s">
        <v>42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9">
      <c r="B9" s="21" t="s">
        <v>43</v>
      </c>
    </row>
    <row r="11">
      <c r="B11" s="11" t="s">
        <v>44</v>
      </c>
    </row>
    <row r="12">
      <c r="B12" s="21" t="s">
        <v>45</v>
      </c>
      <c r="C12" s="22">
        <v>2.0</v>
      </c>
      <c r="D12" s="23">
        <f t="shared" ref="D12:D14" si="6">CHOOSE(C12,E12,F12,G12)</f>
        <v>0.04</v>
      </c>
      <c r="E12" s="24">
        <f>F12-2%</f>
        <v>0.02</v>
      </c>
      <c r="F12" s="24">
        <v>0.04</v>
      </c>
      <c r="G12" s="25">
        <f>F12+2%</f>
        <v>0.06</v>
      </c>
      <c r="H12" s="26">
        <f t="shared" ref="H12:H14" si="7">D12</f>
        <v>0.04</v>
      </c>
      <c r="I12" s="26">
        <f t="shared" ref="I12:N12" si="4">H12</f>
        <v>0.04</v>
      </c>
      <c r="J12" s="26">
        <f t="shared" si="4"/>
        <v>0.04</v>
      </c>
      <c r="K12" s="26">
        <f t="shared" si="4"/>
        <v>0.04</v>
      </c>
      <c r="L12" s="26">
        <f t="shared" si="4"/>
        <v>0.04</v>
      </c>
      <c r="M12" s="26">
        <f t="shared" si="4"/>
        <v>0.04</v>
      </c>
      <c r="N12" s="26">
        <f t="shared" si="4"/>
        <v>0.04</v>
      </c>
      <c r="O12" s="26">
        <f>N12*2</f>
        <v>0.08</v>
      </c>
      <c r="P12" s="26">
        <f t="shared" ref="P12:S12" si="5">O12</f>
        <v>0.08</v>
      </c>
      <c r="Q12" s="26">
        <f t="shared" si="5"/>
        <v>0.08</v>
      </c>
      <c r="R12" s="26">
        <f t="shared" si="5"/>
        <v>0.08</v>
      </c>
      <c r="S12" s="26">
        <f t="shared" si="5"/>
        <v>0.08</v>
      </c>
    </row>
    <row r="13">
      <c r="B13" s="21" t="s">
        <v>46</v>
      </c>
      <c r="C13" s="22">
        <v>2.0</v>
      </c>
      <c r="D13" s="27">
        <f t="shared" si="6"/>
        <v>25000</v>
      </c>
      <c r="E13" s="28">
        <f>F13-10000</f>
        <v>15000</v>
      </c>
      <c r="F13" s="28">
        <v>25000.0</v>
      </c>
      <c r="G13" s="29">
        <f>F13+10000</f>
        <v>35000</v>
      </c>
      <c r="H13" s="30">
        <f t="shared" si="7"/>
        <v>25000</v>
      </c>
      <c r="I13" s="30">
        <f t="shared" ref="I13:S13" si="8">H13*(1+I12)</f>
        <v>26000</v>
      </c>
      <c r="J13" s="30">
        <f t="shared" si="8"/>
        <v>27040</v>
      </c>
      <c r="K13" s="30">
        <f t="shared" si="8"/>
        <v>28121.6</v>
      </c>
      <c r="L13" s="30">
        <f t="shared" si="8"/>
        <v>29246.464</v>
      </c>
      <c r="M13" s="30">
        <f t="shared" si="8"/>
        <v>30416.32256</v>
      </c>
      <c r="N13" s="30">
        <f t="shared" si="8"/>
        <v>31632.97546</v>
      </c>
      <c r="O13" s="30">
        <f t="shared" si="8"/>
        <v>34163.6135</v>
      </c>
      <c r="P13" s="30">
        <f t="shared" si="8"/>
        <v>36896.70258</v>
      </c>
      <c r="Q13" s="30">
        <f t="shared" si="8"/>
        <v>39848.43879</v>
      </c>
      <c r="R13" s="30">
        <f t="shared" si="8"/>
        <v>43036.31389</v>
      </c>
      <c r="S13" s="30">
        <f t="shared" si="8"/>
        <v>46479.219</v>
      </c>
    </row>
    <row r="14">
      <c r="B14" s="21" t="s">
        <v>47</v>
      </c>
      <c r="C14" s="31">
        <v>1.0</v>
      </c>
      <c r="D14" s="32">
        <f t="shared" si="6"/>
        <v>12</v>
      </c>
      <c r="E14" s="33">
        <f>F14+2</f>
        <v>12</v>
      </c>
      <c r="F14" s="34">
        <v>10.0</v>
      </c>
      <c r="G14" s="33">
        <f>F14-2</f>
        <v>8</v>
      </c>
      <c r="H14" s="30">
        <f t="shared" si="7"/>
        <v>12</v>
      </c>
      <c r="I14" s="30">
        <f t="shared" ref="I14:S14" si="9">H14</f>
        <v>12</v>
      </c>
      <c r="J14" s="30">
        <f t="shared" si="9"/>
        <v>12</v>
      </c>
      <c r="K14" s="30">
        <f t="shared" si="9"/>
        <v>12</v>
      </c>
      <c r="L14" s="30">
        <f t="shared" si="9"/>
        <v>12</v>
      </c>
      <c r="M14" s="30">
        <f t="shared" si="9"/>
        <v>12</v>
      </c>
      <c r="N14" s="30">
        <f t="shared" si="9"/>
        <v>12</v>
      </c>
      <c r="O14" s="30">
        <f t="shared" si="9"/>
        <v>12</v>
      </c>
      <c r="P14" s="30">
        <f t="shared" si="9"/>
        <v>12</v>
      </c>
      <c r="Q14" s="30">
        <f t="shared" si="9"/>
        <v>12</v>
      </c>
      <c r="R14" s="30">
        <f t="shared" si="9"/>
        <v>12</v>
      </c>
      <c r="S14" s="30">
        <f t="shared" si="9"/>
        <v>12</v>
      </c>
    </row>
    <row r="15">
      <c r="B15" s="21" t="s">
        <v>48</v>
      </c>
      <c r="C15" s="35"/>
      <c r="D15" s="35"/>
      <c r="E15" s="36"/>
      <c r="F15" s="24"/>
      <c r="G15" s="37"/>
      <c r="H15" s="38">
        <f t="shared" ref="H15:S15" si="10">H13/H14</f>
        <v>2083.333333</v>
      </c>
      <c r="I15" s="38">
        <f t="shared" si="10"/>
        <v>2166.666667</v>
      </c>
      <c r="J15" s="38">
        <f t="shared" si="10"/>
        <v>2253.333333</v>
      </c>
      <c r="K15" s="38">
        <f t="shared" si="10"/>
        <v>2343.466667</v>
      </c>
      <c r="L15" s="38">
        <f t="shared" si="10"/>
        <v>2437.205333</v>
      </c>
      <c r="M15" s="38">
        <f t="shared" si="10"/>
        <v>2534.693547</v>
      </c>
      <c r="N15" s="38">
        <f t="shared" si="10"/>
        <v>2636.081289</v>
      </c>
      <c r="O15" s="38">
        <f t="shared" si="10"/>
        <v>2846.967792</v>
      </c>
      <c r="P15" s="38">
        <f t="shared" si="10"/>
        <v>3074.725215</v>
      </c>
      <c r="Q15" s="38">
        <f t="shared" si="10"/>
        <v>3320.703232</v>
      </c>
      <c r="R15" s="38">
        <f t="shared" si="10"/>
        <v>3586.359491</v>
      </c>
      <c r="S15" s="38">
        <f t="shared" si="10"/>
        <v>3873.26825</v>
      </c>
    </row>
    <row r="16">
      <c r="B16" s="21" t="s">
        <v>49</v>
      </c>
      <c r="C16" s="31">
        <v>2.0</v>
      </c>
      <c r="D16" s="23">
        <f>CHOOSE(C16,E16,F16,G16)</f>
        <v>0.03</v>
      </c>
      <c r="E16" s="24">
        <f>F16-2%</f>
        <v>0.01</v>
      </c>
      <c r="F16" s="24">
        <v>0.03</v>
      </c>
      <c r="G16" s="25">
        <f>F16+2%</f>
        <v>0.05</v>
      </c>
      <c r="H16" s="26">
        <f>D16</f>
        <v>0.03</v>
      </c>
      <c r="I16" s="26">
        <f t="shared" ref="I16:K16" si="11">H16</f>
        <v>0.03</v>
      </c>
      <c r="J16" s="26">
        <f t="shared" si="11"/>
        <v>0.03</v>
      </c>
      <c r="K16" s="26">
        <f t="shared" si="11"/>
        <v>0.03</v>
      </c>
      <c r="L16" s="26">
        <f>K16+1%</f>
        <v>0.04</v>
      </c>
      <c r="M16" s="26">
        <f t="shared" ref="M16:N16" si="12">L16</f>
        <v>0.04</v>
      </c>
      <c r="N16" s="26">
        <f t="shared" si="12"/>
        <v>0.04</v>
      </c>
      <c r="O16" s="26">
        <f>N16+1%</f>
        <v>0.05</v>
      </c>
      <c r="P16" s="26">
        <f t="shared" ref="P16:S16" si="13">O16</f>
        <v>0.05</v>
      </c>
      <c r="Q16" s="26">
        <f t="shared" si="13"/>
        <v>0.05</v>
      </c>
      <c r="R16" s="26">
        <f t="shared" si="13"/>
        <v>0.05</v>
      </c>
      <c r="S16" s="26">
        <f t="shared" si="13"/>
        <v>0.05</v>
      </c>
    </row>
    <row r="17">
      <c r="B17" s="39" t="s">
        <v>50</v>
      </c>
      <c r="C17" s="40"/>
      <c r="D17" s="40"/>
      <c r="E17" s="41"/>
      <c r="F17" s="41"/>
      <c r="G17" s="42"/>
      <c r="H17" s="42">
        <f t="shared" ref="H17:S17" si="14">H15*H16</f>
        <v>62.5</v>
      </c>
      <c r="I17" s="42">
        <f t="shared" si="14"/>
        <v>65</v>
      </c>
      <c r="J17" s="42">
        <f t="shared" si="14"/>
        <v>67.6</v>
      </c>
      <c r="K17" s="42">
        <f t="shared" si="14"/>
        <v>70.304</v>
      </c>
      <c r="L17" s="42">
        <f t="shared" si="14"/>
        <v>97.48821333</v>
      </c>
      <c r="M17" s="42">
        <f t="shared" si="14"/>
        <v>101.3877419</v>
      </c>
      <c r="N17" s="42">
        <f t="shared" si="14"/>
        <v>105.4432515</v>
      </c>
      <c r="O17" s="42">
        <f t="shared" si="14"/>
        <v>142.3483896</v>
      </c>
      <c r="P17" s="42">
        <f t="shared" si="14"/>
        <v>153.7362607</v>
      </c>
      <c r="Q17" s="42">
        <f t="shared" si="14"/>
        <v>166.0351616</v>
      </c>
      <c r="R17" s="42">
        <f t="shared" si="14"/>
        <v>179.3179745</v>
      </c>
      <c r="S17" s="42">
        <f t="shared" si="14"/>
        <v>193.6634125</v>
      </c>
    </row>
    <row r="18">
      <c r="E18" s="36"/>
      <c r="F18" s="36"/>
      <c r="G18" s="36"/>
    </row>
    <row r="19">
      <c r="B19" s="11" t="s">
        <v>51</v>
      </c>
      <c r="E19" s="36"/>
      <c r="F19" s="36"/>
      <c r="G19" s="36"/>
    </row>
    <row r="20">
      <c r="B20" s="21" t="s">
        <v>52</v>
      </c>
      <c r="C20" s="22">
        <v>2.0</v>
      </c>
      <c r="D20" s="23">
        <f t="shared" ref="D20:D23" si="17">CHOOSE(C20,E20,F20,G20)</f>
        <v>0.05</v>
      </c>
      <c r="E20" s="24">
        <f>F20-2%</f>
        <v>0.03</v>
      </c>
      <c r="F20" s="43">
        <v>0.05</v>
      </c>
      <c r="G20" s="24">
        <f>F20+2%</f>
        <v>0.07</v>
      </c>
      <c r="H20" s="44">
        <f t="shared" ref="H20:H23" si="18">D20</f>
        <v>0.05</v>
      </c>
      <c r="I20" s="44">
        <f t="shared" ref="I20:N20" si="15">H20</f>
        <v>0.05</v>
      </c>
      <c r="J20" s="44">
        <f t="shared" si="15"/>
        <v>0.05</v>
      </c>
      <c r="K20" s="44">
        <f t="shared" si="15"/>
        <v>0.05</v>
      </c>
      <c r="L20" s="44">
        <f t="shared" si="15"/>
        <v>0.05</v>
      </c>
      <c r="M20" s="44">
        <f t="shared" si="15"/>
        <v>0.05</v>
      </c>
      <c r="N20" s="44">
        <f t="shared" si="15"/>
        <v>0.05</v>
      </c>
      <c r="O20" s="44">
        <f>N20*2</f>
        <v>0.1</v>
      </c>
      <c r="P20" s="44">
        <f t="shared" ref="P20:S20" si="16">O20</f>
        <v>0.1</v>
      </c>
      <c r="Q20" s="44">
        <f t="shared" si="16"/>
        <v>0.1</v>
      </c>
      <c r="R20" s="44">
        <f t="shared" si="16"/>
        <v>0.1</v>
      </c>
      <c r="S20" s="44">
        <f t="shared" si="16"/>
        <v>0.1</v>
      </c>
    </row>
    <row r="21">
      <c r="B21" s="21" t="s">
        <v>53</v>
      </c>
      <c r="C21" s="22">
        <v>2.0</v>
      </c>
      <c r="D21" s="45">
        <f t="shared" si="17"/>
        <v>15000</v>
      </c>
      <c r="E21" s="37">
        <f>F21-5000</f>
        <v>10000</v>
      </c>
      <c r="F21" s="46">
        <v>15000.0</v>
      </c>
      <c r="G21" s="37">
        <f>F21+5000</f>
        <v>20000</v>
      </c>
      <c r="H21" s="38">
        <f t="shared" si="18"/>
        <v>15000</v>
      </c>
      <c r="I21" s="38">
        <f t="shared" ref="I21:S21" si="19">H21*(1+I20)</f>
        <v>15750</v>
      </c>
      <c r="J21" s="38">
        <f t="shared" si="19"/>
        <v>16537.5</v>
      </c>
      <c r="K21" s="38">
        <f t="shared" si="19"/>
        <v>17364.375</v>
      </c>
      <c r="L21" s="38">
        <f t="shared" si="19"/>
        <v>18232.59375</v>
      </c>
      <c r="M21" s="38">
        <f t="shared" si="19"/>
        <v>19144.22344</v>
      </c>
      <c r="N21" s="38">
        <f t="shared" si="19"/>
        <v>20101.43461</v>
      </c>
      <c r="O21" s="38">
        <f t="shared" si="19"/>
        <v>22111.57807</v>
      </c>
      <c r="P21" s="38">
        <f t="shared" si="19"/>
        <v>24322.73588</v>
      </c>
      <c r="Q21" s="38">
        <f t="shared" si="19"/>
        <v>26755.00947</v>
      </c>
      <c r="R21" s="38">
        <f t="shared" si="19"/>
        <v>29430.51041</v>
      </c>
      <c r="S21" s="38">
        <f t="shared" si="19"/>
        <v>32373.56145</v>
      </c>
    </row>
    <row r="22">
      <c r="B22" s="21" t="s">
        <v>54</v>
      </c>
      <c r="C22" s="22">
        <v>2.0</v>
      </c>
      <c r="D22" s="23">
        <f t="shared" si="17"/>
        <v>0.025</v>
      </c>
      <c r="E22" s="24">
        <f t="shared" ref="E22:E23" si="22">F22-2%</f>
        <v>0.005</v>
      </c>
      <c r="F22" s="43">
        <v>0.025</v>
      </c>
      <c r="G22" s="47">
        <f t="shared" ref="G22:G23" si="23">F22+2%</f>
        <v>0.045</v>
      </c>
      <c r="H22" s="44">
        <f t="shared" si="18"/>
        <v>0.025</v>
      </c>
      <c r="I22" s="44">
        <f t="shared" ref="I22:N22" si="20">H22</f>
        <v>0.025</v>
      </c>
      <c r="J22" s="44">
        <f t="shared" si="20"/>
        <v>0.025</v>
      </c>
      <c r="K22" s="44">
        <f t="shared" si="20"/>
        <v>0.025</v>
      </c>
      <c r="L22" s="44">
        <f t="shared" si="20"/>
        <v>0.025</v>
      </c>
      <c r="M22" s="44">
        <f t="shared" si="20"/>
        <v>0.025</v>
      </c>
      <c r="N22" s="44">
        <f t="shared" si="20"/>
        <v>0.025</v>
      </c>
      <c r="O22" s="44">
        <f>N22*2</f>
        <v>0.05</v>
      </c>
      <c r="P22" s="44">
        <f t="shared" ref="P22:S22" si="21">O22</f>
        <v>0.05</v>
      </c>
      <c r="Q22" s="44">
        <f t="shared" si="21"/>
        <v>0.05</v>
      </c>
      <c r="R22" s="44">
        <f t="shared" si="21"/>
        <v>0.05</v>
      </c>
      <c r="S22" s="44">
        <f t="shared" si="21"/>
        <v>0.05</v>
      </c>
    </row>
    <row r="23">
      <c r="B23" s="21" t="s">
        <v>49</v>
      </c>
      <c r="C23" s="31">
        <v>2.0</v>
      </c>
      <c r="D23" s="23">
        <f t="shared" si="17"/>
        <v>0.06</v>
      </c>
      <c r="E23" s="24">
        <f t="shared" si="22"/>
        <v>0.04</v>
      </c>
      <c r="F23" s="43">
        <v>0.06</v>
      </c>
      <c r="G23" s="47">
        <f t="shared" si="23"/>
        <v>0.08</v>
      </c>
      <c r="H23" s="44">
        <f t="shared" si="18"/>
        <v>0.06</v>
      </c>
      <c r="I23" s="44">
        <f t="shared" ref="I23:S23" si="24">H23</f>
        <v>0.06</v>
      </c>
      <c r="J23" s="44">
        <f t="shared" si="24"/>
        <v>0.06</v>
      </c>
      <c r="K23" s="44">
        <f t="shared" si="24"/>
        <v>0.06</v>
      </c>
      <c r="L23" s="44">
        <f t="shared" si="24"/>
        <v>0.06</v>
      </c>
      <c r="M23" s="44">
        <f t="shared" si="24"/>
        <v>0.06</v>
      </c>
      <c r="N23" s="44">
        <f t="shared" si="24"/>
        <v>0.06</v>
      </c>
      <c r="O23" s="44">
        <f t="shared" si="24"/>
        <v>0.06</v>
      </c>
      <c r="P23" s="44">
        <f t="shared" si="24"/>
        <v>0.06</v>
      </c>
      <c r="Q23" s="44">
        <f t="shared" si="24"/>
        <v>0.06</v>
      </c>
      <c r="R23" s="44">
        <f t="shared" si="24"/>
        <v>0.06</v>
      </c>
      <c r="S23" s="44">
        <f t="shared" si="24"/>
        <v>0.06</v>
      </c>
    </row>
    <row r="24">
      <c r="B24" s="39" t="s">
        <v>50</v>
      </c>
      <c r="C24" s="40"/>
      <c r="D24" s="40"/>
      <c r="E24" s="41"/>
      <c r="F24" s="41"/>
      <c r="G24" s="41"/>
      <c r="H24" s="42">
        <f t="shared" ref="H24:S24" si="25">(H21*H22)*H23</f>
        <v>22.5</v>
      </c>
      <c r="I24" s="42">
        <f t="shared" si="25"/>
        <v>23.625</v>
      </c>
      <c r="J24" s="42">
        <f t="shared" si="25"/>
        <v>24.80625</v>
      </c>
      <c r="K24" s="42">
        <f t="shared" si="25"/>
        <v>26.0465625</v>
      </c>
      <c r="L24" s="42">
        <f t="shared" si="25"/>
        <v>27.34889063</v>
      </c>
      <c r="M24" s="42">
        <f t="shared" si="25"/>
        <v>28.71633516</v>
      </c>
      <c r="N24" s="42">
        <f t="shared" si="25"/>
        <v>30.15215191</v>
      </c>
      <c r="O24" s="42">
        <f t="shared" si="25"/>
        <v>66.33473421</v>
      </c>
      <c r="P24" s="42">
        <f t="shared" si="25"/>
        <v>72.96820763</v>
      </c>
      <c r="Q24" s="42">
        <f t="shared" si="25"/>
        <v>80.2650284</v>
      </c>
      <c r="R24" s="42">
        <f t="shared" si="25"/>
        <v>88.29153123</v>
      </c>
      <c r="S24" s="42">
        <f t="shared" si="25"/>
        <v>97.12068436</v>
      </c>
    </row>
    <row r="25">
      <c r="B25" s="36"/>
      <c r="E25" s="36"/>
      <c r="F25" s="36"/>
      <c r="G25" s="36"/>
    </row>
    <row r="26">
      <c r="E26" s="36"/>
      <c r="F26" s="36"/>
      <c r="G26" s="36"/>
    </row>
    <row r="27">
      <c r="B27" s="11" t="s">
        <v>55</v>
      </c>
      <c r="E27" s="36"/>
      <c r="F27" s="36"/>
      <c r="G27" s="36"/>
    </row>
    <row r="28">
      <c r="B28" s="21" t="s">
        <v>56</v>
      </c>
      <c r="C28" s="22">
        <v>2.0</v>
      </c>
      <c r="D28" s="23">
        <f t="shared" ref="D28:D30" si="27">CHOOSE(C28,E28,F28,G28)</f>
        <v>0.1</v>
      </c>
      <c r="E28" s="24">
        <f>F28-2%</f>
        <v>0.08</v>
      </c>
      <c r="F28" s="24">
        <v>0.1</v>
      </c>
      <c r="G28" s="47">
        <f>F28+2%</f>
        <v>0.12</v>
      </c>
      <c r="H28" s="44">
        <f t="shared" ref="H28:H30" si="28">D28</f>
        <v>0.1</v>
      </c>
      <c r="I28" s="44">
        <f t="shared" ref="I28:S28" si="26">H28</f>
        <v>0.1</v>
      </c>
      <c r="J28" s="44">
        <f t="shared" si="26"/>
        <v>0.1</v>
      </c>
      <c r="K28" s="44">
        <f t="shared" si="26"/>
        <v>0.1</v>
      </c>
      <c r="L28" s="44">
        <f t="shared" si="26"/>
        <v>0.1</v>
      </c>
      <c r="M28" s="44">
        <f t="shared" si="26"/>
        <v>0.1</v>
      </c>
      <c r="N28" s="44">
        <f t="shared" si="26"/>
        <v>0.1</v>
      </c>
      <c r="O28" s="44">
        <f t="shared" si="26"/>
        <v>0.1</v>
      </c>
      <c r="P28" s="44">
        <f t="shared" si="26"/>
        <v>0.1</v>
      </c>
      <c r="Q28" s="44">
        <f t="shared" si="26"/>
        <v>0.1</v>
      </c>
      <c r="R28" s="44">
        <f t="shared" si="26"/>
        <v>0.1</v>
      </c>
      <c r="S28" s="44">
        <f t="shared" si="26"/>
        <v>0.1</v>
      </c>
    </row>
    <row r="29">
      <c r="B29" s="21" t="s">
        <v>57</v>
      </c>
      <c r="C29" s="22">
        <v>2.0</v>
      </c>
      <c r="D29" s="48">
        <f t="shared" si="27"/>
        <v>15000</v>
      </c>
      <c r="E29" s="49">
        <f>F29-5000</f>
        <v>10000</v>
      </c>
      <c r="F29" s="49">
        <v>15000.0</v>
      </c>
      <c r="G29" s="37">
        <f>F29+50000</f>
        <v>65000</v>
      </c>
      <c r="H29" s="38">
        <f t="shared" si="28"/>
        <v>15000</v>
      </c>
      <c r="I29" s="38">
        <f t="shared" ref="I29:S29" si="29">H29*(1+I28)</f>
        <v>16500</v>
      </c>
      <c r="J29" s="38">
        <f t="shared" si="29"/>
        <v>18150</v>
      </c>
      <c r="K29" s="38">
        <f t="shared" si="29"/>
        <v>19965</v>
      </c>
      <c r="L29" s="38">
        <f t="shared" si="29"/>
        <v>21961.5</v>
      </c>
      <c r="M29" s="38">
        <f t="shared" si="29"/>
        <v>24157.65</v>
      </c>
      <c r="N29" s="38">
        <f t="shared" si="29"/>
        <v>26573.415</v>
      </c>
      <c r="O29" s="38">
        <f t="shared" si="29"/>
        <v>29230.7565</v>
      </c>
      <c r="P29" s="38">
        <f t="shared" si="29"/>
        <v>32153.83215</v>
      </c>
      <c r="Q29" s="38">
        <f t="shared" si="29"/>
        <v>35369.21537</v>
      </c>
      <c r="R29" s="38">
        <f t="shared" si="29"/>
        <v>38906.1369</v>
      </c>
      <c r="S29" s="38">
        <f t="shared" si="29"/>
        <v>42796.75059</v>
      </c>
    </row>
    <row r="30">
      <c r="B30" s="21" t="s">
        <v>58</v>
      </c>
      <c r="C30" s="31">
        <v>2.0</v>
      </c>
      <c r="D30" s="48">
        <f t="shared" si="27"/>
        <v>50</v>
      </c>
      <c r="E30" s="49">
        <f>F30+10</f>
        <v>60</v>
      </c>
      <c r="F30" s="50">
        <v>50.0</v>
      </c>
      <c r="G30" s="33">
        <f>F30-10</f>
        <v>40</v>
      </c>
      <c r="H30" s="38">
        <f t="shared" si="28"/>
        <v>50</v>
      </c>
      <c r="I30" s="38">
        <f t="shared" ref="I30:S30" si="30">H30</f>
        <v>50</v>
      </c>
      <c r="J30" s="38">
        <f t="shared" si="30"/>
        <v>50</v>
      </c>
      <c r="K30" s="38">
        <f t="shared" si="30"/>
        <v>50</v>
      </c>
      <c r="L30" s="38">
        <f t="shared" si="30"/>
        <v>50</v>
      </c>
      <c r="M30" s="38">
        <f t="shared" si="30"/>
        <v>50</v>
      </c>
      <c r="N30" s="38">
        <f t="shared" si="30"/>
        <v>50</v>
      </c>
      <c r="O30" s="38">
        <f t="shared" si="30"/>
        <v>50</v>
      </c>
      <c r="P30" s="38">
        <f t="shared" si="30"/>
        <v>50</v>
      </c>
      <c r="Q30" s="38">
        <f t="shared" si="30"/>
        <v>50</v>
      </c>
      <c r="R30" s="38">
        <f t="shared" si="30"/>
        <v>50</v>
      </c>
      <c r="S30" s="38">
        <f t="shared" si="30"/>
        <v>50</v>
      </c>
    </row>
    <row r="31">
      <c r="B31" s="21" t="s">
        <v>59</v>
      </c>
      <c r="C31" s="51"/>
      <c r="D31" s="51"/>
      <c r="E31" s="36"/>
      <c r="F31" s="37"/>
      <c r="G31" s="36"/>
      <c r="H31" s="52">
        <f t="shared" ref="H31:S31" si="31">H29/H30</f>
        <v>300</v>
      </c>
      <c r="I31" s="38">
        <f t="shared" si="31"/>
        <v>330</v>
      </c>
      <c r="J31" s="38">
        <f t="shared" si="31"/>
        <v>363</v>
      </c>
      <c r="K31" s="38">
        <f t="shared" si="31"/>
        <v>399.3</v>
      </c>
      <c r="L31" s="38">
        <f t="shared" si="31"/>
        <v>439.23</v>
      </c>
      <c r="M31" s="38">
        <f t="shared" si="31"/>
        <v>483.153</v>
      </c>
      <c r="N31" s="38">
        <f t="shared" si="31"/>
        <v>531.4683</v>
      </c>
      <c r="O31" s="38">
        <f t="shared" si="31"/>
        <v>584.61513</v>
      </c>
      <c r="P31" s="38">
        <f t="shared" si="31"/>
        <v>643.076643</v>
      </c>
      <c r="Q31" s="38">
        <f t="shared" si="31"/>
        <v>707.3843073</v>
      </c>
      <c r="R31" s="38">
        <f t="shared" si="31"/>
        <v>778.122738</v>
      </c>
      <c r="S31" s="38">
        <f t="shared" si="31"/>
        <v>855.9350118</v>
      </c>
    </row>
    <row r="32">
      <c r="B32" s="21" t="s">
        <v>60</v>
      </c>
      <c r="C32" s="22">
        <v>2.0</v>
      </c>
      <c r="D32" s="23">
        <f t="shared" ref="D32:D33" si="33">CHOOSE(C32,E32,F32,G32)</f>
        <v>0.15</v>
      </c>
      <c r="E32" s="24">
        <f t="shared" ref="E32:E33" si="34">F32-5%</f>
        <v>0.1</v>
      </c>
      <c r="F32" s="24">
        <v>0.15</v>
      </c>
      <c r="G32" s="24">
        <f t="shared" ref="G32:G33" si="35">F32+5%</f>
        <v>0.2</v>
      </c>
      <c r="H32" s="44">
        <f t="shared" ref="H32:H33" si="36">D32</f>
        <v>0.15</v>
      </c>
      <c r="I32" s="44">
        <f t="shared" ref="I32:S32" si="32">H32</f>
        <v>0.15</v>
      </c>
      <c r="J32" s="44">
        <f t="shared" si="32"/>
        <v>0.15</v>
      </c>
      <c r="K32" s="44">
        <f t="shared" si="32"/>
        <v>0.15</v>
      </c>
      <c r="L32" s="44">
        <f t="shared" si="32"/>
        <v>0.15</v>
      </c>
      <c r="M32" s="44">
        <f t="shared" si="32"/>
        <v>0.15</v>
      </c>
      <c r="N32" s="44">
        <f t="shared" si="32"/>
        <v>0.15</v>
      </c>
      <c r="O32" s="44">
        <f t="shared" si="32"/>
        <v>0.15</v>
      </c>
      <c r="P32" s="44">
        <f t="shared" si="32"/>
        <v>0.15</v>
      </c>
      <c r="Q32" s="44">
        <f t="shared" si="32"/>
        <v>0.15</v>
      </c>
      <c r="R32" s="44">
        <f t="shared" si="32"/>
        <v>0.15</v>
      </c>
      <c r="S32" s="44">
        <f t="shared" si="32"/>
        <v>0.15</v>
      </c>
    </row>
    <row r="33">
      <c r="B33" s="21" t="s">
        <v>61</v>
      </c>
      <c r="C33" s="31">
        <v>2.0</v>
      </c>
      <c r="D33" s="23">
        <f t="shared" si="33"/>
        <v>0.25</v>
      </c>
      <c r="E33" s="24">
        <f t="shared" si="34"/>
        <v>0.2</v>
      </c>
      <c r="F33" s="24">
        <v>0.25</v>
      </c>
      <c r="G33" s="24">
        <f t="shared" si="35"/>
        <v>0.3</v>
      </c>
      <c r="H33" s="44">
        <f t="shared" si="36"/>
        <v>0.25</v>
      </c>
      <c r="I33" s="44">
        <f t="shared" ref="I33:N33" si="37">H33</f>
        <v>0.25</v>
      </c>
      <c r="J33" s="44">
        <f t="shared" si="37"/>
        <v>0.25</v>
      </c>
      <c r="K33" s="44">
        <f t="shared" si="37"/>
        <v>0.25</v>
      </c>
      <c r="L33" s="44">
        <f t="shared" si="37"/>
        <v>0.25</v>
      </c>
      <c r="M33" s="44">
        <f t="shared" si="37"/>
        <v>0.25</v>
      </c>
      <c r="N33" s="44">
        <f t="shared" si="37"/>
        <v>0.25</v>
      </c>
      <c r="O33" s="44">
        <f>N33+5%</f>
        <v>0.3</v>
      </c>
      <c r="P33" s="44">
        <f t="shared" ref="P33:S33" si="38">O33</f>
        <v>0.3</v>
      </c>
      <c r="Q33" s="44">
        <f t="shared" si="38"/>
        <v>0.3</v>
      </c>
      <c r="R33" s="44">
        <f t="shared" si="38"/>
        <v>0.3</v>
      </c>
      <c r="S33" s="44">
        <f t="shared" si="38"/>
        <v>0.3</v>
      </c>
    </row>
    <row r="34">
      <c r="B34" s="39" t="s">
        <v>50</v>
      </c>
      <c r="C34" s="40"/>
      <c r="D34" s="40"/>
      <c r="E34" s="41"/>
      <c r="F34" s="41"/>
      <c r="G34" s="42"/>
      <c r="H34" s="42">
        <f t="shared" ref="H34:S34" si="39">(H31*H32)*H33</f>
        <v>11.25</v>
      </c>
      <c r="I34" s="42">
        <f t="shared" si="39"/>
        <v>12.375</v>
      </c>
      <c r="J34" s="42">
        <f t="shared" si="39"/>
        <v>13.6125</v>
      </c>
      <c r="K34" s="42">
        <f t="shared" si="39"/>
        <v>14.97375</v>
      </c>
      <c r="L34" s="42">
        <f t="shared" si="39"/>
        <v>16.471125</v>
      </c>
      <c r="M34" s="42">
        <f t="shared" si="39"/>
        <v>18.1182375</v>
      </c>
      <c r="N34" s="42">
        <f t="shared" si="39"/>
        <v>19.93006125</v>
      </c>
      <c r="O34" s="42">
        <f t="shared" si="39"/>
        <v>26.30768085</v>
      </c>
      <c r="P34" s="42">
        <f t="shared" si="39"/>
        <v>28.93844894</v>
      </c>
      <c r="Q34" s="42">
        <f t="shared" si="39"/>
        <v>31.83229383</v>
      </c>
      <c r="R34" s="42">
        <f t="shared" si="39"/>
        <v>35.01552321</v>
      </c>
      <c r="S34" s="42">
        <f t="shared" si="39"/>
        <v>38.51707553</v>
      </c>
    </row>
    <row r="35">
      <c r="E35" s="36"/>
      <c r="F35" s="36"/>
      <c r="G35" s="36"/>
    </row>
    <row r="36">
      <c r="B36" s="53" t="s">
        <v>62</v>
      </c>
      <c r="C36" s="54"/>
      <c r="D36" s="54"/>
      <c r="E36" s="55"/>
      <c r="F36" s="55"/>
      <c r="G36" s="55"/>
      <c r="H36" s="56">
        <f t="shared" ref="H36:S36" si="40">H34+H24+H17</f>
        <v>96.25</v>
      </c>
      <c r="I36" s="56">
        <f t="shared" si="40"/>
        <v>101</v>
      </c>
      <c r="J36" s="56">
        <f t="shared" si="40"/>
        <v>106.01875</v>
      </c>
      <c r="K36" s="56">
        <f t="shared" si="40"/>
        <v>111.3243125</v>
      </c>
      <c r="L36" s="56">
        <f t="shared" si="40"/>
        <v>141.308229</v>
      </c>
      <c r="M36" s="56">
        <f t="shared" si="40"/>
        <v>148.2223145</v>
      </c>
      <c r="N36" s="56">
        <f t="shared" si="40"/>
        <v>155.5254647</v>
      </c>
      <c r="O36" s="56">
        <f t="shared" si="40"/>
        <v>234.9908046</v>
      </c>
      <c r="P36" s="56">
        <f t="shared" si="40"/>
        <v>255.6429173</v>
      </c>
      <c r="Q36" s="56">
        <f t="shared" si="40"/>
        <v>278.1324838</v>
      </c>
      <c r="R36" s="56">
        <f t="shared" si="40"/>
        <v>302.625029</v>
      </c>
      <c r="S36" s="56">
        <f t="shared" si="40"/>
        <v>329.3011724</v>
      </c>
    </row>
    <row r="37">
      <c r="E37" s="36"/>
      <c r="F37" s="36"/>
      <c r="G37" s="36"/>
    </row>
    <row r="38">
      <c r="E38" s="36"/>
      <c r="F38" s="36"/>
      <c r="G38" s="36"/>
    </row>
    <row r="39">
      <c r="B39" s="19" t="s">
        <v>63</v>
      </c>
      <c r="C39" s="20"/>
      <c r="D39" s="20"/>
      <c r="E39" s="57"/>
      <c r="F39" s="57"/>
      <c r="G39" s="57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</row>
    <row r="40">
      <c r="E40" s="36"/>
      <c r="F40" s="36"/>
      <c r="G40" s="36"/>
    </row>
    <row r="41">
      <c r="B41" s="11" t="s">
        <v>64</v>
      </c>
      <c r="E41" s="36"/>
      <c r="F41" s="36"/>
      <c r="G41" s="36"/>
    </row>
    <row r="42">
      <c r="B42" s="21" t="s">
        <v>65</v>
      </c>
      <c r="E42" s="36"/>
      <c r="F42" s="36"/>
      <c r="G42" s="11"/>
      <c r="H42" s="21">
        <v>0.0</v>
      </c>
      <c r="I42" s="38">
        <f t="shared" ref="I42:S42" si="41">H48</f>
        <v>67.375</v>
      </c>
      <c r="J42" s="38">
        <f t="shared" si="41"/>
        <v>137.064375</v>
      </c>
      <c r="K42" s="38">
        <f t="shared" si="41"/>
        <v>209.2215344</v>
      </c>
      <c r="L42" s="38">
        <f t="shared" si="41"/>
        <v>284.0102301</v>
      </c>
      <c r="M42" s="38">
        <f t="shared" si="41"/>
        <v>378.6658369</v>
      </c>
      <c r="N42" s="38">
        <f t="shared" si="41"/>
        <v>476.7414695</v>
      </c>
      <c r="O42" s="38">
        <f t="shared" si="41"/>
        <v>578.4581728</v>
      </c>
      <c r="P42" s="38">
        <f t="shared" si="41"/>
        <v>734.2748634</v>
      </c>
      <c r="Q42" s="38">
        <f t="shared" si="41"/>
        <v>902.2107826</v>
      </c>
      <c r="R42" s="38">
        <f t="shared" si="41"/>
        <v>1083.37036</v>
      </c>
      <c r="S42" s="38">
        <f t="shared" si="41"/>
        <v>1278.957324</v>
      </c>
    </row>
    <row r="43">
      <c r="B43" s="21" t="s">
        <v>66</v>
      </c>
      <c r="C43" s="22"/>
      <c r="D43" s="23">
        <v>0.7</v>
      </c>
      <c r="E43" s="36"/>
      <c r="F43" s="24"/>
      <c r="G43" s="36"/>
      <c r="H43" s="44">
        <f>D43</f>
        <v>0.7</v>
      </c>
      <c r="I43" s="44">
        <f t="shared" ref="I43:S43" si="42">H43</f>
        <v>0.7</v>
      </c>
      <c r="J43" s="44">
        <f t="shared" si="42"/>
        <v>0.7</v>
      </c>
      <c r="K43" s="44">
        <f t="shared" si="42"/>
        <v>0.7</v>
      </c>
      <c r="L43" s="44">
        <f t="shared" si="42"/>
        <v>0.7</v>
      </c>
      <c r="M43" s="44">
        <f t="shared" si="42"/>
        <v>0.7</v>
      </c>
      <c r="N43" s="44">
        <f t="shared" si="42"/>
        <v>0.7</v>
      </c>
      <c r="O43" s="44">
        <f t="shared" si="42"/>
        <v>0.7</v>
      </c>
      <c r="P43" s="44">
        <f t="shared" si="42"/>
        <v>0.7</v>
      </c>
      <c r="Q43" s="44">
        <f t="shared" si="42"/>
        <v>0.7</v>
      </c>
      <c r="R43" s="44">
        <f t="shared" si="42"/>
        <v>0.7</v>
      </c>
      <c r="S43" s="44">
        <f t="shared" si="42"/>
        <v>0.7</v>
      </c>
    </row>
    <row r="44">
      <c r="B44" s="21" t="s">
        <v>67</v>
      </c>
      <c r="C44" s="58"/>
      <c r="D44" s="58"/>
      <c r="E44" s="36"/>
      <c r="F44" s="36"/>
      <c r="G44" s="37"/>
      <c r="H44" s="38">
        <f>H36*H43</f>
        <v>67.375</v>
      </c>
      <c r="I44" s="38">
        <f t="shared" ref="I44:S44" si="43">I43*I36</f>
        <v>70.7</v>
      </c>
      <c r="J44" s="38">
        <f t="shared" si="43"/>
        <v>74.213125</v>
      </c>
      <c r="K44" s="38">
        <f t="shared" si="43"/>
        <v>77.92701875</v>
      </c>
      <c r="L44" s="38">
        <f t="shared" si="43"/>
        <v>98.91576027</v>
      </c>
      <c r="M44" s="38">
        <f t="shared" si="43"/>
        <v>103.7556202</v>
      </c>
      <c r="N44" s="38">
        <f t="shared" si="43"/>
        <v>108.8678253</v>
      </c>
      <c r="O44" s="38">
        <f t="shared" si="43"/>
        <v>164.4935632</v>
      </c>
      <c r="P44" s="38">
        <f t="shared" si="43"/>
        <v>178.9500421</v>
      </c>
      <c r="Q44" s="38">
        <f t="shared" si="43"/>
        <v>194.6927387</v>
      </c>
      <c r="R44" s="38">
        <f t="shared" si="43"/>
        <v>211.8375203</v>
      </c>
      <c r="S44" s="38">
        <f t="shared" si="43"/>
        <v>230.5108207</v>
      </c>
    </row>
    <row r="45">
      <c r="B45" s="21" t="s">
        <v>68</v>
      </c>
      <c r="C45" s="22">
        <v>2.0</v>
      </c>
      <c r="D45" s="23">
        <f>CHOOSE(C45,E45,F45,G45)</f>
        <v>0.015</v>
      </c>
      <c r="E45" s="24">
        <f>F45+1%</f>
        <v>0.025</v>
      </c>
      <c r="F45" s="24">
        <v>0.015</v>
      </c>
      <c r="G45" s="24">
        <f>F45-1%</f>
        <v>0.005</v>
      </c>
      <c r="H45" s="44">
        <f>D45</f>
        <v>0.015</v>
      </c>
      <c r="I45" s="44">
        <f t="shared" ref="I45:S45" si="44">H45</f>
        <v>0.015</v>
      </c>
      <c r="J45" s="44">
        <f t="shared" si="44"/>
        <v>0.015</v>
      </c>
      <c r="K45" s="44">
        <f t="shared" si="44"/>
        <v>0.015</v>
      </c>
      <c r="L45" s="44">
        <f t="shared" si="44"/>
        <v>0.015</v>
      </c>
      <c r="M45" s="44">
        <f t="shared" si="44"/>
        <v>0.015</v>
      </c>
      <c r="N45" s="44">
        <f t="shared" si="44"/>
        <v>0.015</v>
      </c>
      <c r="O45" s="44">
        <f t="shared" si="44"/>
        <v>0.015</v>
      </c>
      <c r="P45" s="44">
        <f t="shared" si="44"/>
        <v>0.015</v>
      </c>
      <c r="Q45" s="44">
        <f t="shared" si="44"/>
        <v>0.015</v>
      </c>
      <c r="R45" s="44">
        <f t="shared" si="44"/>
        <v>0.015</v>
      </c>
      <c r="S45" s="44">
        <f t="shared" si="44"/>
        <v>0.015</v>
      </c>
    </row>
    <row r="46">
      <c r="B46" s="21" t="s">
        <v>69</v>
      </c>
      <c r="C46" s="58"/>
      <c r="D46" s="58"/>
      <c r="E46" s="36"/>
      <c r="F46" s="36"/>
      <c r="G46" s="37"/>
      <c r="H46" s="38">
        <f t="shared" ref="H46:S46" si="45">H42*H45</f>
        <v>0</v>
      </c>
      <c r="I46" s="38">
        <f t="shared" si="45"/>
        <v>1.010625</v>
      </c>
      <c r="J46" s="38">
        <f t="shared" si="45"/>
        <v>2.055965625</v>
      </c>
      <c r="K46" s="38">
        <f t="shared" si="45"/>
        <v>3.138323016</v>
      </c>
      <c r="L46" s="38">
        <f t="shared" si="45"/>
        <v>4.260153452</v>
      </c>
      <c r="M46" s="38">
        <f t="shared" si="45"/>
        <v>5.679987554</v>
      </c>
      <c r="N46" s="38">
        <f t="shared" si="45"/>
        <v>7.151122043</v>
      </c>
      <c r="O46" s="38">
        <f t="shared" si="45"/>
        <v>8.676872592</v>
      </c>
      <c r="P46" s="38">
        <f t="shared" si="45"/>
        <v>11.01412295</v>
      </c>
      <c r="Q46" s="38">
        <f t="shared" si="45"/>
        <v>13.53316174</v>
      </c>
      <c r="R46" s="38">
        <f t="shared" si="45"/>
        <v>16.25055539</v>
      </c>
      <c r="S46" s="38">
        <f t="shared" si="45"/>
        <v>19.18435987</v>
      </c>
    </row>
    <row r="47">
      <c r="B47" s="21" t="s">
        <v>70</v>
      </c>
      <c r="C47" s="58"/>
      <c r="D47" s="58"/>
      <c r="E47" s="36"/>
      <c r="F47" s="36"/>
      <c r="G47" s="37"/>
      <c r="H47" s="38">
        <f>H44-H46</f>
        <v>67.375</v>
      </c>
      <c r="I47" s="38">
        <f t="shared" ref="I47:S47" si="46">I42-I46</f>
        <v>66.364375</v>
      </c>
      <c r="J47" s="38">
        <f t="shared" si="46"/>
        <v>135.0084094</v>
      </c>
      <c r="K47" s="38">
        <f t="shared" si="46"/>
        <v>206.0832114</v>
      </c>
      <c r="L47" s="38">
        <f t="shared" si="46"/>
        <v>279.7500767</v>
      </c>
      <c r="M47" s="38">
        <f t="shared" si="46"/>
        <v>372.9858494</v>
      </c>
      <c r="N47" s="38">
        <f t="shared" si="46"/>
        <v>469.5903475</v>
      </c>
      <c r="O47" s="38">
        <f t="shared" si="46"/>
        <v>569.7813002</v>
      </c>
      <c r="P47" s="38">
        <f t="shared" si="46"/>
        <v>723.2607405</v>
      </c>
      <c r="Q47" s="38">
        <f t="shared" si="46"/>
        <v>888.6776209</v>
      </c>
      <c r="R47" s="38">
        <f t="shared" si="46"/>
        <v>1067.119804</v>
      </c>
      <c r="S47" s="38">
        <f t="shared" si="46"/>
        <v>1259.772965</v>
      </c>
    </row>
    <row r="48">
      <c r="B48" s="21" t="s">
        <v>71</v>
      </c>
      <c r="C48" s="58"/>
      <c r="D48" s="58"/>
      <c r="E48" s="36"/>
      <c r="F48" s="36"/>
      <c r="G48" s="36"/>
      <c r="H48" s="38">
        <f>H47+H42</f>
        <v>67.375</v>
      </c>
      <c r="I48" s="38">
        <f t="shared" ref="I48:S48" si="47">I47+I44</f>
        <v>137.064375</v>
      </c>
      <c r="J48" s="38">
        <f t="shared" si="47"/>
        <v>209.2215344</v>
      </c>
      <c r="K48" s="38">
        <f t="shared" si="47"/>
        <v>284.0102301</v>
      </c>
      <c r="L48" s="38">
        <f t="shared" si="47"/>
        <v>378.6658369</v>
      </c>
      <c r="M48" s="38">
        <f t="shared" si="47"/>
        <v>476.7414695</v>
      </c>
      <c r="N48" s="38">
        <f t="shared" si="47"/>
        <v>578.4581728</v>
      </c>
      <c r="O48" s="38">
        <f t="shared" si="47"/>
        <v>734.2748634</v>
      </c>
      <c r="P48" s="38">
        <f t="shared" si="47"/>
        <v>902.2107826</v>
      </c>
      <c r="Q48" s="38">
        <f t="shared" si="47"/>
        <v>1083.37036</v>
      </c>
      <c r="R48" s="38">
        <f t="shared" si="47"/>
        <v>1278.957324</v>
      </c>
      <c r="S48" s="38">
        <f t="shared" si="47"/>
        <v>1490.283785</v>
      </c>
    </row>
    <row r="49">
      <c r="B49" s="21" t="s">
        <v>72</v>
      </c>
      <c r="C49" s="22">
        <v>2.0</v>
      </c>
      <c r="D49" s="48">
        <f>CHOOSE(C49,E49,F49,G49)</f>
        <v>25</v>
      </c>
      <c r="E49" s="49">
        <f>F49-5</f>
        <v>20</v>
      </c>
      <c r="F49" s="49">
        <v>25.0</v>
      </c>
      <c r="G49" s="37">
        <f>F49+5</f>
        <v>30</v>
      </c>
      <c r="H49" s="38">
        <f>D49</f>
        <v>25</v>
      </c>
      <c r="I49" s="38">
        <f t="shared" ref="I49:S49" si="48">H49</f>
        <v>25</v>
      </c>
      <c r="J49" s="38">
        <f t="shared" si="48"/>
        <v>25</v>
      </c>
      <c r="K49" s="38">
        <f t="shared" si="48"/>
        <v>25</v>
      </c>
      <c r="L49" s="38">
        <f t="shared" si="48"/>
        <v>25</v>
      </c>
      <c r="M49" s="38">
        <f t="shared" si="48"/>
        <v>25</v>
      </c>
      <c r="N49" s="38">
        <f t="shared" si="48"/>
        <v>25</v>
      </c>
      <c r="O49" s="38">
        <f t="shared" si="48"/>
        <v>25</v>
      </c>
      <c r="P49" s="38">
        <f t="shared" si="48"/>
        <v>25</v>
      </c>
      <c r="Q49" s="38">
        <f t="shared" si="48"/>
        <v>25</v>
      </c>
      <c r="R49" s="38">
        <f t="shared" si="48"/>
        <v>25</v>
      </c>
      <c r="S49" s="38">
        <f t="shared" si="48"/>
        <v>25</v>
      </c>
    </row>
    <row r="50">
      <c r="E50" s="36"/>
      <c r="F50" s="36"/>
      <c r="G50" s="36"/>
    </row>
    <row r="51">
      <c r="B51" s="39" t="s">
        <v>73</v>
      </c>
      <c r="C51" s="40"/>
      <c r="D51" s="40"/>
      <c r="E51" s="41"/>
      <c r="F51" s="41"/>
      <c r="G51" s="59"/>
      <c r="H51" s="59">
        <f t="shared" ref="H51:S51" si="49">H49*H48</f>
        <v>1684.375</v>
      </c>
      <c r="I51" s="59">
        <f t="shared" si="49"/>
        <v>3426.609375</v>
      </c>
      <c r="J51" s="59">
        <f t="shared" si="49"/>
        <v>5230.538359</v>
      </c>
      <c r="K51" s="59">
        <f t="shared" si="49"/>
        <v>7100.255753</v>
      </c>
      <c r="L51" s="59">
        <f t="shared" si="49"/>
        <v>9466.645923</v>
      </c>
      <c r="M51" s="59">
        <f t="shared" si="49"/>
        <v>11918.53674</v>
      </c>
      <c r="N51" s="59">
        <f t="shared" si="49"/>
        <v>14461.45432</v>
      </c>
      <c r="O51" s="59">
        <f t="shared" si="49"/>
        <v>18356.87159</v>
      </c>
      <c r="P51" s="59">
        <f t="shared" si="49"/>
        <v>22555.26957</v>
      </c>
      <c r="Q51" s="59">
        <f t="shared" si="49"/>
        <v>27084.25899</v>
      </c>
      <c r="R51" s="59">
        <f t="shared" si="49"/>
        <v>31973.93311</v>
      </c>
      <c r="S51" s="59">
        <f t="shared" si="49"/>
        <v>37257.09463</v>
      </c>
    </row>
    <row r="52">
      <c r="E52" s="36"/>
      <c r="F52" s="36"/>
      <c r="G52" s="36"/>
    </row>
    <row r="53">
      <c r="B53" s="11" t="s">
        <v>74</v>
      </c>
      <c r="E53" s="36"/>
      <c r="F53" s="36"/>
      <c r="G53" s="36"/>
    </row>
    <row r="54">
      <c r="B54" s="21" t="s">
        <v>65</v>
      </c>
      <c r="E54" s="36"/>
      <c r="F54" s="36"/>
      <c r="G54" s="36"/>
      <c r="I54" s="38">
        <f t="shared" ref="I54:S54" si="50">H60</f>
        <v>28.730625</v>
      </c>
      <c r="J54" s="38">
        <f t="shared" si="50"/>
        <v>58.879125</v>
      </c>
      <c r="K54" s="38">
        <f t="shared" si="50"/>
        <v>90.52572188</v>
      </c>
      <c r="L54" s="38">
        <f t="shared" si="50"/>
        <v>123.7560292</v>
      </c>
      <c r="M54" s="38">
        <f t="shared" si="50"/>
        <v>165.9365355</v>
      </c>
      <c r="N54" s="38">
        <f t="shared" si="50"/>
        <v>210.1808964</v>
      </c>
      <c r="O54" s="38">
        <f t="shared" si="50"/>
        <v>256.6052476</v>
      </c>
      <c r="P54" s="38">
        <f t="shared" si="50"/>
        <v>326.7500028</v>
      </c>
      <c r="Q54" s="38">
        <f t="shared" si="50"/>
        <v>403.0594136</v>
      </c>
      <c r="R54" s="38">
        <f t="shared" si="50"/>
        <v>486.08196</v>
      </c>
      <c r="S54" s="38">
        <f t="shared" si="50"/>
        <v>576.4155312</v>
      </c>
    </row>
    <row r="55">
      <c r="B55" s="21" t="s">
        <v>66</v>
      </c>
      <c r="C55" s="22"/>
      <c r="D55" s="23">
        <v>0.3</v>
      </c>
      <c r="E55" s="36"/>
      <c r="F55" s="24"/>
      <c r="G55" s="36"/>
      <c r="H55" s="44">
        <f>D55</f>
        <v>0.3</v>
      </c>
      <c r="I55" s="44">
        <f t="shared" ref="I55:S55" si="51">H55</f>
        <v>0.3</v>
      </c>
      <c r="J55" s="44">
        <f t="shared" si="51"/>
        <v>0.3</v>
      </c>
      <c r="K55" s="44">
        <f t="shared" si="51"/>
        <v>0.3</v>
      </c>
      <c r="L55" s="44">
        <f t="shared" si="51"/>
        <v>0.3</v>
      </c>
      <c r="M55" s="44">
        <f t="shared" si="51"/>
        <v>0.3</v>
      </c>
      <c r="N55" s="44">
        <f t="shared" si="51"/>
        <v>0.3</v>
      </c>
      <c r="O55" s="44">
        <f t="shared" si="51"/>
        <v>0.3</v>
      </c>
      <c r="P55" s="44">
        <f t="shared" si="51"/>
        <v>0.3</v>
      </c>
      <c r="Q55" s="44">
        <f t="shared" si="51"/>
        <v>0.3</v>
      </c>
      <c r="R55" s="44">
        <f t="shared" si="51"/>
        <v>0.3</v>
      </c>
      <c r="S55" s="44">
        <f t="shared" si="51"/>
        <v>0.3</v>
      </c>
    </row>
    <row r="56">
      <c r="B56" s="21" t="s">
        <v>67</v>
      </c>
      <c r="C56" s="58"/>
      <c r="D56" s="58"/>
      <c r="E56" s="36"/>
      <c r="F56" s="36"/>
      <c r="G56" s="37"/>
      <c r="H56" s="38">
        <f>H36*H55</f>
        <v>28.875</v>
      </c>
      <c r="I56" s="38">
        <f t="shared" ref="I56:S56" si="52">I55*I36</f>
        <v>30.3</v>
      </c>
      <c r="J56" s="38">
        <f t="shared" si="52"/>
        <v>31.805625</v>
      </c>
      <c r="K56" s="38">
        <f t="shared" si="52"/>
        <v>33.39729375</v>
      </c>
      <c r="L56" s="38">
        <f t="shared" si="52"/>
        <v>42.39246869</v>
      </c>
      <c r="M56" s="38">
        <f t="shared" si="52"/>
        <v>44.46669436</v>
      </c>
      <c r="N56" s="38">
        <f t="shared" si="52"/>
        <v>46.65763941</v>
      </c>
      <c r="O56" s="38">
        <f t="shared" si="52"/>
        <v>70.49724139</v>
      </c>
      <c r="P56" s="38">
        <f t="shared" si="52"/>
        <v>76.69287519</v>
      </c>
      <c r="Q56" s="38">
        <f t="shared" si="52"/>
        <v>83.43974515</v>
      </c>
      <c r="R56" s="38">
        <f t="shared" si="52"/>
        <v>90.78750869</v>
      </c>
      <c r="S56" s="38">
        <f t="shared" si="52"/>
        <v>98.79035172</v>
      </c>
    </row>
    <row r="57">
      <c r="B57" s="21" t="s">
        <v>68</v>
      </c>
      <c r="C57" s="22">
        <v>2.0</v>
      </c>
      <c r="D57" s="23">
        <f>CHOOSE(C57,E57,F57,G57)</f>
        <v>0.005</v>
      </c>
      <c r="E57" s="24">
        <f>F57+0.5%</f>
        <v>0.01</v>
      </c>
      <c r="F57" s="24">
        <v>0.005</v>
      </c>
      <c r="G57" s="24">
        <f>F57-0.5%</f>
        <v>0</v>
      </c>
      <c r="H57" s="44">
        <f>D57</f>
        <v>0.005</v>
      </c>
      <c r="I57" s="44">
        <f t="shared" ref="I57:S57" si="53">H57</f>
        <v>0.005</v>
      </c>
      <c r="J57" s="44">
        <f t="shared" si="53"/>
        <v>0.005</v>
      </c>
      <c r="K57" s="44">
        <f t="shared" si="53"/>
        <v>0.005</v>
      </c>
      <c r="L57" s="44">
        <f t="shared" si="53"/>
        <v>0.005</v>
      </c>
      <c r="M57" s="44">
        <f t="shared" si="53"/>
        <v>0.005</v>
      </c>
      <c r="N57" s="44">
        <f t="shared" si="53"/>
        <v>0.005</v>
      </c>
      <c r="O57" s="44">
        <f t="shared" si="53"/>
        <v>0.005</v>
      </c>
      <c r="P57" s="44">
        <f t="shared" si="53"/>
        <v>0.005</v>
      </c>
      <c r="Q57" s="44">
        <f t="shared" si="53"/>
        <v>0.005</v>
      </c>
      <c r="R57" s="44">
        <f t="shared" si="53"/>
        <v>0.005</v>
      </c>
      <c r="S57" s="44">
        <f t="shared" si="53"/>
        <v>0.005</v>
      </c>
    </row>
    <row r="58">
      <c r="B58" s="21" t="s">
        <v>69</v>
      </c>
      <c r="C58" s="58"/>
      <c r="D58" s="58"/>
      <c r="E58" s="36"/>
      <c r="F58" s="36"/>
      <c r="G58" s="37"/>
      <c r="H58" s="38">
        <f t="shared" ref="H58:S58" si="54">H56*H57</f>
        <v>0.144375</v>
      </c>
      <c r="I58" s="38">
        <f t="shared" si="54"/>
        <v>0.1515</v>
      </c>
      <c r="J58" s="38">
        <f t="shared" si="54"/>
        <v>0.159028125</v>
      </c>
      <c r="K58" s="38">
        <f t="shared" si="54"/>
        <v>0.1669864688</v>
      </c>
      <c r="L58" s="38">
        <f t="shared" si="54"/>
        <v>0.2119623434</v>
      </c>
      <c r="M58" s="38">
        <f t="shared" si="54"/>
        <v>0.2223334718</v>
      </c>
      <c r="N58" s="38">
        <f t="shared" si="54"/>
        <v>0.2332881971</v>
      </c>
      <c r="O58" s="38">
        <f t="shared" si="54"/>
        <v>0.352486207</v>
      </c>
      <c r="P58" s="38">
        <f t="shared" si="54"/>
        <v>0.383464376</v>
      </c>
      <c r="Q58" s="38">
        <f t="shared" si="54"/>
        <v>0.4171987257</v>
      </c>
      <c r="R58" s="38">
        <f t="shared" si="54"/>
        <v>0.4539375435</v>
      </c>
      <c r="S58" s="38">
        <f t="shared" si="54"/>
        <v>0.4939517586</v>
      </c>
    </row>
    <row r="59">
      <c r="B59" s="21" t="s">
        <v>70</v>
      </c>
      <c r="C59" s="58"/>
      <c r="D59" s="58"/>
      <c r="E59" s="36"/>
      <c r="F59" s="36"/>
      <c r="G59" s="37"/>
      <c r="H59" s="38">
        <f t="shared" ref="H59:S59" si="55">H56-H58</f>
        <v>28.730625</v>
      </c>
      <c r="I59" s="38">
        <f t="shared" si="55"/>
        <v>30.1485</v>
      </c>
      <c r="J59" s="38">
        <f t="shared" si="55"/>
        <v>31.64659688</v>
      </c>
      <c r="K59" s="38">
        <f t="shared" si="55"/>
        <v>33.23030728</v>
      </c>
      <c r="L59" s="38">
        <f t="shared" si="55"/>
        <v>42.18050634</v>
      </c>
      <c r="M59" s="38">
        <f t="shared" si="55"/>
        <v>44.24436089</v>
      </c>
      <c r="N59" s="38">
        <f t="shared" si="55"/>
        <v>46.42435121</v>
      </c>
      <c r="O59" s="38">
        <f t="shared" si="55"/>
        <v>70.14475519</v>
      </c>
      <c r="P59" s="38">
        <f t="shared" si="55"/>
        <v>76.30941082</v>
      </c>
      <c r="Q59" s="38">
        <f t="shared" si="55"/>
        <v>83.02254642</v>
      </c>
      <c r="R59" s="38">
        <f t="shared" si="55"/>
        <v>90.33357115</v>
      </c>
      <c r="S59" s="38">
        <f t="shared" si="55"/>
        <v>98.29639996</v>
      </c>
    </row>
    <row r="60">
      <c r="B60" s="21" t="s">
        <v>71</v>
      </c>
      <c r="C60" s="58"/>
      <c r="D60" s="58"/>
      <c r="E60" s="36"/>
      <c r="F60" s="36"/>
      <c r="G60" s="36"/>
      <c r="H60" s="38">
        <f t="shared" ref="H60:S60" si="56">H59+H54</f>
        <v>28.730625</v>
      </c>
      <c r="I60" s="38">
        <f t="shared" si="56"/>
        <v>58.879125</v>
      </c>
      <c r="J60" s="38">
        <f t="shared" si="56"/>
        <v>90.52572188</v>
      </c>
      <c r="K60" s="38">
        <f t="shared" si="56"/>
        <v>123.7560292</v>
      </c>
      <c r="L60" s="38">
        <f t="shared" si="56"/>
        <v>165.9365355</v>
      </c>
      <c r="M60" s="38">
        <f t="shared" si="56"/>
        <v>210.1808964</v>
      </c>
      <c r="N60" s="38">
        <f t="shared" si="56"/>
        <v>256.6052476</v>
      </c>
      <c r="O60" s="38">
        <f t="shared" si="56"/>
        <v>326.7500028</v>
      </c>
      <c r="P60" s="38">
        <f t="shared" si="56"/>
        <v>403.0594136</v>
      </c>
      <c r="Q60" s="38">
        <f t="shared" si="56"/>
        <v>486.08196</v>
      </c>
      <c r="R60" s="38">
        <f t="shared" si="56"/>
        <v>576.4155312</v>
      </c>
      <c r="S60" s="38">
        <f t="shared" si="56"/>
        <v>674.7119311</v>
      </c>
    </row>
    <row r="61">
      <c r="B61" s="21" t="s">
        <v>72</v>
      </c>
      <c r="C61" s="22">
        <v>2.0</v>
      </c>
      <c r="D61" s="48">
        <f>CHOOSE(C61,E61,F61,G61)</f>
        <v>40</v>
      </c>
      <c r="E61" s="49">
        <f>F61-5</f>
        <v>35</v>
      </c>
      <c r="F61" s="49">
        <v>40.0</v>
      </c>
      <c r="G61" s="37">
        <f>F61+5</f>
        <v>45</v>
      </c>
      <c r="H61" s="38">
        <f>D61</f>
        <v>40</v>
      </c>
      <c r="I61" s="38">
        <f t="shared" ref="I61:S61" si="57">H61</f>
        <v>40</v>
      </c>
      <c r="J61" s="38">
        <f t="shared" si="57"/>
        <v>40</v>
      </c>
      <c r="K61" s="38">
        <f t="shared" si="57"/>
        <v>40</v>
      </c>
      <c r="L61" s="38">
        <f t="shared" si="57"/>
        <v>40</v>
      </c>
      <c r="M61" s="38">
        <f t="shared" si="57"/>
        <v>40</v>
      </c>
      <c r="N61" s="38">
        <f t="shared" si="57"/>
        <v>40</v>
      </c>
      <c r="O61" s="38">
        <f t="shared" si="57"/>
        <v>40</v>
      </c>
      <c r="P61" s="38">
        <f t="shared" si="57"/>
        <v>40</v>
      </c>
      <c r="Q61" s="38">
        <f t="shared" si="57"/>
        <v>40</v>
      </c>
      <c r="R61" s="38">
        <f t="shared" si="57"/>
        <v>40</v>
      </c>
      <c r="S61" s="38">
        <f t="shared" si="57"/>
        <v>40</v>
      </c>
    </row>
    <row r="62">
      <c r="E62" s="36"/>
      <c r="F62" s="36"/>
      <c r="G62" s="36"/>
    </row>
    <row r="63">
      <c r="B63" s="39" t="s">
        <v>73</v>
      </c>
      <c r="C63" s="40"/>
      <c r="D63" s="40"/>
      <c r="E63" s="41"/>
      <c r="F63" s="41"/>
      <c r="G63" s="59"/>
      <c r="H63" s="59">
        <f t="shared" ref="H63:S63" si="58">H61*H60</f>
        <v>1149.225</v>
      </c>
      <c r="I63" s="59">
        <f t="shared" si="58"/>
        <v>2355.165</v>
      </c>
      <c r="J63" s="59">
        <f t="shared" si="58"/>
        <v>3621.028875</v>
      </c>
      <c r="K63" s="59">
        <f t="shared" si="58"/>
        <v>4950.241166</v>
      </c>
      <c r="L63" s="59">
        <f t="shared" si="58"/>
        <v>6637.46142</v>
      </c>
      <c r="M63" s="59">
        <f t="shared" si="58"/>
        <v>8407.235855</v>
      </c>
      <c r="N63" s="59">
        <f t="shared" si="58"/>
        <v>10264.2099</v>
      </c>
      <c r="O63" s="59">
        <f t="shared" si="58"/>
        <v>13070.00011</v>
      </c>
      <c r="P63" s="59">
        <f t="shared" si="58"/>
        <v>16122.37654</v>
      </c>
      <c r="Q63" s="59">
        <f t="shared" si="58"/>
        <v>19443.2784</v>
      </c>
      <c r="R63" s="59">
        <f t="shared" si="58"/>
        <v>23056.62125</v>
      </c>
      <c r="S63" s="59">
        <f t="shared" si="58"/>
        <v>26988.47725</v>
      </c>
    </row>
    <row r="64">
      <c r="B64" s="11"/>
      <c r="E64" s="36"/>
      <c r="F64" s="36"/>
      <c r="G64" s="36"/>
    </row>
    <row r="65">
      <c r="B65" s="11" t="s">
        <v>75</v>
      </c>
      <c r="E65" s="36"/>
      <c r="F65" s="36"/>
      <c r="G65" s="36"/>
    </row>
    <row r="66">
      <c r="B66" s="21" t="s">
        <v>71</v>
      </c>
      <c r="E66" s="36"/>
      <c r="F66" s="36"/>
      <c r="G66" s="36"/>
      <c r="H66" s="52">
        <f t="shared" ref="H66:S66" si="59">H42</f>
        <v>0</v>
      </c>
      <c r="I66" s="38">
        <f t="shared" si="59"/>
        <v>67.375</v>
      </c>
      <c r="J66" s="38">
        <f t="shared" si="59"/>
        <v>137.064375</v>
      </c>
      <c r="K66" s="38">
        <f t="shared" si="59"/>
        <v>209.2215344</v>
      </c>
      <c r="L66" s="38">
        <f t="shared" si="59"/>
        <v>284.0102301</v>
      </c>
      <c r="M66" s="38">
        <f t="shared" si="59"/>
        <v>378.6658369</v>
      </c>
      <c r="N66" s="38">
        <f t="shared" si="59"/>
        <v>476.7414695</v>
      </c>
      <c r="O66" s="38">
        <f t="shared" si="59"/>
        <v>578.4581728</v>
      </c>
      <c r="P66" s="38">
        <f t="shared" si="59"/>
        <v>734.2748634</v>
      </c>
      <c r="Q66" s="38">
        <f t="shared" si="59"/>
        <v>902.2107826</v>
      </c>
      <c r="R66" s="38">
        <f t="shared" si="59"/>
        <v>1083.37036</v>
      </c>
      <c r="S66" s="38">
        <f t="shared" si="59"/>
        <v>1278.957324</v>
      </c>
    </row>
    <row r="67">
      <c r="B67" s="21" t="s">
        <v>76</v>
      </c>
      <c r="C67" s="22">
        <v>2.0</v>
      </c>
      <c r="D67" s="23">
        <f>CHOOSE(C67,E67,F67,G67)</f>
        <v>0.2</v>
      </c>
      <c r="E67" s="36"/>
      <c r="F67" s="43">
        <v>0.2</v>
      </c>
      <c r="G67" s="36"/>
      <c r="H67" s="44">
        <f>D67</f>
        <v>0.2</v>
      </c>
      <c r="I67" s="44">
        <f t="shared" ref="I67:S67" si="60">H67</f>
        <v>0.2</v>
      </c>
      <c r="J67" s="44">
        <f t="shared" si="60"/>
        <v>0.2</v>
      </c>
      <c r="K67" s="44">
        <f t="shared" si="60"/>
        <v>0.2</v>
      </c>
      <c r="L67" s="44">
        <f t="shared" si="60"/>
        <v>0.2</v>
      </c>
      <c r="M67" s="44">
        <f t="shared" si="60"/>
        <v>0.2</v>
      </c>
      <c r="N67" s="44">
        <f t="shared" si="60"/>
        <v>0.2</v>
      </c>
      <c r="O67" s="44">
        <f t="shared" si="60"/>
        <v>0.2</v>
      </c>
      <c r="P67" s="44">
        <f t="shared" si="60"/>
        <v>0.2</v>
      </c>
      <c r="Q67" s="44">
        <f t="shared" si="60"/>
        <v>0.2</v>
      </c>
      <c r="R67" s="44">
        <f t="shared" si="60"/>
        <v>0.2</v>
      </c>
      <c r="S67" s="44">
        <f t="shared" si="60"/>
        <v>0.2</v>
      </c>
    </row>
    <row r="68">
      <c r="B68" s="21" t="s">
        <v>77</v>
      </c>
      <c r="E68" s="36"/>
      <c r="F68" s="60"/>
      <c r="G68" s="61"/>
      <c r="H68" s="62">
        <f t="shared" ref="H68:S68" si="61">H67*H66</f>
        <v>0</v>
      </c>
      <c r="I68" s="62">
        <f t="shared" si="61"/>
        <v>13.475</v>
      </c>
      <c r="J68" s="62">
        <f t="shared" si="61"/>
        <v>27.412875</v>
      </c>
      <c r="K68" s="62">
        <f t="shared" si="61"/>
        <v>41.84430688</v>
      </c>
      <c r="L68" s="62">
        <f t="shared" si="61"/>
        <v>56.80204602</v>
      </c>
      <c r="M68" s="62">
        <f t="shared" si="61"/>
        <v>75.73316739</v>
      </c>
      <c r="N68" s="62">
        <f t="shared" si="61"/>
        <v>95.34829391</v>
      </c>
      <c r="O68" s="62">
        <f t="shared" si="61"/>
        <v>115.6916346</v>
      </c>
      <c r="P68" s="62">
        <f t="shared" si="61"/>
        <v>146.8549727</v>
      </c>
      <c r="Q68" s="62">
        <f t="shared" si="61"/>
        <v>180.4421565</v>
      </c>
      <c r="R68" s="62">
        <f t="shared" si="61"/>
        <v>216.6740719</v>
      </c>
      <c r="S68" s="62">
        <f t="shared" si="61"/>
        <v>255.7914649</v>
      </c>
    </row>
    <row r="69">
      <c r="B69" s="21" t="s">
        <v>78</v>
      </c>
      <c r="C69" s="22">
        <v>2.0</v>
      </c>
      <c r="D69" s="23">
        <f>CHOOSE(C69,E69,F69,G69)</f>
        <v>0.4</v>
      </c>
      <c r="E69" s="36"/>
      <c r="F69" s="43">
        <v>0.4</v>
      </c>
      <c r="G69" s="36"/>
      <c r="H69" s="44">
        <f>D69</f>
        <v>0.4</v>
      </c>
      <c r="I69" s="44">
        <f t="shared" ref="I69:S69" si="62">H69</f>
        <v>0.4</v>
      </c>
      <c r="J69" s="44">
        <f t="shared" si="62"/>
        <v>0.4</v>
      </c>
      <c r="K69" s="44">
        <f t="shared" si="62"/>
        <v>0.4</v>
      </c>
      <c r="L69" s="44">
        <f t="shared" si="62"/>
        <v>0.4</v>
      </c>
      <c r="M69" s="44">
        <f t="shared" si="62"/>
        <v>0.4</v>
      </c>
      <c r="N69" s="44">
        <f t="shared" si="62"/>
        <v>0.4</v>
      </c>
      <c r="O69" s="44">
        <f t="shared" si="62"/>
        <v>0.4</v>
      </c>
      <c r="P69" s="44">
        <f t="shared" si="62"/>
        <v>0.4</v>
      </c>
      <c r="Q69" s="44">
        <f t="shared" si="62"/>
        <v>0.4</v>
      </c>
      <c r="R69" s="44">
        <f t="shared" si="62"/>
        <v>0.4</v>
      </c>
      <c r="S69" s="44">
        <f t="shared" si="62"/>
        <v>0.4</v>
      </c>
    </row>
    <row r="70">
      <c r="B70" s="21" t="s">
        <v>79</v>
      </c>
      <c r="E70" s="36"/>
      <c r="F70" s="60"/>
      <c r="G70" s="61"/>
      <c r="H70" s="62">
        <f t="shared" ref="H70:S70" si="63">H69*H68</f>
        <v>0</v>
      </c>
      <c r="I70" s="62">
        <f t="shared" si="63"/>
        <v>5.39</v>
      </c>
      <c r="J70" s="62">
        <f t="shared" si="63"/>
        <v>10.96515</v>
      </c>
      <c r="K70" s="62">
        <f t="shared" si="63"/>
        <v>16.73772275</v>
      </c>
      <c r="L70" s="62">
        <f t="shared" si="63"/>
        <v>22.72081841</v>
      </c>
      <c r="M70" s="62">
        <f t="shared" si="63"/>
        <v>30.29326695</v>
      </c>
      <c r="N70" s="62">
        <f t="shared" si="63"/>
        <v>38.13931756</v>
      </c>
      <c r="O70" s="62">
        <f t="shared" si="63"/>
        <v>46.27665382</v>
      </c>
      <c r="P70" s="62">
        <f t="shared" si="63"/>
        <v>58.74198908</v>
      </c>
      <c r="Q70" s="62">
        <f t="shared" si="63"/>
        <v>72.17686261</v>
      </c>
      <c r="R70" s="62">
        <f t="shared" si="63"/>
        <v>86.66962876</v>
      </c>
      <c r="S70" s="62">
        <f t="shared" si="63"/>
        <v>102.316586</v>
      </c>
    </row>
    <row r="71">
      <c r="B71" s="21" t="s">
        <v>80</v>
      </c>
      <c r="C71" s="22">
        <v>2.0</v>
      </c>
      <c r="D71" s="48">
        <f>CHOOSE(C71,E71,F71,G71)</f>
        <v>60</v>
      </c>
      <c r="E71" s="36"/>
      <c r="F71" s="63">
        <v>60.0</v>
      </c>
      <c r="G71" s="36"/>
      <c r="H71" s="64">
        <f>D71</f>
        <v>60</v>
      </c>
      <c r="I71" s="64">
        <f t="shared" ref="I71:S71" si="64">H71</f>
        <v>60</v>
      </c>
      <c r="J71" s="64">
        <f t="shared" si="64"/>
        <v>60</v>
      </c>
      <c r="K71" s="64">
        <f t="shared" si="64"/>
        <v>60</v>
      </c>
      <c r="L71" s="64">
        <f t="shared" si="64"/>
        <v>60</v>
      </c>
      <c r="M71" s="64">
        <f t="shared" si="64"/>
        <v>60</v>
      </c>
      <c r="N71" s="64">
        <f t="shared" si="64"/>
        <v>60</v>
      </c>
      <c r="O71" s="64">
        <f t="shared" si="64"/>
        <v>60</v>
      </c>
      <c r="P71" s="64">
        <f t="shared" si="64"/>
        <v>60</v>
      </c>
      <c r="Q71" s="64">
        <f t="shared" si="64"/>
        <v>60</v>
      </c>
      <c r="R71" s="64">
        <f t="shared" si="64"/>
        <v>60</v>
      </c>
      <c r="S71" s="64">
        <f t="shared" si="64"/>
        <v>60</v>
      </c>
    </row>
    <row r="72">
      <c r="E72" s="36"/>
      <c r="F72" s="36"/>
      <c r="G72" s="36"/>
    </row>
    <row r="73">
      <c r="B73" s="39" t="s">
        <v>81</v>
      </c>
      <c r="C73" s="40"/>
      <c r="D73" s="40"/>
      <c r="E73" s="41"/>
      <c r="F73" s="41"/>
      <c r="G73" s="59"/>
      <c r="H73" s="59">
        <f t="shared" ref="H73:S73" si="65">H71*H70</f>
        <v>0</v>
      </c>
      <c r="I73" s="59">
        <f t="shared" si="65"/>
        <v>323.4</v>
      </c>
      <c r="J73" s="59">
        <f t="shared" si="65"/>
        <v>657.909</v>
      </c>
      <c r="K73" s="59">
        <f t="shared" si="65"/>
        <v>1004.263365</v>
      </c>
      <c r="L73" s="59">
        <f t="shared" si="65"/>
        <v>1363.249105</v>
      </c>
      <c r="M73" s="59">
        <f t="shared" si="65"/>
        <v>1817.596017</v>
      </c>
      <c r="N73" s="59">
        <f t="shared" si="65"/>
        <v>2288.359054</v>
      </c>
      <c r="O73" s="59">
        <f t="shared" si="65"/>
        <v>2776.599229</v>
      </c>
      <c r="P73" s="59">
        <f t="shared" si="65"/>
        <v>3524.519345</v>
      </c>
      <c r="Q73" s="59">
        <f t="shared" si="65"/>
        <v>4330.611757</v>
      </c>
      <c r="R73" s="59">
        <f t="shared" si="65"/>
        <v>5200.177726</v>
      </c>
      <c r="S73" s="59">
        <f t="shared" si="65"/>
        <v>6138.995157</v>
      </c>
    </row>
    <row r="74">
      <c r="E74" s="36"/>
      <c r="F74" s="36"/>
      <c r="G74" s="36"/>
    </row>
    <row r="75">
      <c r="B75" s="53" t="s">
        <v>82</v>
      </c>
      <c r="C75" s="54"/>
      <c r="D75" s="54"/>
      <c r="E75" s="55"/>
      <c r="F75" s="55"/>
      <c r="G75" s="55"/>
      <c r="H75" s="65">
        <f t="shared" ref="H75:S75" si="66">H73+H63+H51</f>
        <v>2833.6</v>
      </c>
      <c r="I75" s="65">
        <f t="shared" si="66"/>
        <v>6105.174375</v>
      </c>
      <c r="J75" s="65">
        <f t="shared" si="66"/>
        <v>9509.476234</v>
      </c>
      <c r="K75" s="65">
        <f t="shared" si="66"/>
        <v>13054.76028</v>
      </c>
      <c r="L75" s="65">
        <f t="shared" si="66"/>
        <v>17467.35645</v>
      </c>
      <c r="M75" s="65">
        <f t="shared" si="66"/>
        <v>22143.36861</v>
      </c>
      <c r="N75" s="65">
        <f t="shared" si="66"/>
        <v>27014.02328</v>
      </c>
      <c r="O75" s="65">
        <f t="shared" si="66"/>
        <v>34203.47093</v>
      </c>
      <c r="P75" s="65">
        <f t="shared" si="66"/>
        <v>42202.16545</v>
      </c>
      <c r="Q75" s="65">
        <f t="shared" si="66"/>
        <v>50858.14915</v>
      </c>
      <c r="R75" s="65">
        <f t="shared" si="66"/>
        <v>60230.73208</v>
      </c>
      <c r="S75" s="65">
        <f t="shared" si="66"/>
        <v>70384.56703</v>
      </c>
    </row>
    <row r="76">
      <c r="B76" s="66"/>
      <c r="E76" s="36"/>
      <c r="F76" s="36"/>
      <c r="G76" s="36"/>
    </row>
    <row r="77">
      <c r="B77" s="19" t="s">
        <v>83</v>
      </c>
      <c r="C77" s="20"/>
      <c r="D77" s="20"/>
      <c r="E77" s="57"/>
      <c r="F77" s="57"/>
      <c r="G77" s="57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</row>
    <row r="78">
      <c r="E78" s="36"/>
      <c r="F78" s="36"/>
      <c r="G78" s="36"/>
    </row>
    <row r="79">
      <c r="B79" s="21" t="s">
        <v>84</v>
      </c>
      <c r="E79" s="36"/>
      <c r="F79" s="36"/>
      <c r="G79" s="36"/>
    </row>
    <row r="80">
      <c r="B80" s="21" t="s">
        <v>85</v>
      </c>
      <c r="C80" s="31">
        <v>2.0</v>
      </c>
      <c r="D80" s="32">
        <f>CHOOSE(C80,E80,F80,G80)</f>
        <v>2.5</v>
      </c>
      <c r="E80" s="33">
        <f>F80+0.5</f>
        <v>3</v>
      </c>
      <c r="F80" s="33">
        <v>2.5</v>
      </c>
      <c r="G80" s="33">
        <f>F80-0.5</f>
        <v>2</v>
      </c>
      <c r="H80" s="67">
        <f>D80</f>
        <v>2.5</v>
      </c>
      <c r="I80" s="67">
        <f t="shared" ref="I80:S80" si="67">H80</f>
        <v>2.5</v>
      </c>
      <c r="J80" s="67">
        <f t="shared" si="67"/>
        <v>2.5</v>
      </c>
      <c r="K80" s="67">
        <f t="shared" si="67"/>
        <v>2.5</v>
      </c>
      <c r="L80" s="67">
        <f t="shared" si="67"/>
        <v>2.5</v>
      </c>
      <c r="M80" s="67">
        <f t="shared" si="67"/>
        <v>2.5</v>
      </c>
      <c r="N80" s="67">
        <f t="shared" si="67"/>
        <v>2.5</v>
      </c>
      <c r="O80" s="67">
        <f t="shared" si="67"/>
        <v>2.5</v>
      </c>
      <c r="P80" s="67">
        <f t="shared" si="67"/>
        <v>2.5</v>
      </c>
      <c r="Q80" s="67">
        <f t="shared" si="67"/>
        <v>2.5</v>
      </c>
      <c r="R80" s="67">
        <f t="shared" si="67"/>
        <v>2.5</v>
      </c>
      <c r="S80" s="67">
        <f t="shared" si="67"/>
        <v>2.5</v>
      </c>
    </row>
    <row r="81">
      <c r="B81" s="21"/>
      <c r="E81" s="36"/>
      <c r="F81" s="36"/>
      <c r="G81" s="36"/>
    </row>
    <row r="82">
      <c r="B82" s="39" t="s">
        <v>86</v>
      </c>
      <c r="C82" s="40"/>
      <c r="D82" s="40"/>
      <c r="E82" s="41"/>
      <c r="F82" s="68"/>
      <c r="G82" s="59"/>
      <c r="H82" s="59">
        <f t="shared" ref="H82:S82" si="68">H80*(H60+H48)</f>
        <v>240.2640625</v>
      </c>
      <c r="I82" s="59">
        <f t="shared" si="68"/>
        <v>489.85875</v>
      </c>
      <c r="J82" s="59">
        <f t="shared" si="68"/>
        <v>749.3681406</v>
      </c>
      <c r="K82" s="59">
        <f t="shared" si="68"/>
        <v>1019.415648</v>
      </c>
      <c r="L82" s="59">
        <f t="shared" si="68"/>
        <v>1361.505931</v>
      </c>
      <c r="M82" s="59">
        <f t="shared" si="68"/>
        <v>1717.305915</v>
      </c>
      <c r="N82" s="59">
        <f t="shared" si="68"/>
        <v>2087.658551</v>
      </c>
      <c r="O82" s="59">
        <f t="shared" si="68"/>
        <v>2652.562166</v>
      </c>
      <c r="P82" s="59">
        <f t="shared" si="68"/>
        <v>3263.175491</v>
      </c>
      <c r="Q82" s="59">
        <f t="shared" si="68"/>
        <v>3923.630799</v>
      </c>
      <c r="R82" s="59">
        <f t="shared" si="68"/>
        <v>4638.432139</v>
      </c>
      <c r="S82" s="59">
        <f t="shared" si="68"/>
        <v>5412.489291</v>
      </c>
    </row>
    <row r="83">
      <c r="B83" s="21"/>
      <c r="E83" s="36"/>
      <c r="F83" s="36"/>
      <c r="G83" s="36"/>
    </row>
    <row r="84">
      <c r="B84" s="21" t="s">
        <v>87</v>
      </c>
      <c r="E84" s="36"/>
      <c r="F84" s="36"/>
      <c r="G84" s="36"/>
    </row>
    <row r="85">
      <c r="B85" s="21" t="s">
        <v>88</v>
      </c>
      <c r="C85" s="31">
        <v>2.0</v>
      </c>
      <c r="D85" s="69">
        <f>CHOOSE(C85,E85,F85,G85)</f>
        <v>0.03</v>
      </c>
      <c r="E85" s="25">
        <f>F85+1%</f>
        <v>0.04</v>
      </c>
      <c r="F85" s="25">
        <v>0.03</v>
      </c>
      <c r="G85" s="25">
        <f>F85-1%</f>
        <v>0.02</v>
      </c>
      <c r="H85" s="26">
        <f>D85</f>
        <v>0.03</v>
      </c>
      <c r="I85" s="26">
        <f t="shared" ref="I85:S85" si="69">H85</f>
        <v>0.03</v>
      </c>
      <c r="J85" s="26">
        <f t="shared" si="69"/>
        <v>0.03</v>
      </c>
      <c r="K85" s="26">
        <f t="shared" si="69"/>
        <v>0.03</v>
      </c>
      <c r="L85" s="26">
        <f t="shared" si="69"/>
        <v>0.03</v>
      </c>
      <c r="M85" s="26">
        <f t="shared" si="69"/>
        <v>0.03</v>
      </c>
      <c r="N85" s="26">
        <f t="shared" si="69"/>
        <v>0.03</v>
      </c>
      <c r="O85" s="26">
        <f t="shared" si="69"/>
        <v>0.03</v>
      </c>
      <c r="P85" s="26">
        <f t="shared" si="69"/>
        <v>0.03</v>
      </c>
      <c r="Q85" s="26">
        <f t="shared" si="69"/>
        <v>0.03</v>
      </c>
      <c r="R85" s="26">
        <f t="shared" si="69"/>
        <v>0.03</v>
      </c>
      <c r="S85" s="26">
        <f t="shared" si="69"/>
        <v>0.03</v>
      </c>
    </row>
    <row r="86">
      <c r="E86" s="36"/>
      <c r="F86" s="36"/>
      <c r="G86" s="36"/>
    </row>
    <row r="87">
      <c r="B87" s="39" t="s">
        <v>89</v>
      </c>
      <c r="C87" s="40"/>
      <c r="D87" s="40"/>
      <c r="E87" s="41"/>
      <c r="F87" s="41"/>
      <c r="G87" s="59"/>
      <c r="H87" s="59">
        <f t="shared" ref="H87:S87" si="70">H85*H75</f>
        <v>85.008</v>
      </c>
      <c r="I87" s="59">
        <f t="shared" si="70"/>
        <v>183.1552313</v>
      </c>
      <c r="J87" s="59">
        <f t="shared" si="70"/>
        <v>285.284287</v>
      </c>
      <c r="K87" s="59">
        <f t="shared" si="70"/>
        <v>391.6428085</v>
      </c>
      <c r="L87" s="59">
        <f t="shared" si="70"/>
        <v>524.0206934</v>
      </c>
      <c r="M87" s="59">
        <f t="shared" si="70"/>
        <v>664.3010583</v>
      </c>
      <c r="N87" s="59">
        <f t="shared" si="70"/>
        <v>810.4206983</v>
      </c>
      <c r="O87" s="59">
        <f t="shared" si="70"/>
        <v>1026.104128</v>
      </c>
      <c r="P87" s="59">
        <f t="shared" si="70"/>
        <v>1266.064964</v>
      </c>
      <c r="Q87" s="59">
        <f t="shared" si="70"/>
        <v>1525.744474</v>
      </c>
      <c r="R87" s="59">
        <f t="shared" si="70"/>
        <v>1806.921963</v>
      </c>
      <c r="S87" s="59">
        <f t="shared" si="70"/>
        <v>2111.537011</v>
      </c>
    </row>
    <row r="88">
      <c r="E88" s="36"/>
      <c r="F88" s="36"/>
      <c r="G88" s="36"/>
    </row>
    <row r="89">
      <c r="B89" s="21" t="s">
        <v>90</v>
      </c>
      <c r="E89" s="36"/>
      <c r="F89" s="36"/>
      <c r="G89" s="36"/>
    </row>
    <row r="90">
      <c r="B90" s="21" t="s">
        <v>88</v>
      </c>
      <c r="C90" s="31">
        <v>2.0</v>
      </c>
      <c r="D90" s="69">
        <f>CHOOSE(C90,E90,F90,G90)</f>
        <v>0.1</v>
      </c>
      <c r="E90" s="25">
        <f>F90+2%</f>
        <v>0.12</v>
      </c>
      <c r="F90" s="25">
        <v>0.1</v>
      </c>
      <c r="G90" s="25">
        <f>F90-2%</f>
        <v>0.08</v>
      </c>
      <c r="H90" s="26">
        <f>D90</f>
        <v>0.1</v>
      </c>
      <c r="I90" s="26">
        <f t="shared" ref="I90:K90" si="71">H90</f>
        <v>0.1</v>
      </c>
      <c r="J90" s="26">
        <f t="shared" si="71"/>
        <v>0.1</v>
      </c>
      <c r="K90" s="26">
        <f t="shared" si="71"/>
        <v>0.1</v>
      </c>
      <c r="L90" s="26">
        <f>K90-2%</f>
        <v>0.08</v>
      </c>
      <c r="M90" s="26">
        <f t="shared" ref="M90:O90" si="72">L90</f>
        <v>0.08</v>
      </c>
      <c r="N90" s="26">
        <f t="shared" si="72"/>
        <v>0.08</v>
      </c>
      <c r="O90" s="26">
        <f t="shared" si="72"/>
        <v>0.08</v>
      </c>
      <c r="P90" s="26">
        <f>O90-2%</f>
        <v>0.06</v>
      </c>
      <c r="Q90" s="26">
        <f t="shared" ref="Q90:S90" si="73">P90</f>
        <v>0.06</v>
      </c>
      <c r="R90" s="26">
        <f t="shared" si="73"/>
        <v>0.06</v>
      </c>
      <c r="S90" s="26">
        <f t="shared" si="73"/>
        <v>0.06</v>
      </c>
    </row>
    <row r="91">
      <c r="E91" s="36"/>
      <c r="F91" s="36"/>
      <c r="G91" s="36"/>
    </row>
    <row r="92">
      <c r="B92" s="39" t="s">
        <v>91</v>
      </c>
      <c r="C92" s="40"/>
      <c r="D92" s="40"/>
      <c r="E92" s="41"/>
      <c r="F92" s="41"/>
      <c r="G92" s="59"/>
      <c r="H92" s="59">
        <f t="shared" ref="H92:S92" si="74">H90*H75</f>
        <v>283.36</v>
      </c>
      <c r="I92" s="59">
        <f t="shared" si="74"/>
        <v>610.5174375</v>
      </c>
      <c r="J92" s="59">
        <f t="shared" si="74"/>
        <v>950.9476234</v>
      </c>
      <c r="K92" s="59">
        <f t="shared" si="74"/>
        <v>1305.476028</v>
      </c>
      <c r="L92" s="59">
        <f t="shared" si="74"/>
        <v>1397.388516</v>
      </c>
      <c r="M92" s="59">
        <f t="shared" si="74"/>
        <v>1771.469489</v>
      </c>
      <c r="N92" s="59">
        <f t="shared" si="74"/>
        <v>2161.121862</v>
      </c>
      <c r="O92" s="59">
        <f t="shared" si="74"/>
        <v>2736.277674</v>
      </c>
      <c r="P92" s="59">
        <f t="shared" si="74"/>
        <v>2532.129927</v>
      </c>
      <c r="Q92" s="59">
        <f t="shared" si="74"/>
        <v>3051.488949</v>
      </c>
      <c r="R92" s="59">
        <f t="shared" si="74"/>
        <v>3613.843925</v>
      </c>
      <c r="S92" s="59">
        <f t="shared" si="74"/>
        <v>4223.074022</v>
      </c>
    </row>
    <row r="93">
      <c r="B93" s="21"/>
      <c r="E93" s="36"/>
      <c r="F93" s="36"/>
      <c r="G93" s="36"/>
    </row>
    <row r="94">
      <c r="B94" s="21" t="s">
        <v>92</v>
      </c>
      <c r="E94" s="36"/>
      <c r="F94" s="36"/>
      <c r="G94" s="36"/>
    </row>
    <row r="95">
      <c r="B95" s="21" t="s">
        <v>88</v>
      </c>
      <c r="C95" s="31">
        <v>2.0</v>
      </c>
      <c r="D95" s="69">
        <f>CHOOSE(C95,E95,F95,G95)</f>
        <v>0.05</v>
      </c>
      <c r="E95" s="25">
        <f>F95+3%</f>
        <v>0.08</v>
      </c>
      <c r="F95" s="25">
        <v>0.05</v>
      </c>
      <c r="G95" s="25">
        <f>F95-3%</f>
        <v>0.02</v>
      </c>
      <c r="H95" s="26">
        <f>D95</f>
        <v>0.05</v>
      </c>
      <c r="I95" s="26">
        <f t="shared" ref="I95:M95" si="75">H95</f>
        <v>0.05</v>
      </c>
      <c r="J95" s="26">
        <f t="shared" si="75"/>
        <v>0.05</v>
      </c>
      <c r="K95" s="26">
        <f t="shared" si="75"/>
        <v>0.05</v>
      </c>
      <c r="L95" s="26">
        <f t="shared" si="75"/>
        <v>0.05</v>
      </c>
      <c r="M95" s="26">
        <f t="shared" si="75"/>
        <v>0.05</v>
      </c>
      <c r="N95" s="26">
        <f>M95-1.5%</f>
        <v>0.035</v>
      </c>
      <c r="O95" s="26">
        <f t="shared" ref="O95:S95" si="76">N95</f>
        <v>0.035</v>
      </c>
      <c r="P95" s="26">
        <f t="shared" si="76"/>
        <v>0.035</v>
      </c>
      <c r="Q95" s="26">
        <f t="shared" si="76"/>
        <v>0.035</v>
      </c>
      <c r="R95" s="26">
        <f t="shared" si="76"/>
        <v>0.035</v>
      </c>
      <c r="S95" s="26">
        <f t="shared" si="76"/>
        <v>0.035</v>
      </c>
    </row>
    <row r="96">
      <c r="E96" s="36"/>
      <c r="F96" s="36"/>
      <c r="G96" s="36"/>
    </row>
    <row r="97">
      <c r="B97" s="39" t="s">
        <v>93</v>
      </c>
      <c r="C97" s="40"/>
      <c r="D97" s="40"/>
      <c r="E97" s="41"/>
      <c r="F97" s="41"/>
      <c r="G97" s="59"/>
      <c r="H97" s="59">
        <f t="shared" ref="H97:S97" si="77">H95*H75</f>
        <v>141.68</v>
      </c>
      <c r="I97" s="59">
        <f t="shared" si="77"/>
        <v>305.2587188</v>
      </c>
      <c r="J97" s="59">
        <f t="shared" si="77"/>
        <v>475.4738117</v>
      </c>
      <c r="K97" s="59">
        <f t="shared" si="77"/>
        <v>652.7380142</v>
      </c>
      <c r="L97" s="59">
        <f t="shared" si="77"/>
        <v>873.3678224</v>
      </c>
      <c r="M97" s="59">
        <f t="shared" si="77"/>
        <v>1107.168431</v>
      </c>
      <c r="N97" s="59">
        <f t="shared" si="77"/>
        <v>945.4908147</v>
      </c>
      <c r="O97" s="59">
        <f t="shared" si="77"/>
        <v>1197.121482</v>
      </c>
      <c r="P97" s="59">
        <f t="shared" si="77"/>
        <v>1477.075791</v>
      </c>
      <c r="Q97" s="59">
        <f t="shared" si="77"/>
        <v>1780.03522</v>
      </c>
      <c r="R97" s="59">
        <f t="shared" si="77"/>
        <v>2108.075623</v>
      </c>
      <c r="S97" s="59">
        <f t="shared" si="77"/>
        <v>2463.459846</v>
      </c>
    </row>
    <row r="98">
      <c r="B98" s="21"/>
      <c r="E98" s="36"/>
      <c r="F98" s="36"/>
      <c r="G98" s="36"/>
    </row>
    <row r="99">
      <c r="B99" s="21" t="s">
        <v>94</v>
      </c>
      <c r="E99" s="36"/>
      <c r="F99" s="36"/>
      <c r="G99" s="36"/>
    </row>
    <row r="100">
      <c r="B100" s="21" t="s">
        <v>88</v>
      </c>
      <c r="C100" s="31">
        <v>2.0</v>
      </c>
      <c r="D100" s="69">
        <f>CHOOSE(C100,E100,F100,G100)</f>
        <v>0.05</v>
      </c>
      <c r="E100" s="25">
        <f>F100+3%</f>
        <v>0.08</v>
      </c>
      <c r="F100" s="25">
        <v>0.05</v>
      </c>
      <c r="G100" s="25">
        <f>F100-3%</f>
        <v>0.02</v>
      </c>
      <c r="H100" s="26">
        <f>D100</f>
        <v>0.05</v>
      </c>
      <c r="I100" s="26">
        <f t="shared" ref="I100:L100" si="78">H100</f>
        <v>0.05</v>
      </c>
      <c r="J100" s="26">
        <f t="shared" si="78"/>
        <v>0.05</v>
      </c>
      <c r="K100" s="26">
        <f t="shared" si="78"/>
        <v>0.05</v>
      </c>
      <c r="L100" s="26">
        <f t="shared" si="78"/>
        <v>0.05</v>
      </c>
      <c r="M100" s="26">
        <f>L100-2%</f>
        <v>0.03</v>
      </c>
      <c r="N100" s="26">
        <f t="shared" ref="N100:S100" si="79">M100</f>
        <v>0.03</v>
      </c>
      <c r="O100" s="26">
        <f t="shared" si="79"/>
        <v>0.03</v>
      </c>
      <c r="P100" s="26">
        <f t="shared" si="79"/>
        <v>0.03</v>
      </c>
      <c r="Q100" s="26">
        <f t="shared" si="79"/>
        <v>0.03</v>
      </c>
      <c r="R100" s="26">
        <f t="shared" si="79"/>
        <v>0.03</v>
      </c>
      <c r="S100" s="26">
        <f t="shared" si="79"/>
        <v>0.03</v>
      </c>
    </row>
    <row r="101">
      <c r="E101" s="36"/>
      <c r="F101" s="36"/>
      <c r="G101" s="36"/>
    </row>
    <row r="102">
      <c r="B102" s="39" t="s">
        <v>95</v>
      </c>
      <c r="C102" s="40"/>
      <c r="D102" s="40"/>
      <c r="E102" s="41"/>
      <c r="F102" s="41"/>
      <c r="G102" s="59"/>
      <c r="H102" s="59">
        <f t="shared" ref="H102:S102" si="80">H100*H75</f>
        <v>141.68</v>
      </c>
      <c r="I102" s="59">
        <f t="shared" si="80"/>
        <v>305.2587188</v>
      </c>
      <c r="J102" s="59">
        <f t="shared" si="80"/>
        <v>475.4738117</v>
      </c>
      <c r="K102" s="59">
        <f t="shared" si="80"/>
        <v>652.7380142</v>
      </c>
      <c r="L102" s="59">
        <f t="shared" si="80"/>
        <v>873.3678224</v>
      </c>
      <c r="M102" s="59">
        <f t="shared" si="80"/>
        <v>664.3010583</v>
      </c>
      <c r="N102" s="59">
        <f t="shared" si="80"/>
        <v>810.4206983</v>
      </c>
      <c r="O102" s="59">
        <f t="shared" si="80"/>
        <v>1026.104128</v>
      </c>
      <c r="P102" s="59">
        <f t="shared" si="80"/>
        <v>1266.064964</v>
      </c>
      <c r="Q102" s="59">
        <f t="shared" si="80"/>
        <v>1525.744474</v>
      </c>
      <c r="R102" s="59">
        <f t="shared" si="80"/>
        <v>1806.921963</v>
      </c>
      <c r="S102" s="59">
        <f t="shared" si="80"/>
        <v>2111.537011</v>
      </c>
    </row>
    <row r="103">
      <c r="B103" s="21"/>
      <c r="E103" s="36"/>
      <c r="F103" s="36"/>
      <c r="G103" s="36"/>
    </row>
    <row r="104">
      <c r="B104" s="21" t="s">
        <v>96</v>
      </c>
      <c r="E104" s="36"/>
      <c r="F104" s="36"/>
      <c r="G104" s="36"/>
    </row>
    <row r="105">
      <c r="B105" s="21" t="s">
        <v>97</v>
      </c>
      <c r="C105" s="31">
        <v>2.0</v>
      </c>
      <c r="D105" s="27">
        <f>CHOOSE(C105,E105,F105,G105)</f>
        <v>1000</v>
      </c>
      <c r="E105" s="28">
        <v>1000.0</v>
      </c>
      <c r="F105" s="28">
        <v>1000.0</v>
      </c>
      <c r="G105" s="28">
        <v>1000.0</v>
      </c>
      <c r="H105" s="70">
        <f>D105</f>
        <v>1000</v>
      </c>
      <c r="I105" s="70">
        <f t="shared" ref="I105:L105" si="81">H105</f>
        <v>1000</v>
      </c>
      <c r="J105" s="70">
        <f t="shared" si="81"/>
        <v>1000</v>
      </c>
      <c r="K105" s="70">
        <f t="shared" si="81"/>
        <v>1000</v>
      </c>
      <c r="L105" s="70">
        <f t="shared" si="81"/>
        <v>1000</v>
      </c>
      <c r="M105" s="70">
        <f>L105-2%</f>
        <v>999.98</v>
      </c>
      <c r="N105" s="70">
        <f t="shared" ref="N105:S105" si="82">M105</f>
        <v>999.98</v>
      </c>
      <c r="O105" s="70">
        <f t="shared" si="82"/>
        <v>999.98</v>
      </c>
      <c r="P105" s="70">
        <f t="shared" si="82"/>
        <v>999.98</v>
      </c>
      <c r="Q105" s="70">
        <f t="shared" si="82"/>
        <v>999.98</v>
      </c>
      <c r="R105" s="70">
        <f t="shared" si="82"/>
        <v>999.98</v>
      </c>
      <c r="S105" s="70">
        <f t="shared" si="82"/>
        <v>999.98</v>
      </c>
    </row>
    <row r="106">
      <c r="E106" s="36"/>
      <c r="F106" s="36"/>
      <c r="G106" s="36"/>
    </row>
    <row r="107">
      <c r="B107" s="39" t="s">
        <v>98</v>
      </c>
      <c r="C107" s="40"/>
      <c r="D107" s="40"/>
      <c r="E107" s="41"/>
      <c r="F107" s="41"/>
      <c r="G107" s="59"/>
      <c r="H107" s="59">
        <f t="shared" ref="H107:S107" si="83">SUM(H105)</f>
        <v>1000</v>
      </c>
      <c r="I107" s="59">
        <f t="shared" si="83"/>
        <v>1000</v>
      </c>
      <c r="J107" s="59">
        <f t="shared" si="83"/>
        <v>1000</v>
      </c>
      <c r="K107" s="59">
        <f t="shared" si="83"/>
        <v>1000</v>
      </c>
      <c r="L107" s="59">
        <f t="shared" si="83"/>
        <v>1000</v>
      </c>
      <c r="M107" s="59">
        <f t="shared" si="83"/>
        <v>999.98</v>
      </c>
      <c r="N107" s="59">
        <f t="shared" si="83"/>
        <v>999.98</v>
      </c>
      <c r="O107" s="59">
        <f t="shared" si="83"/>
        <v>999.98</v>
      </c>
      <c r="P107" s="59">
        <f t="shared" si="83"/>
        <v>999.98</v>
      </c>
      <c r="Q107" s="59">
        <f t="shared" si="83"/>
        <v>999.98</v>
      </c>
      <c r="R107" s="59">
        <f t="shared" si="83"/>
        <v>999.98</v>
      </c>
      <c r="S107" s="59">
        <f t="shared" si="83"/>
        <v>999.98</v>
      </c>
    </row>
    <row r="108">
      <c r="E108" s="36"/>
      <c r="F108" s="36"/>
      <c r="G108" s="36"/>
    </row>
    <row r="109">
      <c r="E109" s="36"/>
      <c r="F109" s="36"/>
      <c r="G109" s="36"/>
    </row>
    <row r="110">
      <c r="B110" s="53" t="s">
        <v>99</v>
      </c>
      <c r="C110" s="54"/>
      <c r="D110" s="54"/>
      <c r="E110" s="55"/>
      <c r="F110" s="55"/>
      <c r="G110" s="65"/>
      <c r="H110" s="65">
        <f t="shared" ref="H110:S110" si="84">H107+H97+H92+H87+H82+H102</f>
        <v>1891.992063</v>
      </c>
      <c r="I110" s="65">
        <f t="shared" si="84"/>
        <v>2894.048856</v>
      </c>
      <c r="J110" s="65">
        <f t="shared" si="84"/>
        <v>3936.547675</v>
      </c>
      <c r="K110" s="65">
        <f t="shared" si="84"/>
        <v>5022.010513</v>
      </c>
      <c r="L110" s="65">
        <f t="shared" si="84"/>
        <v>6029.650785</v>
      </c>
      <c r="M110" s="65">
        <f t="shared" si="84"/>
        <v>6924.525951</v>
      </c>
      <c r="N110" s="65">
        <f t="shared" si="84"/>
        <v>7815.092625</v>
      </c>
      <c r="O110" s="65">
        <f t="shared" si="84"/>
        <v>9638.149578</v>
      </c>
      <c r="P110" s="65">
        <f t="shared" si="84"/>
        <v>10804.49114</v>
      </c>
      <c r="Q110" s="65">
        <f t="shared" si="84"/>
        <v>12806.62392</v>
      </c>
      <c r="R110" s="65">
        <f t="shared" si="84"/>
        <v>14974.17561</v>
      </c>
      <c r="S110" s="65">
        <f t="shared" si="84"/>
        <v>17322.07718</v>
      </c>
    </row>
    <row r="111">
      <c r="E111" s="36"/>
      <c r="F111" s="36"/>
      <c r="G111" s="36"/>
    </row>
    <row r="112">
      <c r="E112" s="36"/>
      <c r="F112" s="36"/>
      <c r="G112" s="36"/>
    </row>
    <row r="113">
      <c r="E113" s="36"/>
      <c r="F113" s="36"/>
      <c r="G113" s="36"/>
    </row>
    <row r="114">
      <c r="B114" s="19" t="s">
        <v>100</v>
      </c>
      <c r="C114" s="20"/>
      <c r="D114" s="20"/>
      <c r="E114" s="57"/>
      <c r="F114" s="57"/>
      <c r="G114" s="57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</row>
    <row r="115">
      <c r="E115" s="36"/>
      <c r="F115" s="36"/>
      <c r="G115" s="36"/>
    </row>
    <row r="116">
      <c r="B116" s="11" t="s">
        <v>101</v>
      </c>
      <c r="C116" s="12"/>
      <c r="D116" s="12" t="s">
        <v>102</v>
      </c>
      <c r="E116" s="12" t="s">
        <v>103</v>
      </c>
      <c r="F116" s="12" t="s">
        <v>104</v>
      </c>
      <c r="G116" s="36"/>
    </row>
    <row r="117">
      <c r="B117" s="71" t="s">
        <v>105</v>
      </c>
      <c r="C117" s="72"/>
      <c r="D117" s="32">
        <v>50000.0</v>
      </c>
      <c r="E117" s="73">
        <v>0.2</v>
      </c>
      <c r="F117" s="74">
        <v>45658.0</v>
      </c>
      <c r="G117" s="28"/>
      <c r="H117" s="70">
        <f t="shared" ref="H117:H122" si="86">IF($F117&gt; TODAY(),0,($D117/12)+(($E117*$D117)/12))</f>
        <v>5000</v>
      </c>
      <c r="I117" s="70">
        <f t="shared" ref="I117:R117" si="85">IF($F117&gt; TODAY(),0,$D117/12)</f>
        <v>4166.666667</v>
      </c>
      <c r="J117" s="70">
        <f t="shared" si="85"/>
        <v>4166.666667</v>
      </c>
      <c r="K117" s="70">
        <f t="shared" si="85"/>
        <v>4166.666667</v>
      </c>
      <c r="L117" s="70">
        <f t="shared" si="85"/>
        <v>4166.666667</v>
      </c>
      <c r="M117" s="70">
        <f t="shared" si="85"/>
        <v>4166.666667</v>
      </c>
      <c r="N117" s="70">
        <f t="shared" si="85"/>
        <v>4166.666667</v>
      </c>
      <c r="O117" s="70">
        <f t="shared" si="85"/>
        <v>4166.666667</v>
      </c>
      <c r="P117" s="70">
        <f t="shared" si="85"/>
        <v>4166.666667</v>
      </c>
      <c r="Q117" s="70">
        <f t="shared" si="85"/>
        <v>4166.666667</v>
      </c>
      <c r="R117" s="70">
        <f t="shared" si="85"/>
        <v>4166.666667</v>
      </c>
      <c r="S117" s="70">
        <f t="shared" ref="S117:S122" si="88">IF($F117&gt; TODAY(),0,($D117/12)+(($E117*$D117)/12))</f>
        <v>5000</v>
      </c>
    </row>
    <row r="118">
      <c r="B118" s="71" t="s">
        <v>106</v>
      </c>
      <c r="C118" s="72"/>
      <c r="D118" s="32">
        <v>35000.0</v>
      </c>
      <c r="E118" s="73">
        <v>0.1</v>
      </c>
      <c r="F118" s="74">
        <v>44681.0</v>
      </c>
      <c r="G118" s="28"/>
      <c r="H118" s="70">
        <f t="shared" si="86"/>
        <v>3208.333333</v>
      </c>
      <c r="I118" s="70">
        <f t="shared" ref="I118:R118" si="87">IF($F118&gt; TODAY(),0,$D118/12)</f>
        <v>2916.666667</v>
      </c>
      <c r="J118" s="70">
        <f t="shared" si="87"/>
        <v>2916.666667</v>
      </c>
      <c r="K118" s="70">
        <f t="shared" si="87"/>
        <v>2916.666667</v>
      </c>
      <c r="L118" s="70">
        <f t="shared" si="87"/>
        <v>2916.666667</v>
      </c>
      <c r="M118" s="70">
        <f t="shared" si="87"/>
        <v>2916.666667</v>
      </c>
      <c r="N118" s="70">
        <f t="shared" si="87"/>
        <v>2916.666667</v>
      </c>
      <c r="O118" s="70">
        <f t="shared" si="87"/>
        <v>2916.666667</v>
      </c>
      <c r="P118" s="70">
        <f t="shared" si="87"/>
        <v>2916.666667</v>
      </c>
      <c r="Q118" s="70">
        <f t="shared" si="87"/>
        <v>2916.666667</v>
      </c>
      <c r="R118" s="70">
        <f t="shared" si="87"/>
        <v>2916.666667</v>
      </c>
      <c r="S118" s="70">
        <f t="shared" si="88"/>
        <v>3208.333333</v>
      </c>
    </row>
    <row r="119">
      <c r="B119" s="71" t="s">
        <v>107</v>
      </c>
      <c r="C119" s="72"/>
      <c r="D119" s="32">
        <v>35000.0</v>
      </c>
      <c r="E119" s="73">
        <v>0.1</v>
      </c>
      <c r="F119" s="74">
        <v>44681.0</v>
      </c>
      <c r="G119" s="28"/>
      <c r="H119" s="70">
        <f t="shared" si="86"/>
        <v>3208.333333</v>
      </c>
      <c r="I119" s="70">
        <f t="shared" ref="I119:R119" si="89">IF($F119&gt; TODAY(),0,$D119/12)</f>
        <v>2916.666667</v>
      </c>
      <c r="J119" s="70">
        <f t="shared" si="89"/>
        <v>2916.666667</v>
      </c>
      <c r="K119" s="70">
        <f t="shared" si="89"/>
        <v>2916.666667</v>
      </c>
      <c r="L119" s="70">
        <f t="shared" si="89"/>
        <v>2916.666667</v>
      </c>
      <c r="M119" s="70">
        <f t="shared" si="89"/>
        <v>2916.666667</v>
      </c>
      <c r="N119" s="70">
        <f t="shared" si="89"/>
        <v>2916.666667</v>
      </c>
      <c r="O119" s="70">
        <f t="shared" si="89"/>
        <v>2916.666667</v>
      </c>
      <c r="P119" s="70">
        <f t="shared" si="89"/>
        <v>2916.666667</v>
      </c>
      <c r="Q119" s="70">
        <f t="shared" si="89"/>
        <v>2916.666667</v>
      </c>
      <c r="R119" s="70">
        <f t="shared" si="89"/>
        <v>2916.666667</v>
      </c>
      <c r="S119" s="70">
        <f t="shared" si="88"/>
        <v>3208.333333</v>
      </c>
    </row>
    <row r="120">
      <c r="B120" s="71" t="s">
        <v>108</v>
      </c>
      <c r="C120" s="72"/>
      <c r="D120" s="32">
        <v>35000.0</v>
      </c>
      <c r="E120" s="73">
        <v>0.1</v>
      </c>
      <c r="F120" s="74">
        <v>44927.0</v>
      </c>
      <c r="G120" s="28"/>
      <c r="H120" s="70">
        <f t="shared" si="86"/>
        <v>3208.333333</v>
      </c>
      <c r="I120" s="70">
        <f t="shared" ref="I120:R120" si="90">IF($F120&gt; TODAY(),0,$D120/12)</f>
        <v>2916.666667</v>
      </c>
      <c r="J120" s="70">
        <f t="shared" si="90"/>
        <v>2916.666667</v>
      </c>
      <c r="K120" s="70">
        <f t="shared" si="90"/>
        <v>2916.666667</v>
      </c>
      <c r="L120" s="70">
        <f t="shared" si="90"/>
        <v>2916.666667</v>
      </c>
      <c r="M120" s="70">
        <f t="shared" si="90"/>
        <v>2916.666667</v>
      </c>
      <c r="N120" s="70">
        <f t="shared" si="90"/>
        <v>2916.666667</v>
      </c>
      <c r="O120" s="70">
        <f t="shared" si="90"/>
        <v>2916.666667</v>
      </c>
      <c r="P120" s="70">
        <f t="shared" si="90"/>
        <v>2916.666667</v>
      </c>
      <c r="Q120" s="70">
        <f t="shared" si="90"/>
        <v>2916.666667</v>
      </c>
      <c r="R120" s="70">
        <f t="shared" si="90"/>
        <v>2916.666667</v>
      </c>
      <c r="S120" s="70">
        <f t="shared" si="88"/>
        <v>3208.333333</v>
      </c>
    </row>
    <row r="121">
      <c r="B121" s="71" t="s">
        <v>109</v>
      </c>
      <c r="C121" s="72"/>
      <c r="D121" s="32">
        <v>35000.0</v>
      </c>
      <c r="E121" s="73">
        <v>0.1</v>
      </c>
      <c r="F121" s="74">
        <v>44927.0</v>
      </c>
      <c r="G121" s="28"/>
      <c r="H121" s="70">
        <f t="shared" si="86"/>
        <v>3208.333333</v>
      </c>
      <c r="I121" s="70">
        <f t="shared" ref="I121:R121" si="91">IF($F121&gt; TODAY(),0,$D121/12)</f>
        <v>2916.666667</v>
      </c>
      <c r="J121" s="70">
        <f t="shared" si="91"/>
        <v>2916.666667</v>
      </c>
      <c r="K121" s="70">
        <f t="shared" si="91"/>
        <v>2916.666667</v>
      </c>
      <c r="L121" s="70">
        <f t="shared" si="91"/>
        <v>2916.666667</v>
      </c>
      <c r="M121" s="70">
        <f t="shared" si="91"/>
        <v>2916.666667</v>
      </c>
      <c r="N121" s="70">
        <f t="shared" si="91"/>
        <v>2916.666667</v>
      </c>
      <c r="O121" s="70">
        <f t="shared" si="91"/>
        <v>2916.666667</v>
      </c>
      <c r="P121" s="70">
        <f t="shared" si="91"/>
        <v>2916.666667</v>
      </c>
      <c r="Q121" s="70">
        <f t="shared" si="91"/>
        <v>2916.666667</v>
      </c>
      <c r="R121" s="70">
        <f t="shared" si="91"/>
        <v>2916.666667</v>
      </c>
      <c r="S121" s="70">
        <f t="shared" si="88"/>
        <v>3208.333333</v>
      </c>
    </row>
    <row r="122">
      <c r="B122" s="71" t="s">
        <v>110</v>
      </c>
      <c r="C122" s="72"/>
      <c r="D122" s="32">
        <v>35000.0</v>
      </c>
      <c r="E122" s="73">
        <v>0.1</v>
      </c>
      <c r="F122" s="74">
        <v>44927.0</v>
      </c>
      <c r="G122" s="28"/>
      <c r="H122" s="70">
        <f t="shared" si="86"/>
        <v>3208.333333</v>
      </c>
      <c r="I122" s="70">
        <f t="shared" ref="I122:R122" si="92">IF($F122&gt; TODAY(),0,$D122/12)</f>
        <v>2916.666667</v>
      </c>
      <c r="J122" s="70">
        <f t="shared" si="92"/>
        <v>2916.666667</v>
      </c>
      <c r="K122" s="70">
        <f t="shared" si="92"/>
        <v>2916.666667</v>
      </c>
      <c r="L122" s="70">
        <f t="shared" si="92"/>
        <v>2916.666667</v>
      </c>
      <c r="M122" s="70">
        <f t="shared" si="92"/>
        <v>2916.666667</v>
      </c>
      <c r="N122" s="70">
        <f t="shared" si="92"/>
        <v>2916.666667</v>
      </c>
      <c r="O122" s="70">
        <f t="shared" si="92"/>
        <v>2916.666667</v>
      </c>
      <c r="P122" s="70">
        <f t="shared" si="92"/>
        <v>2916.666667</v>
      </c>
      <c r="Q122" s="70">
        <f t="shared" si="92"/>
        <v>2916.666667</v>
      </c>
      <c r="R122" s="70">
        <f t="shared" si="92"/>
        <v>2916.666667</v>
      </c>
      <c r="S122" s="70">
        <f t="shared" si="88"/>
        <v>3208.333333</v>
      </c>
    </row>
    <row r="123">
      <c r="E123" s="36"/>
      <c r="F123" s="36"/>
      <c r="G123" s="36"/>
    </row>
    <row r="124">
      <c r="B124" s="39" t="s">
        <v>111</v>
      </c>
      <c r="C124" s="40"/>
      <c r="D124" s="40"/>
      <c r="E124" s="41"/>
      <c r="F124" s="41"/>
      <c r="G124" s="59"/>
      <c r="H124" s="59">
        <f t="shared" ref="H124:S124" si="93">SUM(H117:H122)</f>
        <v>21041.66667</v>
      </c>
      <c r="I124" s="59">
        <f t="shared" si="93"/>
        <v>18750</v>
      </c>
      <c r="J124" s="59">
        <f t="shared" si="93"/>
        <v>18750</v>
      </c>
      <c r="K124" s="59">
        <f t="shared" si="93"/>
        <v>18750</v>
      </c>
      <c r="L124" s="59">
        <f t="shared" si="93"/>
        <v>18750</v>
      </c>
      <c r="M124" s="59">
        <f t="shared" si="93"/>
        <v>18750</v>
      </c>
      <c r="N124" s="59">
        <f t="shared" si="93"/>
        <v>18750</v>
      </c>
      <c r="O124" s="59">
        <f t="shared" si="93"/>
        <v>18750</v>
      </c>
      <c r="P124" s="59">
        <f t="shared" si="93"/>
        <v>18750</v>
      </c>
      <c r="Q124" s="59">
        <f t="shared" si="93"/>
        <v>18750</v>
      </c>
      <c r="R124" s="59">
        <f t="shared" si="93"/>
        <v>18750</v>
      </c>
      <c r="S124" s="59">
        <f t="shared" si="93"/>
        <v>21041.66667</v>
      </c>
    </row>
    <row r="125">
      <c r="E125" s="36"/>
      <c r="F125" s="36"/>
      <c r="G125" s="36"/>
    </row>
    <row r="126">
      <c r="B126" s="21" t="s">
        <v>112</v>
      </c>
      <c r="C126" s="31">
        <v>2.0</v>
      </c>
      <c r="D126" s="73">
        <f t="shared" ref="D126:D130" si="95">CHOOSE(C126,E126,F126,G126)</f>
        <v>0.05</v>
      </c>
      <c r="E126" s="24">
        <f>F126-2%</f>
        <v>0.03</v>
      </c>
      <c r="F126" s="24">
        <v>0.05</v>
      </c>
      <c r="G126" s="24">
        <f>F126+2%</f>
        <v>0.07</v>
      </c>
      <c r="H126" s="75">
        <f t="shared" ref="H126:S126" si="94">$D126*H$75</f>
        <v>141.68</v>
      </c>
      <c r="I126" s="75">
        <f t="shared" si="94"/>
        <v>305.2587188</v>
      </c>
      <c r="J126" s="75">
        <f t="shared" si="94"/>
        <v>475.4738117</v>
      </c>
      <c r="K126" s="75">
        <f t="shared" si="94"/>
        <v>652.7380142</v>
      </c>
      <c r="L126" s="75">
        <f t="shared" si="94"/>
        <v>873.3678224</v>
      </c>
      <c r="M126" s="75">
        <f t="shared" si="94"/>
        <v>1107.168431</v>
      </c>
      <c r="N126" s="75">
        <f t="shared" si="94"/>
        <v>1350.701164</v>
      </c>
      <c r="O126" s="75">
        <f t="shared" si="94"/>
        <v>1710.173546</v>
      </c>
      <c r="P126" s="75">
        <f t="shared" si="94"/>
        <v>2110.108273</v>
      </c>
      <c r="Q126" s="75">
        <f t="shared" si="94"/>
        <v>2542.907457</v>
      </c>
      <c r="R126" s="75">
        <f t="shared" si="94"/>
        <v>3011.536604</v>
      </c>
      <c r="S126" s="75">
        <f t="shared" si="94"/>
        <v>3519.228352</v>
      </c>
    </row>
    <row r="127">
      <c r="B127" s="21" t="s">
        <v>113</v>
      </c>
      <c r="C127" s="31">
        <v>2.0</v>
      </c>
      <c r="D127" s="73">
        <f t="shared" si="95"/>
        <v>0.05</v>
      </c>
      <c r="E127" s="24">
        <f t="shared" ref="E127:E130" si="97">F127+1%</f>
        <v>0.06</v>
      </c>
      <c r="F127" s="24">
        <v>0.05</v>
      </c>
      <c r="G127" s="24">
        <f t="shared" ref="G127:G130" si="98">F127-1%</f>
        <v>0.04</v>
      </c>
      <c r="H127" s="75">
        <f t="shared" ref="H127:S127" si="96">$D127*H$75</f>
        <v>141.68</v>
      </c>
      <c r="I127" s="75">
        <f t="shared" si="96"/>
        <v>305.2587188</v>
      </c>
      <c r="J127" s="75">
        <f t="shared" si="96"/>
        <v>475.4738117</v>
      </c>
      <c r="K127" s="75">
        <f t="shared" si="96"/>
        <v>652.7380142</v>
      </c>
      <c r="L127" s="75">
        <f t="shared" si="96"/>
        <v>873.3678224</v>
      </c>
      <c r="M127" s="75">
        <f t="shared" si="96"/>
        <v>1107.168431</v>
      </c>
      <c r="N127" s="75">
        <f t="shared" si="96"/>
        <v>1350.701164</v>
      </c>
      <c r="O127" s="75">
        <f t="shared" si="96"/>
        <v>1710.173546</v>
      </c>
      <c r="P127" s="75">
        <f t="shared" si="96"/>
        <v>2110.108273</v>
      </c>
      <c r="Q127" s="75">
        <f t="shared" si="96"/>
        <v>2542.907457</v>
      </c>
      <c r="R127" s="75">
        <f t="shared" si="96"/>
        <v>3011.536604</v>
      </c>
      <c r="S127" s="75">
        <f t="shared" si="96"/>
        <v>3519.228352</v>
      </c>
    </row>
    <row r="128">
      <c r="B128" s="21" t="s">
        <v>114</v>
      </c>
      <c r="C128" s="31">
        <v>2.0</v>
      </c>
      <c r="D128" s="73">
        <f t="shared" si="95"/>
        <v>0.05</v>
      </c>
      <c r="E128" s="24">
        <f t="shared" si="97"/>
        <v>0.06</v>
      </c>
      <c r="F128" s="24">
        <v>0.05</v>
      </c>
      <c r="G128" s="24">
        <f t="shared" si="98"/>
        <v>0.04</v>
      </c>
      <c r="H128" s="75">
        <f t="shared" ref="H128:S128" si="99">$D128*H$75</f>
        <v>141.68</v>
      </c>
      <c r="I128" s="75">
        <f t="shared" si="99"/>
        <v>305.2587188</v>
      </c>
      <c r="J128" s="75">
        <f t="shared" si="99"/>
        <v>475.4738117</v>
      </c>
      <c r="K128" s="75">
        <f t="shared" si="99"/>
        <v>652.7380142</v>
      </c>
      <c r="L128" s="75">
        <f t="shared" si="99"/>
        <v>873.3678224</v>
      </c>
      <c r="M128" s="75">
        <f t="shared" si="99"/>
        <v>1107.168431</v>
      </c>
      <c r="N128" s="75">
        <f t="shared" si="99"/>
        <v>1350.701164</v>
      </c>
      <c r="O128" s="75">
        <f t="shared" si="99"/>
        <v>1710.173546</v>
      </c>
      <c r="P128" s="75">
        <f t="shared" si="99"/>
        <v>2110.108273</v>
      </c>
      <c r="Q128" s="75">
        <f t="shared" si="99"/>
        <v>2542.907457</v>
      </c>
      <c r="R128" s="75">
        <f t="shared" si="99"/>
        <v>3011.536604</v>
      </c>
      <c r="S128" s="75">
        <f t="shared" si="99"/>
        <v>3519.228352</v>
      </c>
    </row>
    <row r="129">
      <c r="B129" s="21" t="s">
        <v>115</v>
      </c>
      <c r="C129" s="31">
        <v>2.0</v>
      </c>
      <c r="D129" s="73">
        <f t="shared" si="95"/>
        <v>0.05</v>
      </c>
      <c r="E129" s="24">
        <f t="shared" si="97"/>
        <v>0.06</v>
      </c>
      <c r="F129" s="24">
        <v>0.05</v>
      </c>
      <c r="G129" s="24">
        <f t="shared" si="98"/>
        <v>0.04</v>
      </c>
      <c r="H129" s="75">
        <f t="shared" ref="H129:S129" si="100">$D129*H$75</f>
        <v>141.68</v>
      </c>
      <c r="I129" s="75">
        <f t="shared" si="100"/>
        <v>305.2587188</v>
      </c>
      <c r="J129" s="75">
        <f t="shared" si="100"/>
        <v>475.4738117</v>
      </c>
      <c r="K129" s="75">
        <f t="shared" si="100"/>
        <v>652.7380142</v>
      </c>
      <c r="L129" s="75">
        <f t="shared" si="100"/>
        <v>873.3678224</v>
      </c>
      <c r="M129" s="75">
        <f t="shared" si="100"/>
        <v>1107.168431</v>
      </c>
      <c r="N129" s="75">
        <f t="shared" si="100"/>
        <v>1350.701164</v>
      </c>
      <c r="O129" s="75">
        <f t="shared" si="100"/>
        <v>1710.173546</v>
      </c>
      <c r="P129" s="75">
        <f t="shared" si="100"/>
        <v>2110.108273</v>
      </c>
      <c r="Q129" s="75">
        <f t="shared" si="100"/>
        <v>2542.907457</v>
      </c>
      <c r="R129" s="75">
        <f t="shared" si="100"/>
        <v>3011.536604</v>
      </c>
      <c r="S129" s="75">
        <f t="shared" si="100"/>
        <v>3519.228352</v>
      </c>
    </row>
    <row r="130">
      <c r="B130" s="21" t="s">
        <v>116</v>
      </c>
      <c r="C130" s="31">
        <v>2.0</v>
      </c>
      <c r="D130" s="73">
        <f t="shared" si="95"/>
        <v>0.05</v>
      </c>
      <c r="E130" s="24">
        <f t="shared" si="97"/>
        <v>0.06</v>
      </c>
      <c r="F130" s="24">
        <v>0.05</v>
      </c>
      <c r="G130" s="24">
        <f t="shared" si="98"/>
        <v>0.04</v>
      </c>
      <c r="H130" s="75">
        <f t="shared" ref="H130:S130" si="101">$D130*H$75</f>
        <v>141.68</v>
      </c>
      <c r="I130" s="75">
        <f t="shared" si="101"/>
        <v>305.2587188</v>
      </c>
      <c r="J130" s="75">
        <f t="shared" si="101"/>
        <v>475.4738117</v>
      </c>
      <c r="K130" s="75">
        <f t="shared" si="101"/>
        <v>652.7380142</v>
      </c>
      <c r="L130" s="75">
        <f t="shared" si="101"/>
        <v>873.3678224</v>
      </c>
      <c r="M130" s="75">
        <f t="shared" si="101"/>
        <v>1107.168431</v>
      </c>
      <c r="N130" s="75">
        <f t="shared" si="101"/>
        <v>1350.701164</v>
      </c>
      <c r="O130" s="75">
        <f t="shared" si="101"/>
        <v>1710.173546</v>
      </c>
      <c r="P130" s="75">
        <f t="shared" si="101"/>
        <v>2110.108273</v>
      </c>
      <c r="Q130" s="75">
        <f t="shared" si="101"/>
        <v>2542.907457</v>
      </c>
      <c r="R130" s="75">
        <f t="shared" si="101"/>
        <v>3011.536604</v>
      </c>
      <c r="S130" s="75">
        <f t="shared" si="101"/>
        <v>3519.228352</v>
      </c>
    </row>
    <row r="131">
      <c r="E131" s="36"/>
      <c r="F131" s="36"/>
      <c r="G131" s="36"/>
    </row>
    <row r="132">
      <c r="B132" s="21" t="s">
        <v>117</v>
      </c>
      <c r="C132" s="22">
        <v>2.0</v>
      </c>
      <c r="D132" s="73">
        <f>CHOOSE(C132,E132,F132,G132)</f>
        <v>0.25</v>
      </c>
      <c r="E132" s="24">
        <f>F132+5%</f>
        <v>0.3</v>
      </c>
      <c r="F132" s="24">
        <v>0.25</v>
      </c>
      <c r="G132" s="24">
        <f>F132-4%</f>
        <v>0.21</v>
      </c>
    </row>
    <row r="133">
      <c r="E133" s="36"/>
      <c r="F133" s="36"/>
      <c r="G133" s="36"/>
    </row>
    <row r="134">
      <c r="B134" s="21" t="s">
        <v>118</v>
      </c>
      <c r="E134" s="36"/>
      <c r="F134" s="36"/>
      <c r="G134" s="36"/>
    </row>
    <row r="135">
      <c r="B135" s="21" t="s">
        <v>119</v>
      </c>
      <c r="C135" s="76"/>
      <c r="D135" s="23">
        <v>0.25</v>
      </c>
      <c r="E135" s="36"/>
      <c r="F135" s="24"/>
      <c r="G135" s="77"/>
      <c r="H135" s="75">
        <f>$D$135*Financials!G28</f>
        <v>15437.51667</v>
      </c>
      <c r="I135" s="75">
        <f>$D$135*Financials!H28</f>
        <v>15694.0734</v>
      </c>
      <c r="J135" s="75">
        <f>$D$135*Financials!I28</f>
        <v>16579.34226</v>
      </c>
      <c r="K135" s="75">
        <f>$D$135*Financials!J28</f>
        <v>17525.07252</v>
      </c>
      <c r="L135" s="75">
        <f>$D$135*Financials!K28</f>
        <v>18581.20078</v>
      </c>
      <c r="M135" s="75">
        <f>$D$135*Financials!L28</f>
        <v>19714.95368</v>
      </c>
      <c r="N135" s="75">
        <f>$D$135*Financials!M28</f>
        <v>20927.47407</v>
      </c>
      <c r="O135" s="75">
        <f>$D$135*Financials!N28</f>
        <v>22673.80943</v>
      </c>
      <c r="P135" s="75">
        <f>$D$135*Financials!O28</f>
        <v>24587.76902</v>
      </c>
      <c r="Q135" s="75">
        <f>$D$135*Financials!P28</f>
        <v>26670.54786</v>
      </c>
      <c r="R135" s="75">
        <f>$D$135*Financials!Q28</f>
        <v>28937.53345</v>
      </c>
      <c r="S135" s="75">
        <f>$D$135*Financials!R28</f>
        <v>31978.4445</v>
      </c>
    </row>
    <row r="136">
      <c r="B136" s="21"/>
      <c r="E136" s="36"/>
      <c r="F136" s="36"/>
      <c r="G136" s="36"/>
    </row>
    <row r="137">
      <c r="B137" s="21" t="s">
        <v>120</v>
      </c>
      <c r="E137" s="36"/>
      <c r="F137" s="36"/>
      <c r="G137" s="36"/>
    </row>
    <row r="138">
      <c r="B138" s="21" t="s">
        <v>121</v>
      </c>
      <c r="C138" s="76"/>
      <c r="D138" s="23">
        <v>0.01</v>
      </c>
      <c r="E138" s="36"/>
      <c r="F138" s="24"/>
      <c r="G138" s="77"/>
      <c r="H138" s="75">
        <f>$D$138*Financials!G12</f>
        <v>28.336</v>
      </c>
      <c r="I138" s="75">
        <f>$D$138*Financials!H12</f>
        <v>61.05174375</v>
      </c>
      <c r="J138" s="75">
        <f>$D$138*Financials!I12</f>
        <v>95.09476234</v>
      </c>
      <c r="K138" s="75">
        <f>$D$138*Financials!J12</f>
        <v>130.5476028</v>
      </c>
      <c r="L138" s="75">
        <f>$D$138*Financials!K12</f>
        <v>174.6735645</v>
      </c>
      <c r="M138" s="75">
        <f>$D$138*Financials!L12</f>
        <v>221.4336861</v>
      </c>
      <c r="N138" s="75">
        <f>$D$138*Financials!M12</f>
        <v>270.1402328</v>
      </c>
      <c r="O138" s="75">
        <f>$D$138*Financials!N12</f>
        <v>342.0347093</v>
      </c>
      <c r="P138" s="75">
        <f>$D$138*Financials!O12</f>
        <v>422.0216545</v>
      </c>
      <c r="Q138" s="75">
        <f>$D$138*Financials!P12</f>
        <v>508.5814915</v>
      </c>
      <c r="R138" s="75">
        <f>$D$138*Financials!Q12</f>
        <v>602.3073208</v>
      </c>
      <c r="S138" s="75">
        <f>$D$138*Financials!R12</f>
        <v>703.8456703</v>
      </c>
    </row>
    <row r="139">
      <c r="E139" s="36"/>
      <c r="F139" s="36"/>
      <c r="G139" s="36"/>
    </row>
    <row r="140">
      <c r="B140" s="21" t="s">
        <v>122</v>
      </c>
      <c r="E140" s="36"/>
      <c r="F140" s="36"/>
      <c r="G140" s="36"/>
    </row>
    <row r="141">
      <c r="B141" s="21" t="s">
        <v>121</v>
      </c>
      <c r="C141" s="51"/>
      <c r="D141" s="45">
        <v>0.02</v>
      </c>
      <c r="E141" s="36"/>
      <c r="F141" s="37"/>
      <c r="G141" s="77"/>
      <c r="H141" s="75">
        <f>$D$141*Financials!G12</f>
        <v>56.672</v>
      </c>
      <c r="I141" s="75">
        <f>$D$141*Financials!H12</f>
        <v>122.1034875</v>
      </c>
      <c r="J141" s="75">
        <f>$D$141*Financials!I12</f>
        <v>190.1895247</v>
      </c>
      <c r="K141" s="75">
        <f>$D$141*Financials!J12</f>
        <v>261.0952057</v>
      </c>
      <c r="L141" s="75">
        <f>$D$141*Financials!K12</f>
        <v>349.347129</v>
      </c>
      <c r="M141" s="75">
        <f>$D$141*Financials!L12</f>
        <v>442.8673722</v>
      </c>
      <c r="N141" s="75">
        <f>$D$141*Financials!M12</f>
        <v>540.2804656</v>
      </c>
      <c r="O141" s="75">
        <f>$D$141*Financials!N12</f>
        <v>684.0694185</v>
      </c>
      <c r="P141" s="75">
        <f>$D$141*Financials!O12</f>
        <v>844.0433091</v>
      </c>
      <c r="Q141" s="75">
        <f>$D$141*Financials!P12</f>
        <v>1017.162983</v>
      </c>
      <c r="R141" s="75">
        <f>$D$141*Financials!Q12</f>
        <v>1204.614642</v>
      </c>
      <c r="S141" s="75">
        <f>$D$141*Financials!R12</f>
        <v>1407.691341</v>
      </c>
    </row>
    <row r="142">
      <c r="B142" s="21"/>
      <c r="E142" s="36"/>
      <c r="F142" s="36"/>
      <c r="G142" s="36"/>
    </row>
    <row r="143">
      <c r="B143" s="21" t="s">
        <v>123</v>
      </c>
      <c r="E143" s="36"/>
      <c r="F143" s="36"/>
      <c r="G143" s="36"/>
    </row>
    <row r="144">
      <c r="B144" s="21" t="s">
        <v>119</v>
      </c>
      <c r="C144" s="76"/>
      <c r="D144" s="23">
        <v>0.15</v>
      </c>
      <c r="E144" s="36"/>
      <c r="F144" s="24"/>
      <c r="G144" s="77"/>
      <c r="H144" s="75">
        <f>$D$144*Financials!G28</f>
        <v>9262.51</v>
      </c>
      <c r="I144" s="75">
        <f>$D$144*Financials!H28</f>
        <v>9416.444039</v>
      </c>
      <c r="J144" s="75">
        <f>$D$144*Financials!I28</f>
        <v>9947.605359</v>
      </c>
      <c r="K144" s="75">
        <f>$D$144*Financials!J28</f>
        <v>10515.04351</v>
      </c>
      <c r="L144" s="75">
        <f>$D$144*Financials!K28</f>
        <v>11148.72047</v>
      </c>
      <c r="M144" s="75">
        <f>$D$144*Financials!L28</f>
        <v>11828.97221</v>
      </c>
      <c r="N144" s="75">
        <f>$D$144*Financials!M28</f>
        <v>12556.48444</v>
      </c>
      <c r="O144" s="75">
        <f>$D$144*Financials!N28</f>
        <v>13604.28566</v>
      </c>
      <c r="P144" s="75">
        <f>$D$144*Financials!O28</f>
        <v>14752.66141</v>
      </c>
      <c r="Q144" s="75">
        <f>$D$144*Financials!P28</f>
        <v>16002.32872</v>
      </c>
      <c r="R144" s="75">
        <f>$D$144*Financials!Q28</f>
        <v>17362.52007</v>
      </c>
      <c r="S144" s="75">
        <f>$D$144*Financials!R28</f>
        <v>19187.0667</v>
      </c>
    </row>
    <row r="145">
      <c r="B145" s="21"/>
      <c r="E145" s="36"/>
      <c r="F145" s="36"/>
      <c r="G145" s="36"/>
    </row>
    <row r="146">
      <c r="B146" s="21" t="s">
        <v>124</v>
      </c>
      <c r="E146" s="36"/>
      <c r="F146" s="36"/>
      <c r="G146" s="36"/>
    </row>
    <row r="147">
      <c r="B147" s="21" t="s">
        <v>88</v>
      </c>
      <c r="C147" s="76"/>
      <c r="D147" s="23">
        <v>0.5</v>
      </c>
      <c r="E147" s="36"/>
      <c r="F147" s="24"/>
      <c r="G147" s="77"/>
      <c r="H147" s="75">
        <f>$D$147*Financials!G12</f>
        <v>1416.8</v>
      </c>
      <c r="I147" s="75">
        <f>$D$147*Financials!H12</f>
        <v>3052.587188</v>
      </c>
      <c r="J147" s="75">
        <f>$D$147*Financials!I12</f>
        <v>4754.738117</v>
      </c>
      <c r="K147" s="75">
        <f>$D$147*Financials!J12</f>
        <v>6527.380142</v>
      </c>
      <c r="L147" s="75">
        <f>$D$147*Financials!K12</f>
        <v>8733.678224</v>
      </c>
      <c r="M147" s="75">
        <f>$D$147*Financials!L12</f>
        <v>11071.68431</v>
      </c>
      <c r="N147" s="75">
        <f>$D$147*Financials!M12</f>
        <v>13507.01164</v>
      </c>
      <c r="O147" s="75">
        <f>$D$147*Financials!N12</f>
        <v>17101.73546</v>
      </c>
      <c r="P147" s="75">
        <f>$D$147*Financials!O12</f>
        <v>21101.08273</v>
      </c>
      <c r="Q147" s="75">
        <f>$D$147*Financials!P12</f>
        <v>25429.07457</v>
      </c>
      <c r="R147" s="75">
        <f>$D$147*Financials!Q12</f>
        <v>30115.36604</v>
      </c>
      <c r="S147" s="75">
        <f>$D$147*Financials!R12</f>
        <v>35192.28352</v>
      </c>
    </row>
    <row r="148">
      <c r="B148" s="21"/>
      <c r="E148" s="36"/>
      <c r="F148" s="36"/>
      <c r="G148" s="36"/>
    </row>
    <row r="149">
      <c r="B149" s="21" t="s">
        <v>125</v>
      </c>
      <c r="E149" s="36"/>
      <c r="F149" s="36"/>
      <c r="G149" s="36"/>
    </row>
    <row r="150">
      <c r="B150" s="21" t="s">
        <v>126</v>
      </c>
      <c r="C150" s="31">
        <v>2.0</v>
      </c>
      <c r="D150" s="73">
        <f>CHOOSE(C150,E150,F150,G150)</f>
        <v>0.1</v>
      </c>
      <c r="E150" s="24">
        <f>F150-5%</f>
        <v>0.05</v>
      </c>
      <c r="F150" s="24">
        <v>0.1</v>
      </c>
      <c r="G150" s="24">
        <f>F150+5%</f>
        <v>0.15</v>
      </c>
      <c r="H150" s="75">
        <f>$D$150*Financials!G28</f>
        <v>6175.006667</v>
      </c>
      <c r="I150" s="75">
        <f>$D$150*Financials!H28</f>
        <v>6277.629359</v>
      </c>
      <c r="J150" s="75">
        <f>$D$150*Financials!I28</f>
        <v>6631.736906</v>
      </c>
      <c r="K150" s="75">
        <f>$D$150*Financials!J28</f>
        <v>7010.029007</v>
      </c>
      <c r="L150" s="75">
        <f>$D$150*Financials!K28</f>
        <v>7432.480311</v>
      </c>
      <c r="M150" s="75">
        <f>$D$150*Financials!L28</f>
        <v>7885.981471</v>
      </c>
      <c r="N150" s="75">
        <f>$D$150*Financials!M28</f>
        <v>8370.989628</v>
      </c>
      <c r="O150" s="75">
        <f>$D$150*Financials!N28</f>
        <v>9069.523773</v>
      </c>
      <c r="P150" s="75">
        <f>$D$150*Financials!O28</f>
        <v>9835.107609</v>
      </c>
      <c r="Q150" s="75">
        <f>$D$150*Financials!P28</f>
        <v>10668.21914</v>
      </c>
      <c r="R150" s="75">
        <f>$D$150*Financials!Q28</f>
        <v>11575.01338</v>
      </c>
      <c r="S150" s="75">
        <f>$D$150*Financials!R28</f>
        <v>12791.3778</v>
      </c>
    </row>
    <row r="151">
      <c r="B151" s="11"/>
      <c r="E151" s="36"/>
      <c r="F151" s="36"/>
      <c r="G151" s="36"/>
    </row>
    <row r="152">
      <c r="B152" s="11" t="s">
        <v>127</v>
      </c>
    </row>
    <row r="153">
      <c r="B153" s="11" t="s">
        <v>128</v>
      </c>
      <c r="C153" s="51"/>
      <c r="D153" s="45">
        <v>7.0</v>
      </c>
    </row>
    <row r="154">
      <c r="B154" s="39" t="s">
        <v>129</v>
      </c>
      <c r="C154" s="40"/>
      <c r="D154" s="40"/>
      <c r="E154" s="40"/>
      <c r="F154" s="40"/>
      <c r="G154" s="59"/>
      <c r="H154" s="59">
        <f>Financials!G12*($D$153/30)</f>
        <v>661.1733333</v>
      </c>
      <c r="I154" s="59">
        <f>Financials!H12*($D$153/30)</f>
        <v>1424.540688</v>
      </c>
      <c r="J154" s="59">
        <f>Financials!I12*($D$153/30)</f>
        <v>2218.877788</v>
      </c>
      <c r="K154" s="59">
        <f>Financials!J12*($D$153/30)</f>
        <v>3046.110733</v>
      </c>
      <c r="L154" s="59">
        <f>Financials!K12*($D$153/30)</f>
        <v>4075.716504</v>
      </c>
      <c r="M154" s="59">
        <f>Financials!L12*($D$153/30)</f>
        <v>5166.786009</v>
      </c>
      <c r="N154" s="59">
        <f>Financials!M12*($D$153/30)</f>
        <v>6303.272098</v>
      </c>
      <c r="O154" s="59">
        <f>Financials!N12*($D$153/30)</f>
        <v>7980.809883</v>
      </c>
      <c r="P154" s="59">
        <f>Financials!O12*($D$153/30)</f>
        <v>9847.171939</v>
      </c>
      <c r="Q154" s="59">
        <f>Financials!P12*($D$153/30)</f>
        <v>11866.90147</v>
      </c>
      <c r="R154" s="59">
        <f>Financials!Q12*($D$153/30)</f>
        <v>14053.83749</v>
      </c>
      <c r="S154" s="59">
        <f>Financials!R12*($D$153/30)</f>
        <v>16423.06564</v>
      </c>
    </row>
    <row r="155">
      <c r="B155" s="11" t="s">
        <v>130</v>
      </c>
      <c r="C155" s="51"/>
      <c r="D155" s="45">
        <v>14.0</v>
      </c>
    </row>
    <row r="156">
      <c r="B156" s="39" t="s">
        <v>131</v>
      </c>
      <c r="C156" s="40"/>
      <c r="D156" s="40"/>
      <c r="E156" s="40"/>
      <c r="F156" s="40"/>
      <c r="G156" s="59"/>
      <c r="H156" s="59">
        <f>Financials!G14*($D$155/30)</f>
        <v>882.9296292</v>
      </c>
      <c r="I156" s="59">
        <f>Financials!H14*($D$155/30)</f>
        <v>1350.556133</v>
      </c>
      <c r="J156" s="59">
        <f>Financials!I14*($D$155/30)</f>
        <v>1837.055581</v>
      </c>
      <c r="K156" s="59">
        <f>Financials!J14*($D$155/30)</f>
        <v>2343.604906</v>
      </c>
      <c r="L156" s="59">
        <f>Financials!K14*($D$155/30)</f>
        <v>2813.837033</v>
      </c>
      <c r="M156" s="59">
        <f>Financials!L14*($D$155/30)</f>
        <v>3231.445444</v>
      </c>
      <c r="N156" s="59">
        <f>Financials!M14*($D$155/30)</f>
        <v>3647.043225</v>
      </c>
      <c r="O156" s="59">
        <f>Financials!N14*($D$155/30)</f>
        <v>4497.803136</v>
      </c>
      <c r="P156" s="59">
        <f>Financials!O14*($D$155/30)</f>
        <v>5042.095863</v>
      </c>
      <c r="Q156" s="59">
        <f>Financials!P14*($D$155/30)</f>
        <v>5976.424494</v>
      </c>
      <c r="R156" s="59">
        <f>Financials!Q14*($D$155/30)</f>
        <v>6987.948619</v>
      </c>
      <c r="S156" s="59">
        <f>Financials!R14*($D$155/30)</f>
        <v>8083.636018</v>
      </c>
    </row>
    <row r="158">
      <c r="B158" s="21" t="s">
        <v>132</v>
      </c>
      <c r="G158" s="75"/>
      <c r="H158" s="75">
        <v>0.0</v>
      </c>
      <c r="I158" s="67">
        <f t="shared" ref="I158:S158" si="102">H160</f>
        <v>0</v>
      </c>
      <c r="J158" s="67">
        <f t="shared" si="102"/>
        <v>0</v>
      </c>
      <c r="K158" s="67">
        <f t="shared" si="102"/>
        <v>0</v>
      </c>
      <c r="L158" s="67">
        <f t="shared" si="102"/>
        <v>0</v>
      </c>
      <c r="M158" s="67">
        <f t="shared" si="102"/>
        <v>0</v>
      </c>
      <c r="N158" s="67">
        <f t="shared" si="102"/>
        <v>0</v>
      </c>
      <c r="O158" s="67">
        <f t="shared" si="102"/>
        <v>0</v>
      </c>
      <c r="P158" s="67">
        <f t="shared" si="102"/>
        <v>0</v>
      </c>
      <c r="Q158" s="67">
        <f t="shared" si="102"/>
        <v>0</v>
      </c>
      <c r="R158" s="67">
        <f t="shared" si="102"/>
        <v>0</v>
      </c>
      <c r="S158" s="67">
        <f t="shared" si="102"/>
        <v>0</v>
      </c>
    </row>
    <row r="159">
      <c r="B159" s="21" t="s">
        <v>133</v>
      </c>
      <c r="G159" s="75"/>
      <c r="H159" s="75">
        <v>0.0</v>
      </c>
      <c r="I159" s="75">
        <f t="shared" ref="I159:S159" si="103">H159</f>
        <v>0</v>
      </c>
      <c r="J159" s="75">
        <f t="shared" si="103"/>
        <v>0</v>
      </c>
      <c r="K159" s="75">
        <f t="shared" si="103"/>
        <v>0</v>
      </c>
      <c r="L159" s="75">
        <f t="shared" si="103"/>
        <v>0</v>
      </c>
      <c r="M159" s="75">
        <f t="shared" si="103"/>
        <v>0</v>
      </c>
      <c r="N159" s="75">
        <f t="shared" si="103"/>
        <v>0</v>
      </c>
      <c r="O159" s="75">
        <f t="shared" si="103"/>
        <v>0</v>
      </c>
      <c r="P159" s="75">
        <f t="shared" si="103"/>
        <v>0</v>
      </c>
      <c r="Q159" s="75">
        <f t="shared" si="103"/>
        <v>0</v>
      </c>
      <c r="R159" s="75">
        <f t="shared" si="103"/>
        <v>0</v>
      </c>
      <c r="S159" s="75">
        <f t="shared" si="103"/>
        <v>0</v>
      </c>
    </row>
    <row r="160">
      <c r="B160" s="39" t="s">
        <v>134</v>
      </c>
      <c r="C160" s="40"/>
      <c r="D160" s="40"/>
      <c r="E160" s="40"/>
      <c r="F160" s="40"/>
      <c r="G160" s="59"/>
      <c r="H160" s="59">
        <f t="shared" ref="H160:S160" si="104">H158-H159</f>
        <v>0</v>
      </c>
      <c r="I160" s="59">
        <f t="shared" si="104"/>
        <v>0</v>
      </c>
      <c r="J160" s="59">
        <f t="shared" si="104"/>
        <v>0</v>
      </c>
      <c r="K160" s="59">
        <f t="shared" si="104"/>
        <v>0</v>
      </c>
      <c r="L160" s="59">
        <f t="shared" si="104"/>
        <v>0</v>
      </c>
      <c r="M160" s="59">
        <f t="shared" si="104"/>
        <v>0</v>
      </c>
      <c r="N160" s="59">
        <f t="shared" si="104"/>
        <v>0</v>
      </c>
      <c r="O160" s="59">
        <f t="shared" si="104"/>
        <v>0</v>
      </c>
      <c r="P160" s="59">
        <f t="shared" si="104"/>
        <v>0</v>
      </c>
      <c r="Q160" s="59">
        <f t="shared" si="104"/>
        <v>0</v>
      </c>
      <c r="R160" s="59">
        <f t="shared" si="104"/>
        <v>0</v>
      </c>
      <c r="S160" s="59">
        <f t="shared" si="104"/>
        <v>0</v>
      </c>
    </row>
    <row r="163">
      <c r="B163" s="21" t="s">
        <v>135</v>
      </c>
      <c r="G163" s="78"/>
      <c r="H163" s="78">
        <v>0.0</v>
      </c>
      <c r="I163" s="67">
        <f t="shared" ref="I163:S163" si="105">H166</f>
        <v>-66983.4654</v>
      </c>
      <c r="J163" s="67">
        <f t="shared" si="105"/>
        <v>-132828.6242</v>
      </c>
      <c r="K163" s="67">
        <f t="shared" si="105"/>
        <v>-200212.2112</v>
      </c>
      <c r="L163" s="67">
        <f t="shared" si="105"/>
        <v>-269304.9912</v>
      </c>
      <c r="M163" s="67">
        <f t="shared" si="105"/>
        <v>-339650.4051</v>
      </c>
      <c r="N163" s="67">
        <f t="shared" si="105"/>
        <v>-411217.3203</v>
      </c>
      <c r="O163" s="67">
        <f t="shared" si="105"/>
        <v>-484157.024</v>
      </c>
      <c r="P163" s="67">
        <f t="shared" si="105"/>
        <v>-559435.7618</v>
      </c>
      <c r="Q163" s="67">
        <f t="shared" si="105"/>
        <v>-636330.7502</v>
      </c>
      <c r="R163" s="67">
        <f t="shared" si="105"/>
        <v>-715769.5083</v>
      </c>
      <c r="S163" s="67">
        <f t="shared" si="105"/>
        <v>-798018.0223</v>
      </c>
    </row>
    <row r="164">
      <c r="B164" s="21" t="s">
        <v>136</v>
      </c>
      <c r="G164" s="75"/>
      <c r="H164" s="75">
        <f>Financials!G36</f>
        <v>-66983.4654</v>
      </c>
      <c r="I164" s="75">
        <f>Financials!H36</f>
        <v>-65845.15877</v>
      </c>
      <c r="J164" s="75">
        <f>Financials!I36</f>
        <v>-67383.58703</v>
      </c>
      <c r="K164" s="75">
        <f>Financials!J36</f>
        <v>-69092.78</v>
      </c>
      <c r="L164" s="75">
        <f>Financials!K36</f>
        <v>-70345.41391</v>
      </c>
      <c r="M164" s="75">
        <f>Financials!L36</f>
        <v>-71566.9152</v>
      </c>
      <c r="N164" s="75">
        <f>Financials!M36</f>
        <v>-72939.70371</v>
      </c>
      <c r="O164" s="75">
        <f>Financials!N36</f>
        <v>-75278.73782</v>
      </c>
      <c r="P164" s="75">
        <f>Financials!O36</f>
        <v>-76894.98832</v>
      </c>
      <c r="Q164" s="75">
        <f>Financials!P36</f>
        <v>-79438.75811</v>
      </c>
      <c r="R164" s="75">
        <f>Financials!Q36</f>
        <v>-82248.51405</v>
      </c>
      <c r="S164" s="75">
        <f>Financials!R36</f>
        <v>-87869.78285</v>
      </c>
    </row>
    <row r="165">
      <c r="B165" s="21" t="s">
        <v>137</v>
      </c>
      <c r="G165" s="78"/>
      <c r="H165" s="78">
        <v>0.0</v>
      </c>
      <c r="I165" s="75">
        <f t="shared" ref="I165:S165" si="106">H165</f>
        <v>0</v>
      </c>
      <c r="J165" s="75">
        <f t="shared" si="106"/>
        <v>0</v>
      </c>
      <c r="K165" s="75">
        <f t="shared" si="106"/>
        <v>0</v>
      </c>
      <c r="L165" s="75">
        <f t="shared" si="106"/>
        <v>0</v>
      </c>
      <c r="M165" s="75">
        <f t="shared" si="106"/>
        <v>0</v>
      </c>
      <c r="N165" s="75">
        <f t="shared" si="106"/>
        <v>0</v>
      </c>
      <c r="O165" s="75">
        <f t="shared" si="106"/>
        <v>0</v>
      </c>
      <c r="P165" s="75">
        <f t="shared" si="106"/>
        <v>0</v>
      </c>
      <c r="Q165" s="75">
        <f t="shared" si="106"/>
        <v>0</v>
      </c>
      <c r="R165" s="75">
        <f t="shared" si="106"/>
        <v>0</v>
      </c>
      <c r="S165" s="75">
        <f t="shared" si="106"/>
        <v>0</v>
      </c>
    </row>
    <row r="166">
      <c r="B166" s="39" t="s">
        <v>138</v>
      </c>
      <c r="C166" s="40"/>
      <c r="D166" s="40"/>
      <c r="E166" s="40"/>
      <c r="F166" s="40"/>
      <c r="G166" s="59"/>
      <c r="H166" s="59">
        <f t="shared" ref="H166:S166" si="107">H163+H164-H165</f>
        <v>-66983.4654</v>
      </c>
      <c r="I166" s="59">
        <f t="shared" si="107"/>
        <v>-132828.6242</v>
      </c>
      <c r="J166" s="59">
        <f t="shared" si="107"/>
        <v>-200212.2112</v>
      </c>
      <c r="K166" s="59">
        <f t="shared" si="107"/>
        <v>-269304.9912</v>
      </c>
      <c r="L166" s="59">
        <f t="shared" si="107"/>
        <v>-339650.4051</v>
      </c>
      <c r="M166" s="59">
        <f t="shared" si="107"/>
        <v>-411217.3203</v>
      </c>
      <c r="N166" s="59">
        <f t="shared" si="107"/>
        <v>-484157.024</v>
      </c>
      <c r="O166" s="59">
        <f t="shared" si="107"/>
        <v>-559435.7618</v>
      </c>
      <c r="P166" s="59">
        <f t="shared" si="107"/>
        <v>-636330.7502</v>
      </c>
      <c r="Q166" s="59">
        <f t="shared" si="107"/>
        <v>-715769.5083</v>
      </c>
      <c r="R166" s="59">
        <f t="shared" si="107"/>
        <v>-798018.0223</v>
      </c>
      <c r="S166" s="59">
        <f t="shared" si="107"/>
        <v>-885887.8052</v>
      </c>
    </row>
    <row r="168">
      <c r="B168" s="21" t="s">
        <v>139</v>
      </c>
      <c r="G168" s="75"/>
      <c r="H168" s="75">
        <v>0.0</v>
      </c>
      <c r="I168" s="67">
        <f t="shared" ref="I168:S168" si="108">H172</f>
        <v>141.68</v>
      </c>
      <c r="J168" s="67">
        <f t="shared" si="108"/>
        <v>444.5773854</v>
      </c>
      <c r="K168" s="67">
        <f t="shared" si="108"/>
        <v>912.641574</v>
      </c>
      <c r="L168" s="67">
        <f t="shared" si="108"/>
        <v>1550.168895</v>
      </c>
      <c r="M168" s="67">
        <f t="shared" si="108"/>
        <v>2397.700569</v>
      </c>
      <c r="N168" s="67">
        <f t="shared" si="108"/>
        <v>3464.907324</v>
      </c>
      <c r="O168" s="67">
        <f t="shared" si="108"/>
        <v>4757.860032</v>
      </c>
      <c r="P168" s="67">
        <f t="shared" si="108"/>
        <v>6388.735912</v>
      </c>
      <c r="Q168" s="67">
        <f t="shared" si="108"/>
        <v>8392.365252</v>
      </c>
      <c r="R168" s="67">
        <f t="shared" si="108"/>
        <v>10795.39996</v>
      </c>
      <c r="S168" s="67">
        <f t="shared" si="108"/>
        <v>13627.01323</v>
      </c>
    </row>
    <row r="169">
      <c r="B169" s="21" t="s">
        <v>140</v>
      </c>
      <c r="C169" s="76"/>
      <c r="D169" s="23">
        <v>0.05</v>
      </c>
      <c r="G169" s="75"/>
      <c r="H169" s="75">
        <f>$D$169*Financials!G12</f>
        <v>141.68</v>
      </c>
      <c r="I169" s="75">
        <f>$D$169*Financials!H12</f>
        <v>305.2587188</v>
      </c>
      <c r="J169" s="75">
        <f>$D$169*Financials!I12</f>
        <v>475.4738117</v>
      </c>
      <c r="K169" s="75">
        <f>$D$169*Financials!J12</f>
        <v>652.7380142</v>
      </c>
      <c r="L169" s="75">
        <f>$D$169*Financials!K12</f>
        <v>873.3678224</v>
      </c>
      <c r="M169" s="75">
        <f>$D$169*Financials!L12</f>
        <v>1107.168431</v>
      </c>
      <c r="N169" s="75">
        <f>$D$169*Financials!M12</f>
        <v>1350.701164</v>
      </c>
      <c r="O169" s="75">
        <f>$D$169*Financials!N12</f>
        <v>1710.173546</v>
      </c>
      <c r="P169" s="75">
        <f>$D$169*Financials!O12</f>
        <v>2110.108273</v>
      </c>
      <c r="Q169" s="75">
        <f>$D$169*Financials!P12</f>
        <v>2542.907457</v>
      </c>
      <c r="R169" s="75">
        <f>$D$169*Financials!Q12</f>
        <v>3011.536604</v>
      </c>
      <c r="S169" s="75">
        <f>$D$169*Financials!R12</f>
        <v>3519.228352</v>
      </c>
    </row>
    <row r="170">
      <c r="B170" s="21" t="s">
        <v>141</v>
      </c>
      <c r="C170" s="51"/>
      <c r="D170" s="45">
        <v>5.0</v>
      </c>
      <c r="G170" s="78"/>
      <c r="H170" s="78">
        <v>0.0</v>
      </c>
      <c r="I170" s="75">
        <f t="shared" ref="I170:S170" si="109">I168/60</f>
        <v>2.361333333</v>
      </c>
      <c r="J170" s="75">
        <f t="shared" si="109"/>
        <v>7.40962309</v>
      </c>
      <c r="K170" s="75">
        <f t="shared" si="109"/>
        <v>15.2106929</v>
      </c>
      <c r="L170" s="75">
        <f t="shared" si="109"/>
        <v>25.83614826</v>
      </c>
      <c r="M170" s="75">
        <f t="shared" si="109"/>
        <v>39.96167616</v>
      </c>
      <c r="N170" s="75">
        <f t="shared" si="109"/>
        <v>57.7484554</v>
      </c>
      <c r="O170" s="75">
        <f t="shared" si="109"/>
        <v>79.29766721</v>
      </c>
      <c r="P170" s="75">
        <f t="shared" si="109"/>
        <v>106.4789319</v>
      </c>
      <c r="Q170" s="75">
        <f t="shared" si="109"/>
        <v>139.8727542</v>
      </c>
      <c r="R170" s="75">
        <f t="shared" si="109"/>
        <v>179.9233326</v>
      </c>
      <c r="S170" s="75">
        <f t="shared" si="109"/>
        <v>227.1168871</v>
      </c>
    </row>
    <row r="171">
      <c r="G171" s="75"/>
      <c r="H171" s="75"/>
    </row>
    <row r="172">
      <c r="B172" s="39" t="s">
        <v>142</v>
      </c>
      <c r="C172" s="40"/>
      <c r="D172" s="40"/>
      <c r="E172" s="40"/>
      <c r="F172" s="40"/>
      <c r="G172" s="59"/>
      <c r="H172" s="59">
        <f t="shared" ref="H172:S172" si="110">H168+H169-H170</f>
        <v>141.68</v>
      </c>
      <c r="I172" s="59">
        <f t="shared" si="110"/>
        <v>444.5773854</v>
      </c>
      <c r="J172" s="59">
        <f t="shared" si="110"/>
        <v>912.641574</v>
      </c>
      <c r="K172" s="59">
        <f t="shared" si="110"/>
        <v>1550.168895</v>
      </c>
      <c r="L172" s="59">
        <f t="shared" si="110"/>
        <v>2397.700569</v>
      </c>
      <c r="M172" s="59">
        <f t="shared" si="110"/>
        <v>3464.907324</v>
      </c>
      <c r="N172" s="59">
        <f t="shared" si="110"/>
        <v>4757.860032</v>
      </c>
      <c r="O172" s="59">
        <f t="shared" si="110"/>
        <v>6388.735912</v>
      </c>
      <c r="P172" s="59">
        <f t="shared" si="110"/>
        <v>8392.365252</v>
      </c>
      <c r="Q172" s="59">
        <f t="shared" si="110"/>
        <v>10795.39996</v>
      </c>
      <c r="R172" s="59">
        <f t="shared" si="110"/>
        <v>13627.01323</v>
      </c>
      <c r="S172" s="59">
        <f t="shared" si="110"/>
        <v>16919.12469</v>
      </c>
    </row>
    <row r="174">
      <c r="B174" s="21" t="s">
        <v>143</v>
      </c>
    </row>
    <row r="175">
      <c r="B175" s="21" t="s">
        <v>144</v>
      </c>
      <c r="D175" s="79">
        <v>2000000.0</v>
      </c>
    </row>
  </sheetData>
  <dataValidations>
    <dataValidation type="list" allowBlank="1" showErrorMessage="1" sqref="C12:C14 C16 C20:C23 C28:C30 C32:C33 C45 C49 C57 C61 C67 C69 C71 C80 C85 C90 C95 C100 C105 C126:C130 C132 C150">
      <formula1>"1,2,3"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75"/>
  <cols>
    <col customWidth="1" min="1" max="1" width="4.25"/>
    <col customWidth="1" min="2" max="2" width="37.88"/>
  </cols>
  <sheetData>
    <row r="2">
      <c r="B2" s="11" t="s">
        <v>145</v>
      </c>
      <c r="F2" s="12"/>
      <c r="G2" s="12" t="s">
        <v>146</v>
      </c>
      <c r="H2" s="12" t="s">
        <v>146</v>
      </c>
      <c r="I2" s="12" t="s">
        <v>146</v>
      </c>
      <c r="J2" s="12" t="s">
        <v>146</v>
      </c>
      <c r="K2" s="12" t="s">
        <v>146</v>
      </c>
      <c r="L2" s="12" t="s">
        <v>146</v>
      </c>
      <c r="M2" s="12" t="s">
        <v>146</v>
      </c>
      <c r="N2" s="12" t="s">
        <v>146</v>
      </c>
      <c r="O2" s="12" t="s">
        <v>146</v>
      </c>
      <c r="P2" s="12" t="s">
        <v>146</v>
      </c>
      <c r="Q2" s="12" t="s">
        <v>146</v>
      </c>
      <c r="R2" s="12" t="s">
        <v>146</v>
      </c>
    </row>
    <row r="3">
      <c r="B3" s="11" t="s">
        <v>35</v>
      </c>
      <c r="F3" s="12"/>
      <c r="G3" s="12" t="s">
        <v>147</v>
      </c>
      <c r="H3" s="12" t="s">
        <v>148</v>
      </c>
      <c r="I3" s="12" t="s">
        <v>149</v>
      </c>
      <c r="J3" s="12" t="s">
        <v>150</v>
      </c>
      <c r="K3" s="12" t="s">
        <v>151</v>
      </c>
      <c r="L3" s="12" t="s">
        <v>152</v>
      </c>
      <c r="M3" s="12" t="s">
        <v>153</v>
      </c>
      <c r="N3" s="12" t="s">
        <v>154</v>
      </c>
      <c r="O3" s="12" t="s">
        <v>155</v>
      </c>
      <c r="P3" s="12" t="s">
        <v>156</v>
      </c>
      <c r="Q3" s="12" t="s">
        <v>157</v>
      </c>
      <c r="R3" s="12" t="s">
        <v>158</v>
      </c>
    </row>
    <row r="5">
      <c r="B5" s="66" t="s">
        <v>159</v>
      </c>
    </row>
    <row r="7">
      <c r="B7" s="66" t="s">
        <v>160</v>
      </c>
    </row>
    <row r="8">
      <c r="B8" s="21" t="s">
        <v>161</v>
      </c>
      <c r="G8" s="67">
        <f>Inputs!H51</f>
        <v>1684.375</v>
      </c>
      <c r="H8" s="67">
        <f>Inputs!I51</f>
        <v>3426.609375</v>
      </c>
      <c r="I8" s="67">
        <f>Inputs!J51</f>
        <v>5230.538359</v>
      </c>
      <c r="J8" s="67">
        <f>Inputs!K51</f>
        <v>7100.255753</v>
      </c>
      <c r="K8" s="67">
        <f>Inputs!L51</f>
        <v>9466.645923</v>
      </c>
      <c r="L8" s="67">
        <f>Inputs!M51</f>
        <v>11918.53674</v>
      </c>
      <c r="M8" s="67">
        <f>Inputs!N51</f>
        <v>14461.45432</v>
      </c>
      <c r="N8" s="67">
        <f>Inputs!O51</f>
        <v>18356.87159</v>
      </c>
      <c r="O8" s="67">
        <f>Inputs!P51</f>
        <v>22555.26957</v>
      </c>
      <c r="P8" s="67">
        <f>Inputs!Q51</f>
        <v>27084.25899</v>
      </c>
      <c r="Q8" s="67">
        <f>Inputs!R51</f>
        <v>31973.93311</v>
      </c>
      <c r="R8" s="67">
        <f>Inputs!S51</f>
        <v>37257.09463</v>
      </c>
    </row>
    <row r="9">
      <c r="B9" s="21" t="s">
        <v>162</v>
      </c>
      <c r="G9" s="67">
        <f>Inputs!H63</f>
        <v>1149.225</v>
      </c>
      <c r="H9" s="67">
        <f>Inputs!I63</f>
        <v>2355.165</v>
      </c>
      <c r="I9" s="67">
        <f>Inputs!J63</f>
        <v>3621.028875</v>
      </c>
      <c r="J9" s="67">
        <f>Inputs!K63</f>
        <v>4950.241166</v>
      </c>
      <c r="K9" s="67">
        <f>Inputs!L63</f>
        <v>6637.46142</v>
      </c>
      <c r="L9" s="67">
        <f>Inputs!M63</f>
        <v>8407.235855</v>
      </c>
      <c r="M9" s="67">
        <f>Inputs!N63</f>
        <v>10264.2099</v>
      </c>
      <c r="N9" s="67">
        <f>Inputs!O63</f>
        <v>13070.00011</v>
      </c>
      <c r="O9" s="67">
        <f>Inputs!P63</f>
        <v>16122.37654</v>
      </c>
      <c r="P9" s="67">
        <f>Inputs!Q63</f>
        <v>19443.2784</v>
      </c>
      <c r="Q9" s="67">
        <f>Inputs!R63</f>
        <v>23056.62125</v>
      </c>
      <c r="R9" s="67">
        <f>Inputs!S63</f>
        <v>26988.47725</v>
      </c>
    </row>
    <row r="10">
      <c r="B10" s="21" t="s">
        <v>163</v>
      </c>
      <c r="G10" s="67">
        <f>Inputs!H73</f>
        <v>0</v>
      </c>
      <c r="H10" s="67">
        <f>Inputs!I73</f>
        <v>323.4</v>
      </c>
      <c r="I10" s="67">
        <f>Inputs!J73</f>
        <v>657.909</v>
      </c>
      <c r="J10" s="67">
        <f>Inputs!K73</f>
        <v>1004.263365</v>
      </c>
      <c r="K10" s="67">
        <f>Inputs!L73</f>
        <v>1363.249105</v>
      </c>
      <c r="L10" s="67">
        <f>Inputs!M73</f>
        <v>1817.596017</v>
      </c>
      <c r="M10" s="67">
        <f>Inputs!N73</f>
        <v>2288.359054</v>
      </c>
      <c r="N10" s="67">
        <f>Inputs!O73</f>
        <v>2776.599229</v>
      </c>
      <c r="O10" s="67">
        <f>Inputs!P73</f>
        <v>3524.519345</v>
      </c>
      <c r="P10" s="67">
        <f>Inputs!Q73</f>
        <v>4330.611757</v>
      </c>
      <c r="Q10" s="67">
        <f>Inputs!R73</f>
        <v>5200.177726</v>
      </c>
      <c r="R10" s="67">
        <f>Inputs!S73</f>
        <v>6138.995157</v>
      </c>
    </row>
    <row r="12">
      <c r="B12" s="80" t="s">
        <v>164</v>
      </c>
      <c r="C12" s="81"/>
      <c r="D12" s="81"/>
      <c r="E12" s="81"/>
      <c r="F12" s="81"/>
      <c r="G12" s="82">
        <f>Inputs!H75</f>
        <v>2833.6</v>
      </c>
      <c r="H12" s="82">
        <f>Inputs!I75</f>
        <v>6105.174375</v>
      </c>
      <c r="I12" s="82">
        <f>Inputs!J75</f>
        <v>9509.476234</v>
      </c>
      <c r="J12" s="82">
        <f>Inputs!K75</f>
        <v>13054.76028</v>
      </c>
      <c r="K12" s="82">
        <f>Inputs!L75</f>
        <v>17467.35645</v>
      </c>
      <c r="L12" s="82">
        <f>Inputs!M75</f>
        <v>22143.36861</v>
      </c>
      <c r="M12" s="82">
        <f>Inputs!N75</f>
        <v>27014.02328</v>
      </c>
      <c r="N12" s="82">
        <f>Inputs!O75</f>
        <v>34203.47093</v>
      </c>
      <c r="O12" s="82">
        <f>Inputs!P75</f>
        <v>42202.16545</v>
      </c>
      <c r="P12" s="82">
        <f>Inputs!Q75</f>
        <v>50858.14915</v>
      </c>
      <c r="Q12" s="82">
        <f>Inputs!R75</f>
        <v>60230.73208</v>
      </c>
      <c r="R12" s="82">
        <f>Inputs!S75</f>
        <v>70384.56703</v>
      </c>
    </row>
    <row r="14">
      <c r="B14" s="11" t="s">
        <v>165</v>
      </c>
      <c r="F14" s="36"/>
      <c r="G14" s="33">
        <f>Inputs!H110</f>
        <v>1891.992063</v>
      </c>
      <c r="H14" s="33">
        <f>Inputs!I110</f>
        <v>2894.048856</v>
      </c>
      <c r="I14" s="33">
        <f>Inputs!J110</f>
        <v>3936.547675</v>
      </c>
      <c r="J14" s="33">
        <f>Inputs!K110</f>
        <v>5022.010513</v>
      </c>
      <c r="K14" s="33">
        <f>Inputs!L110</f>
        <v>6029.650785</v>
      </c>
      <c r="L14" s="33">
        <f>Inputs!M110</f>
        <v>6924.525951</v>
      </c>
      <c r="M14" s="33">
        <f>Inputs!N110</f>
        <v>7815.092625</v>
      </c>
      <c r="N14" s="33">
        <f>Inputs!O110</f>
        <v>9638.149578</v>
      </c>
      <c r="O14" s="33">
        <f>Inputs!P110</f>
        <v>10804.49114</v>
      </c>
      <c r="P14" s="33">
        <f>Inputs!Q110</f>
        <v>12806.62392</v>
      </c>
      <c r="Q14" s="33">
        <f>Inputs!R110</f>
        <v>14974.17561</v>
      </c>
      <c r="R14" s="33">
        <f>Inputs!S110</f>
        <v>17322.07718</v>
      </c>
    </row>
    <row r="16">
      <c r="B16" s="39" t="s">
        <v>166</v>
      </c>
      <c r="C16" s="40"/>
      <c r="D16" s="40"/>
      <c r="E16" s="40"/>
      <c r="F16" s="41"/>
      <c r="G16" s="59">
        <f t="shared" ref="G16:R16" si="1">G12-G14</f>
        <v>941.6079375</v>
      </c>
      <c r="H16" s="59">
        <f t="shared" si="1"/>
        <v>3211.125519</v>
      </c>
      <c r="I16" s="59">
        <f t="shared" si="1"/>
        <v>5572.92856</v>
      </c>
      <c r="J16" s="59">
        <f t="shared" si="1"/>
        <v>8032.749771</v>
      </c>
      <c r="K16" s="59">
        <f t="shared" si="1"/>
        <v>11437.70566</v>
      </c>
      <c r="L16" s="59">
        <f t="shared" si="1"/>
        <v>15218.84266</v>
      </c>
      <c r="M16" s="59">
        <f t="shared" si="1"/>
        <v>19198.93065</v>
      </c>
      <c r="N16" s="59">
        <f t="shared" si="1"/>
        <v>24565.32135</v>
      </c>
      <c r="O16" s="59">
        <f t="shared" si="1"/>
        <v>31397.67432</v>
      </c>
      <c r="P16" s="59">
        <f t="shared" si="1"/>
        <v>38051.52523</v>
      </c>
      <c r="Q16" s="59">
        <f t="shared" si="1"/>
        <v>45256.55647</v>
      </c>
      <c r="R16" s="59">
        <f t="shared" si="1"/>
        <v>53062.48985</v>
      </c>
    </row>
    <row r="17">
      <c r="B17" s="83" t="s">
        <v>167</v>
      </c>
      <c r="C17" s="84"/>
      <c r="D17" s="84"/>
      <c r="E17" s="84"/>
      <c r="F17" s="85"/>
      <c r="G17" s="85">
        <f t="shared" ref="G17:R17" si="2">G16/G12</f>
        <v>0.3323009379</v>
      </c>
      <c r="H17" s="85">
        <f t="shared" si="2"/>
        <v>0.5259678629</v>
      </c>
      <c r="I17" s="85">
        <f t="shared" si="2"/>
        <v>0.5860394855</v>
      </c>
      <c r="J17" s="85">
        <f t="shared" si="2"/>
        <v>0.6153119319</v>
      </c>
      <c r="K17" s="85">
        <f t="shared" si="2"/>
        <v>0.6548046178</v>
      </c>
      <c r="L17" s="85">
        <f t="shared" si="2"/>
        <v>0.6872866964</v>
      </c>
      <c r="M17" s="85">
        <f t="shared" si="2"/>
        <v>0.7107023806</v>
      </c>
      <c r="N17" s="85">
        <f t="shared" si="2"/>
        <v>0.7182113594</v>
      </c>
      <c r="O17" s="85">
        <f t="shared" si="2"/>
        <v>0.7439825417</v>
      </c>
      <c r="P17" s="85">
        <f t="shared" si="2"/>
        <v>0.7481893437</v>
      </c>
      <c r="Q17" s="85">
        <f t="shared" si="2"/>
        <v>0.7513864585</v>
      </c>
      <c r="R17" s="85">
        <f t="shared" si="2"/>
        <v>0.7538938163</v>
      </c>
    </row>
    <row r="19">
      <c r="B19" s="66" t="s">
        <v>168</v>
      </c>
    </row>
    <row r="20">
      <c r="B20" s="21" t="s">
        <v>169</v>
      </c>
      <c r="G20" s="67">
        <f>Inputs!H124</f>
        <v>21041.66667</v>
      </c>
      <c r="H20" s="67">
        <f>Inputs!I124</f>
        <v>18750</v>
      </c>
      <c r="I20" s="67">
        <f>Inputs!J124</f>
        <v>18750</v>
      </c>
      <c r="J20" s="67">
        <f>Inputs!K124</f>
        <v>18750</v>
      </c>
      <c r="K20" s="67">
        <f>Inputs!L124</f>
        <v>18750</v>
      </c>
      <c r="L20" s="67">
        <f>Inputs!M124</f>
        <v>18750</v>
      </c>
      <c r="M20" s="67">
        <f>Inputs!N124</f>
        <v>18750</v>
      </c>
      <c r="N20" s="67">
        <f>Inputs!O124</f>
        <v>18750</v>
      </c>
      <c r="O20" s="67">
        <f>Inputs!P124</f>
        <v>18750</v>
      </c>
      <c r="P20" s="67">
        <f>Inputs!Q124</f>
        <v>18750</v>
      </c>
      <c r="Q20" s="67">
        <f>Inputs!R124</f>
        <v>18750</v>
      </c>
      <c r="R20" s="67">
        <f>Inputs!S124</f>
        <v>21041.66667</v>
      </c>
    </row>
    <row r="21">
      <c r="B21" s="21" t="s">
        <v>170</v>
      </c>
      <c r="F21" s="70"/>
      <c r="G21" s="70">
        <f>Inputs!H13+Inputs!H29</f>
        <v>40000</v>
      </c>
      <c r="H21" s="70">
        <f>Inputs!I13+Inputs!I29</f>
        <v>42500</v>
      </c>
      <c r="I21" s="70">
        <f>Inputs!J13+Inputs!J29</f>
        <v>45190</v>
      </c>
      <c r="J21" s="70">
        <f>Inputs!K13+Inputs!K29</f>
        <v>48086.6</v>
      </c>
      <c r="K21" s="70">
        <f>Inputs!L13+Inputs!L29</f>
        <v>51207.964</v>
      </c>
      <c r="L21" s="70">
        <f>Inputs!M13+Inputs!M29</f>
        <v>54573.97256</v>
      </c>
      <c r="M21" s="70">
        <f>Inputs!N13+Inputs!N29</f>
        <v>58206.39046</v>
      </c>
      <c r="N21" s="70">
        <f>Inputs!O13+Inputs!O29</f>
        <v>63394.37</v>
      </c>
      <c r="O21" s="70">
        <f>Inputs!P13+Inputs!P29</f>
        <v>69050.53473</v>
      </c>
      <c r="P21" s="70">
        <f>Inputs!Q13+Inputs!Q29</f>
        <v>75217.65415</v>
      </c>
      <c r="Q21" s="70">
        <f>Inputs!R13+Inputs!R29</f>
        <v>81942.45079</v>
      </c>
      <c r="R21" s="70">
        <f>Inputs!S13+Inputs!S29</f>
        <v>89275.96959</v>
      </c>
    </row>
    <row r="22">
      <c r="B22" s="21" t="s">
        <v>112</v>
      </c>
      <c r="G22" s="75">
        <f>Inputs!H126</f>
        <v>141.68</v>
      </c>
      <c r="H22" s="75">
        <f>Inputs!I126</f>
        <v>305.2587188</v>
      </c>
      <c r="I22" s="75">
        <f>Inputs!J126</f>
        <v>475.4738117</v>
      </c>
      <c r="J22" s="75">
        <f>Inputs!K126</f>
        <v>652.7380142</v>
      </c>
      <c r="K22" s="75">
        <f>Inputs!L126</f>
        <v>873.3678224</v>
      </c>
      <c r="L22" s="75">
        <f>Inputs!M126</f>
        <v>1107.168431</v>
      </c>
      <c r="M22" s="75">
        <f>Inputs!N126</f>
        <v>1350.701164</v>
      </c>
      <c r="N22" s="75">
        <f>Inputs!O126</f>
        <v>1710.173546</v>
      </c>
      <c r="O22" s="75">
        <f>Inputs!P126</f>
        <v>2110.108273</v>
      </c>
      <c r="P22" s="75">
        <f>Inputs!Q126</f>
        <v>2542.907457</v>
      </c>
      <c r="Q22" s="75">
        <f>Inputs!R126</f>
        <v>3011.536604</v>
      </c>
      <c r="R22" s="75">
        <f>Inputs!S126</f>
        <v>3519.228352</v>
      </c>
    </row>
    <row r="23">
      <c r="B23" s="21" t="s">
        <v>113</v>
      </c>
      <c r="G23" s="75">
        <f>Inputs!H127</f>
        <v>141.68</v>
      </c>
      <c r="H23" s="75">
        <f>Inputs!I127</f>
        <v>305.2587188</v>
      </c>
      <c r="I23" s="75">
        <f>Inputs!J127</f>
        <v>475.4738117</v>
      </c>
      <c r="J23" s="75">
        <f>Inputs!K127</f>
        <v>652.7380142</v>
      </c>
      <c r="K23" s="75">
        <f>Inputs!L127</f>
        <v>873.3678224</v>
      </c>
      <c r="L23" s="75">
        <f>Inputs!M127</f>
        <v>1107.168431</v>
      </c>
      <c r="M23" s="75">
        <f>Inputs!N127</f>
        <v>1350.701164</v>
      </c>
      <c r="N23" s="75">
        <f>Inputs!O127</f>
        <v>1710.173546</v>
      </c>
      <c r="O23" s="75">
        <f>Inputs!P127</f>
        <v>2110.108273</v>
      </c>
      <c r="P23" s="75">
        <f>Inputs!Q127</f>
        <v>2542.907457</v>
      </c>
      <c r="Q23" s="75">
        <f>Inputs!R127</f>
        <v>3011.536604</v>
      </c>
      <c r="R23" s="75">
        <f>Inputs!S127</f>
        <v>3519.228352</v>
      </c>
    </row>
    <row r="24">
      <c r="B24" s="21" t="s">
        <v>114</v>
      </c>
      <c r="G24" s="75">
        <f>Inputs!H128</f>
        <v>141.68</v>
      </c>
      <c r="H24" s="75">
        <f>Inputs!I128</f>
        <v>305.2587188</v>
      </c>
      <c r="I24" s="75">
        <f>Inputs!J128</f>
        <v>475.4738117</v>
      </c>
      <c r="J24" s="75">
        <f>Inputs!K128</f>
        <v>652.7380142</v>
      </c>
      <c r="K24" s="75">
        <f>Inputs!L128</f>
        <v>873.3678224</v>
      </c>
      <c r="L24" s="75">
        <f>Inputs!M128</f>
        <v>1107.168431</v>
      </c>
      <c r="M24" s="75">
        <f>Inputs!N128</f>
        <v>1350.701164</v>
      </c>
      <c r="N24" s="75">
        <f>Inputs!O128</f>
        <v>1710.173546</v>
      </c>
      <c r="O24" s="75">
        <f>Inputs!P128</f>
        <v>2110.108273</v>
      </c>
      <c r="P24" s="75">
        <f>Inputs!Q128</f>
        <v>2542.907457</v>
      </c>
      <c r="Q24" s="75">
        <f>Inputs!R128</f>
        <v>3011.536604</v>
      </c>
      <c r="R24" s="75">
        <f>Inputs!S128</f>
        <v>3519.228352</v>
      </c>
    </row>
    <row r="25">
      <c r="B25" s="21" t="s">
        <v>115</v>
      </c>
      <c r="G25" s="75">
        <f>Inputs!H129</f>
        <v>141.68</v>
      </c>
      <c r="H25" s="75">
        <f>Inputs!I129</f>
        <v>305.2587188</v>
      </c>
      <c r="I25" s="75">
        <f>Inputs!J129</f>
        <v>475.4738117</v>
      </c>
      <c r="J25" s="75">
        <f>Inputs!K129</f>
        <v>652.7380142</v>
      </c>
      <c r="K25" s="75">
        <f>Inputs!L129</f>
        <v>873.3678224</v>
      </c>
      <c r="L25" s="75">
        <f>Inputs!M129</f>
        <v>1107.168431</v>
      </c>
      <c r="M25" s="75">
        <f>Inputs!N129</f>
        <v>1350.701164</v>
      </c>
      <c r="N25" s="75">
        <f>Inputs!O129</f>
        <v>1710.173546</v>
      </c>
      <c r="O25" s="75">
        <f>Inputs!P129</f>
        <v>2110.108273</v>
      </c>
      <c r="P25" s="75">
        <f>Inputs!Q129</f>
        <v>2542.907457</v>
      </c>
      <c r="Q25" s="75">
        <f>Inputs!R129</f>
        <v>3011.536604</v>
      </c>
      <c r="R25" s="75">
        <f>Inputs!S129</f>
        <v>3519.228352</v>
      </c>
    </row>
    <row r="26">
      <c r="B26" s="21" t="s">
        <v>116</v>
      </c>
      <c r="G26" s="75">
        <f>Inputs!H130</f>
        <v>141.68</v>
      </c>
      <c r="H26" s="75">
        <f>Inputs!I130</f>
        <v>305.2587188</v>
      </c>
      <c r="I26" s="75">
        <f>Inputs!J130</f>
        <v>475.4738117</v>
      </c>
      <c r="J26" s="75">
        <f>Inputs!K130</f>
        <v>652.7380142</v>
      </c>
      <c r="K26" s="75">
        <f>Inputs!L130</f>
        <v>873.3678224</v>
      </c>
      <c r="L26" s="75">
        <f>Inputs!M130</f>
        <v>1107.168431</v>
      </c>
      <c r="M26" s="75">
        <f>Inputs!N130</f>
        <v>1350.701164</v>
      </c>
      <c r="N26" s="75">
        <f>Inputs!O130</f>
        <v>1710.173546</v>
      </c>
      <c r="O26" s="75">
        <f>Inputs!P130</f>
        <v>2110.108273</v>
      </c>
      <c r="P26" s="75">
        <f>Inputs!Q130</f>
        <v>2542.907457</v>
      </c>
      <c r="Q26" s="75">
        <f>Inputs!R130</f>
        <v>3011.536604</v>
      </c>
      <c r="R26" s="75">
        <f>Inputs!S130</f>
        <v>3519.228352</v>
      </c>
    </row>
    <row r="28">
      <c r="B28" s="39" t="s">
        <v>171</v>
      </c>
      <c r="C28" s="40"/>
      <c r="D28" s="40"/>
      <c r="E28" s="40"/>
      <c r="F28" s="41"/>
      <c r="G28" s="59">
        <f t="shared" ref="G28:R28" si="3">SUM(G20:G26)</f>
        <v>61750.06667</v>
      </c>
      <c r="H28" s="59">
        <f t="shared" si="3"/>
        <v>62776.29359</v>
      </c>
      <c r="I28" s="59">
        <f t="shared" si="3"/>
        <v>66317.36906</v>
      </c>
      <c r="J28" s="59">
        <f t="shared" si="3"/>
        <v>70100.29007</v>
      </c>
      <c r="K28" s="59">
        <f t="shared" si="3"/>
        <v>74324.80311</v>
      </c>
      <c r="L28" s="59">
        <f t="shared" si="3"/>
        <v>78859.81471</v>
      </c>
      <c r="M28" s="59">
        <f t="shared" si="3"/>
        <v>83709.89628</v>
      </c>
      <c r="N28" s="59">
        <f t="shared" si="3"/>
        <v>90695.23773</v>
      </c>
      <c r="O28" s="59">
        <f t="shared" si="3"/>
        <v>98351.07609</v>
      </c>
      <c r="P28" s="59">
        <f t="shared" si="3"/>
        <v>106682.1914</v>
      </c>
      <c r="Q28" s="59">
        <f t="shared" si="3"/>
        <v>115750.1338</v>
      </c>
      <c r="R28" s="59">
        <f t="shared" si="3"/>
        <v>127913.778</v>
      </c>
    </row>
    <row r="30">
      <c r="B30" s="21" t="s">
        <v>172</v>
      </c>
      <c r="G30" s="75">
        <f>Inputs!H150</f>
        <v>6175.006667</v>
      </c>
      <c r="H30" s="75">
        <f>Inputs!I150</f>
        <v>6277.629359</v>
      </c>
      <c r="I30" s="75">
        <f>Inputs!J150</f>
        <v>6631.736906</v>
      </c>
      <c r="J30" s="75">
        <f>Inputs!K150</f>
        <v>7010.029007</v>
      </c>
      <c r="K30" s="75">
        <f>Inputs!L150</f>
        <v>7432.480311</v>
      </c>
      <c r="L30" s="75">
        <f>Inputs!M150</f>
        <v>7885.981471</v>
      </c>
      <c r="M30" s="75">
        <f>Inputs!N150</f>
        <v>8370.989628</v>
      </c>
      <c r="N30" s="75">
        <f>Inputs!O150</f>
        <v>9069.523773</v>
      </c>
      <c r="O30" s="75">
        <f>Inputs!P150</f>
        <v>9835.107609</v>
      </c>
      <c r="P30" s="75">
        <f>Inputs!Q150</f>
        <v>10668.21914</v>
      </c>
      <c r="Q30" s="75">
        <f>Inputs!R150</f>
        <v>11575.01338</v>
      </c>
      <c r="R30" s="75">
        <f>Inputs!S150</f>
        <v>12791.3778</v>
      </c>
    </row>
    <row r="32">
      <c r="B32" s="39" t="s">
        <v>173</v>
      </c>
      <c r="C32" s="40"/>
      <c r="D32" s="40"/>
      <c r="E32" s="40"/>
      <c r="F32" s="41"/>
      <c r="G32" s="59">
        <f t="shared" ref="G32:R32" si="4">G16-G28-G30</f>
        <v>-66983.4654</v>
      </c>
      <c r="H32" s="59">
        <f t="shared" si="4"/>
        <v>-65842.79743</v>
      </c>
      <c r="I32" s="59">
        <f t="shared" si="4"/>
        <v>-67376.1774</v>
      </c>
      <c r="J32" s="59">
        <f t="shared" si="4"/>
        <v>-69077.56931</v>
      </c>
      <c r="K32" s="59">
        <f t="shared" si="4"/>
        <v>-70319.57776</v>
      </c>
      <c r="L32" s="59">
        <f t="shared" si="4"/>
        <v>-71526.95352</v>
      </c>
      <c r="M32" s="59">
        <f t="shared" si="4"/>
        <v>-72881.95526</v>
      </c>
      <c r="N32" s="59">
        <f t="shared" si="4"/>
        <v>-75199.44016</v>
      </c>
      <c r="O32" s="59">
        <f t="shared" si="4"/>
        <v>-76788.50938</v>
      </c>
      <c r="P32" s="59">
        <f t="shared" si="4"/>
        <v>-79298.88535</v>
      </c>
      <c r="Q32" s="59">
        <f t="shared" si="4"/>
        <v>-82068.59072</v>
      </c>
      <c r="R32" s="59">
        <f t="shared" si="4"/>
        <v>-87642.66597</v>
      </c>
    </row>
    <row r="33">
      <c r="B33" s="21" t="s">
        <v>174</v>
      </c>
      <c r="F33" s="21"/>
      <c r="G33" s="78">
        <f>Inputs!H170</f>
        <v>0</v>
      </c>
      <c r="H33" s="78">
        <f>Inputs!I170</f>
        <v>2.361333333</v>
      </c>
      <c r="I33" s="78">
        <f>Inputs!J170</f>
        <v>7.40962309</v>
      </c>
      <c r="J33" s="78">
        <f>Inputs!K170</f>
        <v>15.2106929</v>
      </c>
      <c r="K33" s="78">
        <f>Inputs!L170</f>
        <v>25.83614826</v>
      </c>
      <c r="L33" s="78">
        <f>Inputs!M170</f>
        <v>39.96167616</v>
      </c>
      <c r="M33" s="78">
        <f>Inputs!N170</f>
        <v>57.7484554</v>
      </c>
      <c r="N33" s="78">
        <f>Inputs!O170</f>
        <v>79.29766721</v>
      </c>
      <c r="O33" s="78">
        <f>Inputs!P170</f>
        <v>106.4789319</v>
      </c>
      <c r="P33" s="78">
        <f>Inputs!Q170</f>
        <v>139.8727542</v>
      </c>
      <c r="Q33" s="78">
        <f>Inputs!R170</f>
        <v>179.9233326</v>
      </c>
      <c r="R33" s="78">
        <f>Inputs!S170</f>
        <v>227.1168871</v>
      </c>
    </row>
    <row r="34">
      <c r="B34" s="39" t="s">
        <v>175</v>
      </c>
      <c r="C34" s="40"/>
      <c r="D34" s="40"/>
      <c r="E34" s="40"/>
      <c r="F34" s="41"/>
      <c r="G34" s="59">
        <f t="shared" ref="G34:R34" si="5">G32-G33</f>
        <v>-66983.4654</v>
      </c>
      <c r="H34" s="59">
        <f t="shared" si="5"/>
        <v>-65845.15877</v>
      </c>
      <c r="I34" s="59">
        <f t="shared" si="5"/>
        <v>-67383.58703</v>
      </c>
      <c r="J34" s="59">
        <f t="shared" si="5"/>
        <v>-69092.78</v>
      </c>
      <c r="K34" s="59">
        <f t="shared" si="5"/>
        <v>-70345.41391</v>
      </c>
      <c r="L34" s="59">
        <f t="shared" si="5"/>
        <v>-71566.9152</v>
      </c>
      <c r="M34" s="59">
        <f t="shared" si="5"/>
        <v>-72939.70371</v>
      </c>
      <c r="N34" s="59">
        <f t="shared" si="5"/>
        <v>-75278.73782</v>
      </c>
      <c r="O34" s="59">
        <f t="shared" si="5"/>
        <v>-76894.98832</v>
      </c>
      <c r="P34" s="59">
        <f t="shared" si="5"/>
        <v>-79438.75811</v>
      </c>
      <c r="Q34" s="59">
        <f t="shared" si="5"/>
        <v>-82248.51405</v>
      </c>
      <c r="R34" s="59">
        <f t="shared" si="5"/>
        <v>-87869.78285</v>
      </c>
    </row>
    <row r="35">
      <c r="B35" s="21" t="s">
        <v>176</v>
      </c>
      <c r="F35" s="67"/>
      <c r="G35" s="67">
        <f>IF(G34&gt;0,G34*Inputs!$D$132,0)</f>
        <v>0</v>
      </c>
      <c r="H35" s="67">
        <f>IF(H34&gt;0,H34*Inputs!$D$132,0)</f>
        <v>0</v>
      </c>
      <c r="I35" s="67">
        <f>IF(I34&gt;0,I34*Inputs!$D$132,0)</f>
        <v>0</v>
      </c>
      <c r="J35" s="67">
        <f>IF(J34&gt;0,J34*Inputs!$D$132,0)</f>
        <v>0</v>
      </c>
      <c r="K35" s="67">
        <f>IF(K34&gt;0,K34*Inputs!$D$132,0)</f>
        <v>0</v>
      </c>
      <c r="L35" s="67">
        <f>IF(L34&gt;0,L34*Inputs!$D$132,0)</f>
        <v>0</v>
      </c>
      <c r="M35" s="67">
        <f>IF(M34&gt;0,M34*Inputs!$D$132,0)</f>
        <v>0</v>
      </c>
      <c r="N35" s="67">
        <f>IF(N34&gt;0,N34*Inputs!$D$132,0)</f>
        <v>0</v>
      </c>
      <c r="O35" s="67">
        <f>IF(O34&gt;0,O34*Inputs!$D$132,0)</f>
        <v>0</v>
      </c>
      <c r="P35" s="67">
        <f>IF(P34&gt;0,P34*Inputs!$D$132,0)</f>
        <v>0</v>
      </c>
      <c r="Q35" s="67">
        <f>IF(Q34&gt;0,Q34*Inputs!$D$132,0)</f>
        <v>0</v>
      </c>
      <c r="R35" s="67">
        <f>IF(R34&gt;0,R34*Inputs!$D$132,0)</f>
        <v>0</v>
      </c>
    </row>
    <row r="36">
      <c r="B36" s="53" t="s">
        <v>177</v>
      </c>
      <c r="C36" s="54"/>
      <c r="D36" s="54"/>
      <c r="E36" s="54"/>
      <c r="F36" s="55"/>
      <c r="G36" s="65">
        <f t="shared" ref="G36:R36" si="6">G34-G35</f>
        <v>-66983.4654</v>
      </c>
      <c r="H36" s="65">
        <f t="shared" si="6"/>
        <v>-65845.15877</v>
      </c>
      <c r="I36" s="65">
        <f t="shared" si="6"/>
        <v>-67383.58703</v>
      </c>
      <c r="J36" s="65">
        <f t="shared" si="6"/>
        <v>-69092.78</v>
      </c>
      <c r="K36" s="65">
        <f t="shared" si="6"/>
        <v>-70345.41391</v>
      </c>
      <c r="L36" s="65">
        <f t="shared" si="6"/>
        <v>-71566.9152</v>
      </c>
      <c r="M36" s="65">
        <f t="shared" si="6"/>
        <v>-72939.70371</v>
      </c>
      <c r="N36" s="65">
        <f t="shared" si="6"/>
        <v>-75278.73782</v>
      </c>
      <c r="O36" s="65">
        <f t="shared" si="6"/>
        <v>-76894.98832</v>
      </c>
      <c r="P36" s="65">
        <f t="shared" si="6"/>
        <v>-79438.75811</v>
      </c>
      <c r="Q36" s="65">
        <f t="shared" si="6"/>
        <v>-82248.51405</v>
      </c>
      <c r="R36" s="65">
        <f t="shared" si="6"/>
        <v>-87869.78285</v>
      </c>
    </row>
    <row r="37">
      <c r="B37" s="21" t="s">
        <v>178</v>
      </c>
      <c r="F37" s="44"/>
      <c r="G37" s="44">
        <f t="shared" ref="G37:R37" si="7">G36/G12</f>
        <v>-23.63899823</v>
      </c>
      <c r="H37" s="44">
        <f t="shared" si="7"/>
        <v>-10.78513974</v>
      </c>
      <c r="I37" s="44">
        <f t="shared" si="7"/>
        <v>-7.085940946</v>
      </c>
      <c r="J37" s="44">
        <f t="shared" si="7"/>
        <v>-5.292535328</v>
      </c>
      <c r="K37" s="44">
        <f t="shared" si="7"/>
        <v>-4.027250152</v>
      </c>
      <c r="L37" s="44">
        <f t="shared" si="7"/>
        <v>-3.231979581</v>
      </c>
      <c r="M37" s="44">
        <f t="shared" si="7"/>
        <v>-2.700068145</v>
      </c>
      <c r="N37" s="44">
        <f t="shared" si="7"/>
        <v>-2.200909317</v>
      </c>
      <c r="O37" s="44">
        <f t="shared" si="7"/>
        <v>-1.822062624</v>
      </c>
      <c r="P37" s="44">
        <f t="shared" si="7"/>
        <v>-1.561967147</v>
      </c>
      <c r="Q37" s="44">
        <f t="shared" si="7"/>
        <v>-1.36555727</v>
      </c>
      <c r="R37" s="44">
        <f t="shared" si="7"/>
        <v>-1.248424002</v>
      </c>
    </row>
    <row r="39">
      <c r="B39" s="66" t="s">
        <v>179</v>
      </c>
    </row>
    <row r="41">
      <c r="B41" s="11" t="s">
        <v>180</v>
      </c>
    </row>
    <row r="42">
      <c r="B42" s="21" t="s">
        <v>181</v>
      </c>
    </row>
    <row r="43">
      <c r="B43" s="21" t="s">
        <v>182</v>
      </c>
      <c r="F43" s="67"/>
      <c r="G43" s="67">
        <f t="shared" ref="G43:R43" si="8">G110</f>
        <v>1934485.075</v>
      </c>
      <c r="H43" s="67">
        <f t="shared" si="8"/>
        <v>1875819.356</v>
      </c>
      <c r="I43" s="67">
        <f t="shared" si="8"/>
        <v>1815605.604</v>
      </c>
      <c r="J43" s="67">
        <f t="shared" si="8"/>
        <v>1753923.54</v>
      </c>
      <c r="K43" s="67">
        <f t="shared" si="8"/>
        <v>1691343.421</v>
      </c>
      <c r="L43" s="67">
        <f t="shared" si="8"/>
        <v>1627759.565</v>
      </c>
      <c r="M43" s="67">
        <f t="shared" si="8"/>
        <v>1563078.622</v>
      </c>
      <c r="N43" s="67">
        <f t="shared" si="8"/>
        <v>1497236.05</v>
      </c>
      <c r="O43" s="67">
        <f t="shared" si="8"/>
        <v>1430004.247</v>
      </c>
      <c r="P43" s="67">
        <f t="shared" si="8"/>
        <v>1361153.593</v>
      </c>
      <c r="Q43" s="67">
        <f t="shared" si="8"/>
        <v>1290158.838</v>
      </c>
      <c r="R43" s="67">
        <f t="shared" si="8"/>
        <v>1214273.796</v>
      </c>
    </row>
    <row r="44">
      <c r="B44" s="21" t="s">
        <v>183</v>
      </c>
      <c r="G44" s="67">
        <f>Inputs!H154</f>
        <v>661.1733333</v>
      </c>
      <c r="H44" s="67">
        <f>Inputs!I154</f>
        <v>1424.540688</v>
      </c>
      <c r="I44" s="67">
        <f>Inputs!J154</f>
        <v>2218.877788</v>
      </c>
      <c r="J44" s="67">
        <f>Inputs!K154</f>
        <v>3046.110733</v>
      </c>
      <c r="K44" s="67">
        <f>Inputs!L154</f>
        <v>4075.716504</v>
      </c>
      <c r="L44" s="67">
        <f>Inputs!M154</f>
        <v>5166.786009</v>
      </c>
      <c r="M44" s="67">
        <f>Inputs!N154</f>
        <v>6303.272098</v>
      </c>
      <c r="N44" s="67">
        <f>Inputs!O154</f>
        <v>7980.809883</v>
      </c>
      <c r="O44" s="67">
        <f>Inputs!P154</f>
        <v>9847.171939</v>
      </c>
      <c r="P44" s="67">
        <f>Inputs!Q154</f>
        <v>11866.90147</v>
      </c>
      <c r="Q44" s="67">
        <f>Inputs!R154</f>
        <v>14053.83749</v>
      </c>
      <c r="R44" s="67">
        <f>Inputs!S154</f>
        <v>16423.06564</v>
      </c>
    </row>
    <row r="45">
      <c r="B45" s="21" t="s">
        <v>118</v>
      </c>
      <c r="G45" s="75">
        <f>Inputs!H135</f>
        <v>15437.51667</v>
      </c>
      <c r="H45" s="75">
        <f>Inputs!I135</f>
        <v>15694.0734</v>
      </c>
      <c r="I45" s="75">
        <f>Inputs!J135</f>
        <v>16579.34226</v>
      </c>
      <c r="J45" s="75">
        <f>Inputs!K135</f>
        <v>17525.07252</v>
      </c>
      <c r="K45" s="75">
        <f>Inputs!L135</f>
        <v>18581.20078</v>
      </c>
      <c r="L45" s="75">
        <f>Inputs!M135</f>
        <v>19714.95368</v>
      </c>
      <c r="M45" s="75">
        <f>Inputs!N135</f>
        <v>20927.47407</v>
      </c>
      <c r="N45" s="75">
        <f>Inputs!O135</f>
        <v>22673.80943</v>
      </c>
      <c r="O45" s="75">
        <f>Inputs!P135</f>
        <v>24587.76902</v>
      </c>
      <c r="P45" s="75">
        <f>Inputs!Q135</f>
        <v>26670.54786</v>
      </c>
      <c r="Q45" s="75">
        <f>Inputs!R135</f>
        <v>28937.53345</v>
      </c>
      <c r="R45" s="75">
        <f>Inputs!S135</f>
        <v>31978.4445</v>
      </c>
    </row>
    <row r="46">
      <c r="B46" s="21" t="s">
        <v>120</v>
      </c>
      <c r="G46" s="75">
        <f>Inputs!H138</f>
        <v>28.336</v>
      </c>
      <c r="H46" s="75">
        <f>Inputs!I138</f>
        <v>61.05174375</v>
      </c>
      <c r="I46" s="75">
        <f>Inputs!J138</f>
        <v>95.09476234</v>
      </c>
      <c r="J46" s="75">
        <f>Inputs!K138</f>
        <v>130.5476028</v>
      </c>
      <c r="K46" s="75">
        <f>Inputs!L138</f>
        <v>174.6735645</v>
      </c>
      <c r="L46" s="75">
        <f>Inputs!M138</f>
        <v>221.4336861</v>
      </c>
      <c r="M46" s="75">
        <f>Inputs!N138</f>
        <v>270.1402328</v>
      </c>
      <c r="N46" s="75">
        <f>Inputs!O138</f>
        <v>342.0347093</v>
      </c>
      <c r="O46" s="75">
        <f>Inputs!P138</f>
        <v>422.0216545</v>
      </c>
      <c r="P46" s="75">
        <f>Inputs!Q138</f>
        <v>508.5814915</v>
      </c>
      <c r="Q46" s="75">
        <f>Inputs!R138</f>
        <v>602.3073208</v>
      </c>
      <c r="R46" s="75">
        <f>Inputs!S138</f>
        <v>703.8456703</v>
      </c>
    </row>
    <row r="48">
      <c r="B48" s="39" t="s">
        <v>184</v>
      </c>
      <c r="C48" s="40"/>
      <c r="D48" s="40"/>
      <c r="E48" s="40"/>
      <c r="F48" s="59"/>
      <c r="G48" s="59">
        <f t="shared" ref="G48:R48" si="9">SUM(G43:G46)</f>
        <v>1950612.101</v>
      </c>
      <c r="H48" s="59">
        <f t="shared" si="9"/>
        <v>1892999.022</v>
      </c>
      <c r="I48" s="59">
        <f t="shared" si="9"/>
        <v>1834498.919</v>
      </c>
      <c r="J48" s="59">
        <f t="shared" si="9"/>
        <v>1774625.27</v>
      </c>
      <c r="K48" s="59">
        <f t="shared" si="9"/>
        <v>1714175.012</v>
      </c>
      <c r="L48" s="59">
        <f t="shared" si="9"/>
        <v>1652862.738</v>
      </c>
      <c r="M48" s="59">
        <f t="shared" si="9"/>
        <v>1590579.509</v>
      </c>
      <c r="N48" s="59">
        <f t="shared" si="9"/>
        <v>1528232.704</v>
      </c>
      <c r="O48" s="59">
        <f t="shared" si="9"/>
        <v>1464861.209</v>
      </c>
      <c r="P48" s="59">
        <f t="shared" si="9"/>
        <v>1400199.623</v>
      </c>
      <c r="Q48" s="59">
        <f t="shared" si="9"/>
        <v>1333752.516</v>
      </c>
      <c r="R48" s="59">
        <f t="shared" si="9"/>
        <v>1263379.151</v>
      </c>
    </row>
    <row r="50">
      <c r="B50" s="21" t="s">
        <v>185</v>
      </c>
    </row>
    <row r="51">
      <c r="B51" s="21" t="s">
        <v>122</v>
      </c>
      <c r="G51" s="67">
        <f>Inputs!H172</f>
        <v>141.68</v>
      </c>
      <c r="H51" s="67">
        <f>Inputs!I172</f>
        <v>444.5773854</v>
      </c>
      <c r="I51" s="67">
        <f>Inputs!J172</f>
        <v>912.641574</v>
      </c>
      <c r="J51" s="67">
        <f>Inputs!K172</f>
        <v>1550.168895</v>
      </c>
      <c r="K51" s="67">
        <f>Inputs!L172</f>
        <v>2397.700569</v>
      </c>
      <c r="L51" s="67">
        <f>Inputs!M172</f>
        <v>3464.907324</v>
      </c>
      <c r="M51" s="67">
        <f>Inputs!N172</f>
        <v>4757.860032</v>
      </c>
      <c r="N51" s="67">
        <f>Inputs!O172</f>
        <v>6388.735912</v>
      </c>
      <c r="O51" s="67">
        <f>Inputs!P172</f>
        <v>8392.365252</v>
      </c>
      <c r="P51" s="67">
        <f>Inputs!Q172</f>
        <v>10795.39996</v>
      </c>
      <c r="Q51" s="67">
        <f>Inputs!R172</f>
        <v>13627.01323</v>
      </c>
      <c r="R51" s="67">
        <f>Inputs!S172</f>
        <v>16919.12469</v>
      </c>
    </row>
    <row r="53">
      <c r="B53" s="53" t="s">
        <v>186</v>
      </c>
      <c r="C53" s="54"/>
      <c r="D53" s="54"/>
      <c r="E53" s="54"/>
      <c r="F53" s="65"/>
      <c r="G53" s="65">
        <f t="shared" ref="G53:R53" si="10">SUM(G48,G51)</f>
        <v>1950753.781</v>
      </c>
      <c r="H53" s="65">
        <f t="shared" si="10"/>
        <v>1893443.599</v>
      </c>
      <c r="I53" s="65">
        <f t="shared" si="10"/>
        <v>1835411.561</v>
      </c>
      <c r="J53" s="65">
        <f t="shared" si="10"/>
        <v>1776175.439</v>
      </c>
      <c r="K53" s="65">
        <f t="shared" si="10"/>
        <v>1716572.713</v>
      </c>
      <c r="L53" s="65">
        <f t="shared" si="10"/>
        <v>1656327.645</v>
      </c>
      <c r="M53" s="65">
        <f t="shared" si="10"/>
        <v>1595337.369</v>
      </c>
      <c r="N53" s="65">
        <f t="shared" si="10"/>
        <v>1534621.44</v>
      </c>
      <c r="O53" s="65">
        <f t="shared" si="10"/>
        <v>1473253.575</v>
      </c>
      <c r="P53" s="65">
        <f t="shared" si="10"/>
        <v>1410995.023</v>
      </c>
      <c r="Q53" s="65">
        <f t="shared" si="10"/>
        <v>1347379.53</v>
      </c>
      <c r="R53" s="65">
        <f t="shared" si="10"/>
        <v>1280298.276</v>
      </c>
    </row>
    <row r="55">
      <c r="B55" s="66" t="s">
        <v>187</v>
      </c>
    </row>
    <row r="57">
      <c r="B57" s="21" t="s">
        <v>188</v>
      </c>
    </row>
    <row r="58">
      <c r="B58" s="21" t="s">
        <v>189</v>
      </c>
      <c r="G58" s="67">
        <f>Inputs!H156</f>
        <v>882.9296292</v>
      </c>
      <c r="H58" s="67">
        <f>Inputs!I156</f>
        <v>1350.556133</v>
      </c>
      <c r="I58" s="67">
        <f>Inputs!J156</f>
        <v>1837.055581</v>
      </c>
      <c r="J58" s="67">
        <f>Inputs!K156</f>
        <v>2343.604906</v>
      </c>
      <c r="K58" s="67">
        <f>Inputs!L156</f>
        <v>2813.837033</v>
      </c>
      <c r="L58" s="67">
        <f>Inputs!M156</f>
        <v>3231.445444</v>
      </c>
      <c r="M58" s="67">
        <f>Inputs!N156</f>
        <v>3647.043225</v>
      </c>
      <c r="N58" s="67">
        <f>Inputs!O156</f>
        <v>4497.803136</v>
      </c>
      <c r="O58" s="67">
        <f>Inputs!P156</f>
        <v>5042.095863</v>
      </c>
      <c r="P58" s="67">
        <f>Inputs!Q156</f>
        <v>5976.424494</v>
      </c>
      <c r="Q58" s="67">
        <f>Inputs!R156</f>
        <v>6987.948619</v>
      </c>
      <c r="R58" s="67">
        <f>Inputs!S156</f>
        <v>8083.636018</v>
      </c>
    </row>
    <row r="59">
      <c r="B59" s="21" t="s">
        <v>123</v>
      </c>
      <c r="G59" s="75">
        <f>Inputs!H144</f>
        <v>9262.51</v>
      </c>
      <c r="H59" s="75">
        <f>Inputs!I144</f>
        <v>9416.444039</v>
      </c>
      <c r="I59" s="75">
        <f>Inputs!J144</f>
        <v>9947.605359</v>
      </c>
      <c r="J59" s="75">
        <f>Inputs!K144</f>
        <v>10515.04351</v>
      </c>
      <c r="K59" s="75">
        <f>Inputs!L144</f>
        <v>11148.72047</v>
      </c>
      <c r="L59" s="75">
        <f>Inputs!M144</f>
        <v>11828.97221</v>
      </c>
      <c r="M59" s="75">
        <f>Inputs!N144</f>
        <v>12556.48444</v>
      </c>
      <c r="N59" s="75">
        <f>Inputs!O144</f>
        <v>13604.28566</v>
      </c>
      <c r="O59" s="75">
        <f>Inputs!P144</f>
        <v>14752.66141</v>
      </c>
      <c r="P59" s="75">
        <f>Inputs!Q144</f>
        <v>16002.32872</v>
      </c>
      <c r="Q59" s="75">
        <f>Inputs!R144</f>
        <v>17362.52007</v>
      </c>
      <c r="R59" s="75">
        <f>Inputs!S144</f>
        <v>19187.0667</v>
      </c>
    </row>
    <row r="60">
      <c r="B60" s="21" t="s">
        <v>124</v>
      </c>
      <c r="F60" s="75"/>
      <c r="G60" s="75">
        <f>Inputs!H147</f>
        <v>1416.8</v>
      </c>
      <c r="H60" s="75">
        <f>Inputs!I147</f>
        <v>3052.587188</v>
      </c>
      <c r="I60" s="75">
        <f>Inputs!J147</f>
        <v>4754.738117</v>
      </c>
      <c r="J60" s="75">
        <f>Inputs!K147</f>
        <v>6527.380142</v>
      </c>
      <c r="K60" s="75">
        <f>Inputs!L147</f>
        <v>8733.678224</v>
      </c>
      <c r="L60" s="75">
        <f>Inputs!M147</f>
        <v>11071.68431</v>
      </c>
      <c r="M60" s="75">
        <f>Inputs!N147</f>
        <v>13507.01164</v>
      </c>
      <c r="N60" s="75">
        <f>Inputs!O147</f>
        <v>17101.73546</v>
      </c>
      <c r="O60" s="75">
        <f>Inputs!P147</f>
        <v>21101.08273</v>
      </c>
      <c r="P60" s="75">
        <f>Inputs!Q147</f>
        <v>25429.07457</v>
      </c>
      <c r="Q60" s="75">
        <f>Inputs!R147</f>
        <v>30115.36604</v>
      </c>
      <c r="R60" s="75">
        <f>Inputs!S147</f>
        <v>35192.28352</v>
      </c>
    </row>
    <row r="61">
      <c r="B61" s="21" t="s">
        <v>190</v>
      </c>
      <c r="G61" s="75">
        <f>Inputs!H159</f>
        <v>0</v>
      </c>
      <c r="H61" s="75">
        <f>Inputs!I159</f>
        <v>0</v>
      </c>
      <c r="I61" s="75">
        <f>Inputs!J159</f>
        <v>0</v>
      </c>
      <c r="J61" s="75">
        <f>Inputs!K159</f>
        <v>0</v>
      </c>
      <c r="K61" s="75">
        <f>Inputs!L159</f>
        <v>0</v>
      </c>
      <c r="L61" s="75">
        <f>Inputs!M159</f>
        <v>0</v>
      </c>
      <c r="M61" s="75">
        <f>Inputs!N159</f>
        <v>0</v>
      </c>
      <c r="N61" s="75">
        <f>Inputs!O159</f>
        <v>0</v>
      </c>
      <c r="O61" s="75">
        <f>Inputs!P159</f>
        <v>0</v>
      </c>
      <c r="P61" s="75">
        <f>Inputs!Q159</f>
        <v>0</v>
      </c>
      <c r="Q61" s="75">
        <f>Inputs!R159</f>
        <v>0</v>
      </c>
      <c r="R61" s="75">
        <f>Inputs!S159</f>
        <v>0</v>
      </c>
    </row>
    <row r="63">
      <c r="B63" s="39" t="s">
        <v>191</v>
      </c>
      <c r="C63" s="40"/>
      <c r="D63" s="40"/>
      <c r="E63" s="40"/>
      <c r="F63" s="59"/>
      <c r="G63" s="59">
        <f t="shared" ref="G63:R63" si="11">SUM(G58:G61)</f>
        <v>11562.23963</v>
      </c>
      <c r="H63" s="59">
        <f t="shared" si="11"/>
        <v>13819.58736</v>
      </c>
      <c r="I63" s="59">
        <f t="shared" si="11"/>
        <v>16539.39906</v>
      </c>
      <c r="J63" s="59">
        <f t="shared" si="11"/>
        <v>19386.02856</v>
      </c>
      <c r="K63" s="59">
        <f t="shared" si="11"/>
        <v>22696.23572</v>
      </c>
      <c r="L63" s="59">
        <f t="shared" si="11"/>
        <v>26132.10196</v>
      </c>
      <c r="M63" s="59">
        <f t="shared" si="11"/>
        <v>29710.53931</v>
      </c>
      <c r="N63" s="59">
        <f t="shared" si="11"/>
        <v>35203.82426</v>
      </c>
      <c r="O63" s="59">
        <f t="shared" si="11"/>
        <v>40895.84</v>
      </c>
      <c r="P63" s="59">
        <f t="shared" si="11"/>
        <v>47407.82778</v>
      </c>
      <c r="Q63" s="59">
        <f t="shared" si="11"/>
        <v>54465.83473</v>
      </c>
      <c r="R63" s="59">
        <f t="shared" si="11"/>
        <v>62462.98624</v>
      </c>
    </row>
    <row r="65">
      <c r="B65" s="86" t="s">
        <v>192</v>
      </c>
    </row>
    <row r="66">
      <c r="B66" s="21" t="s">
        <v>193</v>
      </c>
      <c r="G66" s="75">
        <f>Inputs!H158</f>
        <v>0</v>
      </c>
      <c r="H66" s="67">
        <f>Inputs!I158</f>
        <v>0</v>
      </c>
      <c r="I66" s="67">
        <f>Inputs!J158</f>
        <v>0</v>
      </c>
      <c r="J66" s="67">
        <f>Inputs!K158</f>
        <v>0</v>
      </c>
      <c r="K66" s="67">
        <f>Inputs!L158</f>
        <v>0</v>
      </c>
      <c r="L66" s="67">
        <f>Inputs!M158</f>
        <v>0</v>
      </c>
      <c r="M66" s="67">
        <f>Inputs!N158</f>
        <v>0</v>
      </c>
      <c r="N66" s="67">
        <f>Inputs!O158</f>
        <v>0</v>
      </c>
      <c r="O66" s="67">
        <f>Inputs!P158</f>
        <v>0</v>
      </c>
      <c r="P66" s="67">
        <f>Inputs!Q158</f>
        <v>0</v>
      </c>
      <c r="Q66" s="67">
        <f>Inputs!R158</f>
        <v>0</v>
      </c>
      <c r="R66" s="67">
        <f>Inputs!S158</f>
        <v>0</v>
      </c>
    </row>
    <row r="68">
      <c r="B68" s="39" t="s">
        <v>194</v>
      </c>
      <c r="C68" s="40"/>
      <c r="D68" s="40"/>
      <c r="E68" s="40"/>
      <c r="F68" s="59"/>
      <c r="G68" s="59">
        <f t="shared" ref="G68:R68" si="12">SUM(G66)</f>
        <v>0</v>
      </c>
      <c r="H68" s="59">
        <f t="shared" si="12"/>
        <v>0</v>
      </c>
      <c r="I68" s="59">
        <f t="shared" si="12"/>
        <v>0</v>
      </c>
      <c r="J68" s="59">
        <f t="shared" si="12"/>
        <v>0</v>
      </c>
      <c r="K68" s="59">
        <f t="shared" si="12"/>
        <v>0</v>
      </c>
      <c r="L68" s="59">
        <f t="shared" si="12"/>
        <v>0</v>
      </c>
      <c r="M68" s="59">
        <f t="shared" si="12"/>
        <v>0</v>
      </c>
      <c r="N68" s="59">
        <f t="shared" si="12"/>
        <v>0</v>
      </c>
      <c r="O68" s="59">
        <f t="shared" si="12"/>
        <v>0</v>
      </c>
      <c r="P68" s="59">
        <f t="shared" si="12"/>
        <v>0</v>
      </c>
      <c r="Q68" s="59">
        <f t="shared" si="12"/>
        <v>0</v>
      </c>
      <c r="R68" s="59">
        <f t="shared" si="12"/>
        <v>0</v>
      </c>
    </row>
    <row r="70">
      <c r="B70" s="87" t="s">
        <v>195</v>
      </c>
    </row>
    <row r="71">
      <c r="B71" s="21" t="s">
        <v>196</v>
      </c>
      <c r="F71" s="75"/>
      <c r="G71" s="75">
        <f>G102</f>
        <v>2000000</v>
      </c>
      <c r="H71" s="75">
        <f t="shared" ref="H71:R71" si="13">G71</f>
        <v>2000000</v>
      </c>
      <c r="I71" s="75">
        <f t="shared" si="13"/>
        <v>2000000</v>
      </c>
      <c r="J71" s="75">
        <f t="shared" si="13"/>
        <v>2000000</v>
      </c>
      <c r="K71" s="75">
        <f t="shared" si="13"/>
        <v>2000000</v>
      </c>
      <c r="L71" s="75">
        <f t="shared" si="13"/>
        <v>2000000</v>
      </c>
      <c r="M71" s="75">
        <f t="shared" si="13"/>
        <v>2000000</v>
      </c>
      <c r="N71" s="75">
        <f t="shared" si="13"/>
        <v>2000000</v>
      </c>
      <c r="O71" s="75">
        <f t="shared" si="13"/>
        <v>2000000</v>
      </c>
      <c r="P71" s="75">
        <f t="shared" si="13"/>
        <v>2000000</v>
      </c>
      <c r="Q71" s="75">
        <f t="shared" si="13"/>
        <v>2000000</v>
      </c>
      <c r="R71" s="75">
        <f t="shared" si="13"/>
        <v>2000000</v>
      </c>
    </row>
    <row r="72">
      <c r="A72" s="21"/>
      <c r="B72" s="21" t="s">
        <v>197</v>
      </c>
      <c r="F72" s="75"/>
      <c r="G72" s="75">
        <f>Inputs!H166</f>
        <v>-66983.4654</v>
      </c>
      <c r="H72" s="75">
        <f>Inputs!I166</f>
        <v>-132828.6242</v>
      </c>
      <c r="I72" s="75">
        <f>Inputs!J166</f>
        <v>-200212.2112</v>
      </c>
      <c r="J72" s="75">
        <f>Inputs!K166</f>
        <v>-269304.9912</v>
      </c>
      <c r="K72" s="75">
        <f>Inputs!L166</f>
        <v>-339650.4051</v>
      </c>
      <c r="L72" s="75">
        <f>Inputs!M166</f>
        <v>-411217.3203</v>
      </c>
      <c r="M72" s="75">
        <f>Inputs!N166</f>
        <v>-484157.024</v>
      </c>
      <c r="N72" s="75">
        <f>Inputs!O166</f>
        <v>-559435.7618</v>
      </c>
      <c r="O72" s="75">
        <f>Inputs!P166</f>
        <v>-636330.7502</v>
      </c>
      <c r="P72" s="75">
        <f>Inputs!Q166</f>
        <v>-715769.5083</v>
      </c>
      <c r="Q72" s="75">
        <f>Inputs!R166</f>
        <v>-798018.0223</v>
      </c>
      <c r="R72" s="75">
        <f>Inputs!S166</f>
        <v>-885887.8052</v>
      </c>
    </row>
    <row r="73">
      <c r="B73" s="21" t="s">
        <v>198</v>
      </c>
      <c r="F73" s="75"/>
      <c r="G73" s="75">
        <f>SUM(Inputs!$H$150:Inputs!H150)</f>
        <v>6175.006667</v>
      </c>
      <c r="H73" s="75">
        <f>SUM(Inputs!$H$150:Inputs!I150)</f>
        <v>12452.63603</v>
      </c>
      <c r="I73" s="75">
        <f>SUM(Inputs!$H$150:Inputs!J150)</f>
        <v>19084.37293</v>
      </c>
      <c r="J73" s="75">
        <f>SUM(Inputs!$H$150:Inputs!K150)</f>
        <v>26094.40194</v>
      </c>
      <c r="K73" s="75">
        <f>SUM(Inputs!$H$150:Inputs!L150)</f>
        <v>33526.88225</v>
      </c>
      <c r="L73" s="75">
        <f>SUM(Inputs!$H$150:Inputs!M150)</f>
        <v>41412.86372</v>
      </c>
      <c r="M73" s="75">
        <f>SUM(Inputs!$H$150:Inputs!N150)</f>
        <v>49783.85335</v>
      </c>
      <c r="N73" s="75">
        <f>SUM(Inputs!$H$150:Inputs!O150)</f>
        <v>58853.37712</v>
      </c>
      <c r="O73" s="75">
        <f>SUM(Inputs!$H$150:Inputs!P150)</f>
        <v>68688.48473</v>
      </c>
      <c r="P73" s="75">
        <f>SUM(Inputs!$H$150:Inputs!Q150)</f>
        <v>79356.70388</v>
      </c>
      <c r="Q73" s="75">
        <f>SUM(Inputs!$H$150:Inputs!R150)</f>
        <v>90931.71726</v>
      </c>
      <c r="R73" s="75">
        <f>SUM(Inputs!$H$150:Inputs!S150)</f>
        <v>103723.0951</v>
      </c>
    </row>
    <row r="75">
      <c r="B75" s="39" t="s">
        <v>199</v>
      </c>
      <c r="C75" s="40"/>
      <c r="D75" s="40"/>
      <c r="E75" s="40"/>
      <c r="F75" s="59"/>
      <c r="G75" s="59">
        <f t="shared" ref="G75:R75" si="14">SUM(G71:G73)</f>
        <v>1939191.541</v>
      </c>
      <c r="H75" s="59">
        <f t="shared" si="14"/>
        <v>1879624.012</v>
      </c>
      <c r="I75" s="59">
        <f t="shared" si="14"/>
        <v>1818872.162</v>
      </c>
      <c r="J75" s="59">
        <f t="shared" si="14"/>
        <v>1756789.411</v>
      </c>
      <c r="K75" s="59">
        <f t="shared" si="14"/>
        <v>1693876.477</v>
      </c>
      <c r="L75" s="59">
        <f t="shared" si="14"/>
        <v>1630195.543</v>
      </c>
      <c r="M75" s="59">
        <f t="shared" si="14"/>
        <v>1565626.829</v>
      </c>
      <c r="N75" s="59">
        <f t="shared" si="14"/>
        <v>1499417.615</v>
      </c>
      <c r="O75" s="59">
        <f t="shared" si="14"/>
        <v>1432357.735</v>
      </c>
      <c r="P75" s="59">
        <f t="shared" si="14"/>
        <v>1363587.196</v>
      </c>
      <c r="Q75" s="59">
        <f t="shared" si="14"/>
        <v>1292913.695</v>
      </c>
      <c r="R75" s="59">
        <f t="shared" si="14"/>
        <v>1217835.29</v>
      </c>
    </row>
    <row r="77">
      <c r="B77" s="53" t="s">
        <v>200</v>
      </c>
      <c r="C77" s="54"/>
      <c r="D77" s="54"/>
      <c r="E77" s="54"/>
      <c r="F77" s="65"/>
      <c r="G77" s="65">
        <f t="shared" ref="G77:R77" si="15">SUM(G75,G68,G63)</f>
        <v>1950753.781</v>
      </c>
      <c r="H77" s="65">
        <f t="shared" si="15"/>
        <v>1893443.599</v>
      </c>
      <c r="I77" s="65">
        <f t="shared" si="15"/>
        <v>1835411.561</v>
      </c>
      <c r="J77" s="65">
        <f t="shared" si="15"/>
        <v>1776175.439</v>
      </c>
      <c r="K77" s="65">
        <f t="shared" si="15"/>
        <v>1716572.713</v>
      </c>
      <c r="L77" s="65">
        <f t="shared" si="15"/>
        <v>1656327.645</v>
      </c>
      <c r="M77" s="65">
        <f t="shared" si="15"/>
        <v>1595337.369</v>
      </c>
      <c r="N77" s="65">
        <f t="shared" si="15"/>
        <v>1534621.44</v>
      </c>
      <c r="O77" s="65">
        <f t="shared" si="15"/>
        <v>1473253.575</v>
      </c>
      <c r="P77" s="65">
        <f t="shared" si="15"/>
        <v>1410995.023</v>
      </c>
      <c r="Q77" s="65">
        <f t="shared" si="15"/>
        <v>1347379.53</v>
      </c>
      <c r="R77" s="65">
        <f t="shared" si="15"/>
        <v>1280298.276</v>
      </c>
    </row>
    <row r="79">
      <c r="B79" s="88" t="s">
        <v>201</v>
      </c>
      <c r="C79" s="89"/>
      <c r="D79" s="89"/>
      <c r="E79" s="89"/>
      <c r="F79" s="90"/>
      <c r="G79" s="90" t="str">
        <f t="shared" ref="G79:R79" si="16">IF(G77=G53,"Check",G77-G53)</f>
        <v>Check</v>
      </c>
      <c r="H79" s="90" t="str">
        <f t="shared" si="16"/>
        <v>Check</v>
      </c>
      <c r="I79" s="90" t="str">
        <f t="shared" si="16"/>
        <v>Check</v>
      </c>
      <c r="J79" s="90" t="str">
        <f t="shared" si="16"/>
        <v>Check</v>
      </c>
      <c r="K79" s="90" t="str">
        <f t="shared" si="16"/>
        <v>Check</v>
      </c>
      <c r="L79" s="90" t="str">
        <f t="shared" si="16"/>
        <v>Check</v>
      </c>
      <c r="M79" s="90" t="str">
        <f t="shared" si="16"/>
        <v>Check</v>
      </c>
      <c r="N79" s="90" t="str">
        <f t="shared" si="16"/>
        <v>Check</v>
      </c>
      <c r="O79" s="90" t="str">
        <f t="shared" si="16"/>
        <v>Check</v>
      </c>
      <c r="P79" s="90" t="str">
        <f t="shared" si="16"/>
        <v>Check</v>
      </c>
      <c r="Q79" s="90" t="str">
        <f t="shared" si="16"/>
        <v>Check</v>
      </c>
      <c r="R79" s="90" t="str">
        <f t="shared" si="16"/>
        <v>Check</v>
      </c>
    </row>
    <row r="82">
      <c r="B82" s="66" t="s">
        <v>202</v>
      </c>
    </row>
    <row r="84">
      <c r="B84" s="11" t="s">
        <v>203</v>
      </c>
    </row>
    <row r="85">
      <c r="B85" s="21" t="s">
        <v>177</v>
      </c>
      <c r="G85" s="67">
        <f t="shared" ref="G85:R85" si="17">G36</f>
        <v>-66983.4654</v>
      </c>
      <c r="H85" s="67">
        <f t="shared" si="17"/>
        <v>-65845.15877</v>
      </c>
      <c r="I85" s="67">
        <f t="shared" si="17"/>
        <v>-67383.58703</v>
      </c>
      <c r="J85" s="67">
        <f t="shared" si="17"/>
        <v>-69092.78</v>
      </c>
      <c r="K85" s="67">
        <f t="shared" si="17"/>
        <v>-70345.41391</v>
      </c>
      <c r="L85" s="67">
        <f t="shared" si="17"/>
        <v>-71566.9152</v>
      </c>
      <c r="M85" s="67">
        <f t="shared" si="17"/>
        <v>-72939.70371</v>
      </c>
      <c r="N85" s="67">
        <f t="shared" si="17"/>
        <v>-75278.73782</v>
      </c>
      <c r="O85" s="67">
        <f t="shared" si="17"/>
        <v>-76894.98832</v>
      </c>
      <c r="P85" s="67">
        <f t="shared" si="17"/>
        <v>-79438.75811</v>
      </c>
      <c r="Q85" s="67">
        <f t="shared" si="17"/>
        <v>-82248.51405</v>
      </c>
      <c r="R85" s="67">
        <f t="shared" si="17"/>
        <v>-87869.78285</v>
      </c>
    </row>
    <row r="86">
      <c r="B86" s="21" t="s">
        <v>204</v>
      </c>
      <c r="G86" s="75">
        <f t="shared" ref="G86:R86" si="18">G33</f>
        <v>0</v>
      </c>
      <c r="H86" s="75">
        <f t="shared" si="18"/>
        <v>2.361333333</v>
      </c>
      <c r="I86" s="75">
        <f t="shared" si="18"/>
        <v>7.40962309</v>
      </c>
      <c r="J86" s="75">
        <f t="shared" si="18"/>
        <v>15.2106929</v>
      </c>
      <c r="K86" s="75">
        <f t="shared" si="18"/>
        <v>25.83614826</v>
      </c>
      <c r="L86" s="75">
        <f t="shared" si="18"/>
        <v>39.96167616</v>
      </c>
      <c r="M86" s="75">
        <f t="shared" si="18"/>
        <v>57.7484554</v>
      </c>
      <c r="N86" s="75">
        <f t="shared" si="18"/>
        <v>79.29766721</v>
      </c>
      <c r="O86" s="75">
        <f t="shared" si="18"/>
        <v>106.4789319</v>
      </c>
      <c r="P86" s="75">
        <f t="shared" si="18"/>
        <v>139.8727542</v>
      </c>
      <c r="Q86" s="75">
        <f t="shared" si="18"/>
        <v>179.9233326</v>
      </c>
      <c r="R86" s="75">
        <f t="shared" si="18"/>
        <v>227.1168871</v>
      </c>
    </row>
    <row r="87">
      <c r="B87" s="21" t="s">
        <v>205</v>
      </c>
      <c r="G87" s="67">
        <f>-G44</f>
        <v>-661.1733333</v>
      </c>
      <c r="H87" s="75">
        <f t="shared" ref="H87:R87" si="19">IF(H44-G44&gt;0,(H44-G44)*-1,H44-G44)</f>
        <v>-763.3673542</v>
      </c>
      <c r="I87" s="75">
        <f t="shared" si="19"/>
        <v>-794.3371005</v>
      </c>
      <c r="J87" s="75">
        <f t="shared" si="19"/>
        <v>-827.2329449</v>
      </c>
      <c r="K87" s="75">
        <f t="shared" si="19"/>
        <v>-1029.605772</v>
      </c>
      <c r="L87" s="75">
        <f t="shared" si="19"/>
        <v>-1091.069505</v>
      </c>
      <c r="M87" s="75">
        <f t="shared" si="19"/>
        <v>-1136.486089</v>
      </c>
      <c r="N87" s="75">
        <f t="shared" si="19"/>
        <v>-1677.537785</v>
      </c>
      <c r="O87" s="75">
        <f t="shared" si="19"/>
        <v>-1866.362056</v>
      </c>
      <c r="P87" s="75">
        <f t="shared" si="19"/>
        <v>-2019.729528</v>
      </c>
      <c r="Q87" s="75">
        <f t="shared" si="19"/>
        <v>-2186.936019</v>
      </c>
      <c r="R87" s="75">
        <f t="shared" si="19"/>
        <v>-2369.228155</v>
      </c>
    </row>
    <row r="88">
      <c r="B88" s="87" t="s">
        <v>206</v>
      </c>
      <c r="G88" s="67">
        <f>G58</f>
        <v>882.9296292</v>
      </c>
      <c r="H88" s="67">
        <f t="shared" ref="H88:R88" si="20">IF(H58-G58&lt;0,(H58-G58)*-1,H58-G58)</f>
        <v>467.6265038</v>
      </c>
      <c r="I88" s="67">
        <f t="shared" si="20"/>
        <v>486.4994485</v>
      </c>
      <c r="J88" s="67">
        <f t="shared" si="20"/>
        <v>506.5493248</v>
      </c>
      <c r="K88" s="67">
        <f t="shared" si="20"/>
        <v>470.2321268</v>
      </c>
      <c r="L88" s="67">
        <f t="shared" si="20"/>
        <v>417.6084107</v>
      </c>
      <c r="M88" s="67">
        <f t="shared" si="20"/>
        <v>415.597781</v>
      </c>
      <c r="N88" s="67">
        <f t="shared" si="20"/>
        <v>850.7599115</v>
      </c>
      <c r="O88" s="67">
        <f t="shared" si="20"/>
        <v>544.2927271</v>
      </c>
      <c r="P88" s="67">
        <f t="shared" si="20"/>
        <v>934.328631</v>
      </c>
      <c r="Q88" s="67">
        <f t="shared" si="20"/>
        <v>1011.524125</v>
      </c>
      <c r="R88" s="67">
        <f t="shared" si="20"/>
        <v>1095.687399</v>
      </c>
    </row>
    <row r="89">
      <c r="B89" s="21" t="s">
        <v>207</v>
      </c>
      <c r="G89" s="75">
        <f>-SUM(G45:G46,G61)</f>
        <v>-15465.85267</v>
      </c>
      <c r="H89" s="75">
        <f t="shared" ref="H89:R89" si="21">IF(SUM(H45:H46,H61)-SUM(G45:G46,G61)&gt;0,(SUM(H45:H46,H61)-SUM(G45:G46,G61))*-1,SUM(H45:H46,H61)-SUM(G45:G46,G61))</f>
        <v>-289.2724755</v>
      </c>
      <c r="I89" s="75">
        <f t="shared" si="21"/>
        <v>-919.3118848</v>
      </c>
      <c r="J89" s="75">
        <f t="shared" si="21"/>
        <v>-981.1830936</v>
      </c>
      <c r="K89" s="75">
        <f t="shared" si="21"/>
        <v>-1100.254222</v>
      </c>
      <c r="L89" s="75">
        <f t="shared" si="21"/>
        <v>-1180.513022</v>
      </c>
      <c r="M89" s="75">
        <f t="shared" si="21"/>
        <v>-1261.226939</v>
      </c>
      <c r="N89" s="75">
        <f t="shared" si="21"/>
        <v>-1818.229839</v>
      </c>
      <c r="O89" s="75">
        <f t="shared" si="21"/>
        <v>-1993.946536</v>
      </c>
      <c r="P89" s="75">
        <f t="shared" si="21"/>
        <v>-2169.338673</v>
      </c>
      <c r="Q89" s="75">
        <f t="shared" si="21"/>
        <v>-2360.711423</v>
      </c>
      <c r="R89" s="75">
        <f t="shared" si="21"/>
        <v>-3142.449401</v>
      </c>
    </row>
    <row r="90">
      <c r="B90" s="87" t="s">
        <v>208</v>
      </c>
      <c r="G90" s="75">
        <f>SUM(G59:G60)</f>
        <v>10679.31</v>
      </c>
      <c r="H90" s="75">
        <f t="shared" ref="H90:R90" si="22">IF(SUM(H59:H60)-SUM(G59:G60)&lt;0,(SUM(H59:H60)-SUM(G59:G60))*-1,SUM(H59:H60)-SUM(G59:G60))</f>
        <v>1789.721227</v>
      </c>
      <c r="I90" s="75">
        <f t="shared" si="22"/>
        <v>2233.312249</v>
      </c>
      <c r="J90" s="75">
        <f t="shared" si="22"/>
        <v>2340.080177</v>
      </c>
      <c r="K90" s="75">
        <f t="shared" si="22"/>
        <v>2839.975038</v>
      </c>
      <c r="L90" s="75">
        <f t="shared" si="22"/>
        <v>3018.257822</v>
      </c>
      <c r="M90" s="75">
        <f t="shared" si="22"/>
        <v>3162.839569</v>
      </c>
      <c r="N90" s="75">
        <f t="shared" si="22"/>
        <v>4642.525042</v>
      </c>
      <c r="O90" s="75">
        <f t="shared" si="22"/>
        <v>5147.723018</v>
      </c>
      <c r="P90" s="75">
        <f t="shared" si="22"/>
        <v>5577.659148</v>
      </c>
      <c r="Q90" s="75">
        <f t="shared" si="22"/>
        <v>6046.482825</v>
      </c>
      <c r="R90" s="75">
        <f t="shared" si="22"/>
        <v>6901.464106</v>
      </c>
    </row>
    <row r="91">
      <c r="B91" s="87" t="s">
        <v>209</v>
      </c>
      <c r="G91" s="75">
        <f t="shared" ref="G91:R91" si="23">G30</f>
        <v>6175.006667</v>
      </c>
      <c r="H91" s="75">
        <f t="shared" si="23"/>
        <v>6277.629359</v>
      </c>
      <c r="I91" s="75">
        <f t="shared" si="23"/>
        <v>6631.736906</v>
      </c>
      <c r="J91" s="75">
        <f t="shared" si="23"/>
        <v>7010.029007</v>
      </c>
      <c r="K91" s="75">
        <f t="shared" si="23"/>
        <v>7432.480311</v>
      </c>
      <c r="L91" s="75">
        <f t="shared" si="23"/>
        <v>7885.981471</v>
      </c>
      <c r="M91" s="75">
        <f t="shared" si="23"/>
        <v>8370.989628</v>
      </c>
      <c r="N91" s="75">
        <f t="shared" si="23"/>
        <v>9069.523773</v>
      </c>
      <c r="O91" s="75">
        <f t="shared" si="23"/>
        <v>9835.107609</v>
      </c>
      <c r="P91" s="75">
        <f t="shared" si="23"/>
        <v>10668.21914</v>
      </c>
      <c r="Q91" s="75">
        <f t="shared" si="23"/>
        <v>11575.01338</v>
      </c>
      <c r="R91" s="75">
        <f t="shared" si="23"/>
        <v>12791.3778</v>
      </c>
    </row>
    <row r="92">
      <c r="B92" s="91"/>
    </row>
    <row r="93">
      <c r="B93" s="53" t="s">
        <v>210</v>
      </c>
      <c r="C93" s="54"/>
      <c r="D93" s="54"/>
      <c r="E93" s="54"/>
      <c r="F93" s="65"/>
      <c r="G93" s="65">
        <f t="shared" ref="G93:R93" si="24">SUM(G85:G91)</f>
        <v>-65373.2451</v>
      </c>
      <c r="H93" s="65">
        <f t="shared" si="24"/>
        <v>-58360.46017</v>
      </c>
      <c r="I93" s="65">
        <f t="shared" si="24"/>
        <v>-59738.27779</v>
      </c>
      <c r="J93" s="65">
        <f t="shared" si="24"/>
        <v>-61029.32684</v>
      </c>
      <c r="K93" s="65">
        <f t="shared" si="24"/>
        <v>-61706.75028</v>
      </c>
      <c r="L93" s="65">
        <f t="shared" si="24"/>
        <v>-62476.68835</v>
      </c>
      <c r="M93" s="65">
        <f t="shared" si="24"/>
        <v>-63330.24131</v>
      </c>
      <c r="N93" s="65">
        <f t="shared" si="24"/>
        <v>-64132.39905</v>
      </c>
      <c r="O93" s="65">
        <f t="shared" si="24"/>
        <v>-65121.69462</v>
      </c>
      <c r="P93" s="65">
        <f t="shared" si="24"/>
        <v>-66307.74663</v>
      </c>
      <c r="Q93" s="65">
        <f t="shared" si="24"/>
        <v>-67983.21783</v>
      </c>
      <c r="R93" s="65">
        <f t="shared" si="24"/>
        <v>-72365.81421</v>
      </c>
    </row>
    <row r="95">
      <c r="B95" s="11" t="s">
        <v>211</v>
      </c>
    </row>
    <row r="96">
      <c r="B96" s="21" t="s">
        <v>212</v>
      </c>
      <c r="G96" s="75">
        <f>-Inputs!H169</f>
        <v>-141.68</v>
      </c>
      <c r="H96" s="75">
        <f>-Inputs!I169</f>
        <v>-305.2587188</v>
      </c>
      <c r="I96" s="75">
        <f>-Inputs!J169</f>
        <v>-475.4738117</v>
      </c>
      <c r="J96" s="75">
        <f>-Inputs!K169</f>
        <v>-652.7380142</v>
      </c>
      <c r="K96" s="75">
        <f>-Inputs!L169</f>
        <v>-873.3678224</v>
      </c>
      <c r="L96" s="75">
        <f>-Inputs!M169</f>
        <v>-1107.168431</v>
      </c>
      <c r="M96" s="75">
        <f>-Inputs!N169</f>
        <v>-1350.701164</v>
      </c>
      <c r="N96" s="75">
        <f>-Inputs!O169</f>
        <v>-1710.173546</v>
      </c>
      <c r="O96" s="75">
        <f>-Inputs!P169</f>
        <v>-2110.108273</v>
      </c>
      <c r="P96" s="75">
        <f>-Inputs!Q169</f>
        <v>-2542.907457</v>
      </c>
      <c r="Q96" s="75">
        <f>-Inputs!R169</f>
        <v>-3011.536604</v>
      </c>
      <c r="R96" s="75">
        <f>-Inputs!S169</f>
        <v>-3519.228352</v>
      </c>
    </row>
    <row r="97">
      <c r="B97" s="21" t="s">
        <v>213</v>
      </c>
      <c r="F97" s="75"/>
      <c r="G97" s="75">
        <v>0.0</v>
      </c>
      <c r="H97" s="75">
        <v>0.0</v>
      </c>
      <c r="I97" s="75">
        <v>0.0</v>
      </c>
      <c r="J97" s="75">
        <v>0.0</v>
      </c>
      <c r="K97" s="75">
        <v>0.0</v>
      </c>
      <c r="L97" s="75">
        <v>0.0</v>
      </c>
      <c r="M97" s="75">
        <v>0.0</v>
      </c>
      <c r="N97" s="75">
        <v>0.0</v>
      </c>
      <c r="O97" s="75">
        <v>0.0</v>
      </c>
      <c r="P97" s="75">
        <v>0.0</v>
      </c>
      <c r="Q97" s="75">
        <v>0.0</v>
      </c>
      <c r="R97" s="75">
        <v>0.0</v>
      </c>
    </row>
    <row r="99">
      <c r="B99" s="53" t="s">
        <v>214</v>
      </c>
      <c r="C99" s="54"/>
      <c r="D99" s="54"/>
      <c r="E99" s="54"/>
      <c r="F99" s="65"/>
      <c r="G99" s="65">
        <f t="shared" ref="G99:R99" si="25">SUM(G96:G97)</f>
        <v>-141.68</v>
      </c>
      <c r="H99" s="65">
        <f t="shared" si="25"/>
        <v>-305.2587188</v>
      </c>
      <c r="I99" s="65">
        <f t="shared" si="25"/>
        <v>-475.4738117</v>
      </c>
      <c r="J99" s="65">
        <f t="shared" si="25"/>
        <v>-652.7380142</v>
      </c>
      <c r="K99" s="65">
        <f t="shared" si="25"/>
        <v>-873.3678224</v>
      </c>
      <c r="L99" s="65">
        <f t="shared" si="25"/>
        <v>-1107.168431</v>
      </c>
      <c r="M99" s="65">
        <f t="shared" si="25"/>
        <v>-1350.701164</v>
      </c>
      <c r="N99" s="65">
        <f t="shared" si="25"/>
        <v>-1710.173546</v>
      </c>
      <c r="O99" s="65">
        <f t="shared" si="25"/>
        <v>-2110.108273</v>
      </c>
      <c r="P99" s="65">
        <f t="shared" si="25"/>
        <v>-2542.907457</v>
      </c>
      <c r="Q99" s="65">
        <f t="shared" si="25"/>
        <v>-3011.536604</v>
      </c>
      <c r="R99" s="65">
        <f t="shared" si="25"/>
        <v>-3519.228352</v>
      </c>
    </row>
    <row r="101">
      <c r="B101" s="11" t="s">
        <v>215</v>
      </c>
    </row>
    <row r="102">
      <c r="B102" s="21" t="s">
        <v>216</v>
      </c>
      <c r="F102" s="78"/>
      <c r="G102" s="78">
        <f>Inputs!D175</f>
        <v>2000000</v>
      </c>
      <c r="H102" s="78">
        <v>0.0</v>
      </c>
      <c r="I102" s="78">
        <v>0.0</v>
      </c>
      <c r="J102" s="78">
        <v>0.0</v>
      </c>
      <c r="K102" s="78">
        <v>0.0</v>
      </c>
      <c r="L102" s="78">
        <v>0.0</v>
      </c>
      <c r="M102" s="78">
        <v>0.0</v>
      </c>
      <c r="N102" s="78">
        <v>0.0</v>
      </c>
      <c r="O102" s="78">
        <v>0.0</v>
      </c>
      <c r="P102" s="78">
        <v>0.0</v>
      </c>
      <c r="Q102" s="78">
        <v>0.0</v>
      </c>
      <c r="R102" s="78">
        <v>0.0</v>
      </c>
    </row>
    <row r="103">
      <c r="B103" s="21" t="s">
        <v>217</v>
      </c>
      <c r="F103" s="78"/>
      <c r="G103" s="78">
        <v>0.0</v>
      </c>
      <c r="H103" s="75">
        <f t="shared" ref="H103:R103" si="26">G103</f>
        <v>0</v>
      </c>
      <c r="I103" s="75">
        <f t="shared" si="26"/>
        <v>0</v>
      </c>
      <c r="J103" s="75">
        <f t="shared" si="26"/>
        <v>0</v>
      </c>
      <c r="K103" s="75">
        <f t="shared" si="26"/>
        <v>0</v>
      </c>
      <c r="L103" s="75">
        <f t="shared" si="26"/>
        <v>0</v>
      </c>
      <c r="M103" s="75">
        <f t="shared" si="26"/>
        <v>0</v>
      </c>
      <c r="N103" s="75">
        <f t="shared" si="26"/>
        <v>0</v>
      </c>
      <c r="O103" s="75">
        <f t="shared" si="26"/>
        <v>0</v>
      </c>
      <c r="P103" s="75">
        <f t="shared" si="26"/>
        <v>0</v>
      </c>
      <c r="Q103" s="75">
        <f t="shared" si="26"/>
        <v>0</v>
      </c>
      <c r="R103" s="75">
        <f t="shared" si="26"/>
        <v>0</v>
      </c>
    </row>
    <row r="104">
      <c r="B104" s="21" t="s">
        <v>218</v>
      </c>
      <c r="F104" s="78"/>
      <c r="G104" s="78">
        <f>Inputs!H159</f>
        <v>0</v>
      </c>
      <c r="H104" s="78">
        <f>Inputs!I159</f>
        <v>0</v>
      </c>
      <c r="I104" s="78">
        <f>Inputs!J159</f>
        <v>0</v>
      </c>
      <c r="J104" s="78">
        <f>Inputs!K159</f>
        <v>0</v>
      </c>
      <c r="K104" s="78">
        <f>Inputs!L159</f>
        <v>0</v>
      </c>
      <c r="L104" s="78">
        <f>Inputs!M159</f>
        <v>0</v>
      </c>
      <c r="M104" s="78">
        <f>Inputs!N159</f>
        <v>0</v>
      </c>
      <c r="N104" s="78">
        <f>Inputs!O159</f>
        <v>0</v>
      </c>
      <c r="O104" s="78">
        <f>Inputs!P159</f>
        <v>0</v>
      </c>
      <c r="P104" s="78">
        <f>Inputs!Q159</f>
        <v>0</v>
      </c>
      <c r="Q104" s="78">
        <f>Inputs!R159</f>
        <v>0</v>
      </c>
      <c r="R104" s="78">
        <f>Inputs!S159</f>
        <v>0</v>
      </c>
    </row>
    <row r="106">
      <c r="B106" s="53" t="s">
        <v>219</v>
      </c>
      <c r="C106" s="54"/>
      <c r="D106" s="54"/>
      <c r="E106" s="54"/>
      <c r="F106" s="65"/>
      <c r="G106" s="65">
        <f t="shared" ref="G106:R106" si="27">SUM(G102:G104)</f>
        <v>2000000</v>
      </c>
      <c r="H106" s="65">
        <f t="shared" si="27"/>
        <v>0</v>
      </c>
      <c r="I106" s="65">
        <f t="shared" si="27"/>
        <v>0</v>
      </c>
      <c r="J106" s="65">
        <f t="shared" si="27"/>
        <v>0</v>
      </c>
      <c r="K106" s="65">
        <f t="shared" si="27"/>
        <v>0</v>
      </c>
      <c r="L106" s="65">
        <f t="shared" si="27"/>
        <v>0</v>
      </c>
      <c r="M106" s="65">
        <f t="shared" si="27"/>
        <v>0</v>
      </c>
      <c r="N106" s="65">
        <f t="shared" si="27"/>
        <v>0</v>
      </c>
      <c r="O106" s="65">
        <f t="shared" si="27"/>
        <v>0</v>
      </c>
      <c r="P106" s="65">
        <f t="shared" si="27"/>
        <v>0</v>
      </c>
      <c r="Q106" s="65">
        <f t="shared" si="27"/>
        <v>0</v>
      </c>
      <c r="R106" s="65">
        <f t="shared" si="27"/>
        <v>0</v>
      </c>
    </row>
    <row r="108">
      <c r="B108" s="53" t="s">
        <v>220</v>
      </c>
      <c r="C108" s="54"/>
      <c r="D108" s="54"/>
      <c r="E108" s="54"/>
      <c r="F108" s="65"/>
      <c r="G108" s="65">
        <f t="shared" ref="G108:R108" si="28">G106+G99+G93</f>
        <v>1934485.075</v>
      </c>
      <c r="H108" s="65">
        <f t="shared" si="28"/>
        <v>-58665.71889</v>
      </c>
      <c r="I108" s="65">
        <f t="shared" si="28"/>
        <v>-60213.7516</v>
      </c>
      <c r="J108" s="65">
        <f t="shared" si="28"/>
        <v>-61682.06485</v>
      </c>
      <c r="K108" s="65">
        <f t="shared" si="28"/>
        <v>-62580.1181</v>
      </c>
      <c r="L108" s="65">
        <f t="shared" si="28"/>
        <v>-63583.85678</v>
      </c>
      <c r="M108" s="65">
        <f t="shared" si="28"/>
        <v>-64680.94247</v>
      </c>
      <c r="N108" s="65">
        <f t="shared" si="28"/>
        <v>-65842.5726</v>
      </c>
      <c r="O108" s="65">
        <f t="shared" si="28"/>
        <v>-67231.80289</v>
      </c>
      <c r="P108" s="65">
        <f t="shared" si="28"/>
        <v>-68850.65409</v>
      </c>
      <c r="Q108" s="65">
        <f t="shared" si="28"/>
        <v>-70994.75444</v>
      </c>
      <c r="R108" s="65">
        <f t="shared" si="28"/>
        <v>-75885.04257</v>
      </c>
    </row>
    <row r="109">
      <c r="B109" s="53"/>
      <c r="C109" s="54"/>
      <c r="D109" s="54"/>
      <c r="E109" s="54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>
      <c r="B110" s="53" t="s">
        <v>221</v>
      </c>
      <c r="C110" s="54"/>
      <c r="D110" s="54"/>
      <c r="E110" s="54"/>
      <c r="F110" s="65"/>
      <c r="G110" s="65">
        <f>G108</f>
        <v>1934485.075</v>
      </c>
      <c r="H110" s="65">
        <f t="shared" ref="H110:R110" si="29">G110+H108</f>
        <v>1875819.356</v>
      </c>
      <c r="I110" s="65">
        <f t="shared" si="29"/>
        <v>1815605.604</v>
      </c>
      <c r="J110" s="65">
        <f t="shared" si="29"/>
        <v>1753923.54</v>
      </c>
      <c r="K110" s="65">
        <f t="shared" si="29"/>
        <v>1691343.421</v>
      </c>
      <c r="L110" s="65">
        <f t="shared" si="29"/>
        <v>1627759.565</v>
      </c>
      <c r="M110" s="65">
        <f t="shared" si="29"/>
        <v>1563078.622</v>
      </c>
      <c r="N110" s="65">
        <f t="shared" si="29"/>
        <v>1497236.05</v>
      </c>
      <c r="O110" s="65">
        <f t="shared" si="29"/>
        <v>1430004.247</v>
      </c>
      <c r="P110" s="65">
        <f t="shared" si="29"/>
        <v>1361153.593</v>
      </c>
      <c r="Q110" s="65">
        <f t="shared" si="29"/>
        <v>1290158.838</v>
      </c>
      <c r="R110" s="65">
        <f t="shared" si="29"/>
        <v>1214273.796</v>
      </c>
    </row>
  </sheetData>
  <conditionalFormatting sqref="F17:R17">
    <cfRule type="cellIs" dxfId="0" priority="1" operator="greaterThanOrEqual">
      <formula>0.7</formula>
    </cfRule>
  </conditionalFormatting>
  <conditionalFormatting sqref="F17:R17">
    <cfRule type="cellIs" dxfId="1" priority="2" operator="lessThanOrEqual">
      <formula>0.4</formula>
    </cfRule>
  </conditionalFormatting>
  <conditionalFormatting sqref="F17:R17">
    <cfRule type="cellIs" dxfId="2" priority="3" operator="between">
      <formula>0.41</formula>
      <formula>0.69</formula>
    </cfRule>
  </conditionalFormatting>
  <conditionalFormatting sqref="F37:R37">
    <cfRule type="cellIs" dxfId="3" priority="4" operator="greaterThanOrEqual">
      <formula>0.3</formula>
    </cfRule>
  </conditionalFormatting>
  <conditionalFormatting sqref="F37:R37">
    <cfRule type="cellIs" dxfId="4" priority="5" operator="lessThanOrEqual">
      <formula>0.1</formula>
    </cfRule>
  </conditionalFormatting>
  <conditionalFormatting sqref="F37:R37">
    <cfRule type="cellIs" dxfId="5" priority="6" operator="between">
      <formula>0.11</formula>
      <formula>0.29999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3.75"/>
    <col customWidth="1" min="2" max="2" width="28.75"/>
    <col customWidth="1" min="3" max="14" width="13.88"/>
  </cols>
  <sheetData>
    <row r="2">
      <c r="B2" s="11" t="s">
        <v>222</v>
      </c>
    </row>
    <row r="4">
      <c r="C4" s="36" t="str">
        <f>Financials!G3</f>
        <v>January</v>
      </c>
      <c r="D4" s="36" t="str">
        <f>Financials!H3</f>
        <v>February</v>
      </c>
      <c r="E4" s="36" t="str">
        <f>Financials!I3</f>
        <v>March</v>
      </c>
      <c r="F4" s="36" t="str">
        <f>Financials!J3</f>
        <v>April</v>
      </c>
      <c r="G4" s="36" t="str">
        <f>Financials!K3</f>
        <v>May</v>
      </c>
      <c r="H4" s="36" t="str">
        <f>Financials!L3</f>
        <v>June</v>
      </c>
      <c r="I4" s="36" t="str">
        <f>Financials!M3</f>
        <v>July</v>
      </c>
      <c r="J4" s="36" t="str">
        <f>Financials!N3</f>
        <v>August</v>
      </c>
      <c r="K4" s="36" t="str">
        <f>Financials!O3</f>
        <v>September</v>
      </c>
      <c r="L4" s="36" t="str">
        <f>Financials!P3</f>
        <v>October</v>
      </c>
      <c r="M4" s="36" t="str">
        <f>Financials!Q3</f>
        <v>November</v>
      </c>
      <c r="N4" s="36" t="str">
        <f>Financials!R3</f>
        <v>December</v>
      </c>
    </row>
    <row r="5">
      <c r="B5" s="11" t="s">
        <v>223</v>
      </c>
      <c r="C5" s="92">
        <f>Financials!G12</f>
        <v>2833.6</v>
      </c>
      <c r="D5" s="92">
        <f>Financials!H12</f>
        <v>6105.174375</v>
      </c>
      <c r="E5" s="92">
        <f>Financials!I12</f>
        <v>9509.476234</v>
      </c>
      <c r="F5" s="92">
        <f>Financials!J12</f>
        <v>13054.76028</v>
      </c>
      <c r="G5" s="92">
        <f>Financials!K12</f>
        <v>17467.35645</v>
      </c>
      <c r="H5" s="92">
        <f>Financials!L12</f>
        <v>22143.36861</v>
      </c>
      <c r="I5" s="92">
        <f>Financials!M12</f>
        <v>27014.02328</v>
      </c>
      <c r="J5" s="92">
        <f>Financials!N12</f>
        <v>34203.47093</v>
      </c>
      <c r="K5" s="92">
        <f>Financials!O12</f>
        <v>42202.16545</v>
      </c>
      <c r="L5" s="92">
        <f>Financials!P12</f>
        <v>50858.14915</v>
      </c>
      <c r="M5" s="92">
        <f>Financials!Q12</f>
        <v>60230.73208</v>
      </c>
      <c r="N5" s="92">
        <f>Financials!R12</f>
        <v>70384.56703</v>
      </c>
    </row>
    <row r="6">
      <c r="B6" s="11" t="s">
        <v>224</v>
      </c>
      <c r="C6" s="93">
        <f t="shared" ref="C6:N6" si="1">C5*12</f>
        <v>34003.2</v>
      </c>
      <c r="D6" s="93">
        <f t="shared" si="1"/>
        <v>73262.0925</v>
      </c>
      <c r="E6" s="93">
        <f t="shared" si="1"/>
        <v>114113.7148</v>
      </c>
      <c r="F6" s="93">
        <f t="shared" si="1"/>
        <v>156657.1234</v>
      </c>
      <c r="G6" s="93">
        <f t="shared" si="1"/>
        <v>209608.2774</v>
      </c>
      <c r="H6" s="93">
        <f t="shared" si="1"/>
        <v>265720.4233</v>
      </c>
      <c r="I6" s="93">
        <f t="shared" si="1"/>
        <v>324168.2793</v>
      </c>
      <c r="J6" s="93">
        <f t="shared" si="1"/>
        <v>410441.6511</v>
      </c>
      <c r="K6" s="93">
        <f t="shared" si="1"/>
        <v>506425.9854</v>
      </c>
      <c r="L6" s="93">
        <f t="shared" si="1"/>
        <v>610297.7898</v>
      </c>
      <c r="M6" s="93">
        <f t="shared" si="1"/>
        <v>722768.785</v>
      </c>
      <c r="N6" s="93">
        <f t="shared" si="1"/>
        <v>844614.8044</v>
      </c>
    </row>
    <row r="7">
      <c r="B7" s="11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</row>
    <row r="8">
      <c r="B8" s="11" t="s">
        <v>225</v>
      </c>
      <c r="C8" s="92">
        <f>SUM(Inputs!H29,Inputs!H13)/SUM(Inputs!H34,Inputs!H17)</f>
        <v>542.3728814</v>
      </c>
      <c r="D8" s="92">
        <f>SUM(Inputs!I29,Inputs!I13)/SUM(Inputs!I34,Inputs!I17)</f>
        <v>549.273021</v>
      </c>
      <c r="E8" s="92">
        <f>SUM(Inputs!J29,Inputs!J13)/SUM(Inputs!J34,Inputs!J17)</f>
        <v>556.4414345</v>
      </c>
      <c r="F8" s="92">
        <f>SUM(Inputs!K29,Inputs!K13)/SUM(Inputs!K34,Inputs!K17)</f>
        <v>563.8821381</v>
      </c>
      <c r="G8" s="92">
        <f>SUM(Inputs!L29,Inputs!L13)/SUM(Inputs!L34,Inputs!L17)</f>
        <v>449.3529425</v>
      </c>
      <c r="H8" s="92">
        <f>SUM(Inputs!M29,Inputs!M13)/SUM(Inputs!M34,Inputs!M17)</f>
        <v>456.663113</v>
      </c>
      <c r="I8" s="92">
        <f>SUM(Inputs!N29,Inputs!N13)/SUM(Inputs!N34,Inputs!N17)</f>
        <v>464.2645964</v>
      </c>
      <c r="J8" s="92">
        <f>SUM(Inputs!O29,Inputs!O13)/SUM(Inputs!O34,Inputs!O17)</f>
        <v>375.8795627</v>
      </c>
      <c r="K8" s="92">
        <f>SUM(Inputs!P29,Inputs!P13)/SUM(Inputs!P34,Inputs!P17)</f>
        <v>377.9972326</v>
      </c>
      <c r="L8" s="92">
        <f>SUM(Inputs!Q29,Inputs!Q13)/SUM(Inputs!Q34,Inputs!Q17)</f>
        <v>380.1416154</v>
      </c>
      <c r="M8" s="92">
        <f>SUM(Inputs!R29,Inputs!R13)/SUM(Inputs!R34,Inputs!R17)</f>
        <v>382.3128519</v>
      </c>
      <c r="N8" s="92">
        <f>SUM(Inputs!S29,Inputs!S13)/SUM(Inputs!S34,Inputs!S17)</f>
        <v>384.5110773</v>
      </c>
    </row>
    <row r="9">
      <c r="B9" s="11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</row>
    <row r="10">
      <c r="B10" s="11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</row>
    <row r="11">
      <c r="B11" s="11" t="s">
        <v>226</v>
      </c>
      <c r="C11" s="95">
        <f>Financials!G12/SUM(Inputs!H48,Inputs!H60,Inputs!H70)</f>
        <v>29.48422634</v>
      </c>
      <c r="D11" s="95">
        <f>Financials!H12/SUM(Inputs!I48,Inputs!I60,Inputs!I70)</f>
        <v>30.32368868</v>
      </c>
      <c r="E11" s="95">
        <f>Financials!I12/SUM(Inputs!J48,Inputs!J60,Inputs!J70)</f>
        <v>30.605396</v>
      </c>
      <c r="F11" s="95">
        <f>Financials!J12/SUM(Inputs!K48,Inputs!K60,Inputs!K70)</f>
        <v>30.75297485</v>
      </c>
      <c r="G11" s="95">
        <f>Financials!K12/SUM(Inputs!L48,Inputs!L60,Inputs!L70)</f>
        <v>30.78907531</v>
      </c>
      <c r="H11" s="95">
        <f>Financials!L12/SUM(Inputs!M48,Inputs!M60,Inputs!M70)</f>
        <v>30.87407412</v>
      </c>
      <c r="I11" s="95">
        <f>Financials!M12/SUM(Inputs!N48,Inputs!N60,Inputs!N70)</f>
        <v>30.9367139</v>
      </c>
      <c r="J11" s="95">
        <f>Financials!N12/SUM(Inputs!O48,Inputs!O60,Inputs!O70)</f>
        <v>30.88903095</v>
      </c>
      <c r="K11" s="95">
        <f>Financials!O12/SUM(Inputs!P48,Inputs!P60,Inputs!P70)</f>
        <v>30.9397276</v>
      </c>
      <c r="L11" s="95">
        <f>Financials!P12/SUM(Inputs!Q48,Inputs!Q60,Inputs!Q70)</f>
        <v>30.98029062</v>
      </c>
      <c r="M11" s="95">
        <f>Financials!Q12/SUM(Inputs!R48,Inputs!R60,Inputs!R70)</f>
        <v>31.01411662</v>
      </c>
      <c r="N11" s="95">
        <f>Financials!R12/SUM(Inputs!S48,Inputs!S60,Inputs!S70)</f>
        <v>31.04317255</v>
      </c>
    </row>
    <row r="12"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</row>
    <row r="13">
      <c r="B13" s="11" t="s">
        <v>227</v>
      </c>
      <c r="C13" s="97">
        <f>Financials!G17</f>
        <v>0.3323009379</v>
      </c>
      <c r="D13" s="97">
        <f>Financials!H17</f>
        <v>0.5259678629</v>
      </c>
      <c r="E13" s="97">
        <f>Financials!I17</f>
        <v>0.5860394855</v>
      </c>
      <c r="F13" s="97">
        <f>Financials!J17</f>
        <v>0.6153119319</v>
      </c>
      <c r="G13" s="97">
        <f>Financials!K17</f>
        <v>0.6548046178</v>
      </c>
      <c r="H13" s="97">
        <f>Financials!L17</f>
        <v>0.6872866964</v>
      </c>
      <c r="I13" s="97">
        <f>Financials!M17</f>
        <v>0.7107023806</v>
      </c>
      <c r="J13" s="97">
        <f>Financials!N17</f>
        <v>0.7182113594</v>
      </c>
      <c r="K13" s="97">
        <f>Financials!O17</f>
        <v>0.7439825417</v>
      </c>
      <c r="L13" s="97">
        <f>Financials!P17</f>
        <v>0.7481893437</v>
      </c>
      <c r="M13" s="97">
        <f>Financials!Q17</f>
        <v>0.7513864585</v>
      </c>
      <c r="N13" s="97">
        <f>Financials!R17</f>
        <v>0.7538938163</v>
      </c>
    </row>
    <row r="14">
      <c r="B14" s="11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</row>
    <row r="15">
      <c r="B15" s="11" t="s">
        <v>68</v>
      </c>
      <c r="C15" s="98">
        <f>(Inputs!H43/100*Inputs!H45+Inputs!H55/100*Inputs!H57)/(Inputs!H55/100+Inputs!H43/100)</f>
        <v>0.012</v>
      </c>
      <c r="D15" s="98">
        <f>(Inputs!I43/100*Inputs!I45+Inputs!I55/100*Inputs!I57)/(Inputs!I55/100+Inputs!I43/100)</f>
        <v>0.012</v>
      </c>
      <c r="E15" s="98">
        <f>(Inputs!J43/100*Inputs!J45+Inputs!J55/100*Inputs!J57)/(Inputs!J55/100+Inputs!J43/100)</f>
        <v>0.012</v>
      </c>
      <c r="F15" s="98">
        <f>(Inputs!K43/100*Inputs!K45+Inputs!K55/100*Inputs!K57)/(Inputs!K55/100+Inputs!K43/100)</f>
        <v>0.012</v>
      </c>
      <c r="G15" s="98">
        <f>(Inputs!L43/100*Inputs!L45+Inputs!L55/100*Inputs!L57)/(Inputs!L55/100+Inputs!L43/100)</f>
        <v>0.012</v>
      </c>
      <c r="H15" s="98">
        <f>(Inputs!M43/100*Inputs!M45+Inputs!M55/100*Inputs!M57)/(Inputs!M55/100+Inputs!M43/100)</f>
        <v>0.012</v>
      </c>
      <c r="I15" s="98">
        <f>(Inputs!N43/100*Inputs!N45+Inputs!N55/100*Inputs!N57)/(Inputs!N55/100+Inputs!N43/100)</f>
        <v>0.012</v>
      </c>
      <c r="J15" s="98">
        <f>(Inputs!O43/100*Inputs!O45+Inputs!O55/100*Inputs!O57)/(Inputs!O55/100+Inputs!O43/100)</f>
        <v>0.012</v>
      </c>
      <c r="K15" s="98">
        <f>(Inputs!P43/100*Inputs!P45+Inputs!P55/100*Inputs!P57)/(Inputs!P55/100+Inputs!P43/100)</f>
        <v>0.012</v>
      </c>
      <c r="L15" s="98">
        <f>(Inputs!Q43/100*Inputs!Q45+Inputs!Q55/100*Inputs!Q57)/(Inputs!Q55/100+Inputs!Q43/100)</f>
        <v>0.012</v>
      </c>
      <c r="M15" s="98">
        <f>(Inputs!R43/100*Inputs!R45+Inputs!R55/100*Inputs!R57)/(Inputs!R55/100+Inputs!R43/100)</f>
        <v>0.012</v>
      </c>
      <c r="N15" s="98">
        <f>(Inputs!S43/100*Inputs!S45+Inputs!S55/100*Inputs!S57)/(Inputs!S55/100+Inputs!S43/100)</f>
        <v>0.012</v>
      </c>
    </row>
    <row r="16">
      <c r="B16" s="11"/>
      <c r="C16" s="99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</row>
    <row r="17">
      <c r="B17" s="11" t="s">
        <v>228</v>
      </c>
      <c r="C17" s="100">
        <f t="shared" ref="C17:N17" si="2">1/C15</f>
        <v>83.33333333</v>
      </c>
      <c r="D17" s="100">
        <f t="shared" si="2"/>
        <v>83.33333333</v>
      </c>
      <c r="E17" s="100">
        <f t="shared" si="2"/>
        <v>83.33333333</v>
      </c>
      <c r="F17" s="100">
        <f t="shared" si="2"/>
        <v>83.33333333</v>
      </c>
      <c r="G17" s="100">
        <f t="shared" si="2"/>
        <v>83.33333333</v>
      </c>
      <c r="H17" s="100">
        <f t="shared" si="2"/>
        <v>83.33333333</v>
      </c>
      <c r="I17" s="100">
        <f t="shared" si="2"/>
        <v>83.33333333</v>
      </c>
      <c r="J17" s="100">
        <f t="shared" si="2"/>
        <v>83.33333333</v>
      </c>
      <c r="K17" s="100">
        <f t="shared" si="2"/>
        <v>83.33333333</v>
      </c>
      <c r="L17" s="100">
        <f t="shared" si="2"/>
        <v>83.33333333</v>
      </c>
      <c r="M17" s="100">
        <f t="shared" si="2"/>
        <v>83.33333333</v>
      </c>
      <c r="N17" s="100">
        <f t="shared" si="2"/>
        <v>83.33333333</v>
      </c>
    </row>
    <row r="18">
      <c r="B18" s="11"/>
      <c r="C18" s="99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</row>
    <row r="19">
      <c r="B19" s="11" t="s">
        <v>229</v>
      </c>
      <c r="C19" s="101">
        <f>(C11/C15)*Financials!G17</f>
        <v>816.469672</v>
      </c>
      <c r="D19" s="101">
        <f>(D11/D15)*Financials!H17</f>
        <v>1329.107144</v>
      </c>
      <c r="E19" s="101">
        <f>(E11/E15)*Financials!I17</f>
        <v>1494.66421</v>
      </c>
      <c r="F19" s="101">
        <f>(F11/F15)*Financials!J17</f>
        <v>1576.889364</v>
      </c>
      <c r="G19" s="101">
        <f>(G11/G15)*Financials!K17</f>
        <v>1680.069058</v>
      </c>
      <c r="H19" s="101">
        <f>(H11/H15)*Financials!L17</f>
        <v>1768.278367</v>
      </c>
      <c r="I19" s="101">
        <f>(I11/I15)*Financials!M17</f>
        <v>1832.233018</v>
      </c>
      <c r="J19" s="101">
        <f>(J11/J15)*Financials!N17</f>
        <v>1848.737742</v>
      </c>
      <c r="K19" s="101">
        <f>(K11/K15)*Financials!O17</f>
        <v>1918.218098</v>
      </c>
      <c r="L19" s="101">
        <f>(L11/L15)*Financials!P17</f>
        <v>1931.593608</v>
      </c>
      <c r="M19" s="101">
        <f>(M11/M15)*Financials!Q17</f>
        <v>1941.965604</v>
      </c>
      <c r="N19" s="101">
        <f>(N11/N15)*Financials!R17</f>
        <v>1950.271319</v>
      </c>
    </row>
    <row r="20">
      <c r="B20" s="11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</row>
    <row r="21">
      <c r="B21" s="11" t="s">
        <v>230</v>
      </c>
      <c r="C21" s="99">
        <f t="shared" ref="C21:N21" si="3">C19/C8</f>
        <v>1.505365958</v>
      </c>
      <c r="D21" s="99">
        <f t="shared" si="3"/>
        <v>2.41975683</v>
      </c>
      <c r="E21" s="99">
        <f t="shared" si="3"/>
        <v>2.686112352</v>
      </c>
      <c r="F21" s="99">
        <f t="shared" si="3"/>
        <v>2.796487524</v>
      </c>
      <c r="G21" s="99">
        <f t="shared" si="3"/>
        <v>3.738862927</v>
      </c>
      <c r="H21" s="99">
        <f t="shared" si="3"/>
        <v>3.872172543</v>
      </c>
      <c r="I21" s="99">
        <f t="shared" si="3"/>
        <v>3.946527545</v>
      </c>
      <c r="J21" s="99">
        <f t="shared" si="3"/>
        <v>4.918431131</v>
      </c>
      <c r="K21" s="99">
        <f t="shared" si="3"/>
        <v>5.074688206</v>
      </c>
      <c r="L21" s="99">
        <f t="shared" si="3"/>
        <v>5.081247435</v>
      </c>
      <c r="M21" s="99">
        <f t="shared" si="3"/>
        <v>5.079519545</v>
      </c>
      <c r="N21" s="99">
        <f t="shared" si="3"/>
        <v>5.072080972</v>
      </c>
    </row>
    <row r="22"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</row>
    <row r="23">
      <c r="B23" s="11" t="s">
        <v>231</v>
      </c>
      <c r="C23" s="102">
        <f t="shared" ref="C23:N23" si="4">C19-C8</f>
        <v>274.0967907</v>
      </c>
      <c r="D23" s="102">
        <f t="shared" si="4"/>
        <v>779.8341233</v>
      </c>
      <c r="E23" s="102">
        <f t="shared" si="4"/>
        <v>938.2227758</v>
      </c>
      <c r="F23" s="102">
        <f t="shared" si="4"/>
        <v>1013.007226</v>
      </c>
      <c r="G23" s="102">
        <f t="shared" si="4"/>
        <v>1230.716115</v>
      </c>
      <c r="H23" s="102">
        <f t="shared" si="4"/>
        <v>1311.615254</v>
      </c>
      <c r="I23" s="102">
        <f t="shared" si="4"/>
        <v>1367.968421</v>
      </c>
      <c r="J23" s="102">
        <f t="shared" si="4"/>
        <v>1472.85818</v>
      </c>
      <c r="K23" s="102">
        <f t="shared" si="4"/>
        <v>1540.220865</v>
      </c>
      <c r="L23" s="102">
        <f t="shared" si="4"/>
        <v>1551.451993</v>
      </c>
      <c r="M23" s="102">
        <f t="shared" si="4"/>
        <v>1559.652752</v>
      </c>
      <c r="N23" s="102">
        <f t="shared" si="4"/>
        <v>1565.760242</v>
      </c>
    </row>
    <row r="24">
      <c r="B24" s="11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</row>
    <row r="25">
      <c r="B25" s="11" t="s">
        <v>232</v>
      </c>
      <c r="C25" s="103">
        <f>C8/(C11*Financials!G17)</f>
        <v>55.35752479</v>
      </c>
      <c r="D25" s="103">
        <f>D8/(D11*Financials!H17)</f>
        <v>34.43872223</v>
      </c>
      <c r="E25" s="103">
        <f>E8/(E11*Financials!I17)</f>
        <v>31.02377057</v>
      </c>
      <c r="F25" s="103">
        <f>F8/(F11*Financials!J17)</f>
        <v>29.79928665</v>
      </c>
      <c r="G25" s="103">
        <f>G8/(G11*Financials!K17)</f>
        <v>22.28841628</v>
      </c>
      <c r="H25" s="103">
        <f>H8/(H11*Financials!L17)</f>
        <v>21.52107955</v>
      </c>
      <c r="I25" s="103">
        <f>I8/(I11*Financials!M17)</f>
        <v>21.1156092</v>
      </c>
      <c r="J25" s="103">
        <f>J8/(J11*Financials!N17)</f>
        <v>16.94307211</v>
      </c>
      <c r="K25" s="103">
        <f>K8/(K11*Financials!O17)</f>
        <v>16.42137013</v>
      </c>
      <c r="L25" s="103">
        <f>L8/(L11*Financials!P17)</f>
        <v>16.40017228</v>
      </c>
      <c r="M25" s="103">
        <f>M8/(M11*Financials!Q17)</f>
        <v>16.40575109</v>
      </c>
      <c r="N25" s="103">
        <f>N8/(N11*Financials!R17)</f>
        <v>16.42981131</v>
      </c>
    </row>
    <row r="26"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</row>
    <row r="27">
      <c r="B27" s="11" t="s">
        <v>233</v>
      </c>
      <c r="C27" s="104">
        <f>SUM(Financials!G14,Financials!G28)</f>
        <v>63642.05873</v>
      </c>
      <c r="D27" s="104">
        <f>SUM(Financials!H14,Financials!H28)</f>
        <v>65670.34245</v>
      </c>
      <c r="E27" s="104">
        <f>SUM(Financials!I14,Financials!I28)</f>
        <v>70253.91673</v>
      </c>
      <c r="F27" s="104">
        <f>SUM(Financials!J14,Financials!J28)</f>
        <v>75122.30058</v>
      </c>
      <c r="G27" s="104">
        <f>SUM(Financials!K14,Financials!K28)</f>
        <v>80354.4539</v>
      </c>
      <c r="H27" s="104">
        <f>SUM(Financials!L14,Financials!L28)</f>
        <v>85784.34066</v>
      </c>
      <c r="I27" s="104">
        <f>SUM(Financials!M14,Financials!M28)</f>
        <v>91524.98891</v>
      </c>
      <c r="J27" s="104">
        <f>SUM(Financials!N14,Financials!N28)</f>
        <v>100333.3873</v>
      </c>
      <c r="K27" s="104">
        <f>SUM(Financials!O14,Financials!O28)</f>
        <v>109155.5672</v>
      </c>
      <c r="L27" s="104">
        <f>SUM(Financials!P14,Financials!P28)</f>
        <v>119488.8154</v>
      </c>
      <c r="M27" s="104">
        <f>SUM(Financials!Q14,Financials!Q28)</f>
        <v>130724.3094</v>
      </c>
      <c r="N27" s="104">
        <f>SUM(Financials!R14,Financials!R28)</f>
        <v>145235.8552</v>
      </c>
    </row>
    <row r="28">
      <c r="B28" s="11"/>
      <c r="C28" s="103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</row>
    <row r="29">
      <c r="B29" s="11" t="s">
        <v>234</v>
      </c>
      <c r="C29" s="103">
        <f>Financials!G43/C27</f>
        <v>30.39633088</v>
      </c>
      <c r="D29" s="103">
        <f>Financials!H43/D27</f>
        <v>28.56417808</v>
      </c>
      <c r="E29" s="103">
        <f>Financials!I43/E27</f>
        <v>25.84347875</v>
      </c>
      <c r="F29" s="103">
        <f>Financials!J43/F27</f>
        <v>23.3475749</v>
      </c>
      <c r="G29" s="103">
        <f>Financials!K43/G27</f>
        <v>21.04853358</v>
      </c>
      <c r="H29" s="103">
        <f>Financials!L43/H27</f>
        <v>18.97501982</v>
      </c>
      <c r="I29" s="103">
        <f>Financials!M43/I27</f>
        <v>17.07816238</v>
      </c>
      <c r="J29" s="103">
        <f>Financials!N43/J27</f>
        <v>14.92261041</v>
      </c>
      <c r="K29" s="103">
        <f>Financials!O43/K27</f>
        <v>13.10060754</v>
      </c>
      <c r="L29" s="103">
        <f>Financials!P43/L27</f>
        <v>11.39147282</v>
      </c>
      <c r="M29" s="103">
        <f>Financials!Q43/M27</f>
        <v>9.869310795</v>
      </c>
      <c r="N29" s="103">
        <f>Financials!R43/N27</f>
        <v>8.360702624</v>
      </c>
    </row>
    <row r="30"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</row>
    <row r="31">
      <c r="B31" s="66" t="s">
        <v>235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</row>
    <row r="32">
      <c r="B32" s="11" t="s">
        <v>236</v>
      </c>
      <c r="C32" s="102">
        <f t="shared" ref="C32:N32" si="5">C6*5</f>
        <v>170016</v>
      </c>
      <c r="D32" s="102">
        <f t="shared" si="5"/>
        <v>366310.4625</v>
      </c>
      <c r="E32" s="102">
        <f t="shared" si="5"/>
        <v>570568.5741</v>
      </c>
      <c r="F32" s="102">
        <f t="shared" si="5"/>
        <v>783285.617</v>
      </c>
      <c r="G32" s="102">
        <f t="shared" si="5"/>
        <v>1048041.387</v>
      </c>
      <c r="H32" s="102">
        <f t="shared" si="5"/>
        <v>1328602.117</v>
      </c>
      <c r="I32" s="102">
        <f t="shared" si="5"/>
        <v>1620841.397</v>
      </c>
      <c r="J32" s="102">
        <f t="shared" si="5"/>
        <v>2052208.256</v>
      </c>
      <c r="K32" s="102">
        <f t="shared" si="5"/>
        <v>2532129.927</v>
      </c>
      <c r="L32" s="102">
        <f t="shared" si="5"/>
        <v>3051488.949</v>
      </c>
      <c r="M32" s="102">
        <f t="shared" si="5"/>
        <v>3613843.925</v>
      </c>
      <c r="N32" s="102">
        <f t="shared" si="5"/>
        <v>4223074.022</v>
      </c>
    </row>
    <row r="33">
      <c r="B33" s="11" t="s">
        <v>237</v>
      </c>
      <c r="C33" s="102">
        <f t="shared" ref="C33:N33" si="6">C6*10</f>
        <v>340032</v>
      </c>
      <c r="D33" s="102">
        <f t="shared" si="6"/>
        <v>732620.925</v>
      </c>
      <c r="E33" s="102">
        <f t="shared" si="6"/>
        <v>1141137.148</v>
      </c>
      <c r="F33" s="102">
        <f t="shared" si="6"/>
        <v>1566571.234</v>
      </c>
      <c r="G33" s="102">
        <f t="shared" si="6"/>
        <v>2096082.774</v>
      </c>
      <c r="H33" s="102">
        <f t="shared" si="6"/>
        <v>2657204.233</v>
      </c>
      <c r="I33" s="102">
        <f t="shared" si="6"/>
        <v>3241682.793</v>
      </c>
      <c r="J33" s="102">
        <f t="shared" si="6"/>
        <v>4104416.511</v>
      </c>
      <c r="K33" s="102">
        <f t="shared" si="6"/>
        <v>5064259.854</v>
      </c>
      <c r="L33" s="102">
        <f t="shared" si="6"/>
        <v>6102977.898</v>
      </c>
      <c r="M33" s="102">
        <f t="shared" si="6"/>
        <v>7227687.85</v>
      </c>
      <c r="N33" s="102">
        <f t="shared" si="6"/>
        <v>8446148.044</v>
      </c>
    </row>
    <row r="34">
      <c r="B34" s="11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</row>
    <row r="35">
      <c r="B35" s="11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</row>
    <row r="36">
      <c r="B36" s="106" t="s">
        <v>238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</row>
    <row r="37"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</row>
    <row r="38">
      <c r="B38" s="107" t="s">
        <v>239</v>
      </c>
      <c r="C38" s="108">
        <f>Financials!G12-Financials!G60</f>
        <v>1416.8</v>
      </c>
      <c r="D38" s="108">
        <f>Financials!H12-Financials!H60</f>
        <v>3052.587188</v>
      </c>
      <c r="E38" s="108">
        <f>Financials!I12-Financials!I60</f>
        <v>4754.738117</v>
      </c>
      <c r="F38" s="108">
        <f>Financials!J12-Financials!J60</f>
        <v>6527.380142</v>
      </c>
      <c r="G38" s="108">
        <f>Financials!K12-Financials!K60</f>
        <v>8733.678224</v>
      </c>
      <c r="H38" s="108">
        <f>Financials!L12-Financials!L60</f>
        <v>11071.68431</v>
      </c>
      <c r="I38" s="108">
        <f>Financials!M12-Financials!M60</f>
        <v>13507.01164</v>
      </c>
      <c r="J38" s="108">
        <f>Financials!N12-Financials!N60</f>
        <v>17101.73546</v>
      </c>
      <c r="K38" s="108">
        <f>Financials!O12-Financials!O60</f>
        <v>21101.08273</v>
      </c>
      <c r="L38" s="108">
        <f>Financials!P12-Financials!P60</f>
        <v>25429.07457</v>
      </c>
      <c r="M38" s="108">
        <f>Financials!Q12-Financials!Q60</f>
        <v>30115.36604</v>
      </c>
      <c r="N38" s="108">
        <f>Financials!R12-Financials!R60</f>
        <v>35192.28352</v>
      </c>
    </row>
    <row r="39">
      <c r="B39" s="107" t="s">
        <v>240</v>
      </c>
      <c r="C39" s="108">
        <f>-Financials!G14+(-Financials!G28)+Financials!G30+(-Financials!G35)</f>
        <v>-57467.05206</v>
      </c>
      <c r="D39" s="108">
        <f>-Financials!H14+(-Financials!H28)+Financials!H30+(-Financials!H35)</f>
        <v>-59392.71309</v>
      </c>
      <c r="E39" s="108">
        <f>-Financials!I14+(-Financials!I28)+Financials!I30+(-Financials!I35)</f>
        <v>-63622.17983</v>
      </c>
      <c r="F39" s="108">
        <f>-Financials!J14+(-Financials!J28)+Financials!J30+(-Financials!J35)</f>
        <v>-68112.27158</v>
      </c>
      <c r="G39" s="108">
        <f>-Financials!K14+(-Financials!K28)+Financials!K30+(-Financials!K35)</f>
        <v>-72921.97359</v>
      </c>
      <c r="H39" s="108">
        <f>-Financials!L14+(-Financials!L28)+Financials!L30+(-Financials!L35)</f>
        <v>-77898.35919</v>
      </c>
      <c r="I39" s="108">
        <f>-Financials!M14+(-Financials!M28)+Financials!M30+(-Financials!M35)</f>
        <v>-83153.99928</v>
      </c>
      <c r="J39" s="108">
        <f>-Financials!N14+(-Financials!N28)+Financials!N30+(-Financials!N35)</f>
        <v>-91263.86354</v>
      </c>
      <c r="K39" s="108">
        <f>-Financials!O14+(-Financials!O28)+Financials!O30+(-Financials!O35)</f>
        <v>-99320.45962</v>
      </c>
      <c r="L39" s="108">
        <f>-Financials!P14+(-Financials!P28)+Financials!P30+(-Financials!P35)</f>
        <v>-108820.5962</v>
      </c>
      <c r="M39" s="108">
        <f>-Financials!Q14+(-Financials!Q28)+Financials!Q30+(-Financials!Q35)</f>
        <v>-119149.296</v>
      </c>
      <c r="N39" s="108">
        <f>-Financials!R14+(-Financials!R28)+Financials!R30+(-Financials!R35)</f>
        <v>-132444.4774</v>
      </c>
    </row>
    <row r="40">
      <c r="B40" s="107" t="s">
        <v>241</v>
      </c>
      <c r="C40" s="108">
        <f t="shared" ref="C40:N40" si="7">C38+C39</f>
        <v>-56050.25206</v>
      </c>
      <c r="D40" s="108">
        <f t="shared" si="7"/>
        <v>-56340.1259</v>
      </c>
      <c r="E40" s="108">
        <f t="shared" si="7"/>
        <v>-58867.44171</v>
      </c>
      <c r="F40" s="108">
        <f t="shared" si="7"/>
        <v>-61584.89144</v>
      </c>
      <c r="G40" s="108">
        <f t="shared" si="7"/>
        <v>-64188.29536</v>
      </c>
      <c r="H40" s="108">
        <f t="shared" si="7"/>
        <v>-66826.67489</v>
      </c>
      <c r="I40" s="108">
        <f t="shared" si="7"/>
        <v>-69646.98764</v>
      </c>
      <c r="J40" s="108">
        <f t="shared" si="7"/>
        <v>-74162.12807</v>
      </c>
      <c r="K40" s="108">
        <f t="shared" si="7"/>
        <v>-78219.37689</v>
      </c>
      <c r="L40" s="108">
        <f t="shared" si="7"/>
        <v>-83391.52164</v>
      </c>
      <c r="M40" s="108">
        <f t="shared" si="7"/>
        <v>-89033.93</v>
      </c>
      <c r="N40" s="108">
        <f t="shared" si="7"/>
        <v>-97252.19388</v>
      </c>
    </row>
    <row r="41">
      <c r="B41" s="107" t="s">
        <v>221</v>
      </c>
      <c r="C41" s="33">
        <f>Financials!G43</f>
        <v>1934485.075</v>
      </c>
      <c r="D41" s="33">
        <f>Financials!H43</f>
        <v>1875819.356</v>
      </c>
      <c r="E41" s="33">
        <f>Financials!I43</f>
        <v>1815605.604</v>
      </c>
      <c r="F41" s="33">
        <f>Financials!J43</f>
        <v>1753923.54</v>
      </c>
      <c r="G41" s="33">
        <f>Financials!K43</f>
        <v>1691343.421</v>
      </c>
      <c r="H41" s="33">
        <f>Financials!L43</f>
        <v>1627759.565</v>
      </c>
      <c r="I41" s="33">
        <f>Financials!M43</f>
        <v>1563078.622</v>
      </c>
      <c r="J41" s="33">
        <f>Financials!N43</f>
        <v>1497236.05</v>
      </c>
      <c r="K41" s="33">
        <f>Financials!O43</f>
        <v>1430004.247</v>
      </c>
      <c r="L41" s="33">
        <f>Financials!P43</f>
        <v>1361153.593</v>
      </c>
      <c r="M41" s="33">
        <f>Financials!Q43</f>
        <v>1290158.838</v>
      </c>
      <c r="N41" s="33">
        <f>Financials!R43</f>
        <v>1214273.796</v>
      </c>
    </row>
    <row r="42"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</row>
    <row r="43"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</row>
    <row r="44"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</row>
    <row r="45"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</row>
    <row r="46"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</row>
    <row r="47"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</row>
    <row r="48"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</row>
    <row r="49"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</row>
    <row r="50"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</row>
    <row r="51"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</row>
    <row r="52"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</row>
    <row r="53"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</row>
    <row r="54"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</row>
    <row r="56"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</row>
    <row r="57"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</row>
    <row r="58"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</row>
    <row r="59"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</row>
    <row r="60"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</row>
    <row r="61"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</row>
    <row r="62"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3"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</row>
    <row r="64"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</row>
    <row r="65"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</row>
    <row r="66"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</row>
    <row r="67"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</row>
    <row r="68"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</row>
    <row r="69"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</row>
    <row r="70"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</row>
    <row r="71"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</row>
    <row r="72"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</row>
    <row r="73"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</row>
    <row r="74"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</row>
    <row r="75"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</row>
    <row r="76"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</row>
    <row r="77"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</row>
    <row r="78"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</row>
    <row r="79"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</row>
    <row r="80"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</row>
    <row r="81"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</row>
    <row r="82"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</row>
    <row r="83"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</row>
    <row r="84"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</row>
    <row r="85"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</row>
    <row r="86"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</row>
    <row r="87"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</row>
    <row r="88"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</row>
    <row r="89"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</row>
    <row r="90"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</row>
    <row r="91"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</row>
    <row r="92"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</row>
    <row r="93"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</row>
    <row r="94"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</row>
    <row r="95"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</row>
    <row r="96"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</row>
    <row r="97"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</row>
    <row r="98"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</row>
    <row r="99"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</row>
    <row r="100"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</row>
    <row r="101"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</row>
    <row r="102"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</row>
    <row r="103"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</row>
    <row r="104"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</row>
    <row r="105"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</row>
    <row r="106"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</row>
    <row r="107"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</row>
    <row r="108"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</row>
    <row r="109"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</row>
    <row r="110"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</row>
    <row r="111"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</row>
    <row r="112"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</row>
    <row r="113"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</row>
    <row r="114"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</row>
    <row r="115"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</row>
    <row r="116"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</row>
    <row r="117"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</row>
    <row r="118"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</row>
    <row r="119"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</row>
    <row r="120"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</row>
    <row r="121"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</row>
    <row r="122"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</row>
    <row r="123"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</row>
    <row r="124"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</row>
    <row r="125"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</row>
    <row r="126"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</row>
    <row r="127"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</row>
    <row r="128"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</row>
    <row r="129"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</row>
    <row r="130"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</row>
    <row r="131"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</row>
    <row r="132"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</row>
    <row r="133"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</row>
    <row r="134"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</row>
    <row r="135"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</row>
    <row r="136"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</row>
    <row r="137"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</row>
    <row r="138"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</row>
    <row r="139"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</row>
    <row r="140"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</row>
    <row r="141"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</row>
    <row r="142"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</row>
    <row r="143"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</row>
    <row r="144"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</row>
    <row r="145"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</row>
    <row r="146"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</row>
    <row r="147"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</row>
    <row r="148"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</row>
    <row r="149"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</row>
    <row r="150"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</row>
    <row r="151"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</row>
    <row r="152"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</row>
    <row r="153"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</row>
    <row r="154"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</row>
    <row r="155"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</row>
    <row r="156"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</row>
    <row r="157"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</row>
    <row r="158"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</row>
    <row r="159"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</row>
    <row r="160"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</row>
    <row r="161"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</row>
    <row r="162"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</row>
    <row r="163"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</row>
    <row r="164"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</row>
    <row r="165"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</row>
    <row r="166"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</row>
    <row r="167"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</row>
    <row r="168"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</row>
    <row r="169"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</row>
    <row r="170"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</row>
    <row r="171"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</row>
    <row r="172"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</row>
    <row r="173"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</row>
    <row r="174"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</row>
    <row r="175"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</row>
    <row r="176"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</row>
    <row r="177"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</row>
    <row r="178"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</row>
    <row r="179"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</row>
    <row r="180"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</row>
    <row r="181"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</row>
    <row r="182"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</row>
    <row r="183"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</row>
    <row r="184"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</row>
    <row r="185"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</row>
    <row r="186"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</row>
    <row r="187"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</row>
    <row r="188"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</row>
    <row r="189"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</row>
    <row r="190"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</row>
    <row r="191"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</row>
    <row r="192"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</row>
    <row r="193"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</row>
    <row r="194"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</row>
    <row r="195"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</row>
    <row r="196"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</row>
    <row r="197"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</row>
    <row r="198"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</row>
    <row r="199"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</row>
    <row r="200"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</row>
    <row r="201"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</row>
    <row r="202"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</row>
    <row r="203"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</row>
    <row r="204"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</row>
    <row r="205"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</row>
    <row r="206"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</row>
    <row r="207"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</row>
    <row r="208"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</row>
    <row r="209"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</row>
    <row r="210"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</row>
    <row r="211"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</row>
    <row r="212"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</row>
    <row r="213"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</row>
    <row r="214"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</row>
    <row r="215"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</row>
    <row r="216"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</row>
    <row r="217"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</row>
    <row r="218"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</row>
    <row r="219"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</row>
    <row r="220"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</row>
    <row r="221"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</row>
    <row r="222"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</row>
    <row r="223"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</row>
    <row r="224"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</row>
    <row r="225"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</row>
    <row r="226"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</row>
    <row r="227"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</row>
    <row r="228"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</row>
    <row r="229"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</row>
    <row r="230"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</row>
    <row r="231"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</row>
    <row r="232"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</row>
    <row r="233"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</row>
    <row r="234"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</row>
    <row r="235"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</row>
    <row r="236"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</row>
    <row r="237"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</row>
    <row r="238"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</row>
    <row r="239"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</row>
    <row r="240"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</row>
    <row r="241"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</row>
    <row r="242"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</row>
    <row r="243"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</row>
    <row r="244"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</row>
    <row r="245"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</row>
    <row r="246"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</row>
    <row r="247"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</row>
    <row r="248"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</row>
    <row r="249"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</row>
    <row r="250"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</row>
    <row r="251"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</row>
    <row r="252"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</row>
    <row r="253"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</row>
    <row r="254"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</row>
    <row r="255"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</row>
    <row r="256"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</row>
    <row r="257"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</row>
    <row r="258"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</row>
    <row r="259"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</row>
    <row r="260"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</row>
    <row r="261"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</row>
    <row r="262"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</row>
    <row r="263"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</row>
    <row r="264"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</row>
    <row r="265"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</row>
    <row r="266"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</row>
    <row r="267"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</row>
    <row r="268"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</row>
    <row r="269"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</row>
    <row r="270"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</row>
    <row r="271"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</row>
    <row r="272"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</row>
    <row r="273"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</row>
    <row r="274"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</row>
    <row r="275"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</row>
    <row r="276"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</row>
    <row r="277"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</row>
    <row r="278"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</row>
    <row r="279"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</row>
    <row r="280"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</row>
    <row r="281"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</row>
    <row r="282"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</row>
    <row r="283"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</row>
    <row r="284"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</row>
    <row r="285"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</row>
    <row r="286"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</row>
    <row r="287"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</row>
    <row r="288"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</row>
    <row r="289"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</row>
    <row r="290"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</row>
    <row r="291"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</row>
    <row r="292"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</row>
    <row r="293"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</row>
    <row r="294"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</row>
    <row r="295"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</row>
    <row r="296"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</row>
    <row r="297"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</row>
    <row r="298"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</row>
    <row r="299"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</row>
    <row r="300"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</row>
    <row r="301"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</row>
    <row r="302"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</row>
    <row r="303"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</row>
    <row r="304"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</row>
    <row r="305"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</row>
    <row r="306"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</row>
    <row r="307"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</row>
    <row r="308"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</row>
    <row r="309"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</row>
    <row r="310"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</row>
    <row r="311"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</row>
    <row r="312"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</row>
    <row r="313"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</row>
    <row r="314"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</row>
    <row r="315"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</row>
    <row r="316"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</row>
    <row r="317"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</row>
    <row r="318"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</row>
    <row r="319"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</row>
    <row r="320"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</row>
    <row r="321"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</row>
    <row r="322"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</row>
    <row r="323"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</row>
    <row r="324"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</row>
    <row r="325"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</row>
    <row r="326"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</row>
    <row r="327"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</row>
    <row r="328"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</row>
    <row r="329"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</row>
    <row r="330"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</row>
    <row r="331"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</row>
    <row r="332"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</row>
    <row r="333"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</row>
    <row r="334"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</row>
    <row r="335"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</row>
    <row r="336"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</row>
    <row r="337"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</row>
    <row r="338"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</row>
    <row r="339"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</row>
    <row r="340"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</row>
    <row r="341"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</row>
    <row r="342"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</row>
    <row r="343"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</row>
    <row r="344"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</row>
    <row r="345"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</row>
    <row r="346"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</row>
    <row r="347"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</row>
    <row r="348"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</row>
    <row r="349"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</row>
    <row r="350"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</row>
    <row r="351"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</row>
    <row r="352"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</row>
    <row r="353"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</row>
    <row r="354"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</row>
    <row r="355"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</row>
    <row r="356"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</row>
    <row r="357"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</row>
    <row r="358"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</row>
    <row r="359"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</row>
    <row r="360"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</row>
    <row r="361"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</row>
    <row r="362"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</row>
    <row r="363"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</row>
    <row r="364"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</row>
    <row r="365"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</row>
    <row r="366"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</row>
    <row r="367"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</row>
    <row r="368"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</row>
    <row r="369"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</row>
    <row r="370"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</row>
    <row r="371"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</row>
    <row r="372"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</row>
    <row r="373"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</row>
    <row r="374"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</row>
    <row r="375"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</row>
    <row r="376"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</row>
    <row r="377"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</row>
    <row r="378"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</row>
    <row r="379"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</row>
    <row r="380"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</row>
    <row r="381"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</row>
    <row r="382"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</row>
    <row r="383"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</row>
    <row r="384"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</row>
    <row r="385"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</row>
    <row r="386"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</row>
    <row r="387"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</row>
    <row r="388"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</row>
    <row r="389"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</row>
    <row r="390"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</row>
    <row r="391"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</row>
    <row r="392"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</row>
    <row r="393"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</row>
    <row r="394"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</row>
    <row r="395"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</row>
    <row r="396"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</row>
    <row r="397"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</row>
    <row r="398"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</row>
    <row r="399"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</row>
    <row r="400"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</row>
    <row r="401"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</row>
    <row r="402"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</row>
    <row r="403"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</row>
    <row r="404"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</row>
    <row r="405"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</row>
    <row r="406"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</row>
    <row r="407"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</row>
    <row r="408"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</row>
    <row r="409"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</row>
    <row r="410"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</row>
    <row r="411"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</row>
    <row r="412"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</row>
    <row r="413"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</row>
    <row r="414"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</row>
    <row r="415"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</row>
    <row r="416"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</row>
    <row r="417"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</row>
    <row r="418"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</row>
    <row r="419"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</row>
    <row r="420"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</row>
    <row r="421"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</row>
    <row r="422"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</row>
    <row r="423"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</row>
    <row r="424"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</row>
    <row r="425"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</row>
    <row r="426"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</row>
    <row r="427"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</row>
    <row r="428"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</row>
    <row r="429"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</row>
    <row r="430"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</row>
    <row r="431"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</row>
    <row r="432"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</row>
    <row r="433"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</row>
    <row r="434"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</row>
    <row r="435"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</row>
    <row r="436"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</row>
    <row r="437"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</row>
    <row r="438"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</row>
    <row r="439"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</row>
    <row r="440"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</row>
    <row r="441"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</row>
    <row r="442"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</row>
    <row r="443"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</row>
    <row r="444"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</row>
    <row r="445"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</row>
    <row r="446"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</row>
    <row r="447"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</row>
    <row r="448"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</row>
    <row r="449"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</row>
    <row r="450"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</row>
    <row r="451"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</row>
    <row r="452"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</row>
    <row r="453"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</row>
    <row r="454"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</row>
    <row r="455"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</row>
    <row r="456"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</row>
    <row r="457"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</row>
    <row r="458"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</row>
    <row r="459"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</row>
    <row r="460"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</row>
    <row r="461"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</row>
    <row r="462"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</row>
    <row r="463"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</row>
    <row r="464"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</row>
    <row r="465"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</row>
    <row r="466"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</row>
    <row r="467"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</row>
    <row r="468"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</row>
    <row r="469"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</row>
    <row r="470"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</row>
    <row r="471"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</row>
    <row r="472"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</row>
    <row r="473"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</row>
    <row r="474"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</row>
    <row r="475"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</row>
    <row r="476"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</row>
    <row r="477"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</row>
    <row r="478"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</row>
    <row r="479"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</row>
    <row r="480"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</row>
    <row r="481"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</row>
    <row r="482"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</row>
    <row r="483"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</row>
    <row r="484"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</row>
    <row r="485"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</row>
    <row r="486"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</row>
    <row r="487"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</row>
    <row r="488"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</row>
    <row r="489"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</row>
    <row r="490"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</row>
    <row r="491"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</row>
    <row r="492"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</row>
    <row r="493"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</row>
    <row r="494"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</row>
    <row r="495"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</row>
    <row r="496"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</row>
    <row r="497"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</row>
    <row r="498"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</row>
    <row r="499"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</row>
    <row r="500"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</row>
    <row r="501"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</row>
    <row r="502"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</row>
    <row r="503"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</row>
    <row r="504"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</row>
    <row r="505"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</row>
    <row r="506"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</row>
    <row r="507"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</row>
    <row r="508"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</row>
    <row r="509"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</row>
    <row r="510"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</row>
    <row r="511"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</row>
    <row r="512"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</row>
    <row r="513"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</row>
    <row r="514"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</row>
    <row r="515"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</row>
    <row r="516"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</row>
    <row r="517"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</row>
    <row r="518"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</row>
    <row r="519"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</row>
    <row r="520"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</row>
    <row r="521"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</row>
    <row r="522"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</row>
    <row r="523"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</row>
    <row r="524"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</row>
    <row r="525"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</row>
    <row r="526"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</row>
    <row r="527"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</row>
    <row r="528"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</row>
    <row r="529"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</row>
    <row r="530"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</row>
    <row r="531"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</row>
    <row r="532"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</row>
    <row r="533"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</row>
    <row r="534"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</row>
    <row r="535"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</row>
    <row r="536"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</row>
    <row r="537"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</row>
    <row r="538"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</row>
    <row r="539"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</row>
    <row r="540"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</row>
    <row r="541"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</row>
    <row r="542"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</row>
    <row r="543"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</row>
    <row r="544"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</row>
    <row r="545"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</row>
    <row r="546"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</row>
    <row r="547"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</row>
    <row r="548"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</row>
    <row r="549"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</row>
    <row r="550"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</row>
    <row r="551"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</row>
    <row r="552"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</row>
    <row r="553"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</row>
    <row r="554"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</row>
    <row r="555"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</row>
    <row r="556"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</row>
    <row r="557"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</row>
    <row r="558"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</row>
    <row r="559"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</row>
    <row r="560"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</row>
    <row r="561"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</row>
    <row r="562"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</row>
    <row r="563"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</row>
    <row r="564"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</row>
    <row r="565"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</row>
    <row r="566"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</row>
    <row r="567"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</row>
    <row r="568"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</row>
    <row r="569"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</row>
    <row r="570"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</row>
    <row r="571"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</row>
    <row r="572"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</row>
    <row r="573"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</row>
    <row r="574"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</row>
    <row r="575"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</row>
    <row r="576"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</row>
    <row r="577"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</row>
    <row r="578"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</row>
    <row r="579"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</row>
    <row r="580"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</row>
    <row r="581"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</row>
    <row r="582"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</row>
    <row r="583"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</row>
    <row r="584"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</row>
    <row r="585"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</row>
    <row r="586"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</row>
    <row r="587"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</row>
    <row r="588"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</row>
    <row r="589"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</row>
    <row r="590"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</row>
    <row r="591"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</row>
    <row r="592"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</row>
    <row r="593"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</row>
    <row r="594"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</row>
    <row r="595"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</row>
    <row r="596"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</row>
    <row r="597"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</row>
    <row r="598"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</row>
    <row r="599"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</row>
    <row r="600"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</row>
    <row r="601"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</row>
    <row r="602"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</row>
    <row r="603"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</row>
    <row r="604"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</row>
    <row r="605"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</row>
    <row r="606"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</row>
    <row r="607"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</row>
    <row r="608"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</row>
    <row r="609"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</row>
    <row r="610"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</row>
    <row r="611"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</row>
    <row r="612"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</row>
    <row r="613"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</row>
    <row r="614"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</row>
    <row r="615"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</row>
    <row r="616"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</row>
    <row r="617"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</row>
    <row r="618"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</row>
    <row r="619"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</row>
    <row r="620"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</row>
    <row r="621"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</row>
    <row r="622"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</row>
    <row r="623"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</row>
    <row r="624"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</row>
    <row r="625"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</row>
    <row r="626"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</row>
    <row r="627"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</row>
    <row r="628"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</row>
    <row r="629"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</row>
    <row r="630"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</row>
    <row r="631"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</row>
    <row r="632"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</row>
    <row r="633"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</row>
    <row r="634"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</row>
    <row r="635"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</row>
    <row r="636"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</row>
    <row r="637"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</row>
    <row r="638"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</row>
    <row r="639"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</row>
    <row r="640"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</row>
    <row r="641"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</row>
    <row r="642"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</row>
    <row r="643"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</row>
    <row r="644"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</row>
    <row r="645"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</row>
    <row r="646"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</row>
    <row r="647"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</row>
    <row r="648"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</row>
    <row r="649"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</row>
    <row r="650"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</row>
    <row r="651"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</row>
    <row r="652"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</row>
    <row r="653"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</row>
    <row r="654"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</row>
    <row r="655"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</row>
    <row r="656"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</row>
    <row r="657"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</row>
    <row r="658"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</row>
    <row r="659"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</row>
    <row r="660"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</row>
    <row r="661"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</row>
    <row r="662"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</row>
    <row r="663"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</row>
    <row r="664"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</row>
    <row r="665"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</row>
    <row r="666"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</row>
    <row r="667"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</row>
    <row r="668"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</row>
    <row r="669"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</row>
    <row r="670"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</row>
    <row r="671"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</row>
    <row r="672"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</row>
    <row r="673"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</row>
    <row r="674"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</row>
    <row r="675"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</row>
    <row r="676"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</row>
    <row r="677"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</row>
    <row r="678"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</row>
    <row r="679"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</row>
    <row r="680"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</row>
    <row r="681"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</row>
    <row r="682"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</row>
    <row r="683"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</row>
    <row r="684"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</row>
    <row r="685"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</row>
    <row r="686"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</row>
    <row r="687"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</row>
    <row r="688"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</row>
    <row r="689"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</row>
    <row r="690"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</row>
    <row r="691"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</row>
    <row r="692"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</row>
    <row r="693"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</row>
    <row r="694"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</row>
    <row r="695"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</row>
    <row r="696"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</row>
    <row r="697"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</row>
    <row r="698"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</row>
    <row r="699"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</row>
    <row r="700"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</row>
    <row r="701"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</row>
    <row r="702"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</row>
    <row r="703"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</row>
    <row r="704"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</row>
    <row r="705"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</row>
    <row r="706"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</row>
    <row r="707"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</row>
    <row r="708"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</row>
    <row r="709"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</row>
    <row r="710"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</row>
    <row r="711"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</row>
    <row r="712"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</row>
    <row r="713"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</row>
    <row r="714"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</row>
    <row r="715"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</row>
    <row r="716"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</row>
    <row r="717"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</row>
    <row r="718"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</row>
    <row r="719"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</row>
    <row r="720"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</row>
    <row r="721"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</row>
    <row r="722"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</row>
    <row r="723"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</row>
    <row r="724"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</row>
    <row r="725"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</row>
    <row r="726"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</row>
    <row r="727"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</row>
    <row r="728"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</row>
    <row r="729"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</row>
    <row r="730"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</row>
    <row r="731"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</row>
    <row r="732"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</row>
    <row r="733"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</row>
    <row r="734"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</row>
    <row r="735"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</row>
    <row r="736"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</row>
    <row r="737"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</row>
    <row r="738"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</row>
    <row r="739"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</row>
    <row r="740"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</row>
    <row r="741"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</row>
    <row r="742"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</row>
    <row r="743"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</row>
    <row r="744"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</row>
    <row r="745"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</row>
    <row r="746"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</row>
    <row r="747"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</row>
    <row r="748"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</row>
    <row r="749"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</row>
    <row r="750"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</row>
    <row r="751"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</row>
    <row r="752"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</row>
    <row r="753"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</row>
    <row r="754"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</row>
    <row r="755"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</row>
    <row r="756"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</row>
    <row r="757"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</row>
    <row r="758"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</row>
    <row r="759"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</row>
    <row r="760"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</row>
    <row r="761"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</row>
    <row r="762"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</row>
    <row r="763"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</row>
    <row r="764"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</row>
    <row r="765"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</row>
    <row r="766"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</row>
    <row r="767"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</row>
    <row r="768"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</row>
    <row r="769"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</row>
    <row r="770"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</row>
    <row r="771"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</row>
    <row r="772"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</row>
    <row r="773"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</row>
    <row r="774"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</row>
    <row r="775"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</row>
    <row r="776"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</row>
    <row r="777"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</row>
    <row r="778"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</row>
    <row r="779"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</row>
    <row r="780"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</row>
    <row r="781"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</row>
    <row r="782"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</row>
    <row r="783"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</row>
    <row r="784"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</row>
    <row r="785"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</row>
    <row r="786"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</row>
    <row r="787"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</row>
    <row r="788"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</row>
    <row r="789"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</row>
    <row r="790"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</row>
    <row r="791"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</row>
    <row r="792"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</row>
    <row r="793"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</row>
    <row r="794"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</row>
    <row r="795"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</row>
    <row r="796"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</row>
    <row r="797"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</row>
    <row r="798"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</row>
    <row r="799"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</row>
    <row r="800"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</row>
    <row r="801"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</row>
    <row r="802"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</row>
    <row r="803"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</row>
    <row r="804"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</row>
    <row r="805"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</row>
    <row r="806"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</row>
    <row r="807"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</row>
    <row r="808"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</row>
    <row r="809"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</row>
    <row r="810"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</row>
    <row r="811"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</row>
    <row r="812"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</row>
    <row r="813"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</row>
    <row r="814"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</row>
    <row r="815"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</row>
    <row r="816"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</row>
    <row r="817"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</row>
    <row r="818"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</row>
    <row r="819"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</row>
    <row r="820"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</row>
    <row r="821"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</row>
    <row r="822"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</row>
    <row r="823"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</row>
    <row r="824"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</row>
    <row r="825"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</row>
    <row r="826"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</row>
    <row r="827"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</row>
    <row r="828"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</row>
    <row r="829"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</row>
    <row r="830"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</row>
    <row r="831"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</row>
    <row r="832"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</row>
    <row r="833"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</row>
    <row r="834"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</row>
    <row r="835"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</row>
    <row r="836"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</row>
    <row r="837"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</row>
    <row r="838"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</row>
    <row r="839"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</row>
    <row r="840"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</row>
    <row r="841"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</row>
    <row r="842"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</row>
    <row r="843"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</row>
    <row r="844"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</row>
    <row r="845"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</row>
    <row r="846"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</row>
    <row r="847"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</row>
    <row r="848"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</row>
    <row r="849"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</row>
    <row r="850"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</row>
    <row r="851"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</row>
    <row r="852"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</row>
    <row r="853"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</row>
    <row r="854"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</row>
    <row r="855"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</row>
    <row r="856"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</row>
    <row r="857"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</row>
    <row r="858"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</row>
    <row r="859"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</row>
    <row r="860"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</row>
    <row r="861"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</row>
    <row r="862"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</row>
    <row r="863"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</row>
    <row r="864"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</row>
    <row r="865"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</row>
    <row r="866"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</row>
    <row r="867"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</row>
    <row r="868"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</row>
    <row r="869"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</row>
    <row r="870"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</row>
    <row r="871"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</row>
    <row r="872"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</row>
    <row r="873"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</row>
    <row r="874"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</row>
    <row r="875"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</row>
    <row r="876"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</row>
    <row r="877"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</row>
    <row r="878"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</row>
    <row r="879"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</row>
    <row r="880"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</row>
    <row r="881"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</row>
    <row r="882"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</row>
    <row r="883"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</row>
    <row r="884"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</row>
    <row r="885"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</row>
    <row r="886"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</row>
    <row r="887"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</row>
    <row r="888"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</row>
    <row r="889"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</row>
    <row r="890"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</row>
    <row r="891"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</row>
    <row r="892"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</row>
    <row r="893"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</row>
    <row r="894"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</row>
    <row r="895"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</row>
    <row r="896"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</row>
    <row r="897"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</row>
    <row r="898"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</row>
    <row r="899"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</row>
    <row r="900"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</row>
    <row r="901"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</row>
    <row r="902"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</row>
    <row r="903"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</row>
    <row r="904"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</row>
    <row r="905"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</row>
    <row r="906"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</row>
    <row r="907"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</row>
    <row r="908"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</row>
    <row r="909"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</row>
    <row r="910"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</row>
    <row r="911"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</row>
    <row r="912"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</row>
    <row r="913"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</row>
    <row r="914"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</row>
    <row r="915"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</row>
    <row r="916"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</row>
    <row r="917"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</row>
    <row r="918"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</row>
    <row r="919"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</row>
    <row r="920"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</row>
    <row r="921"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</row>
    <row r="922"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</row>
    <row r="923"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</row>
    <row r="924"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</row>
    <row r="925"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</row>
    <row r="926"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</row>
    <row r="927"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</row>
    <row r="928"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</row>
    <row r="929"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</row>
    <row r="930"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</row>
    <row r="931"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</row>
    <row r="932"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</row>
    <row r="933"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</row>
    <row r="934"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</row>
    <row r="935"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</row>
    <row r="936"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</row>
    <row r="937"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</row>
    <row r="938"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</row>
    <row r="939"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</row>
    <row r="940"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</row>
    <row r="941"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</row>
    <row r="942"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</row>
    <row r="943"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</row>
    <row r="944"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</row>
    <row r="945"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</row>
    <row r="946"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</row>
    <row r="947"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</row>
    <row r="948"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</row>
    <row r="949"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</row>
    <row r="950"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</row>
    <row r="951"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</row>
    <row r="952"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</row>
    <row r="953"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</row>
    <row r="954"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</row>
    <row r="955"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</row>
    <row r="956"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</row>
    <row r="957"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</row>
    <row r="958"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</row>
    <row r="959"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</row>
    <row r="960"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</row>
    <row r="961"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</row>
    <row r="962"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</row>
    <row r="963"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</row>
    <row r="964"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</row>
    <row r="965"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</row>
    <row r="966"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</row>
    <row r="967"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</row>
    <row r="968"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</row>
    <row r="969"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</row>
    <row r="970"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</row>
    <row r="971"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</row>
    <row r="972"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</row>
    <row r="973"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</row>
    <row r="974"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</row>
    <row r="975"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</row>
    <row r="976"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</row>
    <row r="977"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</row>
    <row r="978"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</row>
    <row r="979"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</row>
    <row r="980"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</row>
    <row r="981"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</row>
    <row r="982"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</row>
    <row r="983"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</row>
    <row r="984"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</row>
    <row r="985"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</row>
    <row r="986"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</row>
    <row r="987"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</row>
    <row r="988"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</row>
    <row r="989"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</row>
    <row r="990"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</row>
    <row r="991"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</row>
    <row r="992"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</row>
    <row r="993"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</row>
    <row r="994"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</row>
    <row r="995"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</row>
    <row r="996"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</row>
    <row r="997"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</row>
    <row r="998"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</row>
    <row r="999"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</row>
    <row r="1000"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</row>
    <row r="1001"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</row>
    <row r="1002"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</row>
    <row r="1003"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</row>
    <row r="1004"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</row>
    <row r="1005"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</row>
    <row r="1006"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</row>
    <row r="1007"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</row>
    <row r="1008"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</row>
    <row r="1009">
      <c r="C1009" s="36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</row>
    <row r="1010">
      <c r="C1010" s="36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</row>
    <row r="1011">
      <c r="C1011" s="36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</row>
    <row r="1012"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</row>
    <row r="1013"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</row>
    <row r="1014"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</row>
    <row r="1015"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</row>
    <row r="1016"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</row>
    <row r="1017"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</row>
    <row r="1018"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</row>
    <row r="1019"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</row>
  </sheetData>
  <conditionalFormatting sqref="C13:N13">
    <cfRule type="cellIs" dxfId="0" priority="1" operator="greaterThanOrEqual">
      <formula>0.7</formula>
    </cfRule>
  </conditionalFormatting>
  <conditionalFormatting sqref="C13:N13">
    <cfRule type="cellIs" dxfId="1" priority="2" operator="lessThanOrEqual">
      <formula>0.4</formula>
    </cfRule>
  </conditionalFormatting>
  <conditionalFormatting sqref="C13:N13">
    <cfRule type="cellIs" dxfId="2" priority="3" operator="between">
      <formula>0.41</formula>
      <formula>0.69</formula>
    </cfRule>
  </conditionalFormatting>
  <conditionalFormatting sqref="C21:N21">
    <cfRule type="cellIs" dxfId="6" priority="4" operator="greaterThanOrEqual">
      <formula>5</formula>
    </cfRule>
  </conditionalFormatting>
  <conditionalFormatting sqref="C21:N21">
    <cfRule type="cellIs" dxfId="7" priority="5" operator="lessThan">
      <formula>5</formula>
    </cfRule>
  </conditionalFormatting>
  <conditionalFormatting sqref="C29:N29">
    <cfRule type="cellIs" dxfId="7" priority="6" operator="lessThan">
      <formula>12</formula>
    </cfRule>
  </conditionalFormatting>
  <conditionalFormatting sqref="C29:N29">
    <cfRule type="cellIs" dxfId="6" priority="7" operator="greaterThanOrEqual">
      <formula>12</formula>
    </cfRule>
  </conditionalFormatting>
  <conditionalFormatting sqref="C15:N15">
    <cfRule type="cellIs" dxfId="6" priority="8" operator="lessThanOrEqual">
      <formula>0.012</formula>
    </cfRule>
  </conditionalFormatting>
  <conditionalFormatting sqref="C15:N15">
    <cfRule type="cellIs" dxfId="7" priority="9" operator="greaterThan">
      <formula>0.012</formula>
    </cfRule>
  </conditionalFormatting>
  <conditionalFormatting sqref="C25:N25">
    <cfRule type="cellIs" dxfId="6" priority="10" operator="lessThanOrEqual">
      <formula>12</formula>
    </cfRule>
  </conditionalFormatting>
  <conditionalFormatting sqref="C25:N25">
    <cfRule type="cellIs" dxfId="8" priority="11" operator="greaterThan">
      <formula>12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63"/>
  </cols>
  <sheetData>
    <row r="1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</row>
    <row r="2">
      <c r="A2" s="109"/>
      <c r="B2" s="109"/>
      <c r="C2" s="109"/>
      <c r="D2" s="109"/>
      <c r="E2" s="109"/>
      <c r="F2" s="109"/>
      <c r="G2" s="109"/>
      <c r="H2" s="110" t="s">
        <v>242</v>
      </c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</row>
    <row r="3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 t="str">
        <f>Financials!G3</f>
        <v>January</v>
      </c>
      <c r="AI3" s="109" t="str">
        <f>Financials!H3</f>
        <v>February</v>
      </c>
      <c r="AJ3" s="109" t="str">
        <f>Financials!I3</f>
        <v>March</v>
      </c>
      <c r="AK3" s="109" t="str">
        <f>Financials!J3</f>
        <v>April</v>
      </c>
      <c r="AL3" s="109" t="str">
        <f>Financials!K3</f>
        <v>May</v>
      </c>
      <c r="AM3" s="109" t="str">
        <f>Financials!L3</f>
        <v>June</v>
      </c>
      <c r="AN3" s="109" t="str">
        <f>Financials!M3</f>
        <v>July</v>
      </c>
      <c r="AO3" s="109" t="str">
        <f>Financials!N3</f>
        <v>August</v>
      </c>
      <c r="AP3" s="109" t="str">
        <f>Financials!O3</f>
        <v>September</v>
      </c>
      <c r="AQ3" s="109" t="str">
        <f>Financials!P3</f>
        <v>October</v>
      </c>
      <c r="AR3" s="109" t="str">
        <f>Financials!Q3</f>
        <v>November</v>
      </c>
      <c r="AS3" s="109" t="str">
        <f>Financials!R3</f>
        <v>December</v>
      </c>
      <c r="AT3" s="109"/>
      <c r="AU3" s="109"/>
      <c r="AV3" s="109"/>
    </row>
    <row r="4">
      <c r="A4" s="109"/>
      <c r="B4" s="109"/>
      <c r="C4" s="109"/>
      <c r="D4" s="109"/>
      <c r="E4" s="109"/>
      <c r="F4" s="109"/>
      <c r="G4" s="109"/>
      <c r="H4" s="111" t="s">
        <v>243</v>
      </c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</row>
    <row r="5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</row>
    <row r="6">
      <c r="A6" s="109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</row>
    <row r="7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</row>
    <row r="8">
      <c r="A8" s="109"/>
      <c r="B8" s="112" t="s">
        <v>244</v>
      </c>
      <c r="C8" s="113"/>
      <c r="D8" s="114"/>
      <c r="E8" s="114"/>
      <c r="F8" s="112" t="s">
        <v>245</v>
      </c>
      <c r="G8" s="113"/>
      <c r="H8" s="114"/>
      <c r="I8" s="114"/>
      <c r="J8" s="112" t="s">
        <v>246</v>
      </c>
      <c r="K8" s="113"/>
      <c r="L8" s="114"/>
      <c r="M8" s="114"/>
      <c r="N8" s="112" t="s">
        <v>247</v>
      </c>
      <c r="O8" s="113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</row>
    <row r="9">
      <c r="A9" s="109"/>
      <c r="B9" s="115">
        <f>SUM(Financials!G12:R12)</f>
        <v>356006.8439</v>
      </c>
      <c r="C9" s="116"/>
      <c r="D9" s="109"/>
      <c r="E9" s="109"/>
      <c r="F9" s="115">
        <f>KPIs!N27</f>
        <v>145235.8552</v>
      </c>
      <c r="G9" s="116"/>
      <c r="H9" s="109"/>
      <c r="I9" s="109"/>
      <c r="J9" s="117">
        <f>KPIs!N29</f>
        <v>8.360702624</v>
      </c>
      <c r="K9" s="116"/>
      <c r="L9" s="109"/>
      <c r="M9" s="109"/>
      <c r="N9" s="118">
        <f>KPIs!N6/KPIs!C6-1</f>
        <v>23.83927408</v>
      </c>
      <c r="O9" s="116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</row>
    <row r="10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</row>
    <row r="11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</row>
    <row r="12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</row>
    <row r="13">
      <c r="A13" s="109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</row>
    <row r="14">
      <c r="A14" s="109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T14" s="109"/>
      <c r="AU14" s="109"/>
      <c r="AV14" s="109"/>
    </row>
    <row r="15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 t="str">
        <f>KPIs!B5</f>
        <v>MRR</v>
      </c>
      <c r="AH15" s="119">
        <f>KPIs!C5</f>
        <v>2833.6</v>
      </c>
      <c r="AI15" s="119">
        <f>KPIs!D5</f>
        <v>6105.174375</v>
      </c>
      <c r="AJ15" s="119">
        <f>KPIs!E5</f>
        <v>9509.476234</v>
      </c>
      <c r="AK15" s="119">
        <f>KPIs!F5</f>
        <v>13054.76028</v>
      </c>
      <c r="AL15" s="119">
        <f>KPIs!G5</f>
        <v>17467.35645</v>
      </c>
      <c r="AM15" s="119">
        <f>KPIs!H5</f>
        <v>22143.36861</v>
      </c>
      <c r="AN15" s="119">
        <f>KPIs!I5</f>
        <v>27014.02328</v>
      </c>
      <c r="AO15" s="119">
        <f>KPIs!J5</f>
        <v>34203.47093</v>
      </c>
      <c r="AP15" s="119">
        <f>KPIs!K5</f>
        <v>42202.16545</v>
      </c>
      <c r="AQ15" s="119">
        <f>KPIs!L5</f>
        <v>50858.14915</v>
      </c>
      <c r="AR15" s="119">
        <f>KPIs!M5</f>
        <v>60230.73208</v>
      </c>
      <c r="AS15" s="119">
        <f>KPIs!N5</f>
        <v>70384.56703</v>
      </c>
      <c r="AT15" s="109"/>
      <c r="AU15" s="109"/>
      <c r="AV15" s="109"/>
    </row>
    <row r="16">
      <c r="A16" s="109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 t="str">
        <f>KPIs!B6</f>
        <v>ARR</v>
      </c>
      <c r="AH16" s="119">
        <f>KPIs!C6</f>
        <v>34003.2</v>
      </c>
      <c r="AI16" s="119">
        <f>KPIs!D6</f>
        <v>73262.0925</v>
      </c>
      <c r="AJ16" s="119">
        <f>KPIs!E6</f>
        <v>114113.7148</v>
      </c>
      <c r="AK16" s="119">
        <f>KPIs!F6</f>
        <v>156657.1234</v>
      </c>
      <c r="AL16" s="119">
        <f>KPIs!G6</f>
        <v>209608.2774</v>
      </c>
      <c r="AM16" s="119">
        <f>KPIs!H6</f>
        <v>265720.4233</v>
      </c>
      <c r="AN16" s="119">
        <f>KPIs!I6</f>
        <v>324168.2793</v>
      </c>
      <c r="AO16" s="119">
        <f>KPIs!J6</f>
        <v>410441.6511</v>
      </c>
      <c r="AP16" s="119">
        <f>KPIs!K6</f>
        <v>506425.9854</v>
      </c>
      <c r="AQ16" s="119">
        <f>KPIs!L6</f>
        <v>610297.7898</v>
      </c>
      <c r="AR16" s="119">
        <f>KPIs!M6</f>
        <v>722768.785</v>
      </c>
      <c r="AS16" s="119">
        <f>KPIs!N6</f>
        <v>844614.8044</v>
      </c>
      <c r="AT16" s="109"/>
      <c r="AU16" s="109"/>
      <c r="AV16" s="109"/>
    </row>
    <row r="17">
      <c r="A17" s="109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 t="str">
        <f>KPIs!B8</f>
        <v>CAC</v>
      </c>
      <c r="AH17" s="119">
        <f>KPIs!C8</f>
        <v>542.3728814</v>
      </c>
      <c r="AI17" s="119">
        <f>KPIs!D8</f>
        <v>549.273021</v>
      </c>
      <c r="AJ17" s="119">
        <f>KPIs!E8</f>
        <v>556.4414345</v>
      </c>
      <c r="AK17" s="119">
        <f>KPIs!F8</f>
        <v>563.8821381</v>
      </c>
      <c r="AL17" s="119">
        <f>KPIs!G8</f>
        <v>449.3529425</v>
      </c>
      <c r="AM17" s="119">
        <f>KPIs!H8</f>
        <v>456.663113</v>
      </c>
      <c r="AN17" s="119">
        <f>KPIs!I8</f>
        <v>464.2645964</v>
      </c>
      <c r="AO17" s="119">
        <f>KPIs!J8</f>
        <v>375.8795627</v>
      </c>
      <c r="AP17" s="119">
        <f>KPIs!K8</f>
        <v>377.9972326</v>
      </c>
      <c r="AQ17" s="119">
        <f>KPIs!L8</f>
        <v>380.1416154</v>
      </c>
      <c r="AR17" s="119">
        <f>KPIs!M8</f>
        <v>382.3128519</v>
      </c>
      <c r="AS17" s="119">
        <f>KPIs!N8</f>
        <v>384.5110773</v>
      </c>
      <c r="AT17" s="109"/>
      <c r="AU17" s="109"/>
      <c r="AV17" s="109"/>
    </row>
    <row r="18">
      <c r="A18" s="109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 t="str">
        <f>KPIs!B13</f>
        <v>Gross Margin</v>
      </c>
      <c r="AH18" s="120">
        <f>KPIs!C13</f>
        <v>0.3323009379</v>
      </c>
      <c r="AI18" s="120">
        <f>KPIs!D13</f>
        <v>0.5259678629</v>
      </c>
      <c r="AJ18" s="120">
        <f>KPIs!E13</f>
        <v>0.5860394855</v>
      </c>
      <c r="AK18" s="120">
        <f>KPIs!F13</f>
        <v>0.6153119319</v>
      </c>
      <c r="AL18" s="120">
        <f>KPIs!G13</f>
        <v>0.6548046178</v>
      </c>
      <c r="AM18" s="120">
        <f>KPIs!H13</f>
        <v>0.6872866964</v>
      </c>
      <c r="AN18" s="120">
        <f>KPIs!I13</f>
        <v>0.7107023806</v>
      </c>
      <c r="AO18" s="120">
        <f>KPIs!J13</f>
        <v>0.7182113594</v>
      </c>
      <c r="AP18" s="120">
        <f>KPIs!K13</f>
        <v>0.7439825417</v>
      </c>
      <c r="AQ18" s="120">
        <f>KPIs!L13</f>
        <v>0.7481893437</v>
      </c>
      <c r="AR18" s="120">
        <f>KPIs!M13</f>
        <v>0.7513864585</v>
      </c>
      <c r="AS18" s="120">
        <f>KPIs!N13</f>
        <v>0.7538938163</v>
      </c>
      <c r="AT18" s="109"/>
      <c r="AU18" s="109"/>
      <c r="AV18" s="109"/>
    </row>
    <row r="19">
      <c r="A19" s="109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 t="str">
        <f>KPIs!B21</f>
        <v>LTV:CAC</v>
      </c>
      <c r="AH19" s="121">
        <f>KPIs!C21</f>
        <v>1.505365958</v>
      </c>
      <c r="AI19" s="121">
        <f>KPIs!D21</f>
        <v>2.41975683</v>
      </c>
      <c r="AJ19" s="121">
        <f>KPIs!E21</f>
        <v>2.686112352</v>
      </c>
      <c r="AK19" s="121">
        <f>KPIs!F21</f>
        <v>2.796487524</v>
      </c>
      <c r="AL19" s="121">
        <f>KPIs!G21</f>
        <v>3.738862927</v>
      </c>
      <c r="AM19" s="121">
        <f>KPIs!H21</f>
        <v>3.872172543</v>
      </c>
      <c r="AN19" s="121">
        <f>KPIs!I21</f>
        <v>3.946527545</v>
      </c>
      <c r="AO19" s="121">
        <f>KPIs!J21</f>
        <v>4.918431131</v>
      </c>
      <c r="AP19" s="121">
        <f>KPIs!K21</f>
        <v>5.074688206</v>
      </c>
      <c r="AQ19" s="121">
        <f>KPIs!L21</f>
        <v>5.081247435</v>
      </c>
      <c r="AR19" s="121">
        <f>KPIs!M21</f>
        <v>5.079519545</v>
      </c>
      <c r="AS19" s="121">
        <f>KPIs!N21</f>
        <v>5.072080972</v>
      </c>
      <c r="AT19" s="109"/>
      <c r="AU19" s="109"/>
      <c r="AV19" s="109"/>
    </row>
    <row r="20">
      <c r="A20" s="109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 t="str">
        <f>KPIs!B27</f>
        <v>Burn Rate</v>
      </c>
      <c r="AH20" s="122">
        <f>KPIs!C27</f>
        <v>63642.05873</v>
      </c>
      <c r="AI20" s="122">
        <f>KPIs!D27</f>
        <v>65670.34245</v>
      </c>
      <c r="AJ20" s="122">
        <f>KPIs!E27</f>
        <v>70253.91673</v>
      </c>
      <c r="AK20" s="122">
        <f>KPIs!F27</f>
        <v>75122.30058</v>
      </c>
      <c r="AL20" s="122">
        <f>KPIs!G27</f>
        <v>80354.4539</v>
      </c>
      <c r="AM20" s="122">
        <f>KPIs!H27</f>
        <v>85784.34066</v>
      </c>
      <c r="AN20" s="122">
        <f>KPIs!I27</f>
        <v>91524.98891</v>
      </c>
      <c r="AO20" s="122">
        <f>KPIs!J27</f>
        <v>100333.3873</v>
      </c>
      <c r="AP20" s="122">
        <f>KPIs!K27</f>
        <v>109155.5672</v>
      </c>
      <c r="AQ20" s="122">
        <f>KPIs!L27</f>
        <v>119488.8154</v>
      </c>
      <c r="AR20" s="122">
        <f>KPIs!M27</f>
        <v>130724.3094</v>
      </c>
      <c r="AS20" s="122">
        <f>KPIs!N27</f>
        <v>145235.8552</v>
      </c>
      <c r="AT20" s="109"/>
      <c r="AU20" s="109"/>
      <c r="AV20" s="109"/>
    </row>
    <row r="21">
      <c r="A21" s="109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 t="str">
        <f>Inputs!B11</f>
        <v>Paid Advertising</v>
      </c>
      <c r="AH21" s="123">
        <f>Inputs!H17</f>
        <v>62.5</v>
      </c>
      <c r="AI21" s="123">
        <f>Inputs!I17</f>
        <v>65</v>
      </c>
      <c r="AJ21" s="123">
        <f>Inputs!J17</f>
        <v>67.6</v>
      </c>
      <c r="AK21" s="123">
        <f>Inputs!K17</f>
        <v>70.304</v>
      </c>
      <c r="AL21" s="123">
        <f>Inputs!L17</f>
        <v>97.48821333</v>
      </c>
      <c r="AM21" s="123">
        <f>Inputs!M17</f>
        <v>101.3877419</v>
      </c>
      <c r="AN21" s="123">
        <f>Inputs!N17</f>
        <v>105.4432515</v>
      </c>
      <c r="AO21" s="123">
        <f>Inputs!O17</f>
        <v>142.3483896</v>
      </c>
      <c r="AP21" s="123">
        <f>Inputs!P17</f>
        <v>153.7362607</v>
      </c>
      <c r="AQ21" s="123">
        <f>Inputs!Q17</f>
        <v>166.0351616</v>
      </c>
      <c r="AR21" s="123">
        <f>Inputs!R17</f>
        <v>179.3179745</v>
      </c>
      <c r="AS21" s="123">
        <f>Inputs!S17</f>
        <v>193.6634125</v>
      </c>
      <c r="AT21" s="109"/>
      <c r="AU21" s="109"/>
      <c r="AV21" s="109"/>
    </row>
    <row r="22">
      <c r="A22" s="109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 t="str">
        <f>Inputs!B19</f>
        <v>Content &amp; SEO</v>
      </c>
      <c r="AH22" s="123">
        <f>Inputs!H24</f>
        <v>22.5</v>
      </c>
      <c r="AI22" s="123">
        <f>Inputs!I24</f>
        <v>23.625</v>
      </c>
      <c r="AJ22" s="123">
        <f>Inputs!J24</f>
        <v>24.80625</v>
      </c>
      <c r="AK22" s="123">
        <f>Inputs!K24</f>
        <v>26.0465625</v>
      </c>
      <c r="AL22" s="123">
        <f>Inputs!L24</f>
        <v>27.34889063</v>
      </c>
      <c r="AM22" s="123">
        <f>Inputs!M24</f>
        <v>28.71633516</v>
      </c>
      <c r="AN22" s="123">
        <f>Inputs!N24</f>
        <v>30.15215191</v>
      </c>
      <c r="AO22" s="123">
        <f>Inputs!O24</f>
        <v>66.33473421</v>
      </c>
      <c r="AP22" s="123">
        <f>Inputs!P24</f>
        <v>72.96820763</v>
      </c>
      <c r="AQ22" s="123">
        <f>Inputs!Q24</f>
        <v>80.2650284</v>
      </c>
      <c r="AR22" s="123">
        <f>Inputs!R24</f>
        <v>88.29153123</v>
      </c>
      <c r="AS22" s="123">
        <f>Inputs!S24</f>
        <v>97.12068436</v>
      </c>
      <c r="AT22" s="109"/>
      <c r="AU22" s="109"/>
      <c r="AV22" s="109"/>
    </row>
    <row r="23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 t="str">
        <f>Inputs!B27</f>
        <v>Outbound Sales</v>
      </c>
      <c r="AH23" s="123">
        <f>Inputs!H34</f>
        <v>11.25</v>
      </c>
      <c r="AI23" s="123">
        <f>Inputs!I34</f>
        <v>12.375</v>
      </c>
      <c r="AJ23" s="123">
        <f>Inputs!J34</f>
        <v>13.6125</v>
      </c>
      <c r="AK23" s="123">
        <f>Inputs!K34</f>
        <v>14.97375</v>
      </c>
      <c r="AL23" s="123">
        <f>Inputs!L34</f>
        <v>16.471125</v>
      </c>
      <c r="AM23" s="123">
        <f>Inputs!M34</f>
        <v>18.1182375</v>
      </c>
      <c r="AN23" s="123">
        <f>Inputs!N34</f>
        <v>19.93006125</v>
      </c>
      <c r="AO23" s="123">
        <f>Inputs!O34</f>
        <v>26.30768085</v>
      </c>
      <c r="AP23" s="123">
        <f>Inputs!P34</f>
        <v>28.93844894</v>
      </c>
      <c r="AQ23" s="123">
        <f>Inputs!Q34</f>
        <v>31.83229383</v>
      </c>
      <c r="AR23" s="123">
        <f>Inputs!R34</f>
        <v>35.01552321</v>
      </c>
      <c r="AS23" s="123">
        <f>Inputs!S34</f>
        <v>38.51707553</v>
      </c>
      <c r="AT23" s="109"/>
      <c r="AU23" s="109"/>
      <c r="AV23" s="109"/>
    </row>
    <row r="24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</row>
    <row r="25">
      <c r="A25" s="109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</row>
    <row r="26">
      <c r="A26" s="109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</row>
    <row r="27">
      <c r="A27" s="109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</row>
    <row r="28">
      <c r="A28" s="109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</row>
    <row r="29">
      <c r="A29" s="109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</row>
    <row r="30">
      <c r="A30" s="109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</row>
    <row r="31">
      <c r="A31" s="109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</row>
    <row r="32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</row>
    <row r="33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</row>
    <row r="34">
      <c r="A34" s="109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</row>
    <row r="35">
      <c r="A35" s="109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</row>
    <row r="36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</row>
    <row r="37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</row>
    <row r="38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</row>
    <row r="39">
      <c r="A39" s="109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</row>
    <row r="40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</row>
    <row r="41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</row>
    <row r="42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</row>
    <row r="43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</row>
    <row r="44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</row>
    <row r="45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</row>
    <row r="46">
      <c r="A46" s="109"/>
      <c r="B46" s="109"/>
      <c r="C46" s="109"/>
      <c r="D46" s="109"/>
      <c r="E46" s="109"/>
      <c r="F46" s="124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</row>
    <row r="47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</row>
    <row r="48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</row>
    <row r="49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</row>
    <row r="5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</row>
    <row r="51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</row>
    <row r="52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</row>
    <row r="53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</row>
    <row r="54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</row>
    <row r="55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</row>
    <row r="56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</row>
    <row r="57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</row>
    <row r="58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</row>
    <row r="59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</row>
    <row r="6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</row>
    <row r="61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</row>
    <row r="62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</row>
    <row r="63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09"/>
      <c r="AP63" s="109"/>
      <c r="AQ63" s="109"/>
      <c r="AR63" s="109"/>
      <c r="AS63" s="109"/>
      <c r="AT63" s="109"/>
      <c r="AU63" s="109"/>
      <c r="AV63" s="109"/>
    </row>
    <row r="64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</row>
    <row r="6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</row>
    <row r="66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</row>
    <row r="67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</row>
    <row r="68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</row>
    <row r="69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</row>
    <row r="7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</row>
    <row r="71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09"/>
      <c r="AT71" s="109"/>
      <c r="AU71" s="109"/>
      <c r="AV71" s="109"/>
    </row>
    <row r="72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9"/>
      <c r="AU72" s="109"/>
      <c r="AV72" s="109"/>
    </row>
    <row r="73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</row>
    <row r="74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</row>
    <row r="7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</row>
    <row r="76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</row>
    <row r="77">
      <c r="A77" s="109"/>
      <c r="B77" s="109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</row>
    <row r="78">
      <c r="A78" s="109"/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</row>
    <row r="79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</row>
    <row r="80">
      <c r="A80" s="109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</row>
    <row r="81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</row>
    <row r="82">
      <c r="A82" s="109"/>
      <c r="B82" s="109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  <c r="AI82" s="109"/>
      <c r="AJ82" s="109"/>
      <c r="AK82" s="109"/>
      <c r="AL82" s="109"/>
      <c r="AM82" s="109"/>
      <c r="AN82" s="109"/>
      <c r="AO82" s="109"/>
      <c r="AP82" s="109"/>
      <c r="AQ82" s="109"/>
      <c r="AR82" s="109"/>
      <c r="AS82" s="109"/>
      <c r="AT82" s="109"/>
      <c r="AU82" s="109"/>
      <c r="AV82" s="109"/>
    </row>
    <row r="83">
      <c r="A83" s="109"/>
      <c r="B83" s="109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09"/>
      <c r="AJ83" s="109"/>
      <c r="AK83" s="109"/>
      <c r="AL83" s="109"/>
      <c r="AM83" s="109"/>
      <c r="AN83" s="109"/>
      <c r="AO83" s="109"/>
      <c r="AP83" s="109"/>
      <c r="AQ83" s="109"/>
      <c r="AR83" s="109"/>
      <c r="AS83" s="109"/>
      <c r="AT83" s="109"/>
      <c r="AU83" s="109"/>
      <c r="AV83" s="109"/>
    </row>
    <row r="84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</row>
    <row r="85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</row>
    <row r="86">
      <c r="A86" s="109"/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09"/>
      <c r="AO86" s="109"/>
      <c r="AP86" s="109"/>
      <c r="AQ86" s="109"/>
      <c r="AR86" s="109"/>
      <c r="AS86" s="109"/>
      <c r="AT86" s="109"/>
      <c r="AU86" s="109"/>
      <c r="AV86" s="109"/>
    </row>
    <row r="87">
      <c r="A87" s="109"/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</row>
    <row r="88">
      <c r="A88" s="109"/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</row>
    <row r="89">
      <c r="A89" s="109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</row>
    <row r="90">
      <c r="A90" s="109"/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</row>
    <row r="91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</row>
    <row r="92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</row>
    <row r="93">
      <c r="A93" s="109"/>
      <c r="B93" s="109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</row>
    <row r="94">
      <c r="A94" s="109"/>
      <c r="B94" s="109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</row>
    <row r="95">
      <c r="A95" s="109"/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</row>
    <row r="96">
      <c r="A96" s="109"/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  <c r="AJ96" s="109"/>
      <c r="AK96" s="109"/>
      <c r="AL96" s="109"/>
      <c r="AM96" s="109"/>
      <c r="AN96" s="109"/>
      <c r="AO96" s="109"/>
      <c r="AP96" s="109"/>
      <c r="AQ96" s="109"/>
      <c r="AR96" s="109"/>
      <c r="AS96" s="109"/>
      <c r="AT96" s="109"/>
      <c r="AU96" s="109"/>
      <c r="AV96" s="109"/>
    </row>
    <row r="97">
      <c r="A97" s="109"/>
      <c r="B97" s="109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9"/>
      <c r="AS97" s="109"/>
      <c r="AT97" s="109"/>
      <c r="AU97" s="109"/>
      <c r="AV97" s="109"/>
    </row>
    <row r="98">
      <c r="A98" s="109"/>
      <c r="B98" s="109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9"/>
      <c r="AQ98" s="109"/>
      <c r="AR98" s="109"/>
      <c r="AS98" s="109"/>
      <c r="AT98" s="109"/>
      <c r="AU98" s="109"/>
      <c r="AV98" s="109"/>
    </row>
    <row r="99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09"/>
      <c r="AU99" s="109"/>
      <c r="AV99" s="109"/>
    </row>
    <row r="100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09"/>
      <c r="AR100" s="109"/>
      <c r="AS100" s="109"/>
      <c r="AT100" s="109"/>
      <c r="AU100" s="109"/>
      <c r="AV100" s="109"/>
    </row>
    <row r="101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109"/>
      <c r="AR101" s="109"/>
      <c r="AS101" s="109"/>
      <c r="AT101" s="109"/>
      <c r="AU101" s="109"/>
      <c r="AV101" s="109"/>
    </row>
    <row r="102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109"/>
      <c r="AR102" s="109"/>
      <c r="AS102" s="109"/>
      <c r="AT102" s="109"/>
      <c r="AU102" s="109"/>
      <c r="AV102" s="109"/>
    </row>
    <row r="103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S103" s="109"/>
      <c r="AT103" s="109"/>
      <c r="AU103" s="109"/>
      <c r="AV103" s="109"/>
    </row>
    <row r="104">
      <c r="A104" s="109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09"/>
      <c r="AJ104" s="109"/>
      <c r="AK104" s="109"/>
      <c r="AL104" s="109"/>
      <c r="AM104" s="109"/>
      <c r="AN104" s="109"/>
      <c r="AO104" s="109"/>
      <c r="AP104" s="109"/>
      <c r="AQ104" s="109"/>
      <c r="AR104" s="109"/>
      <c r="AS104" s="109"/>
      <c r="AT104" s="109"/>
      <c r="AU104" s="109"/>
      <c r="AV104" s="109"/>
    </row>
    <row r="105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09"/>
      <c r="AU105" s="109"/>
      <c r="AV105" s="109"/>
    </row>
    <row r="106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  <c r="AI106" s="109"/>
      <c r="AJ106" s="109"/>
      <c r="AK106" s="109"/>
      <c r="AL106" s="109"/>
      <c r="AM106" s="109"/>
      <c r="AN106" s="109"/>
      <c r="AO106" s="109"/>
      <c r="AP106" s="109"/>
      <c r="AQ106" s="109"/>
      <c r="AR106" s="109"/>
      <c r="AS106" s="109"/>
      <c r="AT106" s="109"/>
      <c r="AU106" s="109"/>
      <c r="AV106" s="109"/>
    </row>
    <row r="107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09"/>
      <c r="AE107" s="109"/>
      <c r="AF107" s="109"/>
      <c r="AG107" s="109"/>
      <c r="AH107" s="109"/>
      <c r="AI107" s="109"/>
      <c r="AJ107" s="109"/>
      <c r="AK107" s="109"/>
      <c r="AL107" s="109"/>
      <c r="AM107" s="109"/>
      <c r="AN107" s="109"/>
      <c r="AO107" s="109"/>
      <c r="AP107" s="109"/>
      <c r="AQ107" s="109"/>
      <c r="AR107" s="109"/>
      <c r="AS107" s="109"/>
      <c r="AT107" s="109"/>
      <c r="AU107" s="109"/>
      <c r="AV107" s="109"/>
    </row>
    <row r="108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09"/>
      <c r="AF108" s="109"/>
      <c r="AG108" s="109"/>
      <c r="AH108" s="109"/>
      <c r="AI108" s="109"/>
      <c r="AJ108" s="109"/>
      <c r="AK108" s="109"/>
      <c r="AL108" s="109"/>
      <c r="AM108" s="109"/>
      <c r="AN108" s="109"/>
      <c r="AO108" s="109"/>
      <c r="AP108" s="109"/>
      <c r="AQ108" s="109"/>
      <c r="AR108" s="109"/>
      <c r="AS108" s="109"/>
      <c r="AT108" s="109"/>
      <c r="AU108" s="109"/>
      <c r="AV108" s="109"/>
    </row>
    <row r="109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109"/>
      <c r="AP109" s="109"/>
      <c r="AQ109" s="109"/>
      <c r="AR109" s="109"/>
      <c r="AS109" s="109"/>
      <c r="AT109" s="109"/>
      <c r="AU109" s="109"/>
      <c r="AV109" s="109"/>
    </row>
    <row r="110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109"/>
      <c r="AL110" s="109"/>
      <c r="AM110" s="109"/>
      <c r="AN110" s="109"/>
      <c r="AO110" s="109"/>
      <c r="AP110" s="109"/>
      <c r="AQ110" s="109"/>
      <c r="AR110" s="109"/>
      <c r="AS110" s="109"/>
      <c r="AT110" s="109"/>
      <c r="AU110" s="109"/>
      <c r="AV110" s="109"/>
    </row>
    <row r="111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9"/>
      <c r="AM111" s="109"/>
      <c r="AN111" s="109"/>
      <c r="AO111" s="109"/>
      <c r="AP111" s="109"/>
      <c r="AQ111" s="109"/>
      <c r="AR111" s="109"/>
      <c r="AS111" s="109"/>
      <c r="AT111" s="109"/>
      <c r="AU111" s="109"/>
      <c r="AV111" s="109"/>
    </row>
    <row r="112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109"/>
      <c r="AR112" s="109"/>
      <c r="AS112" s="109"/>
      <c r="AT112" s="109"/>
      <c r="AU112" s="109"/>
      <c r="AV112" s="109"/>
    </row>
    <row r="113">
      <c r="A113" s="109"/>
      <c r="B113" s="109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9"/>
      <c r="AM113" s="109"/>
      <c r="AN113" s="109"/>
      <c r="AO113" s="109"/>
      <c r="AP113" s="109"/>
      <c r="AQ113" s="109"/>
      <c r="AR113" s="109"/>
      <c r="AS113" s="109"/>
      <c r="AT113" s="109"/>
      <c r="AU113" s="109"/>
      <c r="AV113" s="109"/>
    </row>
    <row r="114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  <c r="AJ114" s="109"/>
      <c r="AK114" s="109"/>
      <c r="AL114" s="109"/>
      <c r="AM114" s="109"/>
      <c r="AN114" s="109"/>
      <c r="AO114" s="109"/>
      <c r="AP114" s="109"/>
      <c r="AQ114" s="109"/>
      <c r="AR114" s="109"/>
      <c r="AS114" s="109"/>
      <c r="AT114" s="109"/>
      <c r="AU114" s="109"/>
      <c r="AV114" s="109"/>
    </row>
    <row r="115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G115" s="109"/>
      <c r="AH115" s="109"/>
      <c r="AI115" s="109"/>
      <c r="AJ115" s="109"/>
      <c r="AK115" s="109"/>
      <c r="AL115" s="109"/>
      <c r="AM115" s="109"/>
      <c r="AN115" s="109"/>
      <c r="AO115" s="109"/>
      <c r="AP115" s="109"/>
      <c r="AQ115" s="109"/>
      <c r="AR115" s="109"/>
      <c r="AS115" s="109"/>
      <c r="AT115" s="109"/>
      <c r="AU115" s="109"/>
      <c r="AV115" s="109"/>
    </row>
    <row r="116">
      <c r="A116" s="109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09"/>
      <c r="AJ116" s="109"/>
      <c r="AK116" s="109"/>
      <c r="AL116" s="109"/>
      <c r="AM116" s="109"/>
      <c r="AN116" s="109"/>
      <c r="AO116" s="109"/>
      <c r="AP116" s="109"/>
      <c r="AQ116" s="109"/>
      <c r="AR116" s="109"/>
      <c r="AS116" s="109"/>
      <c r="AT116" s="109"/>
      <c r="AU116" s="109"/>
      <c r="AV116" s="109"/>
    </row>
    <row r="117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  <c r="AH117" s="109"/>
      <c r="AI117" s="109"/>
      <c r="AJ117" s="109"/>
      <c r="AK117" s="109"/>
      <c r="AL117" s="109"/>
      <c r="AM117" s="109"/>
      <c r="AN117" s="109"/>
      <c r="AO117" s="109"/>
      <c r="AP117" s="109"/>
      <c r="AQ117" s="109"/>
      <c r="AR117" s="109"/>
      <c r="AS117" s="109"/>
      <c r="AT117" s="109"/>
      <c r="AU117" s="109"/>
      <c r="AV117" s="109"/>
    </row>
    <row r="118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  <c r="AH118" s="109"/>
      <c r="AI118" s="109"/>
      <c r="AJ118" s="109"/>
      <c r="AK118" s="109"/>
      <c r="AL118" s="109"/>
      <c r="AM118" s="109"/>
      <c r="AN118" s="109"/>
      <c r="AO118" s="109"/>
      <c r="AP118" s="109"/>
      <c r="AQ118" s="109"/>
      <c r="AR118" s="109"/>
      <c r="AS118" s="109"/>
      <c r="AT118" s="109"/>
      <c r="AU118" s="109"/>
      <c r="AV118" s="109"/>
    </row>
    <row r="119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09"/>
      <c r="AJ119" s="109"/>
      <c r="AK119" s="109"/>
      <c r="AL119" s="109"/>
      <c r="AM119" s="109"/>
      <c r="AN119" s="109"/>
      <c r="AO119" s="109"/>
      <c r="AP119" s="109"/>
      <c r="AQ119" s="109"/>
      <c r="AR119" s="109"/>
      <c r="AS119" s="109"/>
      <c r="AT119" s="109"/>
      <c r="AU119" s="109"/>
      <c r="AV119" s="109"/>
    </row>
    <row r="120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9"/>
      <c r="AO120" s="109"/>
      <c r="AP120" s="109"/>
      <c r="AQ120" s="109"/>
      <c r="AR120" s="109"/>
      <c r="AS120" s="109"/>
      <c r="AT120" s="109"/>
      <c r="AU120" s="109"/>
      <c r="AV120" s="109"/>
    </row>
    <row r="121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9"/>
      <c r="AP121" s="109"/>
      <c r="AQ121" s="109"/>
      <c r="AR121" s="109"/>
      <c r="AS121" s="109"/>
      <c r="AT121" s="109"/>
      <c r="AU121" s="109"/>
      <c r="AV121" s="109"/>
    </row>
    <row r="122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9"/>
      <c r="AQ122" s="109"/>
      <c r="AR122" s="109"/>
      <c r="AS122" s="109"/>
      <c r="AT122" s="109"/>
      <c r="AU122" s="109"/>
      <c r="AV122" s="109"/>
    </row>
    <row r="123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09"/>
      <c r="AT123" s="109"/>
      <c r="AU123" s="109"/>
      <c r="AV123" s="109"/>
    </row>
    <row r="124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  <c r="AO124" s="109"/>
      <c r="AP124" s="109"/>
      <c r="AQ124" s="109"/>
      <c r="AR124" s="109"/>
      <c r="AS124" s="109"/>
      <c r="AT124" s="109"/>
      <c r="AU124" s="109"/>
      <c r="AV124" s="109"/>
    </row>
    <row r="125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09"/>
      <c r="AP125" s="109"/>
      <c r="AQ125" s="109"/>
      <c r="AR125" s="109"/>
      <c r="AS125" s="109"/>
      <c r="AT125" s="109"/>
      <c r="AU125" s="109"/>
      <c r="AV125" s="109"/>
    </row>
    <row r="126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9"/>
      <c r="AU126" s="109"/>
      <c r="AV126" s="109"/>
    </row>
    <row r="127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  <c r="AP127" s="109"/>
      <c r="AQ127" s="109"/>
      <c r="AR127" s="109"/>
      <c r="AS127" s="109"/>
      <c r="AT127" s="109"/>
      <c r="AU127" s="109"/>
      <c r="AV127" s="109"/>
    </row>
    <row r="128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  <c r="AF128" s="109"/>
      <c r="AG128" s="109"/>
      <c r="AH128" s="109"/>
      <c r="AI128" s="109"/>
      <c r="AJ128" s="109"/>
      <c r="AK128" s="109"/>
      <c r="AL128" s="109"/>
      <c r="AM128" s="109"/>
      <c r="AN128" s="109"/>
      <c r="AO128" s="109"/>
      <c r="AP128" s="109"/>
      <c r="AQ128" s="109"/>
      <c r="AR128" s="109"/>
      <c r="AS128" s="109"/>
      <c r="AT128" s="109"/>
      <c r="AU128" s="109"/>
      <c r="AV128" s="109"/>
    </row>
    <row r="129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  <c r="AF129" s="109"/>
      <c r="AG129" s="109"/>
      <c r="AH129" s="109"/>
      <c r="AI129" s="109"/>
      <c r="AJ129" s="109"/>
      <c r="AK129" s="109"/>
      <c r="AL129" s="109"/>
      <c r="AM129" s="109"/>
      <c r="AN129" s="109"/>
      <c r="AO129" s="109"/>
      <c r="AP129" s="109"/>
      <c r="AQ129" s="109"/>
      <c r="AR129" s="109"/>
      <c r="AS129" s="109"/>
      <c r="AT129" s="109"/>
      <c r="AU129" s="109"/>
      <c r="AV129" s="109"/>
    </row>
    <row r="130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  <c r="AF130" s="109"/>
      <c r="AG130" s="109"/>
      <c r="AH130" s="109"/>
      <c r="AI130" s="109"/>
      <c r="AJ130" s="109"/>
      <c r="AK130" s="109"/>
      <c r="AL130" s="109"/>
      <c r="AM130" s="109"/>
      <c r="AN130" s="109"/>
      <c r="AO130" s="109"/>
      <c r="AP130" s="109"/>
      <c r="AQ130" s="109"/>
      <c r="AR130" s="109"/>
      <c r="AS130" s="109"/>
      <c r="AT130" s="109"/>
      <c r="AU130" s="109"/>
      <c r="AV130" s="109"/>
    </row>
    <row r="131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  <c r="AE131" s="109"/>
      <c r="AF131" s="109"/>
      <c r="AG131" s="109"/>
      <c r="AH131" s="109"/>
      <c r="AI131" s="109"/>
      <c r="AJ131" s="109"/>
      <c r="AK131" s="109"/>
      <c r="AL131" s="109"/>
      <c r="AM131" s="109"/>
      <c r="AN131" s="109"/>
      <c r="AO131" s="109"/>
      <c r="AP131" s="109"/>
      <c r="AQ131" s="109"/>
      <c r="AR131" s="109"/>
      <c r="AS131" s="109"/>
      <c r="AT131" s="109"/>
      <c r="AU131" s="109"/>
      <c r="AV131" s="109"/>
    </row>
    <row r="132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  <c r="AE132" s="109"/>
      <c r="AF132" s="109"/>
      <c r="AG132" s="109"/>
      <c r="AH132" s="109"/>
      <c r="AI132" s="109"/>
      <c r="AJ132" s="109"/>
      <c r="AK132" s="109"/>
      <c r="AL132" s="109"/>
      <c r="AM132" s="109"/>
      <c r="AN132" s="109"/>
      <c r="AO132" s="109"/>
      <c r="AP132" s="109"/>
      <c r="AQ132" s="109"/>
      <c r="AR132" s="109"/>
      <c r="AS132" s="109"/>
      <c r="AT132" s="109"/>
      <c r="AU132" s="109"/>
      <c r="AV132" s="109"/>
    </row>
    <row r="133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  <c r="AK133" s="109"/>
      <c r="AL133" s="109"/>
      <c r="AM133" s="109"/>
      <c r="AN133" s="109"/>
      <c r="AO133" s="109"/>
      <c r="AP133" s="109"/>
      <c r="AQ133" s="109"/>
      <c r="AR133" s="109"/>
      <c r="AS133" s="109"/>
      <c r="AT133" s="109"/>
      <c r="AU133" s="109"/>
      <c r="AV133" s="109"/>
    </row>
    <row r="134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  <c r="AM134" s="109"/>
      <c r="AN134" s="109"/>
      <c r="AO134" s="109"/>
      <c r="AP134" s="109"/>
      <c r="AQ134" s="109"/>
      <c r="AR134" s="109"/>
      <c r="AS134" s="109"/>
      <c r="AT134" s="109"/>
      <c r="AU134" s="109"/>
      <c r="AV134" s="109"/>
    </row>
    <row r="135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  <c r="AP135" s="109"/>
      <c r="AQ135" s="109"/>
      <c r="AR135" s="109"/>
      <c r="AS135" s="109"/>
      <c r="AT135" s="109"/>
      <c r="AU135" s="109"/>
      <c r="AV135" s="109"/>
    </row>
    <row r="136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</row>
    <row r="137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</row>
    <row r="138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109"/>
      <c r="AQ138" s="109"/>
      <c r="AR138" s="109"/>
      <c r="AS138" s="109"/>
      <c r="AT138" s="109"/>
      <c r="AU138" s="109"/>
      <c r="AV138" s="109"/>
    </row>
    <row r="139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9"/>
      <c r="AF139" s="109"/>
      <c r="AG139" s="109"/>
      <c r="AH139" s="109"/>
      <c r="AI139" s="109"/>
      <c r="AJ139" s="109"/>
      <c r="AK139" s="109"/>
      <c r="AL139" s="109"/>
      <c r="AM139" s="109"/>
      <c r="AN139" s="109"/>
      <c r="AO139" s="109"/>
      <c r="AP139" s="109"/>
      <c r="AQ139" s="109"/>
      <c r="AR139" s="109"/>
      <c r="AS139" s="109"/>
      <c r="AT139" s="109"/>
      <c r="AU139" s="109"/>
      <c r="AV139" s="109"/>
    </row>
    <row r="140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9"/>
      <c r="AF140" s="109"/>
      <c r="AG140" s="109"/>
      <c r="AH140" s="109"/>
      <c r="AI140" s="109"/>
      <c r="AJ140" s="109"/>
      <c r="AK140" s="109"/>
      <c r="AL140" s="109"/>
      <c r="AM140" s="109"/>
      <c r="AN140" s="109"/>
      <c r="AO140" s="109"/>
      <c r="AP140" s="109"/>
      <c r="AQ140" s="109"/>
      <c r="AR140" s="109"/>
      <c r="AS140" s="109"/>
      <c r="AT140" s="109"/>
      <c r="AU140" s="109"/>
      <c r="AV140" s="109"/>
    </row>
    <row r="141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  <c r="AE141" s="109"/>
      <c r="AF141" s="109"/>
      <c r="AG141" s="109"/>
      <c r="AH141" s="109"/>
      <c r="AI141" s="109"/>
      <c r="AJ141" s="109"/>
      <c r="AK141" s="109"/>
      <c r="AL141" s="109"/>
      <c r="AM141" s="109"/>
      <c r="AN141" s="109"/>
      <c r="AO141" s="109"/>
      <c r="AP141" s="109"/>
      <c r="AQ141" s="109"/>
      <c r="AR141" s="109"/>
      <c r="AS141" s="109"/>
      <c r="AT141" s="109"/>
      <c r="AU141" s="109"/>
      <c r="AV141" s="109"/>
    </row>
    <row r="142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  <c r="AE142" s="109"/>
      <c r="AF142" s="109"/>
      <c r="AG142" s="109"/>
      <c r="AH142" s="109"/>
      <c r="AI142" s="109"/>
      <c r="AJ142" s="109"/>
      <c r="AK142" s="109"/>
      <c r="AL142" s="109"/>
      <c r="AM142" s="109"/>
      <c r="AN142" s="109"/>
      <c r="AO142" s="109"/>
      <c r="AP142" s="109"/>
      <c r="AQ142" s="109"/>
      <c r="AR142" s="109"/>
      <c r="AS142" s="109"/>
      <c r="AT142" s="109"/>
      <c r="AU142" s="109"/>
      <c r="AV142" s="109"/>
    </row>
    <row r="143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9"/>
      <c r="AF143" s="109"/>
      <c r="AG143" s="109"/>
      <c r="AH143" s="109"/>
      <c r="AI143" s="109"/>
      <c r="AJ143" s="109"/>
      <c r="AK143" s="109"/>
      <c r="AL143" s="109"/>
      <c r="AM143" s="109"/>
      <c r="AN143" s="109"/>
      <c r="AO143" s="109"/>
      <c r="AP143" s="109"/>
      <c r="AQ143" s="109"/>
      <c r="AR143" s="109"/>
      <c r="AS143" s="109"/>
      <c r="AT143" s="109"/>
      <c r="AU143" s="109"/>
      <c r="AV143" s="109"/>
    </row>
    <row r="144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  <c r="AE144" s="109"/>
      <c r="AF144" s="109"/>
      <c r="AG144" s="109"/>
      <c r="AH144" s="109"/>
      <c r="AI144" s="109"/>
      <c r="AJ144" s="109"/>
      <c r="AK144" s="109"/>
      <c r="AL144" s="109"/>
      <c r="AM144" s="109"/>
      <c r="AN144" s="109"/>
      <c r="AO144" s="109"/>
      <c r="AP144" s="109"/>
      <c r="AQ144" s="109"/>
      <c r="AR144" s="109"/>
      <c r="AS144" s="109"/>
      <c r="AT144" s="109"/>
      <c r="AU144" s="109"/>
      <c r="AV144" s="109"/>
    </row>
    <row r="145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9"/>
      <c r="AF145" s="109"/>
      <c r="AG145" s="109"/>
      <c r="AH145" s="109"/>
      <c r="AI145" s="109"/>
      <c r="AJ145" s="109"/>
      <c r="AK145" s="109"/>
      <c r="AL145" s="109"/>
      <c r="AM145" s="109"/>
      <c r="AN145" s="109"/>
      <c r="AO145" s="109"/>
      <c r="AP145" s="109"/>
      <c r="AQ145" s="109"/>
      <c r="AR145" s="109"/>
      <c r="AS145" s="109"/>
      <c r="AT145" s="109"/>
      <c r="AU145" s="109"/>
      <c r="AV145" s="109"/>
    </row>
    <row r="146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109"/>
      <c r="AJ146" s="109"/>
      <c r="AK146" s="109"/>
      <c r="AL146" s="109"/>
      <c r="AM146" s="109"/>
      <c r="AN146" s="109"/>
      <c r="AO146" s="109"/>
      <c r="AP146" s="109"/>
      <c r="AQ146" s="109"/>
      <c r="AR146" s="109"/>
      <c r="AS146" s="109"/>
      <c r="AT146" s="109"/>
      <c r="AU146" s="109"/>
      <c r="AV146" s="109"/>
    </row>
    <row r="147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9"/>
      <c r="AF147" s="109"/>
      <c r="AG147" s="109"/>
      <c r="AH147" s="109"/>
      <c r="AI147" s="109"/>
      <c r="AJ147" s="109"/>
      <c r="AK147" s="109"/>
      <c r="AL147" s="109"/>
      <c r="AM147" s="109"/>
      <c r="AN147" s="109"/>
      <c r="AO147" s="109"/>
      <c r="AP147" s="109"/>
      <c r="AQ147" s="109"/>
      <c r="AR147" s="109"/>
      <c r="AS147" s="109"/>
      <c r="AT147" s="109"/>
      <c r="AU147" s="109"/>
      <c r="AV147" s="109"/>
    </row>
    <row r="148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9"/>
      <c r="AF148" s="109"/>
      <c r="AG148" s="109"/>
      <c r="AH148" s="109"/>
      <c r="AI148" s="109"/>
      <c r="AJ148" s="109"/>
      <c r="AK148" s="109"/>
      <c r="AL148" s="109"/>
      <c r="AM148" s="109"/>
      <c r="AN148" s="109"/>
      <c r="AO148" s="109"/>
      <c r="AP148" s="109"/>
      <c r="AQ148" s="109"/>
      <c r="AR148" s="109"/>
      <c r="AS148" s="109"/>
      <c r="AT148" s="109"/>
      <c r="AU148" s="109"/>
      <c r="AV148" s="109"/>
    </row>
    <row r="149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9"/>
      <c r="AF149" s="109"/>
      <c r="AG149" s="109"/>
      <c r="AH149" s="109"/>
      <c r="AI149" s="109"/>
      <c r="AJ149" s="109"/>
      <c r="AK149" s="109"/>
      <c r="AL149" s="109"/>
      <c r="AM149" s="109"/>
      <c r="AN149" s="109"/>
      <c r="AO149" s="109"/>
      <c r="AP149" s="109"/>
      <c r="AQ149" s="109"/>
      <c r="AR149" s="109"/>
      <c r="AS149" s="109"/>
      <c r="AT149" s="109"/>
      <c r="AU149" s="109"/>
      <c r="AV149" s="109"/>
    </row>
    <row r="150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  <c r="AK150" s="109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</row>
    <row r="151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</row>
    <row r="152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  <c r="AO152" s="109"/>
      <c r="AP152" s="109"/>
      <c r="AQ152" s="109"/>
      <c r="AR152" s="109"/>
      <c r="AS152" s="109"/>
      <c r="AT152" s="109"/>
      <c r="AU152" s="109"/>
      <c r="AV152" s="109"/>
    </row>
    <row r="153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9"/>
      <c r="AF153" s="109"/>
      <c r="AG153" s="109"/>
      <c r="AH153" s="109"/>
      <c r="AI153" s="109"/>
      <c r="AJ153" s="109"/>
      <c r="AK153" s="109"/>
      <c r="AL153" s="109"/>
      <c r="AM153" s="109"/>
      <c r="AN153" s="109"/>
      <c r="AO153" s="109"/>
      <c r="AP153" s="109"/>
      <c r="AQ153" s="109"/>
      <c r="AR153" s="109"/>
      <c r="AS153" s="109"/>
      <c r="AT153" s="109"/>
      <c r="AU153" s="109"/>
      <c r="AV153" s="109"/>
    </row>
    <row r="154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  <c r="AC154" s="109"/>
      <c r="AD154" s="109"/>
      <c r="AE154" s="109"/>
      <c r="AF154" s="109"/>
      <c r="AG154" s="109"/>
      <c r="AH154" s="109"/>
      <c r="AI154" s="109"/>
      <c r="AJ154" s="109"/>
      <c r="AK154" s="109"/>
      <c r="AL154" s="109"/>
      <c r="AM154" s="109"/>
      <c r="AN154" s="109"/>
      <c r="AO154" s="109"/>
      <c r="AP154" s="109"/>
      <c r="AQ154" s="109"/>
      <c r="AR154" s="109"/>
      <c r="AS154" s="109"/>
      <c r="AT154" s="109"/>
      <c r="AU154" s="109"/>
      <c r="AV154" s="109"/>
    </row>
    <row r="155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9"/>
      <c r="AF155" s="109"/>
      <c r="AG155" s="109"/>
      <c r="AH155" s="109"/>
      <c r="AI155" s="109"/>
      <c r="AJ155" s="109"/>
      <c r="AK155" s="109"/>
      <c r="AL155" s="109"/>
      <c r="AM155" s="109"/>
      <c r="AN155" s="109"/>
      <c r="AO155" s="109"/>
      <c r="AP155" s="109"/>
      <c r="AQ155" s="109"/>
      <c r="AR155" s="109"/>
      <c r="AS155" s="109"/>
      <c r="AT155" s="109"/>
      <c r="AU155" s="109"/>
      <c r="AV155" s="109"/>
    </row>
    <row r="156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  <c r="AF156" s="109"/>
      <c r="AG156" s="109"/>
      <c r="AH156" s="109"/>
      <c r="AI156" s="109"/>
      <c r="AJ156" s="109"/>
      <c r="AK156" s="109"/>
      <c r="AL156" s="109"/>
      <c r="AM156" s="109"/>
      <c r="AN156" s="109"/>
      <c r="AO156" s="109"/>
      <c r="AP156" s="109"/>
      <c r="AQ156" s="109"/>
      <c r="AR156" s="109"/>
      <c r="AS156" s="109"/>
      <c r="AT156" s="109"/>
      <c r="AU156" s="109"/>
      <c r="AV156" s="109"/>
    </row>
    <row r="157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09"/>
      <c r="AF157" s="109"/>
      <c r="AG157" s="109"/>
      <c r="AH157" s="109"/>
      <c r="AI157" s="109"/>
      <c r="AJ157" s="109"/>
      <c r="AK157" s="109"/>
      <c r="AL157" s="109"/>
      <c r="AM157" s="109"/>
      <c r="AN157" s="109"/>
      <c r="AO157" s="109"/>
      <c r="AP157" s="109"/>
      <c r="AQ157" s="109"/>
      <c r="AR157" s="109"/>
      <c r="AS157" s="109"/>
      <c r="AT157" s="109"/>
      <c r="AU157" s="109"/>
      <c r="AV157" s="109"/>
    </row>
    <row r="158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9"/>
      <c r="AF158" s="109"/>
      <c r="AG158" s="109"/>
      <c r="AH158" s="109"/>
      <c r="AI158" s="109"/>
      <c r="AJ158" s="109"/>
      <c r="AK158" s="109"/>
      <c r="AL158" s="109"/>
      <c r="AM158" s="109"/>
      <c r="AN158" s="109"/>
      <c r="AO158" s="109"/>
      <c r="AP158" s="109"/>
      <c r="AQ158" s="109"/>
      <c r="AR158" s="109"/>
      <c r="AS158" s="109"/>
      <c r="AT158" s="109"/>
      <c r="AU158" s="109"/>
      <c r="AV158" s="109"/>
    </row>
    <row r="159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9"/>
      <c r="AF159" s="109"/>
      <c r="AG159" s="109"/>
      <c r="AH159" s="109"/>
      <c r="AI159" s="109"/>
      <c r="AJ159" s="109"/>
      <c r="AK159" s="109"/>
      <c r="AL159" s="109"/>
      <c r="AM159" s="109"/>
      <c r="AN159" s="109"/>
      <c r="AO159" s="109"/>
      <c r="AP159" s="109"/>
      <c r="AQ159" s="109"/>
      <c r="AR159" s="109"/>
      <c r="AS159" s="109"/>
      <c r="AT159" s="109"/>
      <c r="AU159" s="109"/>
      <c r="AV159" s="109"/>
    </row>
    <row r="160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109"/>
      <c r="AI160" s="109"/>
      <c r="AJ160" s="109"/>
      <c r="AK160" s="109"/>
      <c r="AL160" s="109"/>
      <c r="AM160" s="109"/>
      <c r="AN160" s="109"/>
      <c r="AO160" s="109"/>
      <c r="AP160" s="109"/>
      <c r="AQ160" s="109"/>
      <c r="AR160" s="109"/>
      <c r="AS160" s="109"/>
      <c r="AT160" s="109"/>
      <c r="AU160" s="109"/>
      <c r="AV160" s="109"/>
    </row>
    <row r="161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9"/>
      <c r="AF161" s="109"/>
      <c r="AG161" s="109"/>
      <c r="AH161" s="109"/>
      <c r="AI161" s="109"/>
      <c r="AJ161" s="109"/>
      <c r="AK161" s="109"/>
      <c r="AL161" s="109"/>
      <c r="AM161" s="109"/>
      <c r="AN161" s="109"/>
      <c r="AO161" s="109"/>
      <c r="AP161" s="109"/>
      <c r="AQ161" s="109"/>
      <c r="AR161" s="109"/>
      <c r="AS161" s="109"/>
      <c r="AT161" s="109"/>
      <c r="AU161" s="109"/>
      <c r="AV161" s="109"/>
    </row>
    <row r="162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  <c r="AH162" s="109"/>
      <c r="AI162" s="109"/>
      <c r="AJ162" s="109"/>
      <c r="AK162" s="109"/>
      <c r="AL162" s="109"/>
      <c r="AM162" s="109"/>
      <c r="AN162" s="109"/>
      <c r="AO162" s="109"/>
      <c r="AP162" s="109"/>
      <c r="AQ162" s="109"/>
      <c r="AR162" s="109"/>
      <c r="AS162" s="109"/>
      <c r="AT162" s="109"/>
      <c r="AU162" s="109"/>
      <c r="AV162" s="109"/>
    </row>
    <row r="163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  <c r="AE163" s="109"/>
      <c r="AF163" s="109"/>
      <c r="AG163" s="109"/>
      <c r="AH163" s="109"/>
      <c r="AI163" s="109"/>
      <c r="AJ163" s="109"/>
      <c r="AK163" s="109"/>
      <c r="AL163" s="109"/>
      <c r="AM163" s="109"/>
      <c r="AN163" s="109"/>
      <c r="AO163" s="109"/>
      <c r="AP163" s="109"/>
      <c r="AQ163" s="109"/>
      <c r="AR163" s="109"/>
      <c r="AS163" s="109"/>
      <c r="AT163" s="109"/>
      <c r="AU163" s="109"/>
      <c r="AV163" s="109"/>
    </row>
    <row r="164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  <c r="AE164" s="109"/>
      <c r="AF164" s="109"/>
      <c r="AG164" s="109"/>
      <c r="AH164" s="109"/>
      <c r="AI164" s="109"/>
      <c r="AJ164" s="109"/>
      <c r="AK164" s="109"/>
      <c r="AL164" s="109"/>
      <c r="AM164" s="109"/>
      <c r="AN164" s="109"/>
      <c r="AO164" s="109"/>
      <c r="AP164" s="109"/>
      <c r="AQ164" s="109"/>
      <c r="AR164" s="109"/>
      <c r="AS164" s="109"/>
      <c r="AT164" s="109"/>
      <c r="AU164" s="109"/>
      <c r="AV164" s="109"/>
    </row>
    <row r="165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</row>
    <row r="166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</row>
    <row r="167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  <c r="AE167" s="109"/>
      <c r="AF167" s="109"/>
      <c r="AG167" s="109"/>
      <c r="AH167" s="109"/>
      <c r="AI167" s="109"/>
      <c r="AJ167" s="109"/>
      <c r="AK167" s="109"/>
      <c r="AL167" s="109"/>
      <c r="AM167" s="109"/>
      <c r="AN167" s="109"/>
      <c r="AO167" s="109"/>
      <c r="AP167" s="109"/>
      <c r="AQ167" s="109"/>
      <c r="AR167" s="109"/>
      <c r="AS167" s="109"/>
      <c r="AT167" s="109"/>
      <c r="AU167" s="109"/>
      <c r="AV167" s="109"/>
    </row>
    <row r="168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109"/>
      <c r="AI168" s="109"/>
      <c r="AJ168" s="109"/>
      <c r="AK168" s="109"/>
      <c r="AL168" s="109"/>
      <c r="AM168" s="109"/>
      <c r="AN168" s="109"/>
      <c r="AO168" s="109"/>
      <c r="AP168" s="109"/>
      <c r="AQ168" s="109"/>
      <c r="AR168" s="109"/>
      <c r="AS168" s="109"/>
      <c r="AT168" s="109"/>
      <c r="AU168" s="109"/>
      <c r="AV168" s="109"/>
    </row>
    <row r="169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  <c r="AK169" s="109"/>
      <c r="AL169" s="109"/>
      <c r="AM169" s="109"/>
      <c r="AN169" s="109"/>
      <c r="AO169" s="109"/>
      <c r="AP169" s="109"/>
      <c r="AQ169" s="109"/>
      <c r="AR169" s="109"/>
      <c r="AS169" s="109"/>
      <c r="AT169" s="109"/>
      <c r="AU169" s="109"/>
      <c r="AV169" s="109"/>
    </row>
    <row r="170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09"/>
      <c r="AR170" s="109"/>
      <c r="AS170" s="109"/>
      <c r="AT170" s="109"/>
      <c r="AU170" s="109"/>
      <c r="AV170" s="109"/>
    </row>
    <row r="171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9"/>
      <c r="AL171" s="109"/>
      <c r="AM171" s="109"/>
      <c r="AN171" s="109"/>
      <c r="AO171" s="109"/>
      <c r="AP171" s="109"/>
      <c r="AQ171" s="109"/>
      <c r="AR171" s="109"/>
      <c r="AS171" s="109"/>
      <c r="AT171" s="109"/>
      <c r="AU171" s="109"/>
      <c r="AV171" s="109"/>
    </row>
    <row r="172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  <c r="AH172" s="109"/>
      <c r="AI172" s="109"/>
      <c r="AJ172" s="109"/>
      <c r="AK172" s="109"/>
      <c r="AL172" s="109"/>
      <c r="AM172" s="109"/>
      <c r="AN172" s="109"/>
      <c r="AO172" s="109"/>
      <c r="AP172" s="109"/>
      <c r="AQ172" s="109"/>
      <c r="AR172" s="109"/>
      <c r="AS172" s="109"/>
      <c r="AT172" s="109"/>
      <c r="AU172" s="109"/>
      <c r="AV172" s="109"/>
    </row>
    <row r="173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  <c r="AF173" s="109"/>
      <c r="AG173" s="109"/>
      <c r="AH173" s="109"/>
      <c r="AI173" s="109"/>
      <c r="AJ173" s="109"/>
      <c r="AK173" s="109"/>
      <c r="AL173" s="109"/>
      <c r="AM173" s="109"/>
      <c r="AN173" s="109"/>
      <c r="AO173" s="109"/>
      <c r="AP173" s="109"/>
      <c r="AQ173" s="109"/>
      <c r="AR173" s="109"/>
      <c r="AS173" s="109"/>
      <c r="AT173" s="109"/>
      <c r="AU173" s="109"/>
      <c r="AV173" s="109"/>
    </row>
    <row r="174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  <c r="AH174" s="109"/>
      <c r="AI174" s="109"/>
      <c r="AJ174" s="109"/>
      <c r="AK174" s="109"/>
      <c r="AL174" s="109"/>
      <c r="AM174" s="109"/>
      <c r="AN174" s="109"/>
      <c r="AO174" s="109"/>
      <c r="AP174" s="109"/>
      <c r="AQ174" s="109"/>
      <c r="AR174" s="109"/>
      <c r="AS174" s="109"/>
      <c r="AT174" s="109"/>
      <c r="AU174" s="109"/>
      <c r="AV174" s="109"/>
    </row>
    <row r="175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9"/>
      <c r="AF175" s="109"/>
      <c r="AG175" s="109"/>
      <c r="AH175" s="109"/>
      <c r="AI175" s="109"/>
      <c r="AJ175" s="109"/>
      <c r="AK175" s="109"/>
      <c r="AL175" s="109"/>
      <c r="AM175" s="109"/>
      <c r="AN175" s="109"/>
      <c r="AO175" s="109"/>
      <c r="AP175" s="109"/>
      <c r="AQ175" s="109"/>
      <c r="AR175" s="109"/>
      <c r="AS175" s="109"/>
      <c r="AT175" s="109"/>
      <c r="AU175" s="109"/>
      <c r="AV175" s="109"/>
    </row>
    <row r="176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  <c r="AK176" s="109"/>
      <c r="AL176" s="109"/>
      <c r="AM176" s="109"/>
      <c r="AN176" s="109"/>
      <c r="AO176" s="109"/>
      <c r="AP176" s="109"/>
      <c r="AQ176" s="109"/>
      <c r="AR176" s="109"/>
      <c r="AS176" s="109"/>
      <c r="AT176" s="109"/>
      <c r="AU176" s="109"/>
      <c r="AV176" s="109"/>
    </row>
    <row r="177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  <c r="AE177" s="109"/>
      <c r="AF177" s="109"/>
      <c r="AG177" s="109"/>
      <c r="AH177" s="109"/>
      <c r="AI177" s="109"/>
      <c r="AJ177" s="109"/>
      <c r="AK177" s="109"/>
      <c r="AL177" s="109"/>
      <c r="AM177" s="109"/>
      <c r="AN177" s="109"/>
      <c r="AO177" s="109"/>
      <c r="AP177" s="109"/>
      <c r="AQ177" s="109"/>
      <c r="AR177" s="109"/>
      <c r="AS177" s="109"/>
      <c r="AT177" s="109"/>
      <c r="AU177" s="109"/>
      <c r="AV177" s="109"/>
    </row>
    <row r="178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  <c r="AE178" s="109"/>
      <c r="AF178" s="109"/>
      <c r="AG178" s="109"/>
      <c r="AH178" s="109"/>
      <c r="AI178" s="109"/>
      <c r="AJ178" s="109"/>
      <c r="AK178" s="109"/>
      <c r="AL178" s="109"/>
      <c r="AM178" s="109"/>
      <c r="AN178" s="109"/>
      <c r="AO178" s="109"/>
      <c r="AP178" s="109"/>
      <c r="AQ178" s="109"/>
      <c r="AR178" s="109"/>
      <c r="AS178" s="109"/>
      <c r="AT178" s="109"/>
      <c r="AU178" s="109"/>
      <c r="AV178" s="109"/>
    </row>
    <row r="179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  <c r="AE179" s="109"/>
      <c r="AF179" s="109"/>
      <c r="AG179" s="109"/>
      <c r="AH179" s="109"/>
      <c r="AI179" s="109"/>
      <c r="AJ179" s="109"/>
      <c r="AK179" s="109"/>
      <c r="AL179" s="109"/>
      <c r="AM179" s="109"/>
      <c r="AN179" s="109"/>
      <c r="AO179" s="109"/>
      <c r="AP179" s="109"/>
      <c r="AQ179" s="109"/>
      <c r="AR179" s="109"/>
      <c r="AS179" s="109"/>
      <c r="AT179" s="109"/>
      <c r="AU179" s="109"/>
      <c r="AV179" s="109"/>
    </row>
    <row r="180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</row>
    <row r="181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</row>
    <row r="182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09"/>
      <c r="AJ182" s="109"/>
      <c r="AK182" s="109"/>
      <c r="AL182" s="109"/>
      <c r="AM182" s="109"/>
      <c r="AN182" s="109"/>
      <c r="AO182" s="109"/>
      <c r="AP182" s="109"/>
      <c r="AQ182" s="109"/>
      <c r="AR182" s="109"/>
      <c r="AS182" s="109"/>
      <c r="AT182" s="109"/>
      <c r="AU182" s="109"/>
      <c r="AV182" s="109"/>
    </row>
    <row r="183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  <c r="AH183" s="109"/>
      <c r="AI183" s="109"/>
      <c r="AJ183" s="109"/>
      <c r="AK183" s="109"/>
      <c r="AL183" s="109"/>
      <c r="AM183" s="109"/>
      <c r="AN183" s="109"/>
      <c r="AO183" s="109"/>
      <c r="AP183" s="109"/>
      <c r="AQ183" s="109"/>
      <c r="AR183" s="109"/>
      <c r="AS183" s="109"/>
      <c r="AT183" s="109"/>
      <c r="AU183" s="109"/>
      <c r="AV183" s="109"/>
    </row>
    <row r="184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  <c r="AH184" s="109"/>
      <c r="AI184" s="109"/>
      <c r="AJ184" s="109"/>
      <c r="AK184" s="109"/>
      <c r="AL184" s="109"/>
      <c r="AM184" s="109"/>
      <c r="AN184" s="109"/>
      <c r="AO184" s="109"/>
      <c r="AP184" s="109"/>
      <c r="AQ184" s="109"/>
      <c r="AR184" s="109"/>
      <c r="AS184" s="109"/>
      <c r="AT184" s="109"/>
      <c r="AU184" s="109"/>
      <c r="AV184" s="109"/>
    </row>
    <row r="185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  <c r="AH185" s="109"/>
      <c r="AI185" s="109"/>
      <c r="AJ185" s="109"/>
      <c r="AK185" s="109"/>
      <c r="AL185" s="109"/>
      <c r="AM185" s="109"/>
      <c r="AN185" s="109"/>
      <c r="AO185" s="109"/>
      <c r="AP185" s="109"/>
      <c r="AQ185" s="109"/>
      <c r="AR185" s="109"/>
      <c r="AS185" s="109"/>
      <c r="AT185" s="109"/>
      <c r="AU185" s="109"/>
      <c r="AV185" s="109"/>
    </row>
    <row r="186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09"/>
      <c r="AJ186" s="109"/>
      <c r="AK186" s="109"/>
      <c r="AL186" s="109"/>
      <c r="AM186" s="109"/>
      <c r="AN186" s="109"/>
      <c r="AO186" s="109"/>
      <c r="AP186" s="109"/>
      <c r="AQ186" s="109"/>
      <c r="AR186" s="109"/>
      <c r="AS186" s="109"/>
      <c r="AT186" s="109"/>
      <c r="AU186" s="109"/>
      <c r="AV186" s="109"/>
    </row>
    <row r="187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9"/>
      <c r="AF187" s="109"/>
      <c r="AG187" s="109"/>
      <c r="AH187" s="109"/>
      <c r="AI187" s="109"/>
      <c r="AJ187" s="109"/>
      <c r="AK187" s="109"/>
      <c r="AL187" s="109"/>
      <c r="AM187" s="109"/>
      <c r="AN187" s="109"/>
      <c r="AO187" s="109"/>
      <c r="AP187" s="109"/>
      <c r="AQ187" s="109"/>
      <c r="AR187" s="109"/>
      <c r="AS187" s="109"/>
      <c r="AT187" s="109"/>
      <c r="AU187" s="109"/>
      <c r="AV187" s="109"/>
    </row>
    <row r="188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  <c r="AE188" s="109"/>
      <c r="AF188" s="109"/>
      <c r="AG188" s="109"/>
      <c r="AH188" s="109"/>
      <c r="AI188" s="109"/>
      <c r="AJ188" s="109"/>
      <c r="AK188" s="109"/>
      <c r="AL188" s="109"/>
      <c r="AM188" s="109"/>
      <c r="AN188" s="109"/>
      <c r="AO188" s="109"/>
      <c r="AP188" s="109"/>
      <c r="AQ188" s="109"/>
      <c r="AR188" s="109"/>
      <c r="AS188" s="109"/>
      <c r="AT188" s="109"/>
      <c r="AU188" s="109"/>
      <c r="AV188" s="109"/>
    </row>
    <row r="189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  <c r="AC189" s="109"/>
      <c r="AD189" s="109"/>
      <c r="AE189" s="109"/>
      <c r="AF189" s="109"/>
      <c r="AG189" s="109"/>
      <c r="AH189" s="109"/>
      <c r="AI189" s="109"/>
      <c r="AJ189" s="109"/>
      <c r="AK189" s="109"/>
      <c r="AL189" s="109"/>
      <c r="AM189" s="109"/>
      <c r="AN189" s="109"/>
      <c r="AO189" s="109"/>
      <c r="AP189" s="109"/>
      <c r="AQ189" s="109"/>
      <c r="AR189" s="109"/>
      <c r="AS189" s="109"/>
      <c r="AT189" s="109"/>
      <c r="AU189" s="109"/>
      <c r="AV189" s="109"/>
    </row>
    <row r="190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  <c r="AC190" s="109"/>
      <c r="AD190" s="109"/>
      <c r="AE190" s="109"/>
      <c r="AF190" s="109"/>
      <c r="AG190" s="109"/>
      <c r="AH190" s="109"/>
      <c r="AI190" s="109"/>
      <c r="AJ190" s="109"/>
      <c r="AK190" s="109"/>
      <c r="AL190" s="109"/>
      <c r="AM190" s="109"/>
      <c r="AN190" s="109"/>
      <c r="AO190" s="109"/>
      <c r="AP190" s="109"/>
      <c r="AQ190" s="109"/>
      <c r="AR190" s="109"/>
      <c r="AS190" s="109"/>
      <c r="AT190" s="109"/>
      <c r="AU190" s="109"/>
      <c r="AV190" s="109"/>
    </row>
    <row r="191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  <c r="AE191" s="109"/>
      <c r="AF191" s="109"/>
      <c r="AG191" s="109"/>
      <c r="AH191" s="109"/>
      <c r="AI191" s="109"/>
      <c r="AJ191" s="109"/>
      <c r="AK191" s="109"/>
      <c r="AL191" s="109"/>
      <c r="AM191" s="109"/>
      <c r="AN191" s="109"/>
      <c r="AO191" s="109"/>
      <c r="AP191" s="109"/>
      <c r="AQ191" s="109"/>
      <c r="AR191" s="109"/>
      <c r="AS191" s="109"/>
      <c r="AT191" s="109"/>
      <c r="AU191" s="109"/>
      <c r="AV191" s="109"/>
    </row>
    <row r="192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  <c r="AC192" s="109"/>
      <c r="AD192" s="109"/>
      <c r="AE192" s="109"/>
      <c r="AF192" s="109"/>
      <c r="AG192" s="109"/>
      <c r="AH192" s="109"/>
      <c r="AI192" s="109"/>
      <c r="AJ192" s="109"/>
      <c r="AK192" s="109"/>
      <c r="AL192" s="109"/>
      <c r="AM192" s="109"/>
      <c r="AN192" s="109"/>
      <c r="AO192" s="109"/>
      <c r="AP192" s="109"/>
      <c r="AQ192" s="109"/>
      <c r="AR192" s="109"/>
      <c r="AS192" s="109"/>
      <c r="AT192" s="109"/>
      <c r="AU192" s="109"/>
      <c r="AV192" s="109"/>
    </row>
    <row r="193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  <c r="AF193" s="109"/>
      <c r="AG193" s="109"/>
      <c r="AH193" s="109"/>
      <c r="AI193" s="109"/>
      <c r="AJ193" s="109"/>
      <c r="AK193" s="109"/>
      <c r="AL193" s="109"/>
      <c r="AM193" s="109"/>
      <c r="AN193" s="109"/>
      <c r="AO193" s="109"/>
      <c r="AP193" s="109"/>
      <c r="AQ193" s="109"/>
      <c r="AR193" s="109"/>
      <c r="AS193" s="109"/>
      <c r="AT193" s="109"/>
      <c r="AU193" s="109"/>
      <c r="AV193" s="109"/>
    </row>
    <row r="194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9"/>
      <c r="AF194" s="109"/>
      <c r="AG194" s="109"/>
      <c r="AH194" s="109"/>
      <c r="AI194" s="109"/>
      <c r="AJ194" s="109"/>
      <c r="AK194" s="109"/>
      <c r="AL194" s="109"/>
      <c r="AM194" s="109"/>
      <c r="AN194" s="109"/>
      <c r="AO194" s="109"/>
      <c r="AP194" s="109"/>
      <c r="AQ194" s="109"/>
      <c r="AR194" s="109"/>
      <c r="AS194" s="109"/>
      <c r="AT194" s="109"/>
      <c r="AU194" s="109"/>
      <c r="AV194" s="109"/>
    </row>
    <row r="195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/>
      <c r="AS195" s="109"/>
      <c r="AT195" s="109"/>
      <c r="AU195" s="109"/>
      <c r="AV195" s="109"/>
    </row>
    <row r="196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/>
      <c r="AS196" s="109"/>
      <c r="AT196" s="109"/>
      <c r="AU196" s="109"/>
      <c r="AV196" s="109"/>
    </row>
    <row r="197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09"/>
      <c r="AG197" s="109"/>
      <c r="AH197" s="109"/>
      <c r="AI197" s="109"/>
      <c r="AJ197" s="109"/>
      <c r="AK197" s="109"/>
      <c r="AL197" s="109"/>
      <c r="AM197" s="109"/>
      <c r="AN197" s="109"/>
      <c r="AO197" s="109"/>
      <c r="AP197" s="109"/>
      <c r="AQ197" s="109"/>
      <c r="AR197" s="109"/>
      <c r="AS197" s="109"/>
      <c r="AT197" s="109"/>
      <c r="AU197" s="109"/>
      <c r="AV197" s="109"/>
    </row>
    <row r="198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9"/>
      <c r="AF198" s="109"/>
      <c r="AG198" s="109"/>
      <c r="AH198" s="109"/>
      <c r="AI198" s="109"/>
      <c r="AJ198" s="109"/>
      <c r="AK198" s="109"/>
      <c r="AL198" s="109"/>
      <c r="AM198" s="109"/>
      <c r="AN198" s="109"/>
      <c r="AO198" s="109"/>
      <c r="AP198" s="109"/>
      <c r="AQ198" s="109"/>
      <c r="AR198" s="109"/>
      <c r="AS198" s="109"/>
      <c r="AT198" s="109"/>
      <c r="AU198" s="109"/>
      <c r="AV198" s="109"/>
    </row>
    <row r="199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  <c r="AE199" s="109"/>
      <c r="AF199" s="109"/>
      <c r="AG199" s="109"/>
      <c r="AH199" s="109"/>
      <c r="AI199" s="109"/>
      <c r="AJ199" s="109"/>
      <c r="AK199" s="109"/>
      <c r="AL199" s="109"/>
      <c r="AM199" s="109"/>
      <c r="AN199" s="109"/>
      <c r="AO199" s="109"/>
      <c r="AP199" s="109"/>
      <c r="AQ199" s="109"/>
      <c r="AR199" s="109"/>
      <c r="AS199" s="109"/>
      <c r="AT199" s="109"/>
      <c r="AU199" s="109"/>
      <c r="AV199" s="109"/>
    </row>
    <row r="200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  <c r="AE200" s="109"/>
      <c r="AF200" s="109"/>
      <c r="AG200" s="109"/>
      <c r="AH200" s="109"/>
      <c r="AI200" s="109"/>
      <c r="AJ200" s="109"/>
      <c r="AK200" s="109"/>
      <c r="AL200" s="109"/>
      <c r="AM200" s="109"/>
      <c r="AN200" s="109"/>
      <c r="AO200" s="109"/>
      <c r="AP200" s="109"/>
      <c r="AQ200" s="109"/>
      <c r="AR200" s="109"/>
      <c r="AS200" s="109"/>
      <c r="AT200" s="109"/>
      <c r="AU200" s="109"/>
      <c r="AV200" s="109"/>
    </row>
    <row r="201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  <c r="AE201" s="109"/>
      <c r="AF201" s="109"/>
      <c r="AG201" s="109"/>
      <c r="AH201" s="109"/>
      <c r="AI201" s="109"/>
      <c r="AJ201" s="109"/>
      <c r="AK201" s="109"/>
      <c r="AL201" s="109"/>
      <c r="AM201" s="109"/>
      <c r="AN201" s="109"/>
      <c r="AO201" s="109"/>
      <c r="AP201" s="109"/>
      <c r="AQ201" s="109"/>
      <c r="AR201" s="109"/>
      <c r="AS201" s="109"/>
      <c r="AT201" s="109"/>
      <c r="AU201" s="109"/>
      <c r="AV201" s="109"/>
    </row>
    <row r="202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  <c r="AC202" s="109"/>
      <c r="AD202" s="109"/>
      <c r="AE202" s="109"/>
      <c r="AF202" s="109"/>
      <c r="AG202" s="109"/>
      <c r="AH202" s="109"/>
      <c r="AI202" s="109"/>
      <c r="AJ202" s="109"/>
      <c r="AK202" s="109"/>
      <c r="AL202" s="109"/>
      <c r="AM202" s="109"/>
      <c r="AN202" s="109"/>
      <c r="AO202" s="109"/>
      <c r="AP202" s="109"/>
      <c r="AQ202" s="109"/>
      <c r="AR202" s="109"/>
      <c r="AS202" s="109"/>
      <c r="AT202" s="109"/>
      <c r="AU202" s="109"/>
      <c r="AV202" s="109"/>
    </row>
    <row r="203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  <c r="AE203" s="109"/>
      <c r="AF203" s="109"/>
      <c r="AG203" s="109"/>
      <c r="AH203" s="109"/>
      <c r="AI203" s="109"/>
      <c r="AJ203" s="109"/>
      <c r="AK203" s="109"/>
      <c r="AL203" s="109"/>
      <c r="AM203" s="109"/>
      <c r="AN203" s="109"/>
      <c r="AO203" s="109"/>
      <c r="AP203" s="109"/>
      <c r="AQ203" s="109"/>
      <c r="AR203" s="109"/>
      <c r="AS203" s="109"/>
      <c r="AT203" s="109"/>
      <c r="AU203" s="109"/>
      <c r="AV203" s="109"/>
    </row>
    <row r="204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  <c r="AE204" s="109"/>
      <c r="AF204" s="109"/>
      <c r="AG204" s="109"/>
      <c r="AH204" s="109"/>
      <c r="AI204" s="109"/>
      <c r="AJ204" s="109"/>
      <c r="AK204" s="109"/>
      <c r="AL204" s="109"/>
      <c r="AM204" s="109"/>
      <c r="AN204" s="109"/>
      <c r="AO204" s="109"/>
      <c r="AP204" s="109"/>
      <c r="AQ204" s="109"/>
      <c r="AR204" s="109"/>
      <c r="AS204" s="109"/>
      <c r="AT204" s="109"/>
      <c r="AU204" s="109"/>
      <c r="AV204" s="109"/>
    </row>
    <row r="205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  <c r="AE205" s="109"/>
      <c r="AF205" s="109"/>
      <c r="AG205" s="109"/>
      <c r="AH205" s="109"/>
      <c r="AI205" s="109"/>
      <c r="AJ205" s="109"/>
      <c r="AK205" s="109"/>
      <c r="AL205" s="109"/>
      <c r="AM205" s="109"/>
      <c r="AN205" s="109"/>
      <c r="AO205" s="109"/>
      <c r="AP205" s="109"/>
      <c r="AQ205" s="109"/>
      <c r="AR205" s="109"/>
      <c r="AS205" s="109"/>
      <c r="AT205" s="109"/>
      <c r="AU205" s="109"/>
      <c r="AV205" s="109"/>
    </row>
    <row r="206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  <c r="AE206" s="109"/>
      <c r="AF206" s="109"/>
      <c r="AG206" s="109"/>
      <c r="AH206" s="109"/>
      <c r="AI206" s="109"/>
      <c r="AJ206" s="109"/>
      <c r="AK206" s="109"/>
      <c r="AL206" s="109"/>
      <c r="AM206" s="109"/>
      <c r="AN206" s="109"/>
      <c r="AO206" s="109"/>
      <c r="AP206" s="109"/>
      <c r="AQ206" s="109"/>
      <c r="AR206" s="109"/>
      <c r="AS206" s="109"/>
      <c r="AT206" s="109"/>
      <c r="AU206" s="109"/>
      <c r="AV206" s="109"/>
    </row>
    <row r="207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09"/>
      <c r="AE207" s="109"/>
      <c r="AF207" s="109"/>
      <c r="AG207" s="109"/>
      <c r="AH207" s="109"/>
      <c r="AI207" s="109"/>
      <c r="AJ207" s="109"/>
      <c r="AK207" s="109"/>
      <c r="AL207" s="109"/>
      <c r="AM207" s="109"/>
      <c r="AN207" s="109"/>
      <c r="AO207" s="109"/>
      <c r="AP207" s="109"/>
      <c r="AQ207" s="109"/>
      <c r="AR207" s="109"/>
      <c r="AS207" s="109"/>
      <c r="AT207" s="109"/>
      <c r="AU207" s="109"/>
      <c r="AV207" s="109"/>
    </row>
    <row r="208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  <c r="AC208" s="109"/>
      <c r="AD208" s="109"/>
      <c r="AE208" s="109"/>
      <c r="AF208" s="109"/>
      <c r="AG208" s="109"/>
      <c r="AH208" s="109"/>
      <c r="AI208" s="109"/>
      <c r="AJ208" s="109"/>
      <c r="AK208" s="109"/>
      <c r="AL208" s="109"/>
      <c r="AM208" s="109"/>
      <c r="AN208" s="109"/>
      <c r="AO208" s="109"/>
      <c r="AP208" s="109"/>
      <c r="AQ208" s="109"/>
      <c r="AR208" s="109"/>
      <c r="AS208" s="109"/>
      <c r="AT208" s="109"/>
      <c r="AU208" s="109"/>
      <c r="AV208" s="109"/>
    </row>
    <row r="209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  <c r="AE209" s="109"/>
      <c r="AF209" s="109"/>
      <c r="AG209" s="109"/>
      <c r="AH209" s="109"/>
      <c r="AI209" s="109"/>
      <c r="AJ209" s="109"/>
      <c r="AK209" s="109"/>
      <c r="AL209" s="109"/>
      <c r="AM209" s="109"/>
      <c r="AN209" s="109"/>
      <c r="AO209" s="109"/>
      <c r="AP209" s="109"/>
      <c r="AQ209" s="109"/>
      <c r="AR209" s="109"/>
      <c r="AS209" s="109"/>
      <c r="AT209" s="109"/>
      <c r="AU209" s="109"/>
      <c r="AV209" s="109"/>
    </row>
    <row r="210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  <c r="AC210" s="109"/>
      <c r="AD210" s="109"/>
      <c r="AE210" s="109"/>
      <c r="AF210" s="109"/>
      <c r="AG210" s="109"/>
      <c r="AH210" s="109"/>
      <c r="AI210" s="109"/>
      <c r="AJ210" s="109"/>
      <c r="AK210" s="109"/>
      <c r="AL210" s="109"/>
      <c r="AM210" s="109"/>
      <c r="AN210" s="109"/>
      <c r="AO210" s="109"/>
      <c r="AP210" s="109"/>
      <c r="AQ210" s="109"/>
      <c r="AR210" s="109"/>
      <c r="AS210" s="109"/>
      <c r="AT210" s="109"/>
      <c r="AU210" s="109"/>
      <c r="AV210" s="109"/>
    </row>
    <row r="211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09"/>
      <c r="AE211" s="109"/>
      <c r="AF211" s="109"/>
      <c r="AG211" s="109"/>
      <c r="AH211" s="109"/>
      <c r="AI211" s="109"/>
      <c r="AJ211" s="109"/>
      <c r="AK211" s="109"/>
      <c r="AL211" s="109"/>
      <c r="AM211" s="109"/>
      <c r="AN211" s="109"/>
      <c r="AO211" s="109"/>
      <c r="AP211" s="109"/>
      <c r="AQ211" s="109"/>
      <c r="AR211" s="109"/>
      <c r="AS211" s="109"/>
      <c r="AT211" s="109"/>
      <c r="AU211" s="109"/>
      <c r="AV211" s="109"/>
    </row>
    <row r="212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  <c r="AE212" s="109"/>
      <c r="AF212" s="109"/>
      <c r="AG212" s="109"/>
      <c r="AH212" s="109"/>
      <c r="AI212" s="109"/>
      <c r="AJ212" s="109"/>
      <c r="AK212" s="109"/>
      <c r="AL212" s="109"/>
      <c r="AM212" s="109"/>
      <c r="AN212" s="109"/>
      <c r="AO212" s="109"/>
      <c r="AP212" s="109"/>
      <c r="AQ212" s="109"/>
      <c r="AR212" s="109"/>
      <c r="AS212" s="109"/>
      <c r="AT212" s="109"/>
      <c r="AU212" s="109"/>
      <c r="AV212" s="109"/>
    </row>
    <row r="213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  <c r="AE213" s="109"/>
      <c r="AF213" s="109"/>
      <c r="AG213" s="109"/>
      <c r="AH213" s="109"/>
      <c r="AI213" s="109"/>
      <c r="AJ213" s="109"/>
      <c r="AK213" s="109"/>
      <c r="AL213" s="109"/>
      <c r="AM213" s="109"/>
      <c r="AN213" s="109"/>
      <c r="AO213" s="109"/>
      <c r="AP213" s="109"/>
      <c r="AQ213" s="109"/>
      <c r="AR213" s="109"/>
      <c r="AS213" s="109"/>
      <c r="AT213" s="109"/>
      <c r="AU213" s="109"/>
      <c r="AV213" s="109"/>
    </row>
    <row r="214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09"/>
      <c r="AE214" s="109"/>
      <c r="AF214" s="109"/>
      <c r="AG214" s="109"/>
      <c r="AH214" s="109"/>
      <c r="AI214" s="109"/>
      <c r="AJ214" s="109"/>
      <c r="AK214" s="109"/>
      <c r="AL214" s="109"/>
      <c r="AM214" s="109"/>
      <c r="AN214" s="109"/>
      <c r="AO214" s="109"/>
      <c r="AP214" s="109"/>
      <c r="AQ214" s="109"/>
      <c r="AR214" s="109"/>
      <c r="AS214" s="109"/>
      <c r="AT214" s="109"/>
      <c r="AU214" s="109"/>
      <c r="AV214" s="109"/>
    </row>
    <row r="215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  <c r="AE215" s="109"/>
      <c r="AF215" s="109"/>
      <c r="AG215" s="109"/>
      <c r="AH215" s="109"/>
      <c r="AI215" s="109"/>
      <c r="AJ215" s="109"/>
      <c r="AK215" s="109"/>
      <c r="AL215" s="109"/>
      <c r="AM215" s="109"/>
      <c r="AN215" s="109"/>
      <c r="AO215" s="109"/>
      <c r="AP215" s="109"/>
      <c r="AQ215" s="109"/>
      <c r="AR215" s="109"/>
      <c r="AS215" s="109"/>
      <c r="AT215" s="109"/>
      <c r="AU215" s="109"/>
      <c r="AV215" s="109"/>
    </row>
    <row r="216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09"/>
      <c r="AE216" s="109"/>
      <c r="AF216" s="109"/>
      <c r="AG216" s="109"/>
      <c r="AH216" s="109"/>
      <c r="AI216" s="109"/>
      <c r="AJ216" s="109"/>
      <c r="AK216" s="109"/>
      <c r="AL216" s="109"/>
      <c r="AM216" s="109"/>
      <c r="AN216" s="109"/>
      <c r="AO216" s="109"/>
      <c r="AP216" s="109"/>
      <c r="AQ216" s="109"/>
      <c r="AR216" s="109"/>
      <c r="AS216" s="109"/>
      <c r="AT216" s="109"/>
      <c r="AU216" s="109"/>
      <c r="AV216" s="109"/>
    </row>
    <row r="217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  <c r="AE217" s="109"/>
      <c r="AF217" s="109"/>
      <c r="AG217" s="109"/>
      <c r="AH217" s="109"/>
      <c r="AI217" s="109"/>
      <c r="AJ217" s="109"/>
      <c r="AK217" s="109"/>
      <c r="AL217" s="109"/>
      <c r="AM217" s="109"/>
      <c r="AN217" s="109"/>
      <c r="AO217" s="109"/>
      <c r="AP217" s="109"/>
      <c r="AQ217" s="109"/>
      <c r="AR217" s="109"/>
      <c r="AS217" s="109"/>
      <c r="AT217" s="109"/>
      <c r="AU217" s="109"/>
      <c r="AV217" s="109"/>
    </row>
    <row r="218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  <c r="AE218" s="109"/>
      <c r="AF218" s="109"/>
      <c r="AG218" s="109"/>
      <c r="AH218" s="109"/>
      <c r="AI218" s="109"/>
      <c r="AJ218" s="109"/>
      <c r="AK218" s="109"/>
      <c r="AL218" s="109"/>
      <c r="AM218" s="109"/>
      <c r="AN218" s="109"/>
      <c r="AO218" s="109"/>
      <c r="AP218" s="109"/>
      <c r="AQ218" s="109"/>
      <c r="AR218" s="109"/>
      <c r="AS218" s="109"/>
      <c r="AT218" s="109"/>
      <c r="AU218" s="109"/>
      <c r="AV218" s="109"/>
    </row>
    <row r="219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  <c r="AE219" s="109"/>
      <c r="AF219" s="109"/>
      <c r="AG219" s="109"/>
      <c r="AH219" s="109"/>
      <c r="AI219" s="109"/>
      <c r="AJ219" s="109"/>
      <c r="AK219" s="109"/>
      <c r="AL219" s="109"/>
      <c r="AM219" s="109"/>
      <c r="AN219" s="109"/>
      <c r="AO219" s="109"/>
      <c r="AP219" s="109"/>
      <c r="AQ219" s="109"/>
      <c r="AR219" s="109"/>
      <c r="AS219" s="109"/>
      <c r="AT219" s="109"/>
      <c r="AU219" s="109"/>
      <c r="AV219" s="109"/>
    </row>
    <row r="220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  <c r="AE220" s="109"/>
      <c r="AF220" s="109"/>
      <c r="AG220" s="109"/>
      <c r="AH220" s="109"/>
      <c r="AI220" s="109"/>
      <c r="AJ220" s="109"/>
      <c r="AK220" s="109"/>
      <c r="AL220" s="109"/>
      <c r="AM220" s="109"/>
      <c r="AN220" s="109"/>
      <c r="AO220" s="109"/>
      <c r="AP220" s="109"/>
      <c r="AQ220" s="109"/>
      <c r="AR220" s="109"/>
      <c r="AS220" s="109"/>
      <c r="AT220" s="109"/>
      <c r="AU220" s="109"/>
      <c r="AV220" s="109"/>
    </row>
    <row r="221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9"/>
      <c r="AF221" s="109"/>
      <c r="AG221" s="109"/>
      <c r="AH221" s="109"/>
      <c r="AI221" s="109"/>
      <c r="AJ221" s="109"/>
      <c r="AK221" s="109"/>
      <c r="AL221" s="109"/>
      <c r="AM221" s="109"/>
      <c r="AN221" s="109"/>
      <c r="AO221" s="109"/>
      <c r="AP221" s="109"/>
      <c r="AQ221" s="109"/>
      <c r="AR221" s="109"/>
      <c r="AS221" s="109"/>
      <c r="AT221" s="109"/>
      <c r="AU221" s="109"/>
      <c r="AV221" s="109"/>
    </row>
    <row r="222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  <c r="AE222" s="109"/>
      <c r="AF222" s="109"/>
      <c r="AG222" s="109"/>
      <c r="AH222" s="109"/>
      <c r="AI222" s="109"/>
      <c r="AJ222" s="109"/>
      <c r="AK222" s="109"/>
      <c r="AL222" s="109"/>
      <c r="AM222" s="109"/>
      <c r="AN222" s="109"/>
      <c r="AO222" s="109"/>
      <c r="AP222" s="109"/>
      <c r="AQ222" s="109"/>
      <c r="AR222" s="109"/>
      <c r="AS222" s="109"/>
      <c r="AT222" s="109"/>
      <c r="AU222" s="109"/>
      <c r="AV222" s="109"/>
    </row>
    <row r="223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9"/>
      <c r="AF223" s="109"/>
      <c r="AG223" s="109"/>
      <c r="AH223" s="109"/>
      <c r="AI223" s="109"/>
      <c r="AJ223" s="109"/>
      <c r="AK223" s="109"/>
      <c r="AL223" s="109"/>
      <c r="AM223" s="109"/>
      <c r="AN223" s="109"/>
      <c r="AO223" s="109"/>
      <c r="AP223" s="109"/>
      <c r="AQ223" s="109"/>
      <c r="AR223" s="109"/>
      <c r="AS223" s="109"/>
      <c r="AT223" s="109"/>
      <c r="AU223" s="109"/>
      <c r="AV223" s="109"/>
    </row>
    <row r="224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  <c r="AE224" s="109"/>
      <c r="AF224" s="109"/>
      <c r="AG224" s="109"/>
      <c r="AH224" s="109"/>
      <c r="AI224" s="109"/>
      <c r="AJ224" s="109"/>
      <c r="AK224" s="109"/>
      <c r="AL224" s="109"/>
      <c r="AM224" s="109"/>
      <c r="AN224" s="109"/>
      <c r="AO224" s="109"/>
      <c r="AP224" s="109"/>
      <c r="AQ224" s="109"/>
      <c r="AR224" s="109"/>
      <c r="AS224" s="109"/>
      <c r="AT224" s="109"/>
      <c r="AU224" s="109"/>
      <c r="AV224" s="109"/>
    </row>
    <row r="225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9"/>
      <c r="AF225" s="109"/>
      <c r="AG225" s="109"/>
      <c r="AH225" s="109"/>
      <c r="AI225" s="109"/>
      <c r="AJ225" s="109"/>
      <c r="AK225" s="109"/>
      <c r="AL225" s="109"/>
      <c r="AM225" s="109"/>
      <c r="AN225" s="109"/>
      <c r="AO225" s="109"/>
      <c r="AP225" s="109"/>
      <c r="AQ225" s="109"/>
      <c r="AR225" s="109"/>
      <c r="AS225" s="109"/>
      <c r="AT225" s="109"/>
      <c r="AU225" s="109"/>
      <c r="AV225" s="109"/>
    </row>
    <row r="226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09"/>
      <c r="AE226" s="109"/>
      <c r="AF226" s="109"/>
      <c r="AG226" s="109"/>
      <c r="AH226" s="109"/>
      <c r="AI226" s="109"/>
      <c r="AJ226" s="109"/>
      <c r="AK226" s="109"/>
      <c r="AL226" s="109"/>
      <c r="AM226" s="109"/>
      <c r="AN226" s="109"/>
      <c r="AO226" s="109"/>
      <c r="AP226" s="109"/>
      <c r="AQ226" s="109"/>
      <c r="AR226" s="109"/>
      <c r="AS226" s="109"/>
      <c r="AT226" s="109"/>
      <c r="AU226" s="109"/>
      <c r="AV226" s="109"/>
    </row>
    <row r="227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  <c r="AE227" s="109"/>
      <c r="AF227" s="109"/>
      <c r="AG227" s="109"/>
      <c r="AH227" s="109"/>
      <c r="AI227" s="109"/>
      <c r="AJ227" s="109"/>
      <c r="AK227" s="109"/>
      <c r="AL227" s="109"/>
      <c r="AM227" s="109"/>
      <c r="AN227" s="109"/>
      <c r="AO227" s="109"/>
      <c r="AP227" s="109"/>
      <c r="AQ227" s="109"/>
      <c r="AR227" s="109"/>
      <c r="AS227" s="109"/>
      <c r="AT227" s="109"/>
      <c r="AU227" s="109"/>
      <c r="AV227" s="109"/>
    </row>
    <row r="228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  <c r="AE228" s="109"/>
      <c r="AF228" s="109"/>
      <c r="AG228" s="109"/>
      <c r="AH228" s="109"/>
      <c r="AI228" s="109"/>
      <c r="AJ228" s="109"/>
      <c r="AK228" s="109"/>
      <c r="AL228" s="109"/>
      <c r="AM228" s="109"/>
      <c r="AN228" s="109"/>
      <c r="AO228" s="109"/>
      <c r="AP228" s="109"/>
      <c r="AQ228" s="109"/>
      <c r="AR228" s="109"/>
      <c r="AS228" s="109"/>
      <c r="AT228" s="109"/>
      <c r="AU228" s="109"/>
      <c r="AV228" s="109"/>
    </row>
    <row r="229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09"/>
      <c r="AE229" s="109"/>
      <c r="AF229" s="109"/>
      <c r="AG229" s="109"/>
      <c r="AH229" s="109"/>
      <c r="AI229" s="109"/>
      <c r="AJ229" s="109"/>
      <c r="AK229" s="109"/>
      <c r="AL229" s="109"/>
      <c r="AM229" s="109"/>
      <c r="AN229" s="109"/>
      <c r="AO229" s="109"/>
      <c r="AP229" s="109"/>
      <c r="AQ229" s="109"/>
      <c r="AR229" s="109"/>
      <c r="AS229" s="109"/>
      <c r="AT229" s="109"/>
      <c r="AU229" s="109"/>
      <c r="AV229" s="109"/>
    </row>
    <row r="230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9"/>
      <c r="AF230" s="109"/>
      <c r="AG230" s="109"/>
      <c r="AH230" s="109"/>
      <c r="AI230" s="109"/>
      <c r="AJ230" s="109"/>
      <c r="AK230" s="109"/>
      <c r="AL230" s="109"/>
      <c r="AM230" s="109"/>
      <c r="AN230" s="109"/>
      <c r="AO230" s="109"/>
      <c r="AP230" s="109"/>
      <c r="AQ230" s="109"/>
      <c r="AR230" s="109"/>
      <c r="AS230" s="109"/>
      <c r="AT230" s="109"/>
      <c r="AU230" s="109"/>
      <c r="AV230" s="109"/>
    </row>
    <row r="231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9"/>
      <c r="AF231" s="109"/>
      <c r="AG231" s="109"/>
      <c r="AH231" s="109"/>
      <c r="AI231" s="109"/>
      <c r="AJ231" s="109"/>
      <c r="AK231" s="109"/>
      <c r="AL231" s="109"/>
      <c r="AM231" s="109"/>
      <c r="AN231" s="109"/>
      <c r="AO231" s="109"/>
      <c r="AP231" s="109"/>
      <c r="AQ231" s="109"/>
      <c r="AR231" s="109"/>
      <c r="AS231" s="109"/>
      <c r="AT231" s="109"/>
      <c r="AU231" s="109"/>
      <c r="AV231" s="109"/>
    </row>
    <row r="232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  <c r="AE232" s="109"/>
      <c r="AF232" s="109"/>
      <c r="AG232" s="109"/>
      <c r="AH232" s="109"/>
      <c r="AI232" s="109"/>
      <c r="AJ232" s="109"/>
      <c r="AK232" s="109"/>
      <c r="AL232" s="109"/>
      <c r="AM232" s="109"/>
      <c r="AN232" s="109"/>
      <c r="AO232" s="109"/>
      <c r="AP232" s="109"/>
      <c r="AQ232" s="109"/>
      <c r="AR232" s="109"/>
      <c r="AS232" s="109"/>
      <c r="AT232" s="109"/>
      <c r="AU232" s="109"/>
      <c r="AV232" s="109"/>
    </row>
    <row r="233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  <c r="AE233" s="109"/>
      <c r="AF233" s="109"/>
      <c r="AG233" s="109"/>
      <c r="AH233" s="109"/>
      <c r="AI233" s="109"/>
      <c r="AJ233" s="109"/>
      <c r="AK233" s="109"/>
      <c r="AL233" s="109"/>
      <c r="AM233" s="109"/>
      <c r="AN233" s="109"/>
      <c r="AO233" s="109"/>
      <c r="AP233" s="109"/>
      <c r="AQ233" s="109"/>
      <c r="AR233" s="109"/>
      <c r="AS233" s="109"/>
      <c r="AT233" s="109"/>
      <c r="AU233" s="109"/>
      <c r="AV233" s="109"/>
    </row>
    <row r="234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  <c r="AE234" s="109"/>
      <c r="AF234" s="109"/>
      <c r="AG234" s="109"/>
      <c r="AH234" s="109"/>
      <c r="AI234" s="109"/>
      <c r="AJ234" s="109"/>
      <c r="AK234" s="109"/>
      <c r="AL234" s="109"/>
      <c r="AM234" s="109"/>
      <c r="AN234" s="109"/>
      <c r="AO234" s="109"/>
      <c r="AP234" s="109"/>
      <c r="AQ234" s="109"/>
      <c r="AR234" s="109"/>
      <c r="AS234" s="109"/>
      <c r="AT234" s="109"/>
      <c r="AU234" s="109"/>
      <c r="AV234" s="109"/>
    </row>
    <row r="235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09"/>
      <c r="AE235" s="109"/>
      <c r="AF235" s="109"/>
      <c r="AG235" s="109"/>
      <c r="AH235" s="109"/>
      <c r="AI235" s="109"/>
      <c r="AJ235" s="109"/>
      <c r="AK235" s="109"/>
      <c r="AL235" s="109"/>
      <c r="AM235" s="109"/>
      <c r="AN235" s="109"/>
      <c r="AO235" s="109"/>
      <c r="AP235" s="109"/>
      <c r="AQ235" s="109"/>
      <c r="AR235" s="109"/>
      <c r="AS235" s="109"/>
      <c r="AT235" s="109"/>
      <c r="AU235" s="109"/>
      <c r="AV235" s="109"/>
    </row>
    <row r="236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  <c r="AE236" s="109"/>
      <c r="AF236" s="109"/>
      <c r="AG236" s="109"/>
      <c r="AH236" s="109"/>
      <c r="AI236" s="109"/>
      <c r="AJ236" s="109"/>
      <c r="AK236" s="109"/>
      <c r="AL236" s="109"/>
      <c r="AM236" s="109"/>
      <c r="AN236" s="109"/>
      <c r="AO236" s="109"/>
      <c r="AP236" s="109"/>
      <c r="AQ236" s="109"/>
      <c r="AR236" s="109"/>
      <c r="AS236" s="109"/>
      <c r="AT236" s="109"/>
      <c r="AU236" s="109"/>
      <c r="AV236" s="109"/>
    </row>
    <row r="237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  <c r="AE237" s="109"/>
      <c r="AF237" s="109"/>
      <c r="AG237" s="109"/>
      <c r="AH237" s="109"/>
      <c r="AI237" s="109"/>
      <c r="AJ237" s="109"/>
      <c r="AK237" s="109"/>
      <c r="AL237" s="109"/>
      <c r="AM237" s="109"/>
      <c r="AN237" s="109"/>
      <c r="AO237" s="109"/>
      <c r="AP237" s="109"/>
      <c r="AQ237" s="109"/>
      <c r="AR237" s="109"/>
      <c r="AS237" s="109"/>
      <c r="AT237" s="109"/>
      <c r="AU237" s="109"/>
      <c r="AV237" s="109"/>
    </row>
    <row r="238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9"/>
      <c r="AF238" s="109"/>
      <c r="AG238" s="109"/>
      <c r="AH238" s="109"/>
      <c r="AI238" s="109"/>
      <c r="AJ238" s="109"/>
      <c r="AK238" s="109"/>
      <c r="AL238" s="109"/>
      <c r="AM238" s="109"/>
      <c r="AN238" s="109"/>
      <c r="AO238" s="109"/>
      <c r="AP238" s="109"/>
      <c r="AQ238" s="109"/>
      <c r="AR238" s="109"/>
      <c r="AS238" s="109"/>
      <c r="AT238" s="109"/>
      <c r="AU238" s="109"/>
      <c r="AV238" s="109"/>
    </row>
    <row r="239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  <c r="AE239" s="109"/>
      <c r="AF239" s="109"/>
      <c r="AG239" s="109"/>
      <c r="AH239" s="109"/>
      <c r="AI239" s="109"/>
      <c r="AJ239" s="109"/>
      <c r="AK239" s="109"/>
      <c r="AL239" s="109"/>
      <c r="AM239" s="109"/>
      <c r="AN239" s="109"/>
      <c r="AO239" s="109"/>
      <c r="AP239" s="109"/>
      <c r="AQ239" s="109"/>
      <c r="AR239" s="109"/>
      <c r="AS239" s="109"/>
      <c r="AT239" s="109"/>
      <c r="AU239" s="109"/>
      <c r="AV239" s="109"/>
    </row>
    <row r="240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09"/>
      <c r="AE240" s="109"/>
      <c r="AF240" s="109"/>
      <c r="AG240" s="109"/>
      <c r="AH240" s="109"/>
      <c r="AI240" s="109"/>
      <c r="AJ240" s="109"/>
      <c r="AK240" s="109"/>
      <c r="AL240" s="109"/>
      <c r="AM240" s="109"/>
      <c r="AN240" s="109"/>
      <c r="AO240" s="109"/>
      <c r="AP240" s="109"/>
      <c r="AQ240" s="109"/>
      <c r="AR240" s="109"/>
      <c r="AS240" s="109"/>
      <c r="AT240" s="109"/>
      <c r="AU240" s="109"/>
      <c r="AV240" s="109"/>
    </row>
    <row r="241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09"/>
      <c r="AE241" s="109"/>
      <c r="AF241" s="109"/>
      <c r="AG241" s="109"/>
      <c r="AH241" s="109"/>
      <c r="AI241" s="109"/>
      <c r="AJ241" s="109"/>
      <c r="AK241" s="109"/>
      <c r="AL241" s="109"/>
      <c r="AM241" s="109"/>
      <c r="AN241" s="109"/>
      <c r="AO241" s="109"/>
      <c r="AP241" s="109"/>
      <c r="AQ241" s="109"/>
      <c r="AR241" s="109"/>
      <c r="AS241" s="109"/>
      <c r="AT241" s="109"/>
      <c r="AU241" s="109"/>
      <c r="AV241" s="109"/>
    </row>
    <row r="242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  <c r="AE242" s="109"/>
      <c r="AF242" s="109"/>
      <c r="AG242" s="109"/>
      <c r="AH242" s="109"/>
      <c r="AI242" s="109"/>
      <c r="AJ242" s="109"/>
      <c r="AK242" s="109"/>
      <c r="AL242" s="109"/>
      <c r="AM242" s="109"/>
      <c r="AN242" s="109"/>
      <c r="AO242" s="109"/>
      <c r="AP242" s="109"/>
      <c r="AQ242" s="109"/>
      <c r="AR242" s="109"/>
      <c r="AS242" s="109"/>
      <c r="AT242" s="109"/>
      <c r="AU242" s="109"/>
      <c r="AV242" s="109"/>
    </row>
    <row r="243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  <c r="AE243" s="109"/>
      <c r="AF243" s="109"/>
      <c r="AG243" s="109"/>
      <c r="AH243" s="109"/>
      <c r="AI243" s="109"/>
      <c r="AJ243" s="109"/>
      <c r="AK243" s="109"/>
      <c r="AL243" s="109"/>
      <c r="AM243" s="109"/>
      <c r="AN243" s="109"/>
      <c r="AO243" s="109"/>
      <c r="AP243" s="109"/>
      <c r="AQ243" s="109"/>
      <c r="AR243" s="109"/>
      <c r="AS243" s="109"/>
      <c r="AT243" s="109"/>
      <c r="AU243" s="109"/>
      <c r="AV243" s="109"/>
    </row>
    <row r="244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  <c r="AE244" s="109"/>
      <c r="AF244" s="109"/>
      <c r="AG244" s="109"/>
      <c r="AH244" s="109"/>
      <c r="AI244" s="109"/>
      <c r="AJ244" s="109"/>
      <c r="AK244" s="109"/>
      <c r="AL244" s="109"/>
      <c r="AM244" s="109"/>
      <c r="AN244" s="109"/>
      <c r="AO244" s="109"/>
      <c r="AP244" s="109"/>
      <c r="AQ244" s="109"/>
      <c r="AR244" s="109"/>
      <c r="AS244" s="109"/>
      <c r="AT244" s="109"/>
      <c r="AU244" s="109"/>
      <c r="AV244" s="109"/>
    </row>
    <row r="245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  <c r="AE245" s="109"/>
      <c r="AF245" s="109"/>
      <c r="AG245" s="109"/>
      <c r="AH245" s="109"/>
      <c r="AI245" s="109"/>
      <c r="AJ245" s="109"/>
      <c r="AK245" s="109"/>
      <c r="AL245" s="109"/>
      <c r="AM245" s="109"/>
      <c r="AN245" s="109"/>
      <c r="AO245" s="109"/>
      <c r="AP245" s="109"/>
      <c r="AQ245" s="109"/>
      <c r="AR245" s="109"/>
      <c r="AS245" s="109"/>
      <c r="AT245" s="109"/>
      <c r="AU245" s="109"/>
      <c r="AV245" s="109"/>
    </row>
    <row r="246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09"/>
      <c r="AE246" s="109"/>
      <c r="AF246" s="109"/>
      <c r="AG246" s="109"/>
      <c r="AH246" s="109"/>
      <c r="AI246" s="109"/>
      <c r="AJ246" s="109"/>
      <c r="AK246" s="109"/>
      <c r="AL246" s="109"/>
      <c r="AM246" s="109"/>
      <c r="AN246" s="109"/>
      <c r="AO246" s="109"/>
      <c r="AP246" s="109"/>
      <c r="AQ246" s="109"/>
      <c r="AR246" s="109"/>
      <c r="AS246" s="109"/>
      <c r="AT246" s="109"/>
      <c r="AU246" s="109"/>
      <c r="AV246" s="109"/>
    </row>
    <row r="247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  <c r="AE247" s="109"/>
      <c r="AF247" s="109"/>
      <c r="AG247" s="109"/>
      <c r="AH247" s="109"/>
      <c r="AI247" s="109"/>
      <c r="AJ247" s="109"/>
      <c r="AK247" s="109"/>
      <c r="AL247" s="109"/>
      <c r="AM247" s="109"/>
      <c r="AN247" s="109"/>
      <c r="AO247" s="109"/>
      <c r="AP247" s="109"/>
      <c r="AQ247" s="109"/>
      <c r="AR247" s="109"/>
      <c r="AS247" s="109"/>
      <c r="AT247" s="109"/>
      <c r="AU247" s="109"/>
      <c r="AV247" s="109"/>
    </row>
    <row r="248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  <c r="AE248" s="109"/>
      <c r="AF248" s="109"/>
      <c r="AG248" s="109"/>
      <c r="AH248" s="109"/>
      <c r="AI248" s="109"/>
      <c r="AJ248" s="109"/>
      <c r="AK248" s="109"/>
      <c r="AL248" s="109"/>
      <c r="AM248" s="109"/>
      <c r="AN248" s="109"/>
      <c r="AO248" s="109"/>
      <c r="AP248" s="109"/>
      <c r="AQ248" s="109"/>
      <c r="AR248" s="109"/>
      <c r="AS248" s="109"/>
      <c r="AT248" s="109"/>
      <c r="AU248" s="109"/>
      <c r="AV248" s="109"/>
    </row>
    <row r="249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9"/>
      <c r="AF249" s="109"/>
      <c r="AG249" s="109"/>
      <c r="AH249" s="109"/>
      <c r="AI249" s="109"/>
      <c r="AJ249" s="109"/>
      <c r="AK249" s="109"/>
      <c r="AL249" s="109"/>
      <c r="AM249" s="109"/>
      <c r="AN249" s="109"/>
      <c r="AO249" s="109"/>
      <c r="AP249" s="109"/>
      <c r="AQ249" s="109"/>
      <c r="AR249" s="109"/>
      <c r="AS249" s="109"/>
      <c r="AT249" s="109"/>
      <c r="AU249" s="109"/>
      <c r="AV249" s="109"/>
    </row>
    <row r="250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  <c r="AE250" s="109"/>
      <c r="AF250" s="109"/>
      <c r="AG250" s="109"/>
      <c r="AH250" s="109"/>
      <c r="AI250" s="109"/>
      <c r="AJ250" s="109"/>
      <c r="AK250" s="109"/>
      <c r="AL250" s="109"/>
      <c r="AM250" s="109"/>
      <c r="AN250" s="109"/>
      <c r="AO250" s="109"/>
      <c r="AP250" s="109"/>
      <c r="AQ250" s="109"/>
      <c r="AR250" s="109"/>
      <c r="AS250" s="109"/>
      <c r="AT250" s="109"/>
      <c r="AU250" s="109"/>
      <c r="AV250" s="109"/>
    </row>
    <row r="251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  <c r="AE251" s="109"/>
      <c r="AF251" s="109"/>
      <c r="AG251" s="109"/>
      <c r="AH251" s="109"/>
      <c r="AI251" s="109"/>
      <c r="AJ251" s="109"/>
      <c r="AK251" s="109"/>
      <c r="AL251" s="109"/>
      <c r="AM251" s="109"/>
      <c r="AN251" s="109"/>
      <c r="AO251" s="109"/>
      <c r="AP251" s="109"/>
      <c r="AQ251" s="109"/>
      <c r="AR251" s="109"/>
      <c r="AS251" s="109"/>
      <c r="AT251" s="109"/>
      <c r="AU251" s="109"/>
      <c r="AV251" s="109"/>
    </row>
    <row r="252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9"/>
      <c r="AF252" s="109"/>
      <c r="AG252" s="109"/>
      <c r="AH252" s="109"/>
      <c r="AI252" s="109"/>
      <c r="AJ252" s="109"/>
      <c r="AK252" s="109"/>
      <c r="AL252" s="109"/>
      <c r="AM252" s="109"/>
      <c r="AN252" s="109"/>
      <c r="AO252" s="109"/>
      <c r="AP252" s="109"/>
      <c r="AQ252" s="109"/>
      <c r="AR252" s="109"/>
      <c r="AS252" s="109"/>
      <c r="AT252" s="109"/>
      <c r="AU252" s="109"/>
      <c r="AV252" s="109"/>
    </row>
    <row r="253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  <c r="AE253" s="109"/>
      <c r="AF253" s="109"/>
      <c r="AG253" s="109"/>
      <c r="AH253" s="109"/>
      <c r="AI253" s="109"/>
      <c r="AJ253" s="109"/>
      <c r="AK253" s="109"/>
      <c r="AL253" s="109"/>
      <c r="AM253" s="109"/>
      <c r="AN253" s="109"/>
      <c r="AO253" s="109"/>
      <c r="AP253" s="109"/>
      <c r="AQ253" s="109"/>
      <c r="AR253" s="109"/>
      <c r="AS253" s="109"/>
      <c r="AT253" s="109"/>
      <c r="AU253" s="109"/>
      <c r="AV253" s="109"/>
    </row>
    <row r="254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9"/>
      <c r="AF254" s="109"/>
      <c r="AG254" s="109"/>
      <c r="AH254" s="109"/>
      <c r="AI254" s="109"/>
      <c r="AJ254" s="109"/>
      <c r="AK254" s="109"/>
      <c r="AL254" s="109"/>
      <c r="AM254" s="109"/>
      <c r="AN254" s="109"/>
      <c r="AO254" s="109"/>
      <c r="AP254" s="109"/>
      <c r="AQ254" s="109"/>
      <c r="AR254" s="109"/>
      <c r="AS254" s="109"/>
      <c r="AT254" s="109"/>
      <c r="AU254" s="109"/>
      <c r="AV254" s="109"/>
    </row>
    <row r="255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  <c r="AE255" s="109"/>
      <c r="AF255" s="109"/>
      <c r="AG255" s="109"/>
      <c r="AH255" s="109"/>
      <c r="AI255" s="109"/>
      <c r="AJ255" s="109"/>
      <c r="AK255" s="109"/>
      <c r="AL255" s="109"/>
      <c r="AM255" s="109"/>
      <c r="AN255" s="109"/>
      <c r="AO255" s="109"/>
      <c r="AP255" s="109"/>
      <c r="AQ255" s="109"/>
      <c r="AR255" s="109"/>
      <c r="AS255" s="109"/>
      <c r="AT255" s="109"/>
      <c r="AU255" s="109"/>
      <c r="AV255" s="109"/>
    </row>
    <row r="256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  <c r="AE256" s="109"/>
      <c r="AF256" s="109"/>
      <c r="AG256" s="109"/>
      <c r="AH256" s="109"/>
      <c r="AI256" s="109"/>
      <c r="AJ256" s="109"/>
      <c r="AK256" s="109"/>
      <c r="AL256" s="109"/>
      <c r="AM256" s="109"/>
      <c r="AN256" s="109"/>
      <c r="AO256" s="109"/>
      <c r="AP256" s="109"/>
      <c r="AQ256" s="109"/>
      <c r="AR256" s="109"/>
      <c r="AS256" s="109"/>
      <c r="AT256" s="109"/>
      <c r="AU256" s="109"/>
      <c r="AV256" s="109"/>
    </row>
    <row r="257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  <c r="AE257" s="109"/>
      <c r="AF257" s="109"/>
      <c r="AG257" s="109"/>
      <c r="AH257" s="109"/>
      <c r="AI257" s="109"/>
      <c r="AJ257" s="109"/>
      <c r="AK257" s="109"/>
      <c r="AL257" s="109"/>
      <c r="AM257" s="109"/>
      <c r="AN257" s="109"/>
      <c r="AO257" s="109"/>
      <c r="AP257" s="109"/>
      <c r="AQ257" s="109"/>
      <c r="AR257" s="109"/>
      <c r="AS257" s="109"/>
      <c r="AT257" s="109"/>
      <c r="AU257" s="109"/>
      <c r="AV257" s="109"/>
    </row>
    <row r="258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9"/>
      <c r="AF258" s="109"/>
      <c r="AG258" s="109"/>
      <c r="AH258" s="109"/>
      <c r="AI258" s="109"/>
      <c r="AJ258" s="109"/>
      <c r="AK258" s="109"/>
      <c r="AL258" s="109"/>
      <c r="AM258" s="109"/>
      <c r="AN258" s="109"/>
      <c r="AO258" s="109"/>
      <c r="AP258" s="109"/>
      <c r="AQ258" s="109"/>
      <c r="AR258" s="109"/>
      <c r="AS258" s="109"/>
      <c r="AT258" s="109"/>
      <c r="AU258" s="109"/>
      <c r="AV258" s="109"/>
    </row>
    <row r="259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  <c r="AE259" s="109"/>
      <c r="AF259" s="109"/>
      <c r="AG259" s="109"/>
      <c r="AH259" s="109"/>
      <c r="AI259" s="109"/>
      <c r="AJ259" s="109"/>
      <c r="AK259" s="109"/>
      <c r="AL259" s="109"/>
      <c r="AM259" s="109"/>
      <c r="AN259" s="109"/>
      <c r="AO259" s="109"/>
      <c r="AP259" s="109"/>
      <c r="AQ259" s="109"/>
      <c r="AR259" s="109"/>
      <c r="AS259" s="109"/>
      <c r="AT259" s="109"/>
      <c r="AU259" s="109"/>
      <c r="AV259" s="109"/>
    </row>
    <row r="260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  <c r="AE260" s="109"/>
      <c r="AF260" s="109"/>
      <c r="AG260" s="109"/>
      <c r="AH260" s="109"/>
      <c r="AI260" s="109"/>
      <c r="AJ260" s="109"/>
      <c r="AK260" s="109"/>
      <c r="AL260" s="109"/>
      <c r="AM260" s="109"/>
      <c r="AN260" s="109"/>
      <c r="AO260" s="109"/>
      <c r="AP260" s="109"/>
      <c r="AQ260" s="109"/>
      <c r="AR260" s="109"/>
      <c r="AS260" s="109"/>
      <c r="AT260" s="109"/>
      <c r="AU260" s="109"/>
      <c r="AV260" s="109"/>
    </row>
    <row r="261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09"/>
      <c r="AE261" s="109"/>
      <c r="AF261" s="109"/>
      <c r="AG261" s="109"/>
      <c r="AH261" s="109"/>
      <c r="AI261" s="109"/>
      <c r="AJ261" s="109"/>
      <c r="AK261" s="109"/>
      <c r="AL261" s="109"/>
      <c r="AM261" s="109"/>
      <c r="AN261" s="109"/>
      <c r="AO261" s="109"/>
      <c r="AP261" s="109"/>
      <c r="AQ261" s="109"/>
      <c r="AR261" s="109"/>
      <c r="AS261" s="109"/>
      <c r="AT261" s="109"/>
      <c r="AU261" s="109"/>
      <c r="AV261" s="109"/>
    </row>
    <row r="262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  <c r="AE262" s="109"/>
      <c r="AF262" s="109"/>
      <c r="AG262" s="109"/>
      <c r="AH262" s="109"/>
      <c r="AI262" s="109"/>
      <c r="AJ262" s="109"/>
      <c r="AK262" s="109"/>
      <c r="AL262" s="109"/>
      <c r="AM262" s="109"/>
      <c r="AN262" s="109"/>
      <c r="AO262" s="109"/>
      <c r="AP262" s="109"/>
      <c r="AQ262" s="109"/>
      <c r="AR262" s="109"/>
      <c r="AS262" s="109"/>
      <c r="AT262" s="109"/>
      <c r="AU262" s="109"/>
      <c r="AV262" s="109"/>
    </row>
    <row r="263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  <c r="AE263" s="109"/>
      <c r="AF263" s="109"/>
      <c r="AG263" s="109"/>
      <c r="AH263" s="109"/>
      <c r="AI263" s="109"/>
      <c r="AJ263" s="109"/>
      <c r="AK263" s="109"/>
      <c r="AL263" s="109"/>
      <c r="AM263" s="109"/>
      <c r="AN263" s="109"/>
      <c r="AO263" s="109"/>
      <c r="AP263" s="109"/>
      <c r="AQ263" s="109"/>
      <c r="AR263" s="109"/>
      <c r="AS263" s="109"/>
      <c r="AT263" s="109"/>
      <c r="AU263" s="109"/>
      <c r="AV263" s="109"/>
    </row>
    <row r="264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  <c r="AE264" s="109"/>
      <c r="AF264" s="109"/>
      <c r="AG264" s="109"/>
      <c r="AH264" s="109"/>
      <c r="AI264" s="109"/>
      <c r="AJ264" s="109"/>
      <c r="AK264" s="109"/>
      <c r="AL264" s="109"/>
      <c r="AM264" s="109"/>
      <c r="AN264" s="109"/>
      <c r="AO264" s="109"/>
      <c r="AP264" s="109"/>
      <c r="AQ264" s="109"/>
      <c r="AR264" s="109"/>
      <c r="AS264" s="109"/>
      <c r="AT264" s="109"/>
      <c r="AU264" s="109"/>
      <c r="AV264" s="109"/>
    </row>
    <row r="265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  <c r="AE265" s="109"/>
      <c r="AF265" s="109"/>
      <c r="AG265" s="109"/>
      <c r="AH265" s="109"/>
      <c r="AI265" s="109"/>
      <c r="AJ265" s="109"/>
      <c r="AK265" s="109"/>
      <c r="AL265" s="109"/>
      <c r="AM265" s="109"/>
      <c r="AN265" s="109"/>
      <c r="AO265" s="109"/>
      <c r="AP265" s="109"/>
      <c r="AQ265" s="109"/>
      <c r="AR265" s="109"/>
      <c r="AS265" s="109"/>
      <c r="AT265" s="109"/>
      <c r="AU265" s="109"/>
      <c r="AV265" s="109"/>
    </row>
    <row r="266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09"/>
      <c r="AE266" s="109"/>
      <c r="AF266" s="109"/>
      <c r="AG266" s="109"/>
      <c r="AH266" s="109"/>
      <c r="AI266" s="109"/>
      <c r="AJ266" s="109"/>
      <c r="AK266" s="109"/>
      <c r="AL266" s="109"/>
      <c r="AM266" s="109"/>
      <c r="AN266" s="109"/>
      <c r="AO266" s="109"/>
      <c r="AP266" s="109"/>
      <c r="AQ266" s="109"/>
      <c r="AR266" s="109"/>
      <c r="AS266" s="109"/>
      <c r="AT266" s="109"/>
      <c r="AU266" s="109"/>
      <c r="AV266" s="109"/>
    </row>
    <row r="267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  <c r="AF267" s="109"/>
      <c r="AG267" s="109"/>
      <c r="AH267" s="109"/>
      <c r="AI267" s="109"/>
      <c r="AJ267" s="109"/>
      <c r="AK267" s="109"/>
      <c r="AL267" s="109"/>
      <c r="AM267" s="109"/>
      <c r="AN267" s="109"/>
      <c r="AO267" s="109"/>
      <c r="AP267" s="109"/>
      <c r="AQ267" s="109"/>
      <c r="AR267" s="109"/>
      <c r="AS267" s="109"/>
      <c r="AT267" s="109"/>
      <c r="AU267" s="109"/>
      <c r="AV267" s="109"/>
    </row>
    <row r="268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09"/>
      <c r="AE268" s="109"/>
      <c r="AF268" s="109"/>
      <c r="AG268" s="109"/>
      <c r="AH268" s="109"/>
      <c r="AI268" s="109"/>
      <c r="AJ268" s="109"/>
      <c r="AK268" s="109"/>
      <c r="AL268" s="109"/>
      <c r="AM268" s="109"/>
      <c r="AN268" s="109"/>
      <c r="AO268" s="109"/>
      <c r="AP268" s="109"/>
      <c r="AQ268" s="109"/>
      <c r="AR268" s="109"/>
      <c r="AS268" s="109"/>
      <c r="AT268" s="109"/>
      <c r="AU268" s="109"/>
      <c r="AV268" s="109"/>
    </row>
    <row r="269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09"/>
      <c r="AE269" s="109"/>
      <c r="AF269" s="109"/>
      <c r="AG269" s="109"/>
      <c r="AH269" s="109"/>
      <c r="AI269" s="109"/>
      <c r="AJ269" s="109"/>
      <c r="AK269" s="109"/>
      <c r="AL269" s="109"/>
      <c r="AM269" s="109"/>
      <c r="AN269" s="109"/>
      <c r="AO269" s="109"/>
      <c r="AP269" s="109"/>
      <c r="AQ269" s="109"/>
      <c r="AR269" s="109"/>
      <c r="AS269" s="109"/>
      <c r="AT269" s="109"/>
      <c r="AU269" s="109"/>
      <c r="AV269" s="109"/>
    </row>
    <row r="270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  <c r="AC270" s="109"/>
      <c r="AD270" s="109"/>
      <c r="AE270" s="109"/>
      <c r="AF270" s="109"/>
      <c r="AG270" s="109"/>
      <c r="AH270" s="109"/>
      <c r="AI270" s="109"/>
      <c r="AJ270" s="109"/>
      <c r="AK270" s="109"/>
      <c r="AL270" s="109"/>
      <c r="AM270" s="109"/>
      <c r="AN270" s="109"/>
      <c r="AO270" s="109"/>
      <c r="AP270" s="109"/>
      <c r="AQ270" s="109"/>
      <c r="AR270" s="109"/>
      <c r="AS270" s="109"/>
      <c r="AT270" s="109"/>
      <c r="AU270" s="109"/>
      <c r="AV270" s="109"/>
    </row>
    <row r="271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09"/>
      <c r="AE271" s="109"/>
      <c r="AF271" s="109"/>
      <c r="AG271" s="109"/>
      <c r="AH271" s="109"/>
      <c r="AI271" s="109"/>
      <c r="AJ271" s="109"/>
      <c r="AK271" s="109"/>
      <c r="AL271" s="109"/>
      <c r="AM271" s="109"/>
      <c r="AN271" s="109"/>
      <c r="AO271" s="109"/>
      <c r="AP271" s="109"/>
      <c r="AQ271" s="109"/>
      <c r="AR271" s="109"/>
      <c r="AS271" s="109"/>
      <c r="AT271" s="109"/>
      <c r="AU271" s="109"/>
      <c r="AV271" s="109"/>
    </row>
    <row r="272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  <c r="AE272" s="109"/>
      <c r="AF272" s="109"/>
      <c r="AG272" s="109"/>
      <c r="AH272" s="109"/>
      <c r="AI272" s="109"/>
      <c r="AJ272" s="109"/>
      <c r="AK272" s="109"/>
      <c r="AL272" s="109"/>
      <c r="AM272" s="109"/>
      <c r="AN272" s="109"/>
      <c r="AO272" s="109"/>
      <c r="AP272" s="109"/>
      <c r="AQ272" s="109"/>
      <c r="AR272" s="109"/>
      <c r="AS272" s="109"/>
      <c r="AT272" s="109"/>
      <c r="AU272" s="109"/>
      <c r="AV272" s="109"/>
    </row>
    <row r="273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  <c r="AE273" s="109"/>
      <c r="AF273" s="109"/>
      <c r="AG273" s="109"/>
      <c r="AH273" s="109"/>
      <c r="AI273" s="109"/>
      <c r="AJ273" s="109"/>
      <c r="AK273" s="109"/>
      <c r="AL273" s="109"/>
      <c r="AM273" s="109"/>
      <c r="AN273" s="109"/>
      <c r="AO273" s="109"/>
      <c r="AP273" s="109"/>
      <c r="AQ273" s="109"/>
      <c r="AR273" s="109"/>
      <c r="AS273" s="109"/>
      <c r="AT273" s="109"/>
      <c r="AU273" s="109"/>
      <c r="AV273" s="109"/>
    </row>
    <row r="274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  <c r="AE274" s="109"/>
      <c r="AF274" s="109"/>
      <c r="AG274" s="109"/>
      <c r="AH274" s="109"/>
      <c r="AI274" s="109"/>
      <c r="AJ274" s="109"/>
      <c r="AK274" s="109"/>
      <c r="AL274" s="109"/>
      <c r="AM274" s="109"/>
      <c r="AN274" s="109"/>
      <c r="AO274" s="109"/>
      <c r="AP274" s="109"/>
      <c r="AQ274" s="109"/>
      <c r="AR274" s="109"/>
      <c r="AS274" s="109"/>
      <c r="AT274" s="109"/>
      <c r="AU274" s="109"/>
      <c r="AV274" s="109"/>
    </row>
    <row r="275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  <c r="AE275" s="109"/>
      <c r="AF275" s="109"/>
      <c r="AG275" s="109"/>
      <c r="AH275" s="109"/>
      <c r="AI275" s="109"/>
      <c r="AJ275" s="109"/>
      <c r="AK275" s="109"/>
      <c r="AL275" s="109"/>
      <c r="AM275" s="109"/>
      <c r="AN275" s="109"/>
      <c r="AO275" s="109"/>
      <c r="AP275" s="109"/>
      <c r="AQ275" s="109"/>
      <c r="AR275" s="109"/>
      <c r="AS275" s="109"/>
      <c r="AT275" s="109"/>
      <c r="AU275" s="109"/>
      <c r="AV275" s="109"/>
    </row>
    <row r="276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  <c r="AE276" s="109"/>
      <c r="AF276" s="109"/>
      <c r="AG276" s="109"/>
      <c r="AH276" s="109"/>
      <c r="AI276" s="109"/>
      <c r="AJ276" s="109"/>
      <c r="AK276" s="109"/>
      <c r="AL276" s="109"/>
      <c r="AM276" s="109"/>
      <c r="AN276" s="109"/>
      <c r="AO276" s="109"/>
      <c r="AP276" s="109"/>
      <c r="AQ276" s="109"/>
      <c r="AR276" s="109"/>
      <c r="AS276" s="109"/>
      <c r="AT276" s="109"/>
      <c r="AU276" s="109"/>
      <c r="AV276" s="109"/>
    </row>
    <row r="277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  <c r="AC277" s="109"/>
      <c r="AD277" s="109"/>
      <c r="AE277" s="109"/>
      <c r="AF277" s="109"/>
      <c r="AG277" s="109"/>
      <c r="AH277" s="109"/>
      <c r="AI277" s="109"/>
      <c r="AJ277" s="109"/>
      <c r="AK277" s="109"/>
      <c r="AL277" s="109"/>
      <c r="AM277" s="109"/>
      <c r="AN277" s="109"/>
      <c r="AO277" s="109"/>
      <c r="AP277" s="109"/>
      <c r="AQ277" s="109"/>
      <c r="AR277" s="109"/>
      <c r="AS277" s="109"/>
      <c r="AT277" s="109"/>
      <c r="AU277" s="109"/>
      <c r="AV277" s="109"/>
    </row>
    <row r="278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  <c r="AC278" s="109"/>
      <c r="AD278" s="109"/>
      <c r="AE278" s="109"/>
      <c r="AF278" s="109"/>
      <c r="AG278" s="109"/>
      <c r="AH278" s="109"/>
      <c r="AI278" s="109"/>
      <c r="AJ278" s="109"/>
      <c r="AK278" s="109"/>
      <c r="AL278" s="109"/>
      <c r="AM278" s="109"/>
      <c r="AN278" s="109"/>
      <c r="AO278" s="109"/>
      <c r="AP278" s="109"/>
      <c r="AQ278" s="109"/>
      <c r="AR278" s="109"/>
      <c r="AS278" s="109"/>
      <c r="AT278" s="109"/>
      <c r="AU278" s="109"/>
      <c r="AV278" s="109"/>
    </row>
    <row r="279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  <c r="AF279" s="109"/>
      <c r="AG279" s="109"/>
      <c r="AH279" s="109"/>
      <c r="AI279" s="109"/>
      <c r="AJ279" s="109"/>
      <c r="AK279" s="109"/>
      <c r="AL279" s="109"/>
      <c r="AM279" s="109"/>
      <c r="AN279" s="109"/>
      <c r="AO279" s="109"/>
      <c r="AP279" s="109"/>
      <c r="AQ279" s="109"/>
      <c r="AR279" s="109"/>
      <c r="AS279" s="109"/>
      <c r="AT279" s="109"/>
      <c r="AU279" s="109"/>
      <c r="AV279" s="109"/>
    </row>
    <row r="280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  <c r="AC280" s="109"/>
      <c r="AD280" s="109"/>
      <c r="AE280" s="109"/>
      <c r="AF280" s="109"/>
      <c r="AG280" s="109"/>
      <c r="AH280" s="109"/>
      <c r="AI280" s="109"/>
      <c r="AJ280" s="109"/>
      <c r="AK280" s="109"/>
      <c r="AL280" s="109"/>
      <c r="AM280" s="109"/>
      <c r="AN280" s="109"/>
      <c r="AO280" s="109"/>
      <c r="AP280" s="109"/>
      <c r="AQ280" s="109"/>
      <c r="AR280" s="109"/>
      <c r="AS280" s="109"/>
      <c r="AT280" s="109"/>
      <c r="AU280" s="109"/>
      <c r="AV280" s="109"/>
    </row>
    <row r="281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  <c r="AC281" s="109"/>
      <c r="AD281" s="109"/>
      <c r="AE281" s="109"/>
      <c r="AF281" s="109"/>
      <c r="AG281" s="109"/>
      <c r="AH281" s="109"/>
      <c r="AI281" s="109"/>
      <c r="AJ281" s="109"/>
      <c r="AK281" s="109"/>
      <c r="AL281" s="109"/>
      <c r="AM281" s="109"/>
      <c r="AN281" s="109"/>
      <c r="AO281" s="109"/>
      <c r="AP281" s="109"/>
      <c r="AQ281" s="109"/>
      <c r="AR281" s="109"/>
      <c r="AS281" s="109"/>
      <c r="AT281" s="109"/>
      <c r="AU281" s="109"/>
      <c r="AV281" s="109"/>
    </row>
    <row r="282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  <c r="AC282" s="109"/>
      <c r="AD282" s="109"/>
      <c r="AE282" s="109"/>
      <c r="AF282" s="109"/>
      <c r="AG282" s="109"/>
      <c r="AH282" s="109"/>
      <c r="AI282" s="109"/>
      <c r="AJ282" s="109"/>
      <c r="AK282" s="109"/>
      <c r="AL282" s="109"/>
      <c r="AM282" s="109"/>
      <c r="AN282" s="109"/>
      <c r="AO282" s="109"/>
      <c r="AP282" s="109"/>
      <c r="AQ282" s="109"/>
      <c r="AR282" s="109"/>
      <c r="AS282" s="109"/>
      <c r="AT282" s="109"/>
      <c r="AU282" s="109"/>
      <c r="AV282" s="109"/>
    </row>
    <row r="283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09"/>
      <c r="AE283" s="109"/>
      <c r="AF283" s="109"/>
      <c r="AG283" s="109"/>
      <c r="AH283" s="109"/>
      <c r="AI283" s="109"/>
      <c r="AJ283" s="109"/>
      <c r="AK283" s="109"/>
      <c r="AL283" s="109"/>
      <c r="AM283" s="109"/>
      <c r="AN283" s="109"/>
      <c r="AO283" s="109"/>
      <c r="AP283" s="109"/>
      <c r="AQ283" s="109"/>
      <c r="AR283" s="109"/>
      <c r="AS283" s="109"/>
      <c r="AT283" s="109"/>
      <c r="AU283" s="109"/>
      <c r="AV283" s="109"/>
    </row>
    <row r="284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09"/>
      <c r="AE284" s="109"/>
      <c r="AF284" s="109"/>
      <c r="AG284" s="109"/>
      <c r="AH284" s="109"/>
      <c r="AI284" s="109"/>
      <c r="AJ284" s="109"/>
      <c r="AK284" s="109"/>
      <c r="AL284" s="109"/>
      <c r="AM284" s="109"/>
      <c r="AN284" s="109"/>
      <c r="AO284" s="109"/>
      <c r="AP284" s="109"/>
      <c r="AQ284" s="109"/>
      <c r="AR284" s="109"/>
      <c r="AS284" s="109"/>
      <c r="AT284" s="109"/>
      <c r="AU284" s="109"/>
      <c r="AV284" s="109"/>
    </row>
    <row r="285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  <c r="AC285" s="109"/>
      <c r="AD285" s="109"/>
      <c r="AE285" s="109"/>
      <c r="AF285" s="109"/>
      <c r="AG285" s="109"/>
      <c r="AH285" s="109"/>
      <c r="AI285" s="109"/>
      <c r="AJ285" s="109"/>
      <c r="AK285" s="109"/>
      <c r="AL285" s="109"/>
      <c r="AM285" s="109"/>
      <c r="AN285" s="109"/>
      <c r="AO285" s="109"/>
      <c r="AP285" s="109"/>
      <c r="AQ285" s="109"/>
      <c r="AR285" s="109"/>
      <c r="AS285" s="109"/>
      <c r="AT285" s="109"/>
      <c r="AU285" s="109"/>
      <c r="AV285" s="109"/>
    </row>
    <row r="286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09"/>
      <c r="AE286" s="109"/>
      <c r="AF286" s="109"/>
      <c r="AG286" s="109"/>
      <c r="AH286" s="109"/>
      <c r="AI286" s="109"/>
      <c r="AJ286" s="109"/>
      <c r="AK286" s="109"/>
      <c r="AL286" s="109"/>
      <c r="AM286" s="109"/>
      <c r="AN286" s="109"/>
      <c r="AO286" s="109"/>
      <c r="AP286" s="109"/>
      <c r="AQ286" s="109"/>
      <c r="AR286" s="109"/>
      <c r="AS286" s="109"/>
      <c r="AT286" s="109"/>
      <c r="AU286" s="109"/>
      <c r="AV286" s="109"/>
    </row>
    <row r="287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  <c r="AE287" s="109"/>
      <c r="AF287" s="109"/>
      <c r="AG287" s="109"/>
      <c r="AH287" s="109"/>
      <c r="AI287" s="109"/>
      <c r="AJ287" s="109"/>
      <c r="AK287" s="109"/>
      <c r="AL287" s="109"/>
      <c r="AM287" s="109"/>
      <c r="AN287" s="109"/>
      <c r="AO287" s="109"/>
      <c r="AP287" s="109"/>
      <c r="AQ287" s="109"/>
      <c r="AR287" s="109"/>
      <c r="AS287" s="109"/>
      <c r="AT287" s="109"/>
      <c r="AU287" s="109"/>
      <c r="AV287" s="109"/>
    </row>
    <row r="288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  <c r="AE288" s="109"/>
      <c r="AF288" s="109"/>
      <c r="AG288" s="109"/>
      <c r="AH288" s="109"/>
      <c r="AI288" s="109"/>
      <c r="AJ288" s="109"/>
      <c r="AK288" s="109"/>
      <c r="AL288" s="109"/>
      <c r="AM288" s="109"/>
      <c r="AN288" s="109"/>
      <c r="AO288" s="109"/>
      <c r="AP288" s="109"/>
      <c r="AQ288" s="109"/>
      <c r="AR288" s="109"/>
      <c r="AS288" s="109"/>
      <c r="AT288" s="109"/>
      <c r="AU288" s="109"/>
      <c r="AV288" s="109"/>
    </row>
    <row r="289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09"/>
      <c r="AE289" s="109"/>
      <c r="AF289" s="109"/>
      <c r="AG289" s="109"/>
      <c r="AH289" s="109"/>
      <c r="AI289" s="109"/>
      <c r="AJ289" s="109"/>
      <c r="AK289" s="109"/>
      <c r="AL289" s="109"/>
      <c r="AM289" s="109"/>
      <c r="AN289" s="109"/>
      <c r="AO289" s="109"/>
      <c r="AP289" s="109"/>
      <c r="AQ289" s="109"/>
      <c r="AR289" s="109"/>
      <c r="AS289" s="109"/>
      <c r="AT289" s="109"/>
      <c r="AU289" s="109"/>
      <c r="AV289" s="109"/>
    </row>
    <row r="290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09"/>
      <c r="AE290" s="109"/>
      <c r="AF290" s="109"/>
      <c r="AG290" s="109"/>
      <c r="AH290" s="109"/>
      <c r="AI290" s="109"/>
      <c r="AJ290" s="109"/>
      <c r="AK290" s="109"/>
      <c r="AL290" s="109"/>
      <c r="AM290" s="109"/>
      <c r="AN290" s="109"/>
      <c r="AO290" s="109"/>
      <c r="AP290" s="109"/>
      <c r="AQ290" s="109"/>
      <c r="AR290" s="109"/>
      <c r="AS290" s="109"/>
      <c r="AT290" s="109"/>
      <c r="AU290" s="109"/>
      <c r="AV290" s="109"/>
    </row>
    <row r="291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9"/>
      <c r="AF291" s="109"/>
      <c r="AG291" s="109"/>
      <c r="AH291" s="109"/>
      <c r="AI291" s="109"/>
      <c r="AJ291" s="109"/>
      <c r="AK291" s="109"/>
      <c r="AL291" s="109"/>
      <c r="AM291" s="109"/>
      <c r="AN291" s="109"/>
      <c r="AO291" s="109"/>
      <c r="AP291" s="109"/>
      <c r="AQ291" s="109"/>
      <c r="AR291" s="109"/>
      <c r="AS291" s="109"/>
      <c r="AT291" s="109"/>
      <c r="AU291" s="109"/>
      <c r="AV291" s="109"/>
    </row>
    <row r="292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  <c r="AC292" s="109"/>
      <c r="AD292" s="109"/>
      <c r="AE292" s="109"/>
      <c r="AF292" s="109"/>
      <c r="AG292" s="109"/>
      <c r="AH292" s="109"/>
      <c r="AI292" s="109"/>
      <c r="AJ292" s="109"/>
      <c r="AK292" s="109"/>
      <c r="AL292" s="109"/>
      <c r="AM292" s="109"/>
      <c r="AN292" s="109"/>
      <c r="AO292" s="109"/>
      <c r="AP292" s="109"/>
      <c r="AQ292" s="109"/>
      <c r="AR292" s="109"/>
      <c r="AS292" s="109"/>
      <c r="AT292" s="109"/>
      <c r="AU292" s="109"/>
      <c r="AV292" s="109"/>
    </row>
    <row r="293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09"/>
      <c r="AE293" s="109"/>
      <c r="AF293" s="109"/>
      <c r="AG293" s="109"/>
      <c r="AH293" s="109"/>
      <c r="AI293" s="109"/>
      <c r="AJ293" s="109"/>
      <c r="AK293" s="109"/>
      <c r="AL293" s="109"/>
      <c r="AM293" s="109"/>
      <c r="AN293" s="109"/>
      <c r="AO293" s="109"/>
      <c r="AP293" s="109"/>
      <c r="AQ293" s="109"/>
      <c r="AR293" s="109"/>
      <c r="AS293" s="109"/>
      <c r="AT293" s="109"/>
      <c r="AU293" s="109"/>
      <c r="AV293" s="109"/>
    </row>
    <row r="294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  <c r="AE294" s="109"/>
      <c r="AF294" s="109"/>
      <c r="AG294" s="109"/>
      <c r="AH294" s="109"/>
      <c r="AI294" s="109"/>
      <c r="AJ294" s="109"/>
      <c r="AK294" s="109"/>
      <c r="AL294" s="109"/>
      <c r="AM294" s="109"/>
      <c r="AN294" s="109"/>
      <c r="AO294" s="109"/>
      <c r="AP294" s="109"/>
      <c r="AQ294" s="109"/>
      <c r="AR294" s="109"/>
      <c r="AS294" s="109"/>
      <c r="AT294" s="109"/>
      <c r="AU294" s="109"/>
      <c r="AV294" s="109"/>
    </row>
    <row r="295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  <c r="AC295" s="109"/>
      <c r="AD295" s="109"/>
      <c r="AE295" s="109"/>
      <c r="AF295" s="109"/>
      <c r="AG295" s="109"/>
      <c r="AH295" s="109"/>
      <c r="AI295" s="109"/>
      <c r="AJ295" s="109"/>
      <c r="AK295" s="109"/>
      <c r="AL295" s="109"/>
      <c r="AM295" s="109"/>
      <c r="AN295" s="109"/>
      <c r="AO295" s="109"/>
      <c r="AP295" s="109"/>
      <c r="AQ295" s="109"/>
      <c r="AR295" s="109"/>
      <c r="AS295" s="109"/>
      <c r="AT295" s="109"/>
      <c r="AU295" s="109"/>
      <c r="AV295" s="109"/>
    </row>
    <row r="296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  <c r="AC296" s="109"/>
      <c r="AD296" s="109"/>
      <c r="AE296" s="109"/>
      <c r="AF296" s="109"/>
      <c r="AG296" s="109"/>
      <c r="AH296" s="109"/>
      <c r="AI296" s="109"/>
      <c r="AJ296" s="109"/>
      <c r="AK296" s="109"/>
      <c r="AL296" s="109"/>
      <c r="AM296" s="109"/>
      <c r="AN296" s="109"/>
      <c r="AO296" s="109"/>
      <c r="AP296" s="109"/>
      <c r="AQ296" s="109"/>
      <c r="AR296" s="109"/>
      <c r="AS296" s="109"/>
      <c r="AT296" s="109"/>
      <c r="AU296" s="109"/>
      <c r="AV296" s="109"/>
    </row>
    <row r="297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09"/>
      <c r="AE297" s="109"/>
      <c r="AF297" s="109"/>
      <c r="AG297" s="109"/>
      <c r="AH297" s="109"/>
      <c r="AI297" s="109"/>
      <c r="AJ297" s="109"/>
      <c r="AK297" s="109"/>
      <c r="AL297" s="109"/>
      <c r="AM297" s="109"/>
      <c r="AN297" s="109"/>
      <c r="AO297" s="109"/>
      <c r="AP297" s="109"/>
      <c r="AQ297" s="109"/>
      <c r="AR297" s="109"/>
      <c r="AS297" s="109"/>
      <c r="AT297" s="109"/>
      <c r="AU297" s="109"/>
      <c r="AV297" s="109"/>
    </row>
    <row r="298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09"/>
      <c r="AE298" s="109"/>
      <c r="AF298" s="109"/>
      <c r="AG298" s="109"/>
      <c r="AH298" s="109"/>
      <c r="AI298" s="109"/>
      <c r="AJ298" s="109"/>
      <c r="AK298" s="109"/>
      <c r="AL298" s="109"/>
      <c r="AM298" s="109"/>
      <c r="AN298" s="109"/>
      <c r="AO298" s="109"/>
      <c r="AP298" s="109"/>
      <c r="AQ298" s="109"/>
      <c r="AR298" s="109"/>
      <c r="AS298" s="109"/>
      <c r="AT298" s="109"/>
      <c r="AU298" s="109"/>
      <c r="AV298" s="109"/>
    </row>
    <row r="299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09"/>
      <c r="AE299" s="109"/>
      <c r="AF299" s="109"/>
      <c r="AG299" s="109"/>
      <c r="AH299" s="109"/>
      <c r="AI299" s="109"/>
      <c r="AJ299" s="109"/>
      <c r="AK299" s="109"/>
      <c r="AL299" s="109"/>
      <c r="AM299" s="109"/>
      <c r="AN299" s="109"/>
      <c r="AO299" s="109"/>
      <c r="AP299" s="109"/>
      <c r="AQ299" s="109"/>
      <c r="AR299" s="109"/>
      <c r="AS299" s="109"/>
      <c r="AT299" s="109"/>
      <c r="AU299" s="109"/>
      <c r="AV299" s="109"/>
    </row>
    <row r="300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  <c r="AE300" s="109"/>
      <c r="AF300" s="109"/>
      <c r="AG300" s="109"/>
      <c r="AH300" s="109"/>
      <c r="AI300" s="109"/>
      <c r="AJ300" s="109"/>
      <c r="AK300" s="109"/>
      <c r="AL300" s="109"/>
      <c r="AM300" s="109"/>
      <c r="AN300" s="109"/>
      <c r="AO300" s="109"/>
      <c r="AP300" s="109"/>
      <c r="AQ300" s="109"/>
      <c r="AR300" s="109"/>
      <c r="AS300" s="109"/>
      <c r="AT300" s="109"/>
      <c r="AU300" s="109"/>
      <c r="AV300" s="109"/>
    </row>
    <row r="301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  <c r="AE301" s="109"/>
      <c r="AF301" s="109"/>
      <c r="AG301" s="109"/>
      <c r="AH301" s="109"/>
      <c r="AI301" s="109"/>
      <c r="AJ301" s="109"/>
      <c r="AK301" s="109"/>
      <c r="AL301" s="109"/>
      <c r="AM301" s="109"/>
      <c r="AN301" s="109"/>
      <c r="AO301" s="109"/>
      <c r="AP301" s="109"/>
      <c r="AQ301" s="109"/>
      <c r="AR301" s="109"/>
      <c r="AS301" s="109"/>
      <c r="AT301" s="109"/>
      <c r="AU301" s="109"/>
      <c r="AV301" s="109"/>
    </row>
    <row r="302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09"/>
      <c r="AE302" s="109"/>
      <c r="AF302" s="109"/>
      <c r="AG302" s="109"/>
      <c r="AH302" s="109"/>
      <c r="AI302" s="109"/>
      <c r="AJ302" s="109"/>
      <c r="AK302" s="109"/>
      <c r="AL302" s="109"/>
      <c r="AM302" s="109"/>
      <c r="AN302" s="109"/>
      <c r="AO302" s="109"/>
      <c r="AP302" s="109"/>
      <c r="AQ302" s="109"/>
      <c r="AR302" s="109"/>
      <c r="AS302" s="109"/>
      <c r="AT302" s="109"/>
      <c r="AU302" s="109"/>
      <c r="AV302" s="109"/>
    </row>
    <row r="303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  <c r="AF303" s="109"/>
      <c r="AG303" s="109"/>
      <c r="AH303" s="109"/>
      <c r="AI303" s="109"/>
      <c r="AJ303" s="109"/>
      <c r="AK303" s="109"/>
      <c r="AL303" s="109"/>
      <c r="AM303" s="109"/>
      <c r="AN303" s="109"/>
      <c r="AO303" s="109"/>
      <c r="AP303" s="109"/>
      <c r="AQ303" s="109"/>
      <c r="AR303" s="109"/>
      <c r="AS303" s="109"/>
      <c r="AT303" s="109"/>
      <c r="AU303" s="109"/>
      <c r="AV303" s="109"/>
    </row>
    <row r="304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  <c r="AE304" s="109"/>
      <c r="AF304" s="109"/>
      <c r="AG304" s="109"/>
      <c r="AH304" s="109"/>
      <c r="AI304" s="109"/>
      <c r="AJ304" s="109"/>
      <c r="AK304" s="109"/>
      <c r="AL304" s="109"/>
      <c r="AM304" s="109"/>
      <c r="AN304" s="109"/>
      <c r="AO304" s="109"/>
      <c r="AP304" s="109"/>
      <c r="AQ304" s="109"/>
      <c r="AR304" s="109"/>
      <c r="AS304" s="109"/>
      <c r="AT304" s="109"/>
      <c r="AU304" s="109"/>
      <c r="AV304" s="109"/>
    </row>
    <row r="305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09"/>
      <c r="AE305" s="109"/>
      <c r="AF305" s="109"/>
      <c r="AG305" s="109"/>
      <c r="AH305" s="109"/>
      <c r="AI305" s="109"/>
      <c r="AJ305" s="109"/>
      <c r="AK305" s="109"/>
      <c r="AL305" s="109"/>
      <c r="AM305" s="109"/>
      <c r="AN305" s="109"/>
      <c r="AO305" s="109"/>
      <c r="AP305" s="109"/>
      <c r="AQ305" s="109"/>
      <c r="AR305" s="109"/>
      <c r="AS305" s="109"/>
      <c r="AT305" s="109"/>
      <c r="AU305" s="109"/>
      <c r="AV305" s="109"/>
    </row>
    <row r="306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  <c r="AE306" s="109"/>
      <c r="AF306" s="109"/>
      <c r="AG306" s="109"/>
      <c r="AH306" s="109"/>
      <c r="AI306" s="109"/>
      <c r="AJ306" s="109"/>
      <c r="AK306" s="109"/>
      <c r="AL306" s="109"/>
      <c r="AM306" s="109"/>
      <c r="AN306" s="109"/>
      <c r="AO306" s="109"/>
      <c r="AP306" s="109"/>
      <c r="AQ306" s="109"/>
      <c r="AR306" s="109"/>
      <c r="AS306" s="109"/>
      <c r="AT306" s="109"/>
      <c r="AU306" s="109"/>
      <c r="AV306" s="109"/>
    </row>
    <row r="307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09"/>
      <c r="AE307" s="109"/>
      <c r="AF307" s="109"/>
      <c r="AG307" s="109"/>
      <c r="AH307" s="109"/>
      <c r="AI307" s="109"/>
      <c r="AJ307" s="109"/>
      <c r="AK307" s="109"/>
      <c r="AL307" s="109"/>
      <c r="AM307" s="109"/>
      <c r="AN307" s="109"/>
      <c r="AO307" s="109"/>
      <c r="AP307" s="109"/>
      <c r="AQ307" s="109"/>
      <c r="AR307" s="109"/>
      <c r="AS307" s="109"/>
      <c r="AT307" s="109"/>
      <c r="AU307" s="109"/>
      <c r="AV307" s="109"/>
    </row>
    <row r="308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09"/>
      <c r="AE308" s="109"/>
      <c r="AF308" s="109"/>
      <c r="AG308" s="109"/>
      <c r="AH308" s="109"/>
      <c r="AI308" s="109"/>
      <c r="AJ308" s="109"/>
      <c r="AK308" s="109"/>
      <c r="AL308" s="109"/>
      <c r="AM308" s="109"/>
      <c r="AN308" s="109"/>
      <c r="AO308" s="109"/>
      <c r="AP308" s="109"/>
      <c r="AQ308" s="109"/>
      <c r="AR308" s="109"/>
      <c r="AS308" s="109"/>
      <c r="AT308" s="109"/>
      <c r="AU308" s="109"/>
      <c r="AV308" s="109"/>
    </row>
    <row r="309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  <c r="AE309" s="109"/>
      <c r="AF309" s="109"/>
      <c r="AG309" s="109"/>
      <c r="AH309" s="109"/>
      <c r="AI309" s="109"/>
      <c r="AJ309" s="109"/>
      <c r="AK309" s="109"/>
      <c r="AL309" s="109"/>
      <c r="AM309" s="109"/>
      <c r="AN309" s="109"/>
      <c r="AO309" s="109"/>
      <c r="AP309" s="109"/>
      <c r="AQ309" s="109"/>
      <c r="AR309" s="109"/>
      <c r="AS309" s="109"/>
      <c r="AT309" s="109"/>
      <c r="AU309" s="109"/>
      <c r="AV309" s="109"/>
    </row>
    <row r="310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  <c r="AE310" s="109"/>
      <c r="AF310" s="109"/>
      <c r="AG310" s="109"/>
      <c r="AH310" s="109"/>
      <c r="AI310" s="109"/>
      <c r="AJ310" s="109"/>
      <c r="AK310" s="109"/>
      <c r="AL310" s="109"/>
      <c r="AM310" s="109"/>
      <c r="AN310" s="109"/>
      <c r="AO310" s="109"/>
      <c r="AP310" s="109"/>
      <c r="AQ310" s="109"/>
      <c r="AR310" s="109"/>
      <c r="AS310" s="109"/>
      <c r="AT310" s="109"/>
      <c r="AU310" s="109"/>
      <c r="AV310" s="109"/>
    </row>
    <row r="311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  <c r="AC311" s="109"/>
      <c r="AD311" s="109"/>
      <c r="AE311" s="109"/>
      <c r="AF311" s="109"/>
      <c r="AG311" s="109"/>
      <c r="AH311" s="109"/>
      <c r="AI311" s="109"/>
      <c r="AJ311" s="109"/>
      <c r="AK311" s="109"/>
      <c r="AL311" s="109"/>
      <c r="AM311" s="109"/>
      <c r="AN311" s="109"/>
      <c r="AO311" s="109"/>
      <c r="AP311" s="109"/>
      <c r="AQ311" s="109"/>
      <c r="AR311" s="109"/>
      <c r="AS311" s="109"/>
      <c r="AT311" s="109"/>
      <c r="AU311" s="109"/>
      <c r="AV311" s="109"/>
    </row>
    <row r="312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  <c r="AC312" s="109"/>
      <c r="AD312" s="109"/>
      <c r="AE312" s="109"/>
      <c r="AF312" s="109"/>
      <c r="AG312" s="109"/>
      <c r="AH312" s="109"/>
      <c r="AI312" s="109"/>
      <c r="AJ312" s="109"/>
      <c r="AK312" s="109"/>
      <c r="AL312" s="109"/>
      <c r="AM312" s="109"/>
      <c r="AN312" s="109"/>
      <c r="AO312" s="109"/>
      <c r="AP312" s="109"/>
      <c r="AQ312" s="109"/>
      <c r="AR312" s="109"/>
      <c r="AS312" s="109"/>
      <c r="AT312" s="109"/>
      <c r="AU312" s="109"/>
      <c r="AV312" s="109"/>
    </row>
    <row r="313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  <c r="AC313" s="109"/>
      <c r="AD313" s="109"/>
      <c r="AE313" s="109"/>
      <c r="AF313" s="109"/>
      <c r="AG313" s="109"/>
      <c r="AH313" s="109"/>
      <c r="AI313" s="109"/>
      <c r="AJ313" s="109"/>
      <c r="AK313" s="109"/>
      <c r="AL313" s="109"/>
      <c r="AM313" s="109"/>
      <c r="AN313" s="109"/>
      <c r="AO313" s="109"/>
      <c r="AP313" s="109"/>
      <c r="AQ313" s="109"/>
      <c r="AR313" s="109"/>
      <c r="AS313" s="109"/>
      <c r="AT313" s="109"/>
      <c r="AU313" s="109"/>
      <c r="AV313" s="109"/>
    </row>
    <row r="314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  <c r="AC314" s="109"/>
      <c r="AD314" s="109"/>
      <c r="AE314" s="109"/>
      <c r="AF314" s="109"/>
      <c r="AG314" s="109"/>
      <c r="AH314" s="109"/>
      <c r="AI314" s="109"/>
      <c r="AJ314" s="109"/>
      <c r="AK314" s="109"/>
      <c r="AL314" s="109"/>
      <c r="AM314" s="109"/>
      <c r="AN314" s="109"/>
      <c r="AO314" s="109"/>
      <c r="AP314" s="109"/>
      <c r="AQ314" s="109"/>
      <c r="AR314" s="109"/>
      <c r="AS314" s="109"/>
      <c r="AT314" s="109"/>
      <c r="AU314" s="109"/>
      <c r="AV314" s="109"/>
    </row>
    <row r="315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  <c r="AF315" s="109"/>
      <c r="AG315" s="109"/>
      <c r="AH315" s="109"/>
      <c r="AI315" s="109"/>
      <c r="AJ315" s="109"/>
      <c r="AK315" s="109"/>
      <c r="AL315" s="109"/>
      <c r="AM315" s="109"/>
      <c r="AN315" s="109"/>
      <c r="AO315" s="109"/>
      <c r="AP315" s="109"/>
      <c r="AQ315" s="109"/>
      <c r="AR315" s="109"/>
      <c r="AS315" s="109"/>
      <c r="AT315" s="109"/>
      <c r="AU315" s="109"/>
      <c r="AV315" s="109"/>
    </row>
    <row r="316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09"/>
      <c r="AE316" s="109"/>
      <c r="AF316" s="109"/>
      <c r="AG316" s="109"/>
      <c r="AH316" s="109"/>
      <c r="AI316" s="109"/>
      <c r="AJ316" s="109"/>
      <c r="AK316" s="109"/>
      <c r="AL316" s="109"/>
      <c r="AM316" s="109"/>
      <c r="AN316" s="109"/>
      <c r="AO316" s="109"/>
      <c r="AP316" s="109"/>
      <c r="AQ316" s="109"/>
      <c r="AR316" s="109"/>
      <c r="AS316" s="109"/>
      <c r="AT316" s="109"/>
      <c r="AU316" s="109"/>
      <c r="AV316" s="109"/>
    </row>
    <row r="317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  <c r="AC317" s="109"/>
      <c r="AD317" s="109"/>
      <c r="AE317" s="109"/>
      <c r="AF317" s="109"/>
      <c r="AG317" s="109"/>
      <c r="AH317" s="109"/>
      <c r="AI317" s="109"/>
      <c r="AJ317" s="109"/>
      <c r="AK317" s="109"/>
      <c r="AL317" s="109"/>
      <c r="AM317" s="109"/>
      <c r="AN317" s="109"/>
      <c r="AO317" s="109"/>
      <c r="AP317" s="109"/>
      <c r="AQ317" s="109"/>
      <c r="AR317" s="109"/>
      <c r="AS317" s="109"/>
      <c r="AT317" s="109"/>
      <c r="AU317" s="109"/>
      <c r="AV317" s="109"/>
    </row>
    <row r="318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  <c r="AC318" s="109"/>
      <c r="AD318" s="109"/>
      <c r="AE318" s="109"/>
      <c r="AF318" s="109"/>
      <c r="AG318" s="109"/>
      <c r="AH318" s="109"/>
      <c r="AI318" s="109"/>
      <c r="AJ318" s="109"/>
      <c r="AK318" s="109"/>
      <c r="AL318" s="109"/>
      <c r="AM318" s="109"/>
      <c r="AN318" s="109"/>
      <c r="AO318" s="109"/>
      <c r="AP318" s="109"/>
      <c r="AQ318" s="109"/>
      <c r="AR318" s="109"/>
      <c r="AS318" s="109"/>
      <c r="AT318" s="109"/>
      <c r="AU318" s="109"/>
      <c r="AV318" s="109"/>
    </row>
    <row r="319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  <c r="AC319" s="109"/>
      <c r="AD319" s="109"/>
      <c r="AE319" s="109"/>
      <c r="AF319" s="109"/>
      <c r="AG319" s="109"/>
      <c r="AH319" s="109"/>
      <c r="AI319" s="109"/>
      <c r="AJ319" s="109"/>
      <c r="AK319" s="109"/>
      <c r="AL319" s="109"/>
      <c r="AM319" s="109"/>
      <c r="AN319" s="109"/>
      <c r="AO319" s="109"/>
      <c r="AP319" s="109"/>
      <c r="AQ319" s="109"/>
      <c r="AR319" s="109"/>
      <c r="AS319" s="109"/>
      <c r="AT319" s="109"/>
      <c r="AU319" s="109"/>
      <c r="AV319" s="109"/>
    </row>
    <row r="320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  <c r="AC320" s="109"/>
      <c r="AD320" s="109"/>
      <c r="AE320" s="109"/>
      <c r="AF320" s="109"/>
      <c r="AG320" s="109"/>
      <c r="AH320" s="109"/>
      <c r="AI320" s="109"/>
      <c r="AJ320" s="109"/>
      <c r="AK320" s="109"/>
      <c r="AL320" s="109"/>
      <c r="AM320" s="109"/>
      <c r="AN320" s="109"/>
      <c r="AO320" s="109"/>
      <c r="AP320" s="109"/>
      <c r="AQ320" s="109"/>
      <c r="AR320" s="109"/>
      <c r="AS320" s="109"/>
      <c r="AT320" s="109"/>
      <c r="AU320" s="109"/>
      <c r="AV320" s="109"/>
    </row>
    <row r="321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  <c r="AC321" s="109"/>
      <c r="AD321" s="109"/>
      <c r="AE321" s="109"/>
      <c r="AF321" s="109"/>
      <c r="AG321" s="109"/>
      <c r="AH321" s="109"/>
      <c r="AI321" s="109"/>
      <c r="AJ321" s="109"/>
      <c r="AK321" s="109"/>
      <c r="AL321" s="109"/>
      <c r="AM321" s="109"/>
      <c r="AN321" s="109"/>
      <c r="AO321" s="109"/>
      <c r="AP321" s="109"/>
      <c r="AQ321" s="109"/>
      <c r="AR321" s="109"/>
      <c r="AS321" s="109"/>
      <c r="AT321" s="109"/>
      <c r="AU321" s="109"/>
      <c r="AV321" s="109"/>
    </row>
    <row r="322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09"/>
      <c r="AE322" s="109"/>
      <c r="AF322" s="109"/>
      <c r="AG322" s="109"/>
      <c r="AH322" s="109"/>
      <c r="AI322" s="109"/>
      <c r="AJ322" s="109"/>
      <c r="AK322" s="109"/>
      <c r="AL322" s="109"/>
      <c r="AM322" s="109"/>
      <c r="AN322" s="109"/>
      <c r="AO322" s="109"/>
      <c r="AP322" s="109"/>
      <c r="AQ322" s="109"/>
      <c r="AR322" s="109"/>
      <c r="AS322" s="109"/>
      <c r="AT322" s="109"/>
      <c r="AU322" s="109"/>
      <c r="AV322" s="109"/>
    </row>
    <row r="323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  <c r="AC323" s="109"/>
      <c r="AD323" s="109"/>
      <c r="AE323" s="109"/>
      <c r="AF323" s="109"/>
      <c r="AG323" s="109"/>
      <c r="AH323" s="109"/>
      <c r="AI323" s="109"/>
      <c r="AJ323" s="109"/>
      <c r="AK323" s="109"/>
      <c r="AL323" s="109"/>
      <c r="AM323" s="109"/>
      <c r="AN323" s="109"/>
      <c r="AO323" s="109"/>
      <c r="AP323" s="109"/>
      <c r="AQ323" s="109"/>
      <c r="AR323" s="109"/>
      <c r="AS323" s="109"/>
      <c r="AT323" s="109"/>
      <c r="AU323" s="109"/>
      <c r="AV323" s="109"/>
    </row>
    <row r="324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  <c r="AC324" s="109"/>
      <c r="AD324" s="109"/>
      <c r="AE324" s="109"/>
      <c r="AF324" s="109"/>
      <c r="AG324" s="109"/>
      <c r="AH324" s="109"/>
      <c r="AI324" s="109"/>
      <c r="AJ324" s="109"/>
      <c r="AK324" s="109"/>
      <c r="AL324" s="109"/>
      <c r="AM324" s="109"/>
      <c r="AN324" s="109"/>
      <c r="AO324" s="109"/>
      <c r="AP324" s="109"/>
      <c r="AQ324" s="109"/>
      <c r="AR324" s="109"/>
      <c r="AS324" s="109"/>
      <c r="AT324" s="109"/>
      <c r="AU324" s="109"/>
      <c r="AV324" s="109"/>
    </row>
    <row r="325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09"/>
      <c r="AE325" s="109"/>
      <c r="AF325" s="109"/>
      <c r="AG325" s="109"/>
      <c r="AH325" s="109"/>
      <c r="AI325" s="109"/>
      <c r="AJ325" s="109"/>
      <c r="AK325" s="109"/>
      <c r="AL325" s="109"/>
      <c r="AM325" s="109"/>
      <c r="AN325" s="109"/>
      <c r="AO325" s="109"/>
      <c r="AP325" s="109"/>
      <c r="AQ325" s="109"/>
      <c r="AR325" s="109"/>
      <c r="AS325" s="109"/>
      <c r="AT325" s="109"/>
      <c r="AU325" s="109"/>
      <c r="AV325" s="109"/>
    </row>
    <row r="326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  <c r="AC326" s="109"/>
      <c r="AD326" s="109"/>
      <c r="AE326" s="109"/>
      <c r="AF326" s="109"/>
      <c r="AG326" s="109"/>
      <c r="AH326" s="109"/>
      <c r="AI326" s="109"/>
      <c r="AJ326" s="109"/>
      <c r="AK326" s="109"/>
      <c r="AL326" s="109"/>
      <c r="AM326" s="109"/>
      <c r="AN326" s="109"/>
      <c r="AO326" s="109"/>
      <c r="AP326" s="109"/>
      <c r="AQ326" s="109"/>
      <c r="AR326" s="109"/>
      <c r="AS326" s="109"/>
      <c r="AT326" s="109"/>
      <c r="AU326" s="109"/>
      <c r="AV326" s="109"/>
    </row>
    <row r="327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  <c r="AC327" s="109"/>
      <c r="AD327" s="109"/>
      <c r="AE327" s="109"/>
      <c r="AF327" s="109"/>
      <c r="AG327" s="109"/>
      <c r="AH327" s="109"/>
      <c r="AI327" s="109"/>
      <c r="AJ327" s="109"/>
      <c r="AK327" s="109"/>
      <c r="AL327" s="109"/>
      <c r="AM327" s="109"/>
      <c r="AN327" s="109"/>
      <c r="AO327" s="109"/>
      <c r="AP327" s="109"/>
      <c r="AQ327" s="109"/>
      <c r="AR327" s="109"/>
      <c r="AS327" s="109"/>
      <c r="AT327" s="109"/>
      <c r="AU327" s="109"/>
      <c r="AV327" s="109"/>
    </row>
    <row r="328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109"/>
      <c r="AE328" s="109"/>
      <c r="AF328" s="109"/>
      <c r="AG328" s="109"/>
      <c r="AH328" s="109"/>
      <c r="AI328" s="109"/>
      <c r="AJ328" s="109"/>
      <c r="AK328" s="109"/>
      <c r="AL328" s="109"/>
      <c r="AM328" s="109"/>
      <c r="AN328" s="109"/>
      <c r="AO328" s="109"/>
      <c r="AP328" s="109"/>
      <c r="AQ328" s="109"/>
      <c r="AR328" s="109"/>
      <c r="AS328" s="109"/>
      <c r="AT328" s="109"/>
      <c r="AU328" s="109"/>
      <c r="AV328" s="109"/>
    </row>
    <row r="329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09"/>
      <c r="AE329" s="109"/>
      <c r="AF329" s="109"/>
      <c r="AG329" s="109"/>
      <c r="AH329" s="109"/>
      <c r="AI329" s="109"/>
      <c r="AJ329" s="109"/>
      <c r="AK329" s="109"/>
      <c r="AL329" s="109"/>
      <c r="AM329" s="109"/>
      <c r="AN329" s="109"/>
      <c r="AO329" s="109"/>
      <c r="AP329" s="109"/>
      <c r="AQ329" s="109"/>
      <c r="AR329" s="109"/>
      <c r="AS329" s="109"/>
      <c r="AT329" s="109"/>
      <c r="AU329" s="109"/>
      <c r="AV329" s="109"/>
    </row>
    <row r="330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  <c r="AC330" s="109"/>
      <c r="AD330" s="109"/>
      <c r="AE330" s="109"/>
      <c r="AF330" s="109"/>
      <c r="AG330" s="109"/>
      <c r="AH330" s="109"/>
      <c r="AI330" s="109"/>
      <c r="AJ330" s="109"/>
      <c r="AK330" s="109"/>
      <c r="AL330" s="109"/>
      <c r="AM330" s="109"/>
      <c r="AN330" s="109"/>
      <c r="AO330" s="109"/>
      <c r="AP330" s="109"/>
      <c r="AQ330" s="109"/>
      <c r="AR330" s="109"/>
      <c r="AS330" s="109"/>
      <c r="AT330" s="109"/>
      <c r="AU330" s="109"/>
      <c r="AV330" s="109"/>
    </row>
    <row r="331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09"/>
      <c r="AE331" s="109"/>
      <c r="AF331" s="109"/>
      <c r="AG331" s="109"/>
      <c r="AH331" s="109"/>
      <c r="AI331" s="109"/>
      <c r="AJ331" s="109"/>
      <c r="AK331" s="109"/>
      <c r="AL331" s="109"/>
      <c r="AM331" s="109"/>
      <c r="AN331" s="109"/>
      <c r="AO331" s="109"/>
      <c r="AP331" s="109"/>
      <c r="AQ331" s="109"/>
      <c r="AR331" s="109"/>
      <c r="AS331" s="109"/>
      <c r="AT331" s="109"/>
      <c r="AU331" s="109"/>
      <c r="AV331" s="109"/>
    </row>
    <row r="332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  <c r="AC332" s="109"/>
      <c r="AD332" s="109"/>
      <c r="AE332" s="109"/>
      <c r="AF332" s="109"/>
      <c r="AG332" s="109"/>
      <c r="AH332" s="109"/>
      <c r="AI332" s="109"/>
      <c r="AJ332" s="109"/>
      <c r="AK332" s="109"/>
      <c r="AL332" s="109"/>
      <c r="AM332" s="109"/>
      <c r="AN332" s="109"/>
      <c r="AO332" s="109"/>
      <c r="AP332" s="109"/>
      <c r="AQ332" s="109"/>
      <c r="AR332" s="109"/>
      <c r="AS332" s="109"/>
      <c r="AT332" s="109"/>
      <c r="AU332" s="109"/>
      <c r="AV332" s="109"/>
    </row>
    <row r="333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  <c r="AC333" s="109"/>
      <c r="AD333" s="109"/>
      <c r="AE333" s="109"/>
      <c r="AF333" s="109"/>
      <c r="AG333" s="109"/>
      <c r="AH333" s="109"/>
      <c r="AI333" s="109"/>
      <c r="AJ333" s="109"/>
      <c r="AK333" s="109"/>
      <c r="AL333" s="109"/>
      <c r="AM333" s="109"/>
      <c r="AN333" s="109"/>
      <c r="AO333" s="109"/>
      <c r="AP333" s="109"/>
      <c r="AQ333" s="109"/>
      <c r="AR333" s="109"/>
      <c r="AS333" s="109"/>
      <c r="AT333" s="109"/>
      <c r="AU333" s="109"/>
      <c r="AV333" s="109"/>
    </row>
    <row r="334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09"/>
      <c r="AE334" s="109"/>
      <c r="AF334" s="109"/>
      <c r="AG334" s="109"/>
      <c r="AH334" s="109"/>
      <c r="AI334" s="109"/>
      <c r="AJ334" s="109"/>
      <c r="AK334" s="109"/>
      <c r="AL334" s="109"/>
      <c r="AM334" s="109"/>
      <c r="AN334" s="109"/>
      <c r="AO334" s="109"/>
      <c r="AP334" s="109"/>
      <c r="AQ334" s="109"/>
      <c r="AR334" s="109"/>
      <c r="AS334" s="109"/>
      <c r="AT334" s="109"/>
      <c r="AU334" s="109"/>
      <c r="AV334" s="109"/>
    </row>
    <row r="335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09"/>
      <c r="AE335" s="109"/>
      <c r="AF335" s="109"/>
      <c r="AG335" s="109"/>
      <c r="AH335" s="109"/>
      <c r="AI335" s="109"/>
      <c r="AJ335" s="109"/>
      <c r="AK335" s="109"/>
      <c r="AL335" s="109"/>
      <c r="AM335" s="109"/>
      <c r="AN335" s="109"/>
      <c r="AO335" s="109"/>
      <c r="AP335" s="109"/>
      <c r="AQ335" s="109"/>
      <c r="AR335" s="109"/>
      <c r="AS335" s="109"/>
      <c r="AT335" s="109"/>
      <c r="AU335" s="109"/>
      <c r="AV335" s="109"/>
    </row>
    <row r="336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  <c r="AC336" s="109"/>
      <c r="AD336" s="109"/>
      <c r="AE336" s="109"/>
      <c r="AF336" s="109"/>
      <c r="AG336" s="109"/>
      <c r="AH336" s="109"/>
      <c r="AI336" s="109"/>
      <c r="AJ336" s="109"/>
      <c r="AK336" s="109"/>
      <c r="AL336" s="109"/>
      <c r="AM336" s="109"/>
      <c r="AN336" s="109"/>
      <c r="AO336" s="109"/>
      <c r="AP336" s="109"/>
      <c r="AQ336" s="109"/>
      <c r="AR336" s="109"/>
      <c r="AS336" s="109"/>
      <c r="AT336" s="109"/>
      <c r="AU336" s="109"/>
      <c r="AV336" s="109"/>
    </row>
    <row r="337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  <c r="AC337" s="109"/>
      <c r="AD337" s="109"/>
      <c r="AE337" s="109"/>
      <c r="AF337" s="109"/>
      <c r="AG337" s="109"/>
      <c r="AH337" s="109"/>
      <c r="AI337" s="109"/>
      <c r="AJ337" s="109"/>
      <c r="AK337" s="109"/>
      <c r="AL337" s="109"/>
      <c r="AM337" s="109"/>
      <c r="AN337" s="109"/>
      <c r="AO337" s="109"/>
      <c r="AP337" s="109"/>
      <c r="AQ337" s="109"/>
      <c r="AR337" s="109"/>
      <c r="AS337" s="109"/>
      <c r="AT337" s="109"/>
      <c r="AU337" s="109"/>
      <c r="AV337" s="109"/>
    </row>
    <row r="338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09"/>
      <c r="AE338" s="109"/>
      <c r="AF338" s="109"/>
      <c r="AG338" s="109"/>
      <c r="AH338" s="109"/>
      <c r="AI338" s="109"/>
      <c r="AJ338" s="109"/>
      <c r="AK338" s="109"/>
      <c r="AL338" s="109"/>
      <c r="AM338" s="109"/>
      <c r="AN338" s="109"/>
      <c r="AO338" s="109"/>
      <c r="AP338" s="109"/>
      <c r="AQ338" s="109"/>
      <c r="AR338" s="109"/>
      <c r="AS338" s="109"/>
      <c r="AT338" s="109"/>
      <c r="AU338" s="109"/>
      <c r="AV338" s="109"/>
    </row>
    <row r="339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9"/>
      <c r="AF339" s="109"/>
      <c r="AG339" s="109"/>
      <c r="AH339" s="109"/>
      <c r="AI339" s="109"/>
      <c r="AJ339" s="109"/>
      <c r="AK339" s="109"/>
      <c r="AL339" s="109"/>
      <c r="AM339" s="109"/>
      <c r="AN339" s="109"/>
      <c r="AO339" s="109"/>
      <c r="AP339" s="109"/>
      <c r="AQ339" s="109"/>
      <c r="AR339" s="109"/>
      <c r="AS339" s="109"/>
      <c r="AT339" s="109"/>
      <c r="AU339" s="109"/>
      <c r="AV339" s="109"/>
    </row>
    <row r="340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  <c r="AC340" s="109"/>
      <c r="AD340" s="109"/>
      <c r="AE340" s="109"/>
      <c r="AF340" s="109"/>
      <c r="AG340" s="109"/>
      <c r="AH340" s="109"/>
      <c r="AI340" s="109"/>
      <c r="AJ340" s="109"/>
      <c r="AK340" s="109"/>
      <c r="AL340" s="109"/>
      <c r="AM340" s="109"/>
      <c r="AN340" s="109"/>
      <c r="AO340" s="109"/>
      <c r="AP340" s="109"/>
      <c r="AQ340" s="109"/>
      <c r="AR340" s="109"/>
      <c r="AS340" s="109"/>
      <c r="AT340" s="109"/>
      <c r="AU340" s="109"/>
      <c r="AV340" s="109"/>
    </row>
    <row r="341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  <c r="AC341" s="109"/>
      <c r="AD341" s="109"/>
      <c r="AE341" s="109"/>
      <c r="AF341" s="109"/>
      <c r="AG341" s="109"/>
      <c r="AH341" s="109"/>
      <c r="AI341" s="109"/>
      <c r="AJ341" s="109"/>
      <c r="AK341" s="109"/>
      <c r="AL341" s="109"/>
      <c r="AM341" s="109"/>
      <c r="AN341" s="109"/>
      <c r="AO341" s="109"/>
      <c r="AP341" s="109"/>
      <c r="AQ341" s="109"/>
      <c r="AR341" s="109"/>
      <c r="AS341" s="109"/>
      <c r="AT341" s="109"/>
      <c r="AU341" s="109"/>
      <c r="AV341" s="109"/>
    </row>
    <row r="342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09"/>
      <c r="AE342" s="109"/>
      <c r="AF342" s="109"/>
      <c r="AG342" s="109"/>
      <c r="AH342" s="109"/>
      <c r="AI342" s="109"/>
      <c r="AJ342" s="109"/>
      <c r="AK342" s="109"/>
      <c r="AL342" s="109"/>
      <c r="AM342" s="109"/>
      <c r="AN342" s="109"/>
      <c r="AO342" s="109"/>
      <c r="AP342" s="109"/>
      <c r="AQ342" s="109"/>
      <c r="AR342" s="109"/>
      <c r="AS342" s="109"/>
      <c r="AT342" s="109"/>
      <c r="AU342" s="109"/>
      <c r="AV342" s="109"/>
    </row>
    <row r="343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09"/>
      <c r="AE343" s="109"/>
      <c r="AF343" s="109"/>
      <c r="AG343" s="109"/>
      <c r="AH343" s="109"/>
      <c r="AI343" s="109"/>
      <c r="AJ343" s="109"/>
      <c r="AK343" s="109"/>
      <c r="AL343" s="109"/>
      <c r="AM343" s="109"/>
      <c r="AN343" s="109"/>
      <c r="AO343" s="109"/>
      <c r="AP343" s="109"/>
      <c r="AQ343" s="109"/>
      <c r="AR343" s="109"/>
      <c r="AS343" s="109"/>
      <c r="AT343" s="109"/>
      <c r="AU343" s="109"/>
      <c r="AV343" s="109"/>
    </row>
    <row r="344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  <c r="AE344" s="109"/>
      <c r="AF344" s="109"/>
      <c r="AG344" s="109"/>
      <c r="AH344" s="109"/>
      <c r="AI344" s="109"/>
      <c r="AJ344" s="109"/>
      <c r="AK344" s="109"/>
      <c r="AL344" s="109"/>
      <c r="AM344" s="109"/>
      <c r="AN344" s="109"/>
      <c r="AO344" s="109"/>
      <c r="AP344" s="109"/>
      <c r="AQ344" s="109"/>
      <c r="AR344" s="109"/>
      <c r="AS344" s="109"/>
      <c r="AT344" s="109"/>
      <c r="AU344" s="109"/>
      <c r="AV344" s="109"/>
    </row>
    <row r="345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09"/>
      <c r="AE345" s="109"/>
      <c r="AF345" s="109"/>
      <c r="AG345" s="109"/>
      <c r="AH345" s="109"/>
      <c r="AI345" s="109"/>
      <c r="AJ345" s="109"/>
      <c r="AK345" s="109"/>
      <c r="AL345" s="109"/>
      <c r="AM345" s="109"/>
      <c r="AN345" s="109"/>
      <c r="AO345" s="109"/>
      <c r="AP345" s="109"/>
      <c r="AQ345" s="109"/>
      <c r="AR345" s="109"/>
      <c r="AS345" s="109"/>
      <c r="AT345" s="109"/>
      <c r="AU345" s="109"/>
      <c r="AV345" s="109"/>
    </row>
    <row r="346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  <c r="AE346" s="109"/>
      <c r="AF346" s="109"/>
      <c r="AG346" s="109"/>
      <c r="AH346" s="109"/>
      <c r="AI346" s="109"/>
      <c r="AJ346" s="109"/>
      <c r="AK346" s="109"/>
      <c r="AL346" s="109"/>
      <c r="AM346" s="109"/>
      <c r="AN346" s="109"/>
      <c r="AO346" s="109"/>
      <c r="AP346" s="109"/>
      <c r="AQ346" s="109"/>
      <c r="AR346" s="109"/>
      <c r="AS346" s="109"/>
      <c r="AT346" s="109"/>
      <c r="AU346" s="109"/>
      <c r="AV346" s="109"/>
    </row>
    <row r="347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  <c r="AC347" s="109"/>
      <c r="AD347" s="109"/>
      <c r="AE347" s="109"/>
      <c r="AF347" s="109"/>
      <c r="AG347" s="109"/>
      <c r="AH347" s="109"/>
      <c r="AI347" s="109"/>
      <c r="AJ347" s="109"/>
      <c r="AK347" s="109"/>
      <c r="AL347" s="109"/>
      <c r="AM347" s="109"/>
      <c r="AN347" s="109"/>
      <c r="AO347" s="109"/>
      <c r="AP347" s="109"/>
      <c r="AQ347" s="109"/>
      <c r="AR347" s="109"/>
      <c r="AS347" s="109"/>
      <c r="AT347" s="109"/>
      <c r="AU347" s="109"/>
      <c r="AV347" s="109"/>
    </row>
    <row r="348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09"/>
      <c r="AE348" s="109"/>
      <c r="AF348" s="109"/>
      <c r="AG348" s="109"/>
      <c r="AH348" s="109"/>
      <c r="AI348" s="109"/>
      <c r="AJ348" s="109"/>
      <c r="AK348" s="109"/>
      <c r="AL348" s="109"/>
      <c r="AM348" s="109"/>
      <c r="AN348" s="109"/>
      <c r="AO348" s="109"/>
      <c r="AP348" s="109"/>
      <c r="AQ348" s="109"/>
      <c r="AR348" s="109"/>
      <c r="AS348" s="109"/>
      <c r="AT348" s="109"/>
      <c r="AU348" s="109"/>
      <c r="AV348" s="109"/>
    </row>
    <row r="349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  <c r="AC349" s="109"/>
      <c r="AD349" s="109"/>
      <c r="AE349" s="109"/>
      <c r="AF349" s="109"/>
      <c r="AG349" s="109"/>
      <c r="AH349" s="109"/>
      <c r="AI349" s="109"/>
      <c r="AJ349" s="109"/>
      <c r="AK349" s="109"/>
      <c r="AL349" s="109"/>
      <c r="AM349" s="109"/>
      <c r="AN349" s="109"/>
      <c r="AO349" s="109"/>
      <c r="AP349" s="109"/>
      <c r="AQ349" s="109"/>
      <c r="AR349" s="109"/>
      <c r="AS349" s="109"/>
      <c r="AT349" s="109"/>
      <c r="AU349" s="109"/>
      <c r="AV349" s="109"/>
    </row>
    <row r="350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  <c r="AE350" s="109"/>
      <c r="AF350" s="109"/>
      <c r="AG350" s="109"/>
      <c r="AH350" s="109"/>
      <c r="AI350" s="109"/>
      <c r="AJ350" s="109"/>
      <c r="AK350" s="109"/>
      <c r="AL350" s="109"/>
      <c r="AM350" s="109"/>
      <c r="AN350" s="109"/>
      <c r="AO350" s="109"/>
      <c r="AP350" s="109"/>
      <c r="AQ350" s="109"/>
      <c r="AR350" s="109"/>
      <c r="AS350" s="109"/>
      <c r="AT350" s="109"/>
      <c r="AU350" s="109"/>
      <c r="AV350" s="109"/>
    </row>
    <row r="351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  <c r="AF351" s="109"/>
      <c r="AG351" s="109"/>
      <c r="AH351" s="109"/>
      <c r="AI351" s="109"/>
      <c r="AJ351" s="109"/>
      <c r="AK351" s="109"/>
      <c r="AL351" s="109"/>
      <c r="AM351" s="109"/>
      <c r="AN351" s="109"/>
      <c r="AO351" s="109"/>
      <c r="AP351" s="109"/>
      <c r="AQ351" s="109"/>
      <c r="AR351" s="109"/>
      <c r="AS351" s="109"/>
      <c r="AT351" s="109"/>
      <c r="AU351" s="109"/>
      <c r="AV351" s="109"/>
    </row>
    <row r="352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  <c r="AE352" s="109"/>
      <c r="AF352" s="109"/>
      <c r="AG352" s="109"/>
      <c r="AH352" s="109"/>
      <c r="AI352" s="109"/>
      <c r="AJ352" s="109"/>
      <c r="AK352" s="109"/>
      <c r="AL352" s="109"/>
      <c r="AM352" s="109"/>
      <c r="AN352" s="109"/>
      <c r="AO352" s="109"/>
      <c r="AP352" s="109"/>
      <c r="AQ352" s="109"/>
      <c r="AR352" s="109"/>
      <c r="AS352" s="109"/>
      <c r="AT352" s="109"/>
      <c r="AU352" s="109"/>
      <c r="AV352" s="109"/>
    </row>
    <row r="353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  <c r="AE353" s="109"/>
      <c r="AF353" s="109"/>
      <c r="AG353" s="109"/>
      <c r="AH353" s="109"/>
      <c r="AI353" s="109"/>
      <c r="AJ353" s="109"/>
      <c r="AK353" s="109"/>
      <c r="AL353" s="109"/>
      <c r="AM353" s="109"/>
      <c r="AN353" s="109"/>
      <c r="AO353" s="109"/>
      <c r="AP353" s="109"/>
      <c r="AQ353" s="109"/>
      <c r="AR353" s="109"/>
      <c r="AS353" s="109"/>
      <c r="AT353" s="109"/>
      <c r="AU353" s="109"/>
      <c r="AV353" s="109"/>
    </row>
    <row r="354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9"/>
      <c r="AF354" s="109"/>
      <c r="AG354" s="109"/>
      <c r="AH354" s="109"/>
      <c r="AI354" s="109"/>
      <c r="AJ354" s="109"/>
      <c r="AK354" s="109"/>
      <c r="AL354" s="109"/>
      <c r="AM354" s="109"/>
      <c r="AN354" s="109"/>
      <c r="AO354" s="109"/>
      <c r="AP354" s="109"/>
      <c r="AQ354" s="109"/>
      <c r="AR354" s="109"/>
      <c r="AS354" s="109"/>
      <c r="AT354" s="109"/>
      <c r="AU354" s="109"/>
      <c r="AV354" s="109"/>
    </row>
    <row r="355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  <c r="AE355" s="109"/>
      <c r="AF355" s="109"/>
      <c r="AG355" s="109"/>
      <c r="AH355" s="109"/>
      <c r="AI355" s="109"/>
      <c r="AJ355" s="109"/>
      <c r="AK355" s="109"/>
      <c r="AL355" s="109"/>
      <c r="AM355" s="109"/>
      <c r="AN355" s="109"/>
      <c r="AO355" s="109"/>
      <c r="AP355" s="109"/>
      <c r="AQ355" s="109"/>
      <c r="AR355" s="109"/>
      <c r="AS355" s="109"/>
      <c r="AT355" s="109"/>
      <c r="AU355" s="109"/>
      <c r="AV355" s="109"/>
    </row>
    <row r="356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  <c r="AE356" s="109"/>
      <c r="AF356" s="109"/>
      <c r="AG356" s="109"/>
      <c r="AH356" s="109"/>
      <c r="AI356" s="109"/>
      <c r="AJ356" s="109"/>
      <c r="AK356" s="109"/>
      <c r="AL356" s="109"/>
      <c r="AM356" s="109"/>
      <c r="AN356" s="109"/>
      <c r="AO356" s="109"/>
      <c r="AP356" s="109"/>
      <c r="AQ356" s="109"/>
      <c r="AR356" s="109"/>
      <c r="AS356" s="109"/>
      <c r="AT356" s="109"/>
      <c r="AU356" s="109"/>
      <c r="AV356" s="109"/>
    </row>
    <row r="357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  <c r="AE357" s="109"/>
      <c r="AF357" s="109"/>
      <c r="AG357" s="109"/>
      <c r="AH357" s="109"/>
      <c r="AI357" s="109"/>
      <c r="AJ357" s="109"/>
      <c r="AK357" s="109"/>
      <c r="AL357" s="109"/>
      <c r="AM357" s="109"/>
      <c r="AN357" s="109"/>
      <c r="AO357" s="109"/>
      <c r="AP357" s="109"/>
      <c r="AQ357" s="109"/>
      <c r="AR357" s="109"/>
      <c r="AS357" s="109"/>
      <c r="AT357" s="109"/>
      <c r="AU357" s="109"/>
      <c r="AV357" s="109"/>
    </row>
    <row r="358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  <c r="AC358" s="109"/>
      <c r="AD358" s="109"/>
      <c r="AE358" s="109"/>
      <c r="AF358" s="109"/>
      <c r="AG358" s="109"/>
      <c r="AH358" s="109"/>
      <c r="AI358" s="109"/>
      <c r="AJ358" s="109"/>
      <c r="AK358" s="109"/>
      <c r="AL358" s="109"/>
      <c r="AM358" s="109"/>
      <c r="AN358" s="109"/>
      <c r="AO358" s="109"/>
      <c r="AP358" s="109"/>
      <c r="AQ358" s="109"/>
      <c r="AR358" s="109"/>
      <c r="AS358" s="109"/>
      <c r="AT358" s="109"/>
      <c r="AU358" s="109"/>
      <c r="AV358" s="109"/>
    </row>
    <row r="359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  <c r="AC359" s="109"/>
      <c r="AD359" s="109"/>
      <c r="AE359" s="109"/>
      <c r="AF359" s="109"/>
      <c r="AG359" s="109"/>
      <c r="AH359" s="109"/>
      <c r="AI359" s="109"/>
      <c r="AJ359" s="109"/>
      <c r="AK359" s="109"/>
      <c r="AL359" s="109"/>
      <c r="AM359" s="109"/>
      <c r="AN359" s="109"/>
      <c r="AO359" s="109"/>
      <c r="AP359" s="109"/>
      <c r="AQ359" s="109"/>
      <c r="AR359" s="109"/>
      <c r="AS359" s="109"/>
      <c r="AT359" s="109"/>
      <c r="AU359" s="109"/>
      <c r="AV359" s="109"/>
    </row>
    <row r="360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09"/>
      <c r="AE360" s="109"/>
      <c r="AF360" s="109"/>
      <c r="AG360" s="109"/>
      <c r="AH360" s="109"/>
      <c r="AI360" s="109"/>
      <c r="AJ360" s="109"/>
      <c r="AK360" s="109"/>
      <c r="AL360" s="109"/>
      <c r="AM360" s="109"/>
      <c r="AN360" s="109"/>
      <c r="AO360" s="109"/>
      <c r="AP360" s="109"/>
      <c r="AQ360" s="109"/>
      <c r="AR360" s="109"/>
      <c r="AS360" s="109"/>
      <c r="AT360" s="109"/>
      <c r="AU360" s="109"/>
      <c r="AV360" s="109"/>
    </row>
    <row r="361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  <c r="AC361" s="109"/>
      <c r="AD361" s="109"/>
      <c r="AE361" s="109"/>
      <c r="AF361" s="109"/>
      <c r="AG361" s="109"/>
      <c r="AH361" s="109"/>
      <c r="AI361" s="109"/>
      <c r="AJ361" s="109"/>
      <c r="AK361" s="109"/>
      <c r="AL361" s="109"/>
      <c r="AM361" s="109"/>
      <c r="AN361" s="109"/>
      <c r="AO361" s="109"/>
      <c r="AP361" s="109"/>
      <c r="AQ361" s="109"/>
      <c r="AR361" s="109"/>
      <c r="AS361" s="109"/>
      <c r="AT361" s="109"/>
      <c r="AU361" s="109"/>
      <c r="AV361" s="109"/>
    </row>
    <row r="362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  <c r="AC362" s="109"/>
      <c r="AD362" s="109"/>
      <c r="AE362" s="109"/>
      <c r="AF362" s="109"/>
      <c r="AG362" s="109"/>
      <c r="AH362" s="109"/>
      <c r="AI362" s="109"/>
      <c r="AJ362" s="109"/>
      <c r="AK362" s="109"/>
      <c r="AL362" s="109"/>
      <c r="AM362" s="109"/>
      <c r="AN362" s="109"/>
      <c r="AO362" s="109"/>
      <c r="AP362" s="109"/>
      <c r="AQ362" s="109"/>
      <c r="AR362" s="109"/>
      <c r="AS362" s="109"/>
      <c r="AT362" s="109"/>
      <c r="AU362" s="109"/>
      <c r="AV362" s="109"/>
    </row>
    <row r="363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9"/>
      <c r="AF363" s="109"/>
      <c r="AG363" s="109"/>
      <c r="AH363" s="109"/>
      <c r="AI363" s="109"/>
      <c r="AJ363" s="109"/>
      <c r="AK363" s="109"/>
      <c r="AL363" s="109"/>
      <c r="AM363" s="109"/>
      <c r="AN363" s="109"/>
      <c r="AO363" s="109"/>
      <c r="AP363" s="109"/>
      <c r="AQ363" s="109"/>
      <c r="AR363" s="109"/>
      <c r="AS363" s="109"/>
      <c r="AT363" s="109"/>
      <c r="AU363" s="109"/>
      <c r="AV363" s="109"/>
    </row>
    <row r="364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09"/>
      <c r="AE364" s="109"/>
      <c r="AF364" s="109"/>
      <c r="AG364" s="109"/>
      <c r="AH364" s="109"/>
      <c r="AI364" s="109"/>
      <c r="AJ364" s="109"/>
      <c r="AK364" s="109"/>
      <c r="AL364" s="109"/>
      <c r="AM364" s="109"/>
      <c r="AN364" s="109"/>
      <c r="AO364" s="109"/>
      <c r="AP364" s="109"/>
      <c r="AQ364" s="109"/>
      <c r="AR364" s="109"/>
      <c r="AS364" s="109"/>
      <c r="AT364" s="109"/>
      <c r="AU364" s="109"/>
      <c r="AV364" s="109"/>
    </row>
    <row r="365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  <c r="AC365" s="109"/>
      <c r="AD365" s="109"/>
      <c r="AE365" s="109"/>
      <c r="AF365" s="109"/>
      <c r="AG365" s="109"/>
      <c r="AH365" s="109"/>
      <c r="AI365" s="109"/>
      <c r="AJ365" s="109"/>
      <c r="AK365" s="109"/>
      <c r="AL365" s="109"/>
      <c r="AM365" s="109"/>
      <c r="AN365" s="109"/>
      <c r="AO365" s="109"/>
      <c r="AP365" s="109"/>
      <c r="AQ365" s="109"/>
      <c r="AR365" s="109"/>
      <c r="AS365" s="109"/>
      <c r="AT365" s="109"/>
      <c r="AU365" s="109"/>
      <c r="AV365" s="109"/>
    </row>
    <row r="366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  <c r="AA366" s="109"/>
      <c r="AB366" s="109"/>
      <c r="AC366" s="109"/>
      <c r="AD366" s="109"/>
      <c r="AE366" s="109"/>
      <c r="AF366" s="109"/>
      <c r="AG366" s="109"/>
      <c r="AH366" s="109"/>
      <c r="AI366" s="109"/>
      <c r="AJ366" s="109"/>
      <c r="AK366" s="109"/>
      <c r="AL366" s="109"/>
      <c r="AM366" s="109"/>
      <c r="AN366" s="109"/>
      <c r="AO366" s="109"/>
      <c r="AP366" s="109"/>
      <c r="AQ366" s="109"/>
      <c r="AR366" s="109"/>
      <c r="AS366" s="109"/>
      <c r="AT366" s="109"/>
      <c r="AU366" s="109"/>
      <c r="AV366" s="109"/>
    </row>
    <row r="367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  <c r="AA367" s="109"/>
      <c r="AB367" s="109"/>
      <c r="AC367" s="109"/>
      <c r="AD367" s="109"/>
      <c r="AE367" s="109"/>
      <c r="AF367" s="109"/>
      <c r="AG367" s="109"/>
      <c r="AH367" s="109"/>
      <c r="AI367" s="109"/>
      <c r="AJ367" s="109"/>
      <c r="AK367" s="109"/>
      <c r="AL367" s="109"/>
      <c r="AM367" s="109"/>
      <c r="AN367" s="109"/>
      <c r="AO367" s="109"/>
      <c r="AP367" s="109"/>
      <c r="AQ367" s="109"/>
      <c r="AR367" s="109"/>
      <c r="AS367" s="109"/>
      <c r="AT367" s="109"/>
      <c r="AU367" s="109"/>
      <c r="AV367" s="109"/>
    </row>
    <row r="368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  <c r="AA368" s="109"/>
      <c r="AB368" s="109"/>
      <c r="AC368" s="109"/>
      <c r="AD368" s="109"/>
      <c r="AE368" s="109"/>
      <c r="AF368" s="109"/>
      <c r="AG368" s="109"/>
      <c r="AH368" s="109"/>
      <c r="AI368" s="109"/>
      <c r="AJ368" s="109"/>
      <c r="AK368" s="109"/>
      <c r="AL368" s="109"/>
      <c r="AM368" s="109"/>
      <c r="AN368" s="109"/>
      <c r="AO368" s="109"/>
      <c r="AP368" s="109"/>
      <c r="AQ368" s="109"/>
      <c r="AR368" s="109"/>
      <c r="AS368" s="109"/>
      <c r="AT368" s="109"/>
      <c r="AU368" s="109"/>
      <c r="AV368" s="109"/>
    </row>
    <row r="369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  <c r="AA369" s="109"/>
      <c r="AB369" s="109"/>
      <c r="AC369" s="109"/>
      <c r="AD369" s="109"/>
      <c r="AE369" s="109"/>
      <c r="AF369" s="109"/>
      <c r="AG369" s="109"/>
      <c r="AH369" s="109"/>
      <c r="AI369" s="109"/>
      <c r="AJ369" s="109"/>
      <c r="AK369" s="109"/>
      <c r="AL369" s="109"/>
      <c r="AM369" s="109"/>
      <c r="AN369" s="109"/>
      <c r="AO369" s="109"/>
      <c r="AP369" s="109"/>
      <c r="AQ369" s="109"/>
      <c r="AR369" s="109"/>
      <c r="AS369" s="109"/>
      <c r="AT369" s="109"/>
      <c r="AU369" s="109"/>
      <c r="AV369" s="109"/>
    </row>
    <row r="370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09"/>
      <c r="AC370" s="109"/>
      <c r="AD370" s="109"/>
      <c r="AE370" s="109"/>
      <c r="AF370" s="109"/>
      <c r="AG370" s="109"/>
      <c r="AH370" s="109"/>
      <c r="AI370" s="109"/>
      <c r="AJ370" s="109"/>
      <c r="AK370" s="109"/>
      <c r="AL370" s="109"/>
      <c r="AM370" s="109"/>
      <c r="AN370" s="109"/>
      <c r="AO370" s="109"/>
      <c r="AP370" s="109"/>
      <c r="AQ370" s="109"/>
      <c r="AR370" s="109"/>
      <c r="AS370" s="109"/>
      <c r="AT370" s="109"/>
      <c r="AU370" s="109"/>
      <c r="AV370" s="109"/>
    </row>
    <row r="371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  <c r="AC371" s="109"/>
      <c r="AD371" s="109"/>
      <c r="AE371" s="109"/>
      <c r="AF371" s="109"/>
      <c r="AG371" s="109"/>
      <c r="AH371" s="109"/>
      <c r="AI371" s="109"/>
      <c r="AJ371" s="109"/>
      <c r="AK371" s="109"/>
      <c r="AL371" s="109"/>
      <c r="AM371" s="109"/>
      <c r="AN371" s="109"/>
      <c r="AO371" s="109"/>
      <c r="AP371" s="109"/>
      <c r="AQ371" s="109"/>
      <c r="AR371" s="109"/>
      <c r="AS371" s="109"/>
      <c r="AT371" s="109"/>
      <c r="AU371" s="109"/>
      <c r="AV371" s="109"/>
    </row>
    <row r="372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  <c r="AA372" s="109"/>
      <c r="AB372" s="109"/>
      <c r="AC372" s="109"/>
      <c r="AD372" s="109"/>
      <c r="AE372" s="109"/>
      <c r="AF372" s="109"/>
      <c r="AG372" s="109"/>
      <c r="AH372" s="109"/>
      <c r="AI372" s="109"/>
      <c r="AJ372" s="109"/>
      <c r="AK372" s="109"/>
      <c r="AL372" s="109"/>
      <c r="AM372" s="109"/>
      <c r="AN372" s="109"/>
      <c r="AO372" s="109"/>
      <c r="AP372" s="109"/>
      <c r="AQ372" s="109"/>
      <c r="AR372" s="109"/>
      <c r="AS372" s="109"/>
      <c r="AT372" s="109"/>
      <c r="AU372" s="109"/>
      <c r="AV372" s="109"/>
    </row>
    <row r="373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  <c r="AA373" s="109"/>
      <c r="AB373" s="109"/>
      <c r="AC373" s="109"/>
      <c r="AD373" s="109"/>
      <c r="AE373" s="109"/>
      <c r="AF373" s="109"/>
      <c r="AG373" s="109"/>
      <c r="AH373" s="109"/>
      <c r="AI373" s="109"/>
      <c r="AJ373" s="109"/>
      <c r="AK373" s="109"/>
      <c r="AL373" s="109"/>
      <c r="AM373" s="109"/>
      <c r="AN373" s="109"/>
      <c r="AO373" s="109"/>
      <c r="AP373" s="109"/>
      <c r="AQ373" s="109"/>
      <c r="AR373" s="109"/>
      <c r="AS373" s="109"/>
      <c r="AT373" s="109"/>
      <c r="AU373" s="109"/>
      <c r="AV373" s="109"/>
    </row>
    <row r="374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  <c r="AA374" s="109"/>
      <c r="AB374" s="109"/>
      <c r="AC374" s="109"/>
      <c r="AD374" s="109"/>
      <c r="AE374" s="109"/>
      <c r="AF374" s="109"/>
      <c r="AG374" s="109"/>
      <c r="AH374" s="109"/>
      <c r="AI374" s="109"/>
      <c r="AJ374" s="109"/>
      <c r="AK374" s="109"/>
      <c r="AL374" s="109"/>
      <c r="AM374" s="109"/>
      <c r="AN374" s="109"/>
      <c r="AO374" s="109"/>
      <c r="AP374" s="109"/>
      <c r="AQ374" s="109"/>
      <c r="AR374" s="109"/>
      <c r="AS374" s="109"/>
      <c r="AT374" s="109"/>
      <c r="AU374" s="109"/>
      <c r="AV374" s="109"/>
    </row>
    <row r="375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  <c r="AE375" s="109"/>
      <c r="AF375" s="109"/>
      <c r="AG375" s="109"/>
      <c r="AH375" s="109"/>
      <c r="AI375" s="109"/>
      <c r="AJ375" s="109"/>
      <c r="AK375" s="109"/>
      <c r="AL375" s="109"/>
      <c r="AM375" s="109"/>
      <c r="AN375" s="109"/>
      <c r="AO375" s="109"/>
      <c r="AP375" s="109"/>
      <c r="AQ375" s="109"/>
      <c r="AR375" s="109"/>
      <c r="AS375" s="109"/>
      <c r="AT375" s="109"/>
      <c r="AU375" s="109"/>
      <c r="AV375" s="109"/>
    </row>
    <row r="376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  <c r="AA376" s="109"/>
      <c r="AB376" s="109"/>
      <c r="AC376" s="109"/>
      <c r="AD376" s="109"/>
      <c r="AE376" s="109"/>
      <c r="AF376" s="109"/>
      <c r="AG376" s="109"/>
      <c r="AH376" s="109"/>
      <c r="AI376" s="109"/>
      <c r="AJ376" s="109"/>
      <c r="AK376" s="109"/>
      <c r="AL376" s="109"/>
      <c r="AM376" s="109"/>
      <c r="AN376" s="109"/>
      <c r="AO376" s="109"/>
      <c r="AP376" s="109"/>
      <c r="AQ376" s="109"/>
      <c r="AR376" s="109"/>
      <c r="AS376" s="109"/>
      <c r="AT376" s="109"/>
      <c r="AU376" s="109"/>
      <c r="AV376" s="109"/>
    </row>
    <row r="377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  <c r="AA377" s="109"/>
      <c r="AB377" s="109"/>
      <c r="AC377" s="109"/>
      <c r="AD377" s="109"/>
      <c r="AE377" s="109"/>
      <c r="AF377" s="109"/>
      <c r="AG377" s="109"/>
      <c r="AH377" s="109"/>
      <c r="AI377" s="109"/>
      <c r="AJ377" s="109"/>
      <c r="AK377" s="109"/>
      <c r="AL377" s="109"/>
      <c r="AM377" s="109"/>
      <c r="AN377" s="109"/>
      <c r="AO377" s="109"/>
      <c r="AP377" s="109"/>
      <c r="AQ377" s="109"/>
      <c r="AR377" s="109"/>
      <c r="AS377" s="109"/>
      <c r="AT377" s="109"/>
      <c r="AU377" s="109"/>
      <c r="AV377" s="109"/>
    </row>
    <row r="378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  <c r="AA378" s="109"/>
      <c r="AB378" s="109"/>
      <c r="AC378" s="109"/>
      <c r="AD378" s="109"/>
      <c r="AE378" s="109"/>
      <c r="AF378" s="109"/>
      <c r="AG378" s="109"/>
      <c r="AH378" s="109"/>
      <c r="AI378" s="109"/>
      <c r="AJ378" s="109"/>
      <c r="AK378" s="109"/>
      <c r="AL378" s="109"/>
      <c r="AM378" s="109"/>
      <c r="AN378" s="109"/>
      <c r="AO378" s="109"/>
      <c r="AP378" s="109"/>
      <c r="AQ378" s="109"/>
      <c r="AR378" s="109"/>
      <c r="AS378" s="109"/>
      <c r="AT378" s="109"/>
      <c r="AU378" s="109"/>
      <c r="AV378" s="109"/>
    </row>
    <row r="379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  <c r="AA379" s="109"/>
      <c r="AB379" s="109"/>
      <c r="AC379" s="109"/>
      <c r="AD379" s="109"/>
      <c r="AE379" s="109"/>
      <c r="AF379" s="109"/>
      <c r="AG379" s="109"/>
      <c r="AH379" s="109"/>
      <c r="AI379" s="109"/>
      <c r="AJ379" s="109"/>
      <c r="AK379" s="109"/>
      <c r="AL379" s="109"/>
      <c r="AM379" s="109"/>
      <c r="AN379" s="109"/>
      <c r="AO379" s="109"/>
      <c r="AP379" s="109"/>
      <c r="AQ379" s="109"/>
      <c r="AR379" s="109"/>
      <c r="AS379" s="109"/>
      <c r="AT379" s="109"/>
      <c r="AU379" s="109"/>
      <c r="AV379" s="109"/>
    </row>
    <row r="380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  <c r="AC380" s="109"/>
      <c r="AD380" s="109"/>
      <c r="AE380" s="109"/>
      <c r="AF380" s="109"/>
      <c r="AG380" s="109"/>
      <c r="AH380" s="109"/>
      <c r="AI380" s="109"/>
      <c r="AJ380" s="109"/>
      <c r="AK380" s="109"/>
      <c r="AL380" s="109"/>
      <c r="AM380" s="109"/>
      <c r="AN380" s="109"/>
      <c r="AO380" s="109"/>
      <c r="AP380" s="109"/>
      <c r="AQ380" s="109"/>
      <c r="AR380" s="109"/>
      <c r="AS380" s="109"/>
      <c r="AT380" s="109"/>
      <c r="AU380" s="109"/>
      <c r="AV380" s="109"/>
    </row>
    <row r="381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  <c r="AA381" s="109"/>
      <c r="AB381" s="109"/>
      <c r="AC381" s="109"/>
      <c r="AD381" s="109"/>
      <c r="AE381" s="109"/>
      <c r="AF381" s="109"/>
      <c r="AG381" s="109"/>
      <c r="AH381" s="109"/>
      <c r="AI381" s="109"/>
      <c r="AJ381" s="109"/>
      <c r="AK381" s="109"/>
      <c r="AL381" s="109"/>
      <c r="AM381" s="109"/>
      <c r="AN381" s="109"/>
      <c r="AO381" s="109"/>
      <c r="AP381" s="109"/>
      <c r="AQ381" s="109"/>
      <c r="AR381" s="109"/>
      <c r="AS381" s="109"/>
      <c r="AT381" s="109"/>
      <c r="AU381" s="109"/>
      <c r="AV381" s="109"/>
    </row>
    <row r="382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  <c r="AA382" s="109"/>
      <c r="AB382" s="109"/>
      <c r="AC382" s="109"/>
      <c r="AD382" s="109"/>
      <c r="AE382" s="109"/>
      <c r="AF382" s="109"/>
      <c r="AG382" s="109"/>
      <c r="AH382" s="109"/>
      <c r="AI382" s="109"/>
      <c r="AJ382" s="109"/>
      <c r="AK382" s="109"/>
      <c r="AL382" s="109"/>
      <c r="AM382" s="109"/>
      <c r="AN382" s="109"/>
      <c r="AO382" s="109"/>
      <c r="AP382" s="109"/>
      <c r="AQ382" s="109"/>
      <c r="AR382" s="109"/>
      <c r="AS382" s="109"/>
      <c r="AT382" s="109"/>
      <c r="AU382" s="109"/>
      <c r="AV382" s="109"/>
    </row>
    <row r="383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  <c r="AA383" s="109"/>
      <c r="AB383" s="109"/>
      <c r="AC383" s="109"/>
      <c r="AD383" s="109"/>
      <c r="AE383" s="109"/>
      <c r="AF383" s="109"/>
      <c r="AG383" s="109"/>
      <c r="AH383" s="109"/>
      <c r="AI383" s="109"/>
      <c r="AJ383" s="109"/>
      <c r="AK383" s="109"/>
      <c r="AL383" s="109"/>
      <c r="AM383" s="109"/>
      <c r="AN383" s="109"/>
      <c r="AO383" s="109"/>
      <c r="AP383" s="109"/>
      <c r="AQ383" s="109"/>
      <c r="AR383" s="109"/>
      <c r="AS383" s="109"/>
      <c r="AT383" s="109"/>
      <c r="AU383" s="109"/>
      <c r="AV383" s="109"/>
    </row>
    <row r="384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  <c r="AA384" s="109"/>
      <c r="AB384" s="109"/>
      <c r="AC384" s="109"/>
      <c r="AD384" s="109"/>
      <c r="AE384" s="109"/>
      <c r="AF384" s="109"/>
      <c r="AG384" s="109"/>
      <c r="AH384" s="109"/>
      <c r="AI384" s="109"/>
      <c r="AJ384" s="109"/>
      <c r="AK384" s="109"/>
      <c r="AL384" s="109"/>
      <c r="AM384" s="109"/>
      <c r="AN384" s="109"/>
      <c r="AO384" s="109"/>
      <c r="AP384" s="109"/>
      <c r="AQ384" s="109"/>
      <c r="AR384" s="109"/>
      <c r="AS384" s="109"/>
      <c r="AT384" s="109"/>
      <c r="AU384" s="109"/>
      <c r="AV384" s="109"/>
    </row>
    <row r="385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  <c r="AA385" s="109"/>
      <c r="AB385" s="109"/>
      <c r="AC385" s="109"/>
      <c r="AD385" s="109"/>
      <c r="AE385" s="109"/>
      <c r="AF385" s="109"/>
      <c r="AG385" s="109"/>
      <c r="AH385" s="109"/>
      <c r="AI385" s="109"/>
      <c r="AJ385" s="109"/>
      <c r="AK385" s="109"/>
      <c r="AL385" s="109"/>
      <c r="AM385" s="109"/>
      <c r="AN385" s="109"/>
      <c r="AO385" s="109"/>
      <c r="AP385" s="109"/>
      <c r="AQ385" s="109"/>
      <c r="AR385" s="109"/>
      <c r="AS385" s="109"/>
      <c r="AT385" s="109"/>
      <c r="AU385" s="109"/>
      <c r="AV385" s="109"/>
    </row>
    <row r="386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  <c r="AA386" s="109"/>
      <c r="AB386" s="109"/>
      <c r="AC386" s="109"/>
      <c r="AD386" s="109"/>
      <c r="AE386" s="109"/>
      <c r="AF386" s="109"/>
      <c r="AG386" s="109"/>
      <c r="AH386" s="109"/>
      <c r="AI386" s="109"/>
      <c r="AJ386" s="109"/>
      <c r="AK386" s="109"/>
      <c r="AL386" s="109"/>
      <c r="AM386" s="109"/>
      <c r="AN386" s="109"/>
      <c r="AO386" s="109"/>
      <c r="AP386" s="109"/>
      <c r="AQ386" s="109"/>
      <c r="AR386" s="109"/>
      <c r="AS386" s="109"/>
      <c r="AT386" s="109"/>
      <c r="AU386" s="109"/>
      <c r="AV386" s="109"/>
    </row>
    <row r="387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  <c r="AE387" s="109"/>
      <c r="AF387" s="109"/>
      <c r="AG387" s="109"/>
      <c r="AH387" s="109"/>
      <c r="AI387" s="109"/>
      <c r="AJ387" s="109"/>
      <c r="AK387" s="109"/>
      <c r="AL387" s="109"/>
      <c r="AM387" s="109"/>
      <c r="AN387" s="109"/>
      <c r="AO387" s="109"/>
      <c r="AP387" s="109"/>
      <c r="AQ387" s="109"/>
      <c r="AR387" s="109"/>
      <c r="AS387" s="109"/>
      <c r="AT387" s="109"/>
      <c r="AU387" s="109"/>
      <c r="AV387" s="109"/>
    </row>
    <row r="388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  <c r="AC388" s="109"/>
      <c r="AD388" s="109"/>
      <c r="AE388" s="109"/>
      <c r="AF388" s="109"/>
      <c r="AG388" s="109"/>
      <c r="AH388" s="109"/>
      <c r="AI388" s="109"/>
      <c r="AJ388" s="109"/>
      <c r="AK388" s="109"/>
      <c r="AL388" s="109"/>
      <c r="AM388" s="109"/>
      <c r="AN388" s="109"/>
      <c r="AO388" s="109"/>
      <c r="AP388" s="109"/>
      <c r="AQ388" s="109"/>
      <c r="AR388" s="109"/>
      <c r="AS388" s="109"/>
      <c r="AT388" s="109"/>
      <c r="AU388" s="109"/>
      <c r="AV388" s="109"/>
    </row>
    <row r="389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/>
      <c r="AC389" s="109"/>
      <c r="AD389" s="109"/>
      <c r="AE389" s="109"/>
      <c r="AF389" s="109"/>
      <c r="AG389" s="109"/>
      <c r="AH389" s="109"/>
      <c r="AI389" s="109"/>
      <c r="AJ389" s="109"/>
      <c r="AK389" s="109"/>
      <c r="AL389" s="109"/>
      <c r="AM389" s="109"/>
      <c r="AN389" s="109"/>
      <c r="AO389" s="109"/>
      <c r="AP389" s="109"/>
      <c r="AQ389" s="109"/>
      <c r="AR389" s="109"/>
      <c r="AS389" s="109"/>
      <c r="AT389" s="109"/>
      <c r="AU389" s="109"/>
      <c r="AV389" s="109"/>
    </row>
    <row r="390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  <c r="AA390" s="109"/>
      <c r="AB390" s="109"/>
      <c r="AC390" s="109"/>
      <c r="AD390" s="109"/>
      <c r="AE390" s="109"/>
      <c r="AF390" s="109"/>
      <c r="AG390" s="109"/>
      <c r="AH390" s="109"/>
      <c r="AI390" s="109"/>
      <c r="AJ390" s="109"/>
      <c r="AK390" s="109"/>
      <c r="AL390" s="109"/>
      <c r="AM390" s="109"/>
      <c r="AN390" s="109"/>
      <c r="AO390" s="109"/>
      <c r="AP390" s="109"/>
      <c r="AQ390" s="109"/>
      <c r="AR390" s="109"/>
      <c r="AS390" s="109"/>
      <c r="AT390" s="109"/>
      <c r="AU390" s="109"/>
      <c r="AV390" s="109"/>
    </row>
    <row r="391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  <c r="AA391" s="109"/>
      <c r="AB391" s="109"/>
      <c r="AC391" s="109"/>
      <c r="AD391" s="109"/>
      <c r="AE391" s="109"/>
      <c r="AF391" s="109"/>
      <c r="AG391" s="109"/>
      <c r="AH391" s="109"/>
      <c r="AI391" s="109"/>
      <c r="AJ391" s="109"/>
      <c r="AK391" s="109"/>
      <c r="AL391" s="109"/>
      <c r="AM391" s="109"/>
      <c r="AN391" s="109"/>
      <c r="AO391" s="109"/>
      <c r="AP391" s="109"/>
      <c r="AQ391" s="109"/>
      <c r="AR391" s="109"/>
      <c r="AS391" s="109"/>
      <c r="AT391" s="109"/>
      <c r="AU391" s="109"/>
      <c r="AV391" s="109"/>
    </row>
    <row r="392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  <c r="AA392" s="109"/>
      <c r="AB392" s="109"/>
      <c r="AC392" s="109"/>
      <c r="AD392" s="109"/>
      <c r="AE392" s="109"/>
      <c r="AF392" s="109"/>
      <c r="AG392" s="109"/>
      <c r="AH392" s="109"/>
      <c r="AI392" s="109"/>
      <c r="AJ392" s="109"/>
      <c r="AK392" s="109"/>
      <c r="AL392" s="109"/>
      <c r="AM392" s="109"/>
      <c r="AN392" s="109"/>
      <c r="AO392" s="109"/>
      <c r="AP392" s="109"/>
      <c r="AQ392" s="109"/>
      <c r="AR392" s="109"/>
      <c r="AS392" s="109"/>
      <c r="AT392" s="109"/>
      <c r="AU392" s="109"/>
      <c r="AV392" s="109"/>
    </row>
    <row r="393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  <c r="AA393" s="109"/>
      <c r="AB393" s="109"/>
      <c r="AC393" s="109"/>
      <c r="AD393" s="109"/>
      <c r="AE393" s="109"/>
      <c r="AF393" s="109"/>
      <c r="AG393" s="109"/>
      <c r="AH393" s="109"/>
      <c r="AI393" s="109"/>
      <c r="AJ393" s="109"/>
      <c r="AK393" s="109"/>
      <c r="AL393" s="109"/>
      <c r="AM393" s="109"/>
      <c r="AN393" s="109"/>
      <c r="AO393" s="109"/>
      <c r="AP393" s="109"/>
      <c r="AQ393" s="109"/>
      <c r="AR393" s="109"/>
      <c r="AS393" s="109"/>
      <c r="AT393" s="109"/>
      <c r="AU393" s="109"/>
      <c r="AV393" s="109"/>
    </row>
    <row r="394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  <c r="AA394" s="109"/>
      <c r="AB394" s="109"/>
      <c r="AC394" s="109"/>
      <c r="AD394" s="109"/>
      <c r="AE394" s="109"/>
      <c r="AF394" s="109"/>
      <c r="AG394" s="109"/>
      <c r="AH394" s="109"/>
      <c r="AI394" s="109"/>
      <c r="AJ394" s="109"/>
      <c r="AK394" s="109"/>
      <c r="AL394" s="109"/>
      <c r="AM394" s="109"/>
      <c r="AN394" s="109"/>
      <c r="AO394" s="109"/>
      <c r="AP394" s="109"/>
      <c r="AQ394" s="109"/>
      <c r="AR394" s="109"/>
      <c r="AS394" s="109"/>
      <c r="AT394" s="109"/>
      <c r="AU394" s="109"/>
      <c r="AV394" s="109"/>
    </row>
    <row r="395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  <c r="AA395" s="109"/>
      <c r="AB395" s="109"/>
      <c r="AC395" s="109"/>
      <c r="AD395" s="109"/>
      <c r="AE395" s="109"/>
      <c r="AF395" s="109"/>
      <c r="AG395" s="109"/>
      <c r="AH395" s="109"/>
      <c r="AI395" s="109"/>
      <c r="AJ395" s="109"/>
      <c r="AK395" s="109"/>
      <c r="AL395" s="109"/>
      <c r="AM395" s="109"/>
      <c r="AN395" s="109"/>
      <c r="AO395" s="109"/>
      <c r="AP395" s="109"/>
      <c r="AQ395" s="109"/>
      <c r="AR395" s="109"/>
      <c r="AS395" s="109"/>
      <c r="AT395" s="109"/>
      <c r="AU395" s="109"/>
      <c r="AV395" s="109"/>
    </row>
    <row r="396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  <c r="AA396" s="109"/>
      <c r="AB396" s="109"/>
      <c r="AC396" s="109"/>
      <c r="AD396" s="109"/>
      <c r="AE396" s="109"/>
      <c r="AF396" s="109"/>
      <c r="AG396" s="109"/>
      <c r="AH396" s="109"/>
      <c r="AI396" s="109"/>
      <c r="AJ396" s="109"/>
      <c r="AK396" s="109"/>
      <c r="AL396" s="109"/>
      <c r="AM396" s="109"/>
      <c r="AN396" s="109"/>
      <c r="AO396" s="109"/>
      <c r="AP396" s="109"/>
      <c r="AQ396" s="109"/>
      <c r="AR396" s="109"/>
      <c r="AS396" s="109"/>
      <c r="AT396" s="109"/>
      <c r="AU396" s="109"/>
      <c r="AV396" s="109"/>
    </row>
    <row r="397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  <c r="AA397" s="109"/>
      <c r="AB397" s="109"/>
      <c r="AC397" s="109"/>
      <c r="AD397" s="109"/>
      <c r="AE397" s="109"/>
      <c r="AF397" s="109"/>
      <c r="AG397" s="109"/>
      <c r="AH397" s="109"/>
      <c r="AI397" s="109"/>
      <c r="AJ397" s="109"/>
      <c r="AK397" s="109"/>
      <c r="AL397" s="109"/>
      <c r="AM397" s="109"/>
      <c r="AN397" s="109"/>
      <c r="AO397" s="109"/>
      <c r="AP397" s="109"/>
      <c r="AQ397" s="109"/>
      <c r="AR397" s="109"/>
      <c r="AS397" s="109"/>
      <c r="AT397" s="109"/>
      <c r="AU397" s="109"/>
      <c r="AV397" s="109"/>
    </row>
    <row r="398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  <c r="AA398" s="109"/>
      <c r="AB398" s="109"/>
      <c r="AC398" s="109"/>
      <c r="AD398" s="109"/>
      <c r="AE398" s="109"/>
      <c r="AF398" s="109"/>
      <c r="AG398" s="109"/>
      <c r="AH398" s="109"/>
      <c r="AI398" s="109"/>
      <c r="AJ398" s="109"/>
      <c r="AK398" s="109"/>
      <c r="AL398" s="109"/>
      <c r="AM398" s="109"/>
      <c r="AN398" s="109"/>
      <c r="AO398" s="109"/>
      <c r="AP398" s="109"/>
      <c r="AQ398" s="109"/>
      <c r="AR398" s="109"/>
      <c r="AS398" s="109"/>
      <c r="AT398" s="109"/>
      <c r="AU398" s="109"/>
      <c r="AV398" s="109"/>
    </row>
    <row r="399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  <c r="AA399" s="109"/>
      <c r="AB399" s="109"/>
      <c r="AC399" s="109"/>
      <c r="AD399" s="109"/>
      <c r="AE399" s="109"/>
      <c r="AF399" s="109"/>
      <c r="AG399" s="109"/>
      <c r="AH399" s="109"/>
      <c r="AI399" s="109"/>
      <c r="AJ399" s="109"/>
      <c r="AK399" s="109"/>
      <c r="AL399" s="109"/>
      <c r="AM399" s="109"/>
      <c r="AN399" s="109"/>
      <c r="AO399" s="109"/>
      <c r="AP399" s="109"/>
      <c r="AQ399" s="109"/>
      <c r="AR399" s="109"/>
      <c r="AS399" s="109"/>
      <c r="AT399" s="109"/>
      <c r="AU399" s="109"/>
      <c r="AV399" s="109"/>
    </row>
    <row r="400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  <c r="AA400" s="109"/>
      <c r="AB400" s="109"/>
      <c r="AC400" s="109"/>
      <c r="AD400" s="109"/>
      <c r="AE400" s="109"/>
      <c r="AF400" s="109"/>
      <c r="AG400" s="109"/>
      <c r="AH400" s="109"/>
      <c r="AI400" s="109"/>
      <c r="AJ400" s="109"/>
      <c r="AK400" s="109"/>
      <c r="AL400" s="109"/>
      <c r="AM400" s="109"/>
      <c r="AN400" s="109"/>
      <c r="AO400" s="109"/>
      <c r="AP400" s="109"/>
      <c r="AQ400" s="109"/>
      <c r="AR400" s="109"/>
      <c r="AS400" s="109"/>
      <c r="AT400" s="109"/>
      <c r="AU400" s="109"/>
      <c r="AV400" s="109"/>
    </row>
    <row r="401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  <c r="AA401" s="109"/>
      <c r="AB401" s="109"/>
      <c r="AC401" s="109"/>
      <c r="AD401" s="109"/>
      <c r="AE401" s="109"/>
      <c r="AF401" s="109"/>
      <c r="AG401" s="109"/>
      <c r="AH401" s="109"/>
      <c r="AI401" s="109"/>
      <c r="AJ401" s="109"/>
      <c r="AK401" s="109"/>
      <c r="AL401" s="109"/>
      <c r="AM401" s="109"/>
      <c r="AN401" s="109"/>
      <c r="AO401" s="109"/>
      <c r="AP401" s="109"/>
      <c r="AQ401" s="109"/>
      <c r="AR401" s="109"/>
      <c r="AS401" s="109"/>
      <c r="AT401" s="109"/>
      <c r="AU401" s="109"/>
      <c r="AV401" s="109"/>
    </row>
    <row r="402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  <c r="AA402" s="109"/>
      <c r="AB402" s="109"/>
      <c r="AC402" s="109"/>
      <c r="AD402" s="109"/>
      <c r="AE402" s="109"/>
      <c r="AF402" s="109"/>
      <c r="AG402" s="109"/>
      <c r="AH402" s="109"/>
      <c r="AI402" s="109"/>
      <c r="AJ402" s="109"/>
      <c r="AK402" s="109"/>
      <c r="AL402" s="109"/>
      <c r="AM402" s="109"/>
      <c r="AN402" s="109"/>
      <c r="AO402" s="109"/>
      <c r="AP402" s="109"/>
      <c r="AQ402" s="109"/>
      <c r="AR402" s="109"/>
      <c r="AS402" s="109"/>
      <c r="AT402" s="109"/>
      <c r="AU402" s="109"/>
      <c r="AV402" s="109"/>
    </row>
    <row r="403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  <c r="AA403" s="109"/>
      <c r="AB403" s="109"/>
      <c r="AC403" s="109"/>
      <c r="AD403" s="109"/>
      <c r="AE403" s="109"/>
      <c r="AF403" s="109"/>
      <c r="AG403" s="109"/>
      <c r="AH403" s="109"/>
      <c r="AI403" s="109"/>
      <c r="AJ403" s="109"/>
      <c r="AK403" s="109"/>
      <c r="AL403" s="109"/>
      <c r="AM403" s="109"/>
      <c r="AN403" s="109"/>
      <c r="AO403" s="109"/>
      <c r="AP403" s="109"/>
      <c r="AQ403" s="109"/>
      <c r="AR403" s="109"/>
      <c r="AS403" s="109"/>
      <c r="AT403" s="109"/>
      <c r="AU403" s="109"/>
      <c r="AV403" s="109"/>
    </row>
    <row r="404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  <c r="AA404" s="109"/>
      <c r="AB404" s="109"/>
      <c r="AC404" s="109"/>
      <c r="AD404" s="109"/>
      <c r="AE404" s="109"/>
      <c r="AF404" s="109"/>
      <c r="AG404" s="109"/>
      <c r="AH404" s="109"/>
      <c r="AI404" s="109"/>
      <c r="AJ404" s="109"/>
      <c r="AK404" s="109"/>
      <c r="AL404" s="109"/>
      <c r="AM404" s="109"/>
      <c r="AN404" s="109"/>
      <c r="AO404" s="109"/>
      <c r="AP404" s="109"/>
      <c r="AQ404" s="109"/>
      <c r="AR404" s="109"/>
      <c r="AS404" s="109"/>
      <c r="AT404" s="109"/>
      <c r="AU404" s="109"/>
      <c r="AV404" s="109"/>
    </row>
    <row r="405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  <c r="AA405" s="109"/>
      <c r="AB405" s="109"/>
      <c r="AC405" s="109"/>
      <c r="AD405" s="109"/>
      <c r="AE405" s="109"/>
      <c r="AF405" s="109"/>
      <c r="AG405" s="109"/>
      <c r="AH405" s="109"/>
      <c r="AI405" s="109"/>
      <c r="AJ405" s="109"/>
      <c r="AK405" s="109"/>
      <c r="AL405" s="109"/>
      <c r="AM405" s="109"/>
      <c r="AN405" s="109"/>
      <c r="AO405" s="109"/>
      <c r="AP405" s="109"/>
      <c r="AQ405" s="109"/>
      <c r="AR405" s="109"/>
      <c r="AS405" s="109"/>
      <c r="AT405" s="109"/>
      <c r="AU405" s="109"/>
      <c r="AV405" s="109"/>
    </row>
    <row r="406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  <c r="AA406" s="109"/>
      <c r="AB406" s="109"/>
      <c r="AC406" s="109"/>
      <c r="AD406" s="109"/>
      <c r="AE406" s="109"/>
      <c r="AF406" s="109"/>
      <c r="AG406" s="109"/>
      <c r="AH406" s="109"/>
      <c r="AI406" s="109"/>
      <c r="AJ406" s="109"/>
      <c r="AK406" s="109"/>
      <c r="AL406" s="109"/>
      <c r="AM406" s="109"/>
      <c r="AN406" s="109"/>
      <c r="AO406" s="109"/>
      <c r="AP406" s="109"/>
      <c r="AQ406" s="109"/>
      <c r="AR406" s="109"/>
      <c r="AS406" s="109"/>
      <c r="AT406" s="109"/>
      <c r="AU406" s="109"/>
      <c r="AV406" s="109"/>
    </row>
    <row r="407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  <c r="AA407" s="109"/>
      <c r="AB407" s="109"/>
      <c r="AC407" s="109"/>
      <c r="AD407" s="109"/>
      <c r="AE407" s="109"/>
      <c r="AF407" s="109"/>
      <c r="AG407" s="109"/>
      <c r="AH407" s="109"/>
      <c r="AI407" s="109"/>
      <c r="AJ407" s="109"/>
      <c r="AK407" s="109"/>
      <c r="AL407" s="109"/>
      <c r="AM407" s="109"/>
      <c r="AN407" s="109"/>
      <c r="AO407" s="109"/>
      <c r="AP407" s="109"/>
      <c r="AQ407" s="109"/>
      <c r="AR407" s="109"/>
      <c r="AS407" s="109"/>
      <c r="AT407" s="109"/>
      <c r="AU407" s="109"/>
      <c r="AV407" s="109"/>
    </row>
    <row r="408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  <c r="AA408" s="109"/>
      <c r="AB408" s="109"/>
      <c r="AC408" s="109"/>
      <c r="AD408" s="109"/>
      <c r="AE408" s="109"/>
      <c r="AF408" s="109"/>
      <c r="AG408" s="109"/>
      <c r="AH408" s="109"/>
      <c r="AI408" s="109"/>
      <c r="AJ408" s="109"/>
      <c r="AK408" s="109"/>
      <c r="AL408" s="109"/>
      <c r="AM408" s="109"/>
      <c r="AN408" s="109"/>
      <c r="AO408" s="109"/>
      <c r="AP408" s="109"/>
      <c r="AQ408" s="109"/>
      <c r="AR408" s="109"/>
      <c r="AS408" s="109"/>
      <c r="AT408" s="109"/>
      <c r="AU408" s="109"/>
      <c r="AV408" s="109"/>
    </row>
    <row r="409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  <c r="AA409" s="109"/>
      <c r="AB409" s="109"/>
      <c r="AC409" s="109"/>
      <c r="AD409" s="109"/>
      <c r="AE409" s="109"/>
      <c r="AF409" s="109"/>
      <c r="AG409" s="109"/>
      <c r="AH409" s="109"/>
      <c r="AI409" s="109"/>
      <c r="AJ409" s="109"/>
      <c r="AK409" s="109"/>
      <c r="AL409" s="109"/>
      <c r="AM409" s="109"/>
      <c r="AN409" s="109"/>
      <c r="AO409" s="109"/>
      <c r="AP409" s="109"/>
      <c r="AQ409" s="109"/>
      <c r="AR409" s="109"/>
      <c r="AS409" s="109"/>
      <c r="AT409" s="109"/>
      <c r="AU409" s="109"/>
      <c r="AV409" s="109"/>
    </row>
    <row r="410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  <c r="AA410" s="109"/>
      <c r="AB410" s="109"/>
      <c r="AC410" s="109"/>
      <c r="AD410" s="109"/>
      <c r="AE410" s="109"/>
      <c r="AF410" s="109"/>
      <c r="AG410" s="109"/>
      <c r="AH410" s="109"/>
      <c r="AI410" s="109"/>
      <c r="AJ410" s="109"/>
      <c r="AK410" s="109"/>
      <c r="AL410" s="109"/>
      <c r="AM410" s="109"/>
      <c r="AN410" s="109"/>
      <c r="AO410" s="109"/>
      <c r="AP410" s="109"/>
      <c r="AQ410" s="109"/>
      <c r="AR410" s="109"/>
      <c r="AS410" s="109"/>
      <c r="AT410" s="109"/>
      <c r="AU410" s="109"/>
      <c r="AV410" s="109"/>
    </row>
    <row r="411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  <c r="AA411" s="109"/>
      <c r="AB411" s="109"/>
      <c r="AC411" s="109"/>
      <c r="AD411" s="109"/>
      <c r="AE411" s="109"/>
      <c r="AF411" s="109"/>
      <c r="AG411" s="109"/>
      <c r="AH411" s="109"/>
      <c r="AI411" s="109"/>
      <c r="AJ411" s="109"/>
      <c r="AK411" s="109"/>
      <c r="AL411" s="109"/>
      <c r="AM411" s="109"/>
      <c r="AN411" s="109"/>
      <c r="AO411" s="109"/>
      <c r="AP411" s="109"/>
      <c r="AQ411" s="109"/>
      <c r="AR411" s="109"/>
      <c r="AS411" s="109"/>
      <c r="AT411" s="109"/>
      <c r="AU411" s="109"/>
      <c r="AV411" s="109"/>
    </row>
    <row r="412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  <c r="AA412" s="109"/>
      <c r="AB412" s="109"/>
      <c r="AC412" s="109"/>
      <c r="AD412" s="109"/>
      <c r="AE412" s="109"/>
      <c r="AF412" s="109"/>
      <c r="AG412" s="109"/>
      <c r="AH412" s="109"/>
      <c r="AI412" s="109"/>
      <c r="AJ412" s="109"/>
      <c r="AK412" s="109"/>
      <c r="AL412" s="109"/>
      <c r="AM412" s="109"/>
      <c r="AN412" s="109"/>
      <c r="AO412" s="109"/>
      <c r="AP412" s="109"/>
      <c r="AQ412" s="109"/>
      <c r="AR412" s="109"/>
      <c r="AS412" s="109"/>
      <c r="AT412" s="109"/>
      <c r="AU412" s="109"/>
      <c r="AV412" s="109"/>
    </row>
    <row r="413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  <c r="AA413" s="109"/>
      <c r="AB413" s="109"/>
      <c r="AC413" s="109"/>
      <c r="AD413" s="109"/>
      <c r="AE413" s="109"/>
      <c r="AF413" s="109"/>
      <c r="AG413" s="109"/>
      <c r="AH413" s="109"/>
      <c r="AI413" s="109"/>
      <c r="AJ413" s="109"/>
      <c r="AK413" s="109"/>
      <c r="AL413" s="109"/>
      <c r="AM413" s="109"/>
      <c r="AN413" s="109"/>
      <c r="AO413" s="109"/>
      <c r="AP413" s="109"/>
      <c r="AQ413" s="109"/>
      <c r="AR413" s="109"/>
      <c r="AS413" s="109"/>
      <c r="AT413" s="109"/>
      <c r="AU413" s="109"/>
      <c r="AV413" s="109"/>
    </row>
    <row r="414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  <c r="AA414" s="109"/>
      <c r="AB414" s="109"/>
      <c r="AC414" s="109"/>
      <c r="AD414" s="109"/>
      <c r="AE414" s="109"/>
      <c r="AF414" s="109"/>
      <c r="AG414" s="109"/>
      <c r="AH414" s="109"/>
      <c r="AI414" s="109"/>
      <c r="AJ414" s="109"/>
      <c r="AK414" s="109"/>
      <c r="AL414" s="109"/>
      <c r="AM414" s="109"/>
      <c r="AN414" s="109"/>
      <c r="AO414" s="109"/>
      <c r="AP414" s="109"/>
      <c r="AQ414" s="109"/>
      <c r="AR414" s="109"/>
      <c r="AS414" s="109"/>
      <c r="AT414" s="109"/>
      <c r="AU414" s="109"/>
      <c r="AV414" s="109"/>
    </row>
    <row r="415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  <c r="AA415" s="109"/>
      <c r="AB415" s="109"/>
      <c r="AC415" s="109"/>
      <c r="AD415" s="109"/>
      <c r="AE415" s="109"/>
      <c r="AF415" s="109"/>
      <c r="AG415" s="109"/>
      <c r="AH415" s="109"/>
      <c r="AI415" s="109"/>
      <c r="AJ415" s="109"/>
      <c r="AK415" s="109"/>
      <c r="AL415" s="109"/>
      <c r="AM415" s="109"/>
      <c r="AN415" s="109"/>
      <c r="AO415" s="109"/>
      <c r="AP415" s="109"/>
      <c r="AQ415" s="109"/>
      <c r="AR415" s="109"/>
      <c r="AS415" s="109"/>
      <c r="AT415" s="109"/>
      <c r="AU415" s="109"/>
      <c r="AV415" s="109"/>
    </row>
    <row r="416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  <c r="AA416" s="109"/>
      <c r="AB416" s="109"/>
      <c r="AC416" s="109"/>
      <c r="AD416" s="109"/>
      <c r="AE416" s="109"/>
      <c r="AF416" s="109"/>
      <c r="AG416" s="109"/>
      <c r="AH416" s="109"/>
      <c r="AI416" s="109"/>
      <c r="AJ416" s="109"/>
      <c r="AK416" s="109"/>
      <c r="AL416" s="109"/>
      <c r="AM416" s="109"/>
      <c r="AN416" s="109"/>
      <c r="AO416" s="109"/>
      <c r="AP416" s="109"/>
      <c r="AQ416" s="109"/>
      <c r="AR416" s="109"/>
      <c r="AS416" s="109"/>
      <c r="AT416" s="109"/>
      <c r="AU416" s="109"/>
      <c r="AV416" s="109"/>
    </row>
    <row r="417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  <c r="AA417" s="109"/>
      <c r="AB417" s="109"/>
      <c r="AC417" s="109"/>
      <c r="AD417" s="109"/>
      <c r="AE417" s="109"/>
      <c r="AF417" s="109"/>
      <c r="AG417" s="109"/>
      <c r="AH417" s="109"/>
      <c r="AI417" s="109"/>
      <c r="AJ417" s="109"/>
      <c r="AK417" s="109"/>
      <c r="AL417" s="109"/>
      <c r="AM417" s="109"/>
      <c r="AN417" s="109"/>
      <c r="AO417" s="109"/>
      <c r="AP417" s="109"/>
      <c r="AQ417" s="109"/>
      <c r="AR417" s="109"/>
      <c r="AS417" s="109"/>
      <c r="AT417" s="109"/>
      <c r="AU417" s="109"/>
      <c r="AV417" s="109"/>
    </row>
    <row r="418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  <c r="AA418" s="109"/>
      <c r="AB418" s="109"/>
      <c r="AC418" s="109"/>
      <c r="AD418" s="109"/>
      <c r="AE418" s="109"/>
      <c r="AF418" s="109"/>
      <c r="AG418" s="109"/>
      <c r="AH418" s="109"/>
      <c r="AI418" s="109"/>
      <c r="AJ418" s="109"/>
      <c r="AK418" s="109"/>
      <c r="AL418" s="109"/>
      <c r="AM418" s="109"/>
      <c r="AN418" s="109"/>
      <c r="AO418" s="109"/>
      <c r="AP418" s="109"/>
      <c r="AQ418" s="109"/>
      <c r="AR418" s="109"/>
      <c r="AS418" s="109"/>
      <c r="AT418" s="109"/>
      <c r="AU418" s="109"/>
      <c r="AV418" s="109"/>
    </row>
    <row r="419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  <c r="AA419" s="109"/>
      <c r="AB419" s="109"/>
      <c r="AC419" s="109"/>
      <c r="AD419" s="109"/>
      <c r="AE419" s="109"/>
      <c r="AF419" s="109"/>
      <c r="AG419" s="109"/>
      <c r="AH419" s="109"/>
      <c r="AI419" s="109"/>
      <c r="AJ419" s="109"/>
      <c r="AK419" s="109"/>
      <c r="AL419" s="109"/>
      <c r="AM419" s="109"/>
      <c r="AN419" s="109"/>
      <c r="AO419" s="109"/>
      <c r="AP419" s="109"/>
      <c r="AQ419" s="109"/>
      <c r="AR419" s="109"/>
      <c r="AS419" s="109"/>
      <c r="AT419" s="109"/>
      <c r="AU419" s="109"/>
      <c r="AV419" s="109"/>
    </row>
    <row r="420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  <c r="AA420" s="109"/>
      <c r="AB420" s="109"/>
      <c r="AC420" s="109"/>
      <c r="AD420" s="109"/>
      <c r="AE420" s="109"/>
      <c r="AF420" s="109"/>
      <c r="AG420" s="109"/>
      <c r="AH420" s="109"/>
      <c r="AI420" s="109"/>
      <c r="AJ420" s="109"/>
      <c r="AK420" s="109"/>
      <c r="AL420" s="109"/>
      <c r="AM420" s="109"/>
      <c r="AN420" s="109"/>
      <c r="AO420" s="109"/>
      <c r="AP420" s="109"/>
      <c r="AQ420" s="109"/>
      <c r="AR420" s="109"/>
      <c r="AS420" s="109"/>
      <c r="AT420" s="109"/>
      <c r="AU420" s="109"/>
      <c r="AV420" s="109"/>
    </row>
    <row r="421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  <c r="AA421" s="109"/>
      <c r="AB421" s="109"/>
      <c r="AC421" s="109"/>
      <c r="AD421" s="109"/>
      <c r="AE421" s="109"/>
      <c r="AF421" s="109"/>
      <c r="AG421" s="109"/>
      <c r="AH421" s="109"/>
      <c r="AI421" s="109"/>
      <c r="AJ421" s="109"/>
      <c r="AK421" s="109"/>
      <c r="AL421" s="109"/>
      <c r="AM421" s="109"/>
      <c r="AN421" s="109"/>
      <c r="AO421" s="109"/>
      <c r="AP421" s="109"/>
      <c r="AQ421" s="109"/>
      <c r="AR421" s="109"/>
      <c r="AS421" s="109"/>
      <c r="AT421" s="109"/>
      <c r="AU421" s="109"/>
      <c r="AV421" s="109"/>
    </row>
    <row r="422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  <c r="AA422" s="109"/>
      <c r="AB422" s="109"/>
      <c r="AC422" s="109"/>
      <c r="AD422" s="109"/>
      <c r="AE422" s="109"/>
      <c r="AF422" s="109"/>
      <c r="AG422" s="109"/>
      <c r="AH422" s="109"/>
      <c r="AI422" s="109"/>
      <c r="AJ422" s="109"/>
      <c r="AK422" s="109"/>
      <c r="AL422" s="109"/>
      <c r="AM422" s="109"/>
      <c r="AN422" s="109"/>
      <c r="AO422" s="109"/>
      <c r="AP422" s="109"/>
      <c r="AQ422" s="109"/>
      <c r="AR422" s="109"/>
      <c r="AS422" s="109"/>
      <c r="AT422" s="109"/>
      <c r="AU422" s="109"/>
      <c r="AV422" s="109"/>
    </row>
    <row r="423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  <c r="AA423" s="109"/>
      <c r="AB423" s="109"/>
      <c r="AC423" s="109"/>
      <c r="AD423" s="109"/>
      <c r="AE423" s="109"/>
      <c r="AF423" s="109"/>
      <c r="AG423" s="109"/>
      <c r="AH423" s="109"/>
      <c r="AI423" s="109"/>
      <c r="AJ423" s="109"/>
      <c r="AK423" s="109"/>
      <c r="AL423" s="109"/>
      <c r="AM423" s="109"/>
      <c r="AN423" s="109"/>
      <c r="AO423" s="109"/>
      <c r="AP423" s="109"/>
      <c r="AQ423" s="109"/>
      <c r="AR423" s="109"/>
      <c r="AS423" s="109"/>
      <c r="AT423" s="109"/>
      <c r="AU423" s="109"/>
      <c r="AV423" s="109"/>
    </row>
    <row r="424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  <c r="AA424" s="109"/>
      <c r="AB424" s="109"/>
      <c r="AC424" s="109"/>
      <c r="AD424" s="109"/>
      <c r="AE424" s="109"/>
      <c r="AF424" s="109"/>
      <c r="AG424" s="109"/>
      <c r="AH424" s="109"/>
      <c r="AI424" s="109"/>
      <c r="AJ424" s="109"/>
      <c r="AK424" s="109"/>
      <c r="AL424" s="109"/>
      <c r="AM424" s="109"/>
      <c r="AN424" s="109"/>
      <c r="AO424" s="109"/>
      <c r="AP424" s="109"/>
      <c r="AQ424" s="109"/>
      <c r="AR424" s="109"/>
      <c r="AS424" s="109"/>
      <c r="AT424" s="109"/>
      <c r="AU424" s="109"/>
      <c r="AV424" s="109"/>
    </row>
    <row r="425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  <c r="AA425" s="109"/>
      <c r="AB425" s="109"/>
      <c r="AC425" s="109"/>
      <c r="AD425" s="109"/>
      <c r="AE425" s="109"/>
      <c r="AF425" s="109"/>
      <c r="AG425" s="109"/>
      <c r="AH425" s="109"/>
      <c r="AI425" s="109"/>
      <c r="AJ425" s="109"/>
      <c r="AK425" s="109"/>
      <c r="AL425" s="109"/>
      <c r="AM425" s="109"/>
      <c r="AN425" s="109"/>
      <c r="AO425" s="109"/>
      <c r="AP425" s="109"/>
      <c r="AQ425" s="109"/>
      <c r="AR425" s="109"/>
      <c r="AS425" s="109"/>
      <c r="AT425" s="109"/>
      <c r="AU425" s="109"/>
      <c r="AV425" s="109"/>
    </row>
    <row r="426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  <c r="AA426" s="109"/>
      <c r="AB426" s="109"/>
      <c r="AC426" s="109"/>
      <c r="AD426" s="109"/>
      <c r="AE426" s="109"/>
      <c r="AF426" s="109"/>
      <c r="AG426" s="109"/>
      <c r="AH426" s="109"/>
      <c r="AI426" s="109"/>
      <c r="AJ426" s="109"/>
      <c r="AK426" s="109"/>
      <c r="AL426" s="109"/>
      <c r="AM426" s="109"/>
      <c r="AN426" s="109"/>
      <c r="AO426" s="109"/>
      <c r="AP426" s="109"/>
      <c r="AQ426" s="109"/>
      <c r="AR426" s="109"/>
      <c r="AS426" s="109"/>
      <c r="AT426" s="109"/>
      <c r="AU426" s="109"/>
      <c r="AV426" s="109"/>
    </row>
    <row r="427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  <c r="AA427" s="109"/>
      <c r="AB427" s="109"/>
      <c r="AC427" s="109"/>
      <c r="AD427" s="109"/>
      <c r="AE427" s="109"/>
      <c r="AF427" s="109"/>
      <c r="AG427" s="109"/>
      <c r="AH427" s="109"/>
      <c r="AI427" s="109"/>
      <c r="AJ427" s="109"/>
      <c r="AK427" s="109"/>
      <c r="AL427" s="109"/>
      <c r="AM427" s="109"/>
      <c r="AN427" s="109"/>
      <c r="AO427" s="109"/>
      <c r="AP427" s="109"/>
      <c r="AQ427" s="109"/>
      <c r="AR427" s="109"/>
      <c r="AS427" s="109"/>
      <c r="AT427" s="109"/>
      <c r="AU427" s="109"/>
      <c r="AV427" s="109"/>
    </row>
    <row r="428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  <c r="AA428" s="109"/>
      <c r="AB428" s="109"/>
      <c r="AC428" s="109"/>
      <c r="AD428" s="109"/>
      <c r="AE428" s="109"/>
      <c r="AF428" s="109"/>
      <c r="AG428" s="109"/>
      <c r="AH428" s="109"/>
      <c r="AI428" s="109"/>
      <c r="AJ428" s="109"/>
      <c r="AK428" s="109"/>
      <c r="AL428" s="109"/>
      <c r="AM428" s="109"/>
      <c r="AN428" s="109"/>
      <c r="AO428" s="109"/>
      <c r="AP428" s="109"/>
      <c r="AQ428" s="109"/>
      <c r="AR428" s="109"/>
      <c r="AS428" s="109"/>
      <c r="AT428" s="109"/>
      <c r="AU428" s="109"/>
      <c r="AV428" s="109"/>
    </row>
    <row r="429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  <c r="AA429" s="109"/>
      <c r="AB429" s="109"/>
      <c r="AC429" s="109"/>
      <c r="AD429" s="109"/>
      <c r="AE429" s="109"/>
      <c r="AF429" s="109"/>
      <c r="AG429" s="109"/>
      <c r="AH429" s="109"/>
      <c r="AI429" s="109"/>
      <c r="AJ429" s="109"/>
      <c r="AK429" s="109"/>
      <c r="AL429" s="109"/>
      <c r="AM429" s="109"/>
      <c r="AN429" s="109"/>
      <c r="AO429" s="109"/>
      <c r="AP429" s="109"/>
      <c r="AQ429" s="109"/>
      <c r="AR429" s="109"/>
      <c r="AS429" s="109"/>
      <c r="AT429" s="109"/>
      <c r="AU429" s="109"/>
      <c r="AV429" s="109"/>
    </row>
    <row r="430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  <c r="AA430" s="109"/>
      <c r="AB430" s="109"/>
      <c r="AC430" s="109"/>
      <c r="AD430" s="109"/>
      <c r="AE430" s="109"/>
      <c r="AF430" s="109"/>
      <c r="AG430" s="109"/>
      <c r="AH430" s="109"/>
      <c r="AI430" s="109"/>
      <c r="AJ430" s="109"/>
      <c r="AK430" s="109"/>
      <c r="AL430" s="109"/>
      <c r="AM430" s="109"/>
      <c r="AN430" s="109"/>
      <c r="AO430" s="109"/>
      <c r="AP430" s="109"/>
      <c r="AQ430" s="109"/>
      <c r="AR430" s="109"/>
      <c r="AS430" s="109"/>
      <c r="AT430" s="109"/>
      <c r="AU430" s="109"/>
      <c r="AV430" s="109"/>
    </row>
    <row r="431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  <c r="AA431" s="109"/>
      <c r="AB431" s="109"/>
      <c r="AC431" s="109"/>
      <c r="AD431" s="109"/>
      <c r="AE431" s="109"/>
      <c r="AF431" s="109"/>
      <c r="AG431" s="109"/>
      <c r="AH431" s="109"/>
      <c r="AI431" s="109"/>
      <c r="AJ431" s="109"/>
      <c r="AK431" s="109"/>
      <c r="AL431" s="109"/>
      <c r="AM431" s="109"/>
      <c r="AN431" s="109"/>
      <c r="AO431" s="109"/>
      <c r="AP431" s="109"/>
      <c r="AQ431" s="109"/>
      <c r="AR431" s="109"/>
      <c r="AS431" s="109"/>
      <c r="AT431" s="109"/>
      <c r="AU431" s="109"/>
      <c r="AV431" s="109"/>
    </row>
    <row r="432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  <c r="AA432" s="109"/>
      <c r="AB432" s="109"/>
      <c r="AC432" s="109"/>
      <c r="AD432" s="109"/>
      <c r="AE432" s="109"/>
      <c r="AF432" s="109"/>
      <c r="AG432" s="109"/>
      <c r="AH432" s="109"/>
      <c r="AI432" s="109"/>
      <c r="AJ432" s="109"/>
      <c r="AK432" s="109"/>
      <c r="AL432" s="109"/>
      <c r="AM432" s="109"/>
      <c r="AN432" s="109"/>
      <c r="AO432" s="109"/>
      <c r="AP432" s="109"/>
      <c r="AQ432" s="109"/>
      <c r="AR432" s="109"/>
      <c r="AS432" s="109"/>
      <c r="AT432" s="109"/>
      <c r="AU432" s="109"/>
      <c r="AV432" s="109"/>
    </row>
    <row r="433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  <c r="AA433" s="109"/>
      <c r="AB433" s="109"/>
      <c r="AC433" s="109"/>
      <c r="AD433" s="109"/>
      <c r="AE433" s="109"/>
      <c r="AF433" s="109"/>
      <c r="AG433" s="109"/>
      <c r="AH433" s="109"/>
      <c r="AI433" s="109"/>
      <c r="AJ433" s="109"/>
      <c r="AK433" s="109"/>
      <c r="AL433" s="109"/>
      <c r="AM433" s="109"/>
      <c r="AN433" s="109"/>
      <c r="AO433" s="109"/>
      <c r="AP433" s="109"/>
      <c r="AQ433" s="109"/>
      <c r="AR433" s="109"/>
      <c r="AS433" s="109"/>
      <c r="AT433" s="109"/>
      <c r="AU433" s="109"/>
      <c r="AV433" s="109"/>
    </row>
    <row r="434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  <c r="AA434" s="109"/>
      <c r="AB434" s="109"/>
      <c r="AC434" s="109"/>
      <c r="AD434" s="109"/>
      <c r="AE434" s="109"/>
      <c r="AF434" s="109"/>
      <c r="AG434" s="109"/>
      <c r="AH434" s="109"/>
      <c r="AI434" s="109"/>
      <c r="AJ434" s="109"/>
      <c r="AK434" s="109"/>
      <c r="AL434" s="109"/>
      <c r="AM434" s="109"/>
      <c r="AN434" s="109"/>
      <c r="AO434" s="109"/>
      <c r="AP434" s="109"/>
      <c r="AQ434" s="109"/>
      <c r="AR434" s="109"/>
      <c r="AS434" s="109"/>
      <c r="AT434" s="109"/>
      <c r="AU434" s="109"/>
      <c r="AV434" s="109"/>
    </row>
    <row r="435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  <c r="AA435" s="109"/>
      <c r="AB435" s="109"/>
      <c r="AC435" s="109"/>
      <c r="AD435" s="109"/>
      <c r="AE435" s="109"/>
      <c r="AF435" s="109"/>
      <c r="AG435" s="109"/>
      <c r="AH435" s="109"/>
      <c r="AI435" s="109"/>
      <c r="AJ435" s="109"/>
      <c r="AK435" s="109"/>
      <c r="AL435" s="109"/>
      <c r="AM435" s="109"/>
      <c r="AN435" s="109"/>
      <c r="AO435" s="109"/>
      <c r="AP435" s="109"/>
      <c r="AQ435" s="109"/>
      <c r="AR435" s="109"/>
      <c r="AS435" s="109"/>
      <c r="AT435" s="109"/>
      <c r="AU435" s="109"/>
      <c r="AV435" s="109"/>
    </row>
    <row r="436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  <c r="AA436" s="109"/>
      <c r="AB436" s="109"/>
      <c r="AC436" s="109"/>
      <c r="AD436" s="109"/>
      <c r="AE436" s="109"/>
      <c r="AF436" s="109"/>
      <c r="AG436" s="109"/>
      <c r="AH436" s="109"/>
      <c r="AI436" s="109"/>
      <c r="AJ436" s="109"/>
      <c r="AK436" s="109"/>
      <c r="AL436" s="109"/>
      <c r="AM436" s="109"/>
      <c r="AN436" s="109"/>
      <c r="AO436" s="109"/>
      <c r="AP436" s="109"/>
      <c r="AQ436" s="109"/>
      <c r="AR436" s="109"/>
      <c r="AS436" s="109"/>
      <c r="AT436" s="109"/>
      <c r="AU436" s="109"/>
      <c r="AV436" s="109"/>
    </row>
    <row r="437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  <c r="AA437" s="109"/>
      <c r="AB437" s="109"/>
      <c r="AC437" s="109"/>
      <c r="AD437" s="109"/>
      <c r="AE437" s="109"/>
      <c r="AF437" s="109"/>
      <c r="AG437" s="109"/>
      <c r="AH437" s="109"/>
      <c r="AI437" s="109"/>
      <c r="AJ437" s="109"/>
      <c r="AK437" s="109"/>
      <c r="AL437" s="109"/>
      <c r="AM437" s="109"/>
      <c r="AN437" s="109"/>
      <c r="AO437" s="109"/>
      <c r="AP437" s="109"/>
      <c r="AQ437" s="109"/>
      <c r="AR437" s="109"/>
      <c r="AS437" s="109"/>
      <c r="AT437" s="109"/>
      <c r="AU437" s="109"/>
      <c r="AV437" s="109"/>
    </row>
    <row r="438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  <c r="AA438" s="109"/>
      <c r="AB438" s="109"/>
      <c r="AC438" s="109"/>
      <c r="AD438" s="109"/>
      <c r="AE438" s="109"/>
      <c r="AF438" s="109"/>
      <c r="AG438" s="109"/>
      <c r="AH438" s="109"/>
      <c r="AI438" s="109"/>
      <c r="AJ438" s="109"/>
      <c r="AK438" s="109"/>
      <c r="AL438" s="109"/>
      <c r="AM438" s="109"/>
      <c r="AN438" s="109"/>
      <c r="AO438" s="109"/>
      <c r="AP438" s="109"/>
      <c r="AQ438" s="109"/>
      <c r="AR438" s="109"/>
      <c r="AS438" s="109"/>
      <c r="AT438" s="109"/>
      <c r="AU438" s="109"/>
      <c r="AV438" s="109"/>
    </row>
    <row r="439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  <c r="AA439" s="109"/>
      <c r="AB439" s="109"/>
      <c r="AC439" s="109"/>
      <c r="AD439" s="109"/>
      <c r="AE439" s="109"/>
      <c r="AF439" s="109"/>
      <c r="AG439" s="109"/>
      <c r="AH439" s="109"/>
      <c r="AI439" s="109"/>
      <c r="AJ439" s="109"/>
      <c r="AK439" s="109"/>
      <c r="AL439" s="109"/>
      <c r="AM439" s="109"/>
      <c r="AN439" s="109"/>
      <c r="AO439" s="109"/>
      <c r="AP439" s="109"/>
      <c r="AQ439" s="109"/>
      <c r="AR439" s="109"/>
      <c r="AS439" s="109"/>
      <c r="AT439" s="109"/>
      <c r="AU439" s="109"/>
      <c r="AV439" s="109"/>
    </row>
    <row r="440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  <c r="AA440" s="109"/>
      <c r="AB440" s="109"/>
      <c r="AC440" s="109"/>
      <c r="AD440" s="109"/>
      <c r="AE440" s="109"/>
      <c r="AF440" s="109"/>
      <c r="AG440" s="109"/>
      <c r="AH440" s="109"/>
      <c r="AI440" s="109"/>
      <c r="AJ440" s="109"/>
      <c r="AK440" s="109"/>
      <c r="AL440" s="109"/>
      <c r="AM440" s="109"/>
      <c r="AN440" s="109"/>
      <c r="AO440" s="109"/>
      <c r="AP440" s="109"/>
      <c r="AQ440" s="109"/>
      <c r="AR440" s="109"/>
      <c r="AS440" s="109"/>
      <c r="AT440" s="109"/>
      <c r="AU440" s="109"/>
      <c r="AV440" s="109"/>
    </row>
    <row r="441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  <c r="AA441" s="109"/>
      <c r="AB441" s="109"/>
      <c r="AC441" s="109"/>
      <c r="AD441" s="109"/>
      <c r="AE441" s="109"/>
      <c r="AF441" s="109"/>
      <c r="AG441" s="109"/>
      <c r="AH441" s="109"/>
      <c r="AI441" s="109"/>
      <c r="AJ441" s="109"/>
      <c r="AK441" s="109"/>
      <c r="AL441" s="109"/>
      <c r="AM441" s="109"/>
      <c r="AN441" s="109"/>
      <c r="AO441" s="109"/>
      <c r="AP441" s="109"/>
      <c r="AQ441" s="109"/>
      <c r="AR441" s="109"/>
      <c r="AS441" s="109"/>
      <c r="AT441" s="109"/>
      <c r="AU441" s="109"/>
      <c r="AV441" s="109"/>
    </row>
    <row r="442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  <c r="AA442" s="109"/>
      <c r="AB442" s="109"/>
      <c r="AC442" s="109"/>
      <c r="AD442" s="109"/>
      <c r="AE442" s="109"/>
      <c r="AF442" s="109"/>
      <c r="AG442" s="109"/>
      <c r="AH442" s="109"/>
      <c r="AI442" s="109"/>
      <c r="AJ442" s="109"/>
      <c r="AK442" s="109"/>
      <c r="AL442" s="109"/>
      <c r="AM442" s="109"/>
      <c r="AN442" s="109"/>
      <c r="AO442" s="109"/>
      <c r="AP442" s="109"/>
      <c r="AQ442" s="109"/>
      <c r="AR442" s="109"/>
      <c r="AS442" s="109"/>
      <c r="AT442" s="109"/>
      <c r="AU442" s="109"/>
      <c r="AV442" s="109"/>
    </row>
    <row r="443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  <c r="AA443" s="109"/>
      <c r="AB443" s="109"/>
      <c r="AC443" s="109"/>
      <c r="AD443" s="109"/>
      <c r="AE443" s="109"/>
      <c r="AF443" s="109"/>
      <c r="AG443" s="109"/>
      <c r="AH443" s="109"/>
      <c r="AI443" s="109"/>
      <c r="AJ443" s="109"/>
      <c r="AK443" s="109"/>
      <c r="AL443" s="109"/>
      <c r="AM443" s="109"/>
      <c r="AN443" s="109"/>
      <c r="AO443" s="109"/>
      <c r="AP443" s="109"/>
      <c r="AQ443" s="109"/>
      <c r="AR443" s="109"/>
      <c r="AS443" s="109"/>
      <c r="AT443" s="109"/>
      <c r="AU443" s="109"/>
      <c r="AV443" s="109"/>
    </row>
    <row r="444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  <c r="AA444" s="109"/>
      <c r="AB444" s="109"/>
      <c r="AC444" s="109"/>
      <c r="AD444" s="109"/>
      <c r="AE444" s="109"/>
      <c r="AF444" s="109"/>
      <c r="AG444" s="109"/>
      <c r="AH444" s="109"/>
      <c r="AI444" s="109"/>
      <c r="AJ444" s="109"/>
      <c r="AK444" s="109"/>
      <c r="AL444" s="109"/>
      <c r="AM444" s="109"/>
      <c r="AN444" s="109"/>
      <c r="AO444" s="109"/>
      <c r="AP444" s="109"/>
      <c r="AQ444" s="109"/>
      <c r="AR444" s="109"/>
      <c r="AS444" s="109"/>
      <c r="AT444" s="109"/>
      <c r="AU444" s="109"/>
      <c r="AV444" s="109"/>
    </row>
    <row r="445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  <c r="AA445" s="109"/>
      <c r="AB445" s="109"/>
      <c r="AC445" s="109"/>
      <c r="AD445" s="109"/>
      <c r="AE445" s="109"/>
      <c r="AF445" s="109"/>
      <c r="AG445" s="109"/>
      <c r="AH445" s="109"/>
      <c r="AI445" s="109"/>
      <c r="AJ445" s="109"/>
      <c r="AK445" s="109"/>
      <c r="AL445" s="109"/>
      <c r="AM445" s="109"/>
      <c r="AN445" s="109"/>
      <c r="AO445" s="109"/>
      <c r="AP445" s="109"/>
      <c r="AQ445" s="109"/>
      <c r="AR445" s="109"/>
      <c r="AS445" s="109"/>
      <c r="AT445" s="109"/>
      <c r="AU445" s="109"/>
      <c r="AV445" s="109"/>
    </row>
    <row r="446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  <c r="AA446" s="109"/>
      <c r="AB446" s="109"/>
      <c r="AC446" s="109"/>
      <c r="AD446" s="109"/>
      <c r="AE446" s="109"/>
      <c r="AF446" s="109"/>
      <c r="AG446" s="109"/>
      <c r="AH446" s="109"/>
      <c r="AI446" s="109"/>
      <c r="AJ446" s="109"/>
      <c r="AK446" s="109"/>
      <c r="AL446" s="109"/>
      <c r="AM446" s="109"/>
      <c r="AN446" s="109"/>
      <c r="AO446" s="109"/>
      <c r="AP446" s="109"/>
      <c r="AQ446" s="109"/>
      <c r="AR446" s="109"/>
      <c r="AS446" s="109"/>
      <c r="AT446" s="109"/>
      <c r="AU446" s="109"/>
      <c r="AV446" s="109"/>
    </row>
    <row r="447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/>
      <c r="AC447" s="109"/>
      <c r="AD447" s="109"/>
      <c r="AE447" s="109"/>
      <c r="AF447" s="109"/>
      <c r="AG447" s="109"/>
      <c r="AH447" s="109"/>
      <c r="AI447" s="109"/>
      <c r="AJ447" s="109"/>
      <c r="AK447" s="109"/>
      <c r="AL447" s="109"/>
      <c r="AM447" s="109"/>
      <c r="AN447" s="109"/>
      <c r="AO447" s="109"/>
      <c r="AP447" s="109"/>
      <c r="AQ447" s="109"/>
      <c r="AR447" s="109"/>
      <c r="AS447" s="109"/>
      <c r="AT447" s="109"/>
      <c r="AU447" s="109"/>
      <c r="AV447" s="109"/>
    </row>
    <row r="448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  <c r="AA448" s="109"/>
      <c r="AB448" s="109"/>
      <c r="AC448" s="109"/>
      <c r="AD448" s="109"/>
      <c r="AE448" s="109"/>
      <c r="AF448" s="109"/>
      <c r="AG448" s="109"/>
      <c r="AH448" s="109"/>
      <c r="AI448" s="109"/>
      <c r="AJ448" s="109"/>
      <c r="AK448" s="109"/>
      <c r="AL448" s="109"/>
      <c r="AM448" s="109"/>
      <c r="AN448" s="109"/>
      <c r="AO448" s="109"/>
      <c r="AP448" s="109"/>
      <c r="AQ448" s="109"/>
      <c r="AR448" s="109"/>
      <c r="AS448" s="109"/>
      <c r="AT448" s="109"/>
      <c r="AU448" s="109"/>
      <c r="AV448" s="109"/>
    </row>
    <row r="449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  <c r="AA449" s="109"/>
      <c r="AB449" s="109"/>
      <c r="AC449" s="109"/>
      <c r="AD449" s="109"/>
      <c r="AE449" s="109"/>
      <c r="AF449" s="109"/>
      <c r="AG449" s="109"/>
      <c r="AH449" s="109"/>
      <c r="AI449" s="109"/>
      <c r="AJ449" s="109"/>
      <c r="AK449" s="109"/>
      <c r="AL449" s="109"/>
      <c r="AM449" s="109"/>
      <c r="AN449" s="109"/>
      <c r="AO449" s="109"/>
      <c r="AP449" s="109"/>
      <c r="AQ449" s="109"/>
      <c r="AR449" s="109"/>
      <c r="AS449" s="109"/>
      <c r="AT449" s="109"/>
      <c r="AU449" s="109"/>
      <c r="AV449" s="109"/>
    </row>
    <row r="450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  <c r="AA450" s="109"/>
      <c r="AB450" s="109"/>
      <c r="AC450" s="109"/>
      <c r="AD450" s="109"/>
      <c r="AE450" s="109"/>
      <c r="AF450" s="109"/>
      <c r="AG450" s="109"/>
      <c r="AH450" s="109"/>
      <c r="AI450" s="109"/>
      <c r="AJ450" s="109"/>
      <c r="AK450" s="109"/>
      <c r="AL450" s="109"/>
      <c r="AM450" s="109"/>
      <c r="AN450" s="109"/>
      <c r="AO450" s="109"/>
      <c r="AP450" s="109"/>
      <c r="AQ450" s="109"/>
      <c r="AR450" s="109"/>
      <c r="AS450" s="109"/>
      <c r="AT450" s="109"/>
      <c r="AU450" s="109"/>
      <c r="AV450" s="109"/>
    </row>
    <row r="451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  <c r="AA451" s="109"/>
      <c r="AB451" s="109"/>
      <c r="AC451" s="109"/>
      <c r="AD451" s="109"/>
      <c r="AE451" s="109"/>
      <c r="AF451" s="109"/>
      <c r="AG451" s="109"/>
      <c r="AH451" s="109"/>
      <c r="AI451" s="109"/>
      <c r="AJ451" s="109"/>
      <c r="AK451" s="109"/>
      <c r="AL451" s="109"/>
      <c r="AM451" s="109"/>
      <c r="AN451" s="109"/>
      <c r="AO451" s="109"/>
      <c r="AP451" s="109"/>
      <c r="AQ451" s="109"/>
      <c r="AR451" s="109"/>
      <c r="AS451" s="109"/>
      <c r="AT451" s="109"/>
      <c r="AU451" s="109"/>
      <c r="AV451" s="109"/>
    </row>
    <row r="452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  <c r="AA452" s="109"/>
      <c r="AB452" s="109"/>
      <c r="AC452" s="109"/>
      <c r="AD452" s="109"/>
      <c r="AE452" s="109"/>
      <c r="AF452" s="109"/>
      <c r="AG452" s="109"/>
      <c r="AH452" s="109"/>
      <c r="AI452" s="109"/>
      <c r="AJ452" s="109"/>
      <c r="AK452" s="109"/>
      <c r="AL452" s="109"/>
      <c r="AM452" s="109"/>
      <c r="AN452" s="109"/>
      <c r="AO452" s="109"/>
      <c r="AP452" s="109"/>
      <c r="AQ452" s="109"/>
      <c r="AR452" s="109"/>
      <c r="AS452" s="109"/>
      <c r="AT452" s="109"/>
      <c r="AU452" s="109"/>
      <c r="AV452" s="109"/>
    </row>
    <row r="453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  <c r="AA453" s="109"/>
      <c r="AB453" s="109"/>
      <c r="AC453" s="109"/>
      <c r="AD453" s="109"/>
      <c r="AE453" s="109"/>
      <c r="AF453" s="109"/>
      <c r="AG453" s="109"/>
      <c r="AH453" s="109"/>
      <c r="AI453" s="109"/>
      <c r="AJ453" s="109"/>
      <c r="AK453" s="109"/>
      <c r="AL453" s="109"/>
      <c r="AM453" s="109"/>
      <c r="AN453" s="109"/>
      <c r="AO453" s="109"/>
      <c r="AP453" s="109"/>
      <c r="AQ453" s="109"/>
      <c r="AR453" s="109"/>
      <c r="AS453" s="109"/>
      <c r="AT453" s="109"/>
      <c r="AU453" s="109"/>
      <c r="AV453" s="109"/>
    </row>
    <row r="454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  <c r="AA454" s="109"/>
      <c r="AB454" s="109"/>
      <c r="AC454" s="109"/>
      <c r="AD454" s="109"/>
      <c r="AE454" s="109"/>
      <c r="AF454" s="109"/>
      <c r="AG454" s="109"/>
      <c r="AH454" s="109"/>
      <c r="AI454" s="109"/>
      <c r="AJ454" s="109"/>
      <c r="AK454" s="109"/>
      <c r="AL454" s="109"/>
      <c r="AM454" s="109"/>
      <c r="AN454" s="109"/>
      <c r="AO454" s="109"/>
      <c r="AP454" s="109"/>
      <c r="AQ454" s="109"/>
      <c r="AR454" s="109"/>
      <c r="AS454" s="109"/>
      <c r="AT454" s="109"/>
      <c r="AU454" s="109"/>
      <c r="AV454" s="109"/>
    </row>
    <row r="455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  <c r="AA455" s="109"/>
      <c r="AB455" s="109"/>
      <c r="AC455" s="109"/>
      <c r="AD455" s="109"/>
      <c r="AE455" s="109"/>
      <c r="AF455" s="109"/>
      <c r="AG455" s="109"/>
      <c r="AH455" s="109"/>
      <c r="AI455" s="109"/>
      <c r="AJ455" s="109"/>
      <c r="AK455" s="109"/>
      <c r="AL455" s="109"/>
      <c r="AM455" s="109"/>
      <c r="AN455" s="109"/>
      <c r="AO455" s="109"/>
      <c r="AP455" s="109"/>
      <c r="AQ455" s="109"/>
      <c r="AR455" s="109"/>
      <c r="AS455" s="109"/>
      <c r="AT455" s="109"/>
      <c r="AU455" s="109"/>
      <c r="AV455" s="109"/>
    </row>
    <row r="456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  <c r="AA456" s="109"/>
      <c r="AB456" s="109"/>
      <c r="AC456" s="109"/>
      <c r="AD456" s="109"/>
      <c r="AE456" s="109"/>
      <c r="AF456" s="109"/>
      <c r="AG456" s="109"/>
      <c r="AH456" s="109"/>
      <c r="AI456" s="109"/>
      <c r="AJ456" s="109"/>
      <c r="AK456" s="109"/>
      <c r="AL456" s="109"/>
      <c r="AM456" s="109"/>
      <c r="AN456" s="109"/>
      <c r="AO456" s="109"/>
      <c r="AP456" s="109"/>
      <c r="AQ456" s="109"/>
      <c r="AR456" s="109"/>
      <c r="AS456" s="109"/>
      <c r="AT456" s="109"/>
      <c r="AU456" s="109"/>
      <c r="AV456" s="109"/>
    </row>
    <row r="457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  <c r="AA457" s="109"/>
      <c r="AB457" s="109"/>
      <c r="AC457" s="109"/>
      <c r="AD457" s="109"/>
      <c r="AE457" s="109"/>
      <c r="AF457" s="109"/>
      <c r="AG457" s="109"/>
      <c r="AH457" s="109"/>
      <c r="AI457" s="109"/>
      <c r="AJ457" s="109"/>
      <c r="AK457" s="109"/>
      <c r="AL457" s="109"/>
      <c r="AM457" s="109"/>
      <c r="AN457" s="109"/>
      <c r="AO457" s="109"/>
      <c r="AP457" s="109"/>
      <c r="AQ457" s="109"/>
      <c r="AR457" s="109"/>
      <c r="AS457" s="109"/>
      <c r="AT457" s="109"/>
      <c r="AU457" s="109"/>
      <c r="AV457" s="109"/>
    </row>
    <row r="458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  <c r="AA458" s="109"/>
      <c r="AB458" s="109"/>
      <c r="AC458" s="109"/>
      <c r="AD458" s="109"/>
      <c r="AE458" s="109"/>
      <c r="AF458" s="109"/>
      <c r="AG458" s="109"/>
      <c r="AH458" s="109"/>
      <c r="AI458" s="109"/>
      <c r="AJ458" s="109"/>
      <c r="AK458" s="109"/>
      <c r="AL458" s="109"/>
      <c r="AM458" s="109"/>
      <c r="AN458" s="109"/>
      <c r="AO458" s="109"/>
      <c r="AP458" s="109"/>
      <c r="AQ458" s="109"/>
      <c r="AR458" s="109"/>
      <c r="AS458" s="109"/>
      <c r="AT458" s="109"/>
      <c r="AU458" s="109"/>
      <c r="AV458" s="109"/>
    </row>
    <row r="459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  <c r="AA459" s="109"/>
      <c r="AB459" s="109"/>
      <c r="AC459" s="109"/>
      <c r="AD459" s="109"/>
      <c r="AE459" s="109"/>
      <c r="AF459" s="109"/>
      <c r="AG459" s="109"/>
      <c r="AH459" s="109"/>
      <c r="AI459" s="109"/>
      <c r="AJ459" s="109"/>
      <c r="AK459" s="109"/>
      <c r="AL459" s="109"/>
      <c r="AM459" s="109"/>
      <c r="AN459" s="109"/>
      <c r="AO459" s="109"/>
      <c r="AP459" s="109"/>
      <c r="AQ459" s="109"/>
      <c r="AR459" s="109"/>
      <c r="AS459" s="109"/>
      <c r="AT459" s="109"/>
      <c r="AU459" s="109"/>
      <c r="AV459" s="109"/>
    </row>
    <row r="460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  <c r="AA460" s="109"/>
      <c r="AB460" s="109"/>
      <c r="AC460" s="109"/>
      <c r="AD460" s="109"/>
      <c r="AE460" s="109"/>
      <c r="AF460" s="109"/>
      <c r="AG460" s="109"/>
      <c r="AH460" s="109"/>
      <c r="AI460" s="109"/>
      <c r="AJ460" s="109"/>
      <c r="AK460" s="109"/>
      <c r="AL460" s="109"/>
      <c r="AM460" s="109"/>
      <c r="AN460" s="109"/>
      <c r="AO460" s="109"/>
      <c r="AP460" s="109"/>
      <c r="AQ460" s="109"/>
      <c r="AR460" s="109"/>
      <c r="AS460" s="109"/>
      <c r="AT460" s="109"/>
      <c r="AU460" s="109"/>
      <c r="AV460" s="109"/>
    </row>
    <row r="461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  <c r="AA461" s="109"/>
      <c r="AB461" s="109"/>
      <c r="AC461" s="109"/>
      <c r="AD461" s="109"/>
      <c r="AE461" s="109"/>
      <c r="AF461" s="109"/>
      <c r="AG461" s="109"/>
      <c r="AH461" s="109"/>
      <c r="AI461" s="109"/>
      <c r="AJ461" s="109"/>
      <c r="AK461" s="109"/>
      <c r="AL461" s="109"/>
      <c r="AM461" s="109"/>
      <c r="AN461" s="109"/>
      <c r="AO461" s="109"/>
      <c r="AP461" s="109"/>
      <c r="AQ461" s="109"/>
      <c r="AR461" s="109"/>
      <c r="AS461" s="109"/>
      <c r="AT461" s="109"/>
      <c r="AU461" s="109"/>
      <c r="AV461" s="109"/>
    </row>
    <row r="462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  <c r="AA462" s="109"/>
      <c r="AB462" s="109"/>
      <c r="AC462" s="109"/>
      <c r="AD462" s="109"/>
      <c r="AE462" s="109"/>
      <c r="AF462" s="109"/>
      <c r="AG462" s="109"/>
      <c r="AH462" s="109"/>
      <c r="AI462" s="109"/>
      <c r="AJ462" s="109"/>
      <c r="AK462" s="109"/>
      <c r="AL462" s="109"/>
      <c r="AM462" s="109"/>
      <c r="AN462" s="109"/>
      <c r="AO462" s="109"/>
      <c r="AP462" s="109"/>
      <c r="AQ462" s="109"/>
      <c r="AR462" s="109"/>
      <c r="AS462" s="109"/>
      <c r="AT462" s="109"/>
      <c r="AU462" s="109"/>
      <c r="AV462" s="109"/>
    </row>
    <row r="463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  <c r="AA463" s="109"/>
      <c r="AB463" s="109"/>
      <c r="AC463" s="109"/>
      <c r="AD463" s="109"/>
      <c r="AE463" s="109"/>
      <c r="AF463" s="109"/>
      <c r="AG463" s="109"/>
      <c r="AH463" s="109"/>
      <c r="AI463" s="109"/>
      <c r="AJ463" s="109"/>
      <c r="AK463" s="109"/>
      <c r="AL463" s="109"/>
      <c r="AM463" s="109"/>
      <c r="AN463" s="109"/>
      <c r="AO463" s="109"/>
      <c r="AP463" s="109"/>
      <c r="AQ463" s="109"/>
      <c r="AR463" s="109"/>
      <c r="AS463" s="109"/>
      <c r="AT463" s="109"/>
      <c r="AU463" s="109"/>
      <c r="AV463" s="109"/>
    </row>
    <row r="464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  <c r="AA464" s="109"/>
      <c r="AB464" s="109"/>
      <c r="AC464" s="109"/>
      <c r="AD464" s="109"/>
      <c r="AE464" s="109"/>
      <c r="AF464" s="109"/>
      <c r="AG464" s="109"/>
      <c r="AH464" s="109"/>
      <c r="AI464" s="109"/>
      <c r="AJ464" s="109"/>
      <c r="AK464" s="109"/>
      <c r="AL464" s="109"/>
      <c r="AM464" s="109"/>
      <c r="AN464" s="109"/>
      <c r="AO464" s="109"/>
      <c r="AP464" s="109"/>
      <c r="AQ464" s="109"/>
      <c r="AR464" s="109"/>
      <c r="AS464" s="109"/>
      <c r="AT464" s="109"/>
      <c r="AU464" s="109"/>
      <c r="AV464" s="109"/>
    </row>
    <row r="465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  <c r="AA465" s="109"/>
      <c r="AB465" s="109"/>
      <c r="AC465" s="109"/>
      <c r="AD465" s="109"/>
      <c r="AE465" s="109"/>
      <c r="AF465" s="109"/>
      <c r="AG465" s="109"/>
      <c r="AH465" s="109"/>
      <c r="AI465" s="109"/>
      <c r="AJ465" s="109"/>
      <c r="AK465" s="109"/>
      <c r="AL465" s="109"/>
      <c r="AM465" s="109"/>
      <c r="AN465" s="109"/>
      <c r="AO465" s="109"/>
      <c r="AP465" s="109"/>
      <c r="AQ465" s="109"/>
      <c r="AR465" s="109"/>
      <c r="AS465" s="109"/>
      <c r="AT465" s="109"/>
      <c r="AU465" s="109"/>
      <c r="AV465" s="109"/>
    </row>
    <row r="466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  <c r="AA466" s="109"/>
      <c r="AB466" s="109"/>
      <c r="AC466" s="109"/>
      <c r="AD466" s="109"/>
      <c r="AE466" s="109"/>
      <c r="AF466" s="109"/>
      <c r="AG466" s="109"/>
      <c r="AH466" s="109"/>
      <c r="AI466" s="109"/>
      <c r="AJ466" s="109"/>
      <c r="AK466" s="109"/>
      <c r="AL466" s="109"/>
      <c r="AM466" s="109"/>
      <c r="AN466" s="109"/>
      <c r="AO466" s="109"/>
      <c r="AP466" s="109"/>
      <c r="AQ466" s="109"/>
      <c r="AR466" s="109"/>
      <c r="AS466" s="109"/>
      <c r="AT466" s="109"/>
      <c r="AU466" s="109"/>
      <c r="AV466" s="109"/>
    </row>
    <row r="467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  <c r="AA467" s="109"/>
      <c r="AB467" s="109"/>
      <c r="AC467" s="109"/>
      <c r="AD467" s="109"/>
      <c r="AE467" s="109"/>
      <c r="AF467" s="109"/>
      <c r="AG467" s="109"/>
      <c r="AH467" s="109"/>
      <c r="AI467" s="109"/>
      <c r="AJ467" s="109"/>
      <c r="AK467" s="109"/>
      <c r="AL467" s="109"/>
      <c r="AM467" s="109"/>
      <c r="AN467" s="109"/>
      <c r="AO467" s="109"/>
      <c r="AP467" s="109"/>
      <c r="AQ467" s="109"/>
      <c r="AR467" s="109"/>
      <c r="AS467" s="109"/>
      <c r="AT467" s="109"/>
      <c r="AU467" s="109"/>
      <c r="AV467" s="109"/>
    </row>
    <row r="468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  <c r="AA468" s="109"/>
      <c r="AB468" s="109"/>
      <c r="AC468" s="109"/>
      <c r="AD468" s="109"/>
      <c r="AE468" s="109"/>
      <c r="AF468" s="109"/>
      <c r="AG468" s="109"/>
      <c r="AH468" s="109"/>
      <c r="AI468" s="109"/>
      <c r="AJ468" s="109"/>
      <c r="AK468" s="109"/>
      <c r="AL468" s="109"/>
      <c r="AM468" s="109"/>
      <c r="AN468" s="109"/>
      <c r="AO468" s="109"/>
      <c r="AP468" s="109"/>
      <c r="AQ468" s="109"/>
      <c r="AR468" s="109"/>
      <c r="AS468" s="109"/>
      <c r="AT468" s="109"/>
      <c r="AU468" s="109"/>
      <c r="AV468" s="109"/>
    </row>
    <row r="469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  <c r="AA469" s="109"/>
      <c r="AB469" s="109"/>
      <c r="AC469" s="109"/>
      <c r="AD469" s="109"/>
      <c r="AE469" s="109"/>
      <c r="AF469" s="109"/>
      <c r="AG469" s="109"/>
      <c r="AH469" s="109"/>
      <c r="AI469" s="109"/>
      <c r="AJ469" s="109"/>
      <c r="AK469" s="109"/>
      <c r="AL469" s="109"/>
      <c r="AM469" s="109"/>
      <c r="AN469" s="109"/>
      <c r="AO469" s="109"/>
      <c r="AP469" s="109"/>
      <c r="AQ469" s="109"/>
      <c r="AR469" s="109"/>
      <c r="AS469" s="109"/>
      <c r="AT469" s="109"/>
      <c r="AU469" s="109"/>
      <c r="AV469" s="109"/>
    </row>
    <row r="470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  <c r="AE470" s="109"/>
      <c r="AF470" s="109"/>
      <c r="AG470" s="109"/>
      <c r="AH470" s="109"/>
      <c r="AI470" s="109"/>
      <c r="AJ470" s="109"/>
      <c r="AK470" s="109"/>
      <c r="AL470" s="109"/>
      <c r="AM470" s="109"/>
      <c r="AN470" s="109"/>
      <c r="AO470" s="109"/>
      <c r="AP470" s="109"/>
      <c r="AQ470" s="109"/>
      <c r="AR470" s="109"/>
      <c r="AS470" s="109"/>
      <c r="AT470" s="109"/>
      <c r="AU470" s="109"/>
      <c r="AV470" s="109"/>
    </row>
    <row r="471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  <c r="AE471" s="109"/>
      <c r="AF471" s="109"/>
      <c r="AG471" s="109"/>
      <c r="AH471" s="109"/>
      <c r="AI471" s="109"/>
      <c r="AJ471" s="109"/>
      <c r="AK471" s="109"/>
      <c r="AL471" s="109"/>
      <c r="AM471" s="109"/>
      <c r="AN471" s="109"/>
      <c r="AO471" s="109"/>
      <c r="AP471" s="109"/>
      <c r="AQ471" s="109"/>
      <c r="AR471" s="109"/>
      <c r="AS471" s="109"/>
      <c r="AT471" s="109"/>
      <c r="AU471" s="109"/>
      <c r="AV471" s="109"/>
    </row>
    <row r="472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  <c r="AE472" s="109"/>
      <c r="AF472" s="109"/>
      <c r="AG472" s="109"/>
      <c r="AH472" s="109"/>
      <c r="AI472" s="109"/>
      <c r="AJ472" s="109"/>
      <c r="AK472" s="109"/>
      <c r="AL472" s="109"/>
      <c r="AM472" s="109"/>
      <c r="AN472" s="109"/>
      <c r="AO472" s="109"/>
      <c r="AP472" s="109"/>
      <c r="AQ472" s="109"/>
      <c r="AR472" s="109"/>
      <c r="AS472" s="109"/>
      <c r="AT472" s="109"/>
      <c r="AU472" s="109"/>
      <c r="AV472" s="109"/>
    </row>
    <row r="473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  <c r="AE473" s="109"/>
      <c r="AF473" s="109"/>
      <c r="AG473" s="109"/>
      <c r="AH473" s="109"/>
      <c r="AI473" s="109"/>
      <c r="AJ473" s="109"/>
      <c r="AK473" s="109"/>
      <c r="AL473" s="109"/>
      <c r="AM473" s="109"/>
      <c r="AN473" s="109"/>
      <c r="AO473" s="109"/>
      <c r="AP473" s="109"/>
      <c r="AQ473" s="109"/>
      <c r="AR473" s="109"/>
      <c r="AS473" s="109"/>
      <c r="AT473" s="109"/>
      <c r="AU473" s="109"/>
      <c r="AV473" s="109"/>
    </row>
    <row r="474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  <c r="AE474" s="109"/>
      <c r="AF474" s="109"/>
      <c r="AG474" s="109"/>
      <c r="AH474" s="109"/>
      <c r="AI474" s="109"/>
      <c r="AJ474" s="109"/>
      <c r="AK474" s="109"/>
      <c r="AL474" s="109"/>
      <c r="AM474" s="109"/>
      <c r="AN474" s="109"/>
      <c r="AO474" s="109"/>
      <c r="AP474" s="109"/>
      <c r="AQ474" s="109"/>
      <c r="AR474" s="109"/>
      <c r="AS474" s="109"/>
      <c r="AT474" s="109"/>
      <c r="AU474" s="109"/>
      <c r="AV474" s="109"/>
    </row>
    <row r="475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  <c r="AA475" s="109"/>
      <c r="AB475" s="109"/>
      <c r="AC475" s="109"/>
      <c r="AD475" s="109"/>
      <c r="AE475" s="109"/>
      <c r="AF475" s="109"/>
      <c r="AG475" s="109"/>
      <c r="AH475" s="109"/>
      <c r="AI475" s="109"/>
      <c r="AJ475" s="109"/>
      <c r="AK475" s="109"/>
      <c r="AL475" s="109"/>
      <c r="AM475" s="109"/>
      <c r="AN475" s="109"/>
      <c r="AO475" s="109"/>
      <c r="AP475" s="109"/>
      <c r="AQ475" s="109"/>
      <c r="AR475" s="109"/>
      <c r="AS475" s="109"/>
      <c r="AT475" s="109"/>
      <c r="AU475" s="109"/>
      <c r="AV475" s="109"/>
    </row>
    <row r="476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  <c r="AA476" s="109"/>
      <c r="AB476" s="109"/>
      <c r="AC476" s="109"/>
      <c r="AD476" s="109"/>
      <c r="AE476" s="109"/>
      <c r="AF476" s="109"/>
      <c r="AG476" s="109"/>
      <c r="AH476" s="109"/>
      <c r="AI476" s="109"/>
      <c r="AJ476" s="109"/>
      <c r="AK476" s="109"/>
      <c r="AL476" s="109"/>
      <c r="AM476" s="109"/>
      <c r="AN476" s="109"/>
      <c r="AO476" s="109"/>
      <c r="AP476" s="109"/>
      <c r="AQ476" s="109"/>
      <c r="AR476" s="109"/>
      <c r="AS476" s="109"/>
      <c r="AT476" s="109"/>
      <c r="AU476" s="109"/>
      <c r="AV476" s="109"/>
    </row>
    <row r="477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  <c r="AA477" s="109"/>
      <c r="AB477" s="109"/>
      <c r="AC477" s="109"/>
      <c r="AD477" s="109"/>
      <c r="AE477" s="109"/>
      <c r="AF477" s="109"/>
      <c r="AG477" s="109"/>
      <c r="AH477" s="109"/>
      <c r="AI477" s="109"/>
      <c r="AJ477" s="109"/>
      <c r="AK477" s="109"/>
      <c r="AL477" s="109"/>
      <c r="AM477" s="109"/>
      <c r="AN477" s="109"/>
      <c r="AO477" s="109"/>
      <c r="AP477" s="109"/>
      <c r="AQ477" s="109"/>
      <c r="AR477" s="109"/>
      <c r="AS477" s="109"/>
      <c r="AT477" s="109"/>
      <c r="AU477" s="109"/>
      <c r="AV477" s="109"/>
    </row>
    <row r="478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  <c r="AA478" s="109"/>
      <c r="AB478" s="109"/>
      <c r="AC478" s="109"/>
      <c r="AD478" s="109"/>
      <c r="AE478" s="109"/>
      <c r="AF478" s="109"/>
      <c r="AG478" s="109"/>
      <c r="AH478" s="109"/>
      <c r="AI478" s="109"/>
      <c r="AJ478" s="109"/>
      <c r="AK478" s="109"/>
      <c r="AL478" s="109"/>
      <c r="AM478" s="109"/>
      <c r="AN478" s="109"/>
      <c r="AO478" s="109"/>
      <c r="AP478" s="109"/>
      <c r="AQ478" s="109"/>
      <c r="AR478" s="109"/>
      <c r="AS478" s="109"/>
      <c r="AT478" s="109"/>
      <c r="AU478" s="109"/>
      <c r="AV478" s="109"/>
    </row>
    <row r="479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  <c r="AA479" s="109"/>
      <c r="AB479" s="109"/>
      <c r="AC479" s="109"/>
      <c r="AD479" s="109"/>
      <c r="AE479" s="109"/>
      <c r="AF479" s="109"/>
      <c r="AG479" s="109"/>
      <c r="AH479" s="109"/>
      <c r="AI479" s="109"/>
      <c r="AJ479" s="109"/>
      <c r="AK479" s="109"/>
      <c r="AL479" s="109"/>
      <c r="AM479" s="109"/>
      <c r="AN479" s="109"/>
      <c r="AO479" s="109"/>
      <c r="AP479" s="109"/>
      <c r="AQ479" s="109"/>
      <c r="AR479" s="109"/>
      <c r="AS479" s="109"/>
      <c r="AT479" s="109"/>
      <c r="AU479" s="109"/>
      <c r="AV479" s="109"/>
    </row>
    <row r="480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  <c r="AA480" s="109"/>
      <c r="AB480" s="109"/>
      <c r="AC480" s="109"/>
      <c r="AD480" s="109"/>
      <c r="AE480" s="109"/>
      <c r="AF480" s="109"/>
      <c r="AG480" s="109"/>
      <c r="AH480" s="109"/>
      <c r="AI480" s="109"/>
      <c r="AJ480" s="109"/>
      <c r="AK480" s="109"/>
      <c r="AL480" s="109"/>
      <c r="AM480" s="109"/>
      <c r="AN480" s="109"/>
      <c r="AO480" s="109"/>
      <c r="AP480" s="109"/>
      <c r="AQ480" s="109"/>
      <c r="AR480" s="109"/>
      <c r="AS480" s="109"/>
      <c r="AT480" s="109"/>
      <c r="AU480" s="109"/>
      <c r="AV480" s="109"/>
    </row>
    <row r="481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  <c r="AA481" s="109"/>
      <c r="AB481" s="109"/>
      <c r="AC481" s="109"/>
      <c r="AD481" s="109"/>
      <c r="AE481" s="109"/>
      <c r="AF481" s="109"/>
      <c r="AG481" s="109"/>
      <c r="AH481" s="109"/>
      <c r="AI481" s="109"/>
      <c r="AJ481" s="109"/>
      <c r="AK481" s="109"/>
      <c r="AL481" s="109"/>
      <c r="AM481" s="109"/>
      <c r="AN481" s="109"/>
      <c r="AO481" s="109"/>
      <c r="AP481" s="109"/>
      <c r="AQ481" s="109"/>
      <c r="AR481" s="109"/>
      <c r="AS481" s="109"/>
      <c r="AT481" s="109"/>
      <c r="AU481" s="109"/>
      <c r="AV481" s="109"/>
    </row>
    <row r="482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  <c r="AE482" s="109"/>
      <c r="AF482" s="109"/>
      <c r="AG482" s="109"/>
      <c r="AH482" s="109"/>
      <c r="AI482" s="109"/>
      <c r="AJ482" s="109"/>
      <c r="AK482" s="109"/>
      <c r="AL482" s="109"/>
      <c r="AM482" s="109"/>
      <c r="AN482" s="109"/>
      <c r="AO482" s="109"/>
      <c r="AP482" s="109"/>
      <c r="AQ482" s="109"/>
      <c r="AR482" s="109"/>
      <c r="AS482" s="109"/>
      <c r="AT482" s="109"/>
      <c r="AU482" s="109"/>
      <c r="AV482" s="109"/>
    </row>
    <row r="483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  <c r="AE483" s="109"/>
      <c r="AF483" s="109"/>
      <c r="AG483" s="109"/>
      <c r="AH483" s="109"/>
      <c r="AI483" s="109"/>
      <c r="AJ483" s="109"/>
      <c r="AK483" s="109"/>
      <c r="AL483" s="109"/>
      <c r="AM483" s="109"/>
      <c r="AN483" s="109"/>
      <c r="AO483" s="109"/>
      <c r="AP483" s="109"/>
      <c r="AQ483" s="109"/>
      <c r="AR483" s="109"/>
      <c r="AS483" s="109"/>
      <c r="AT483" s="109"/>
      <c r="AU483" s="109"/>
      <c r="AV483" s="109"/>
    </row>
    <row r="484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  <c r="AE484" s="109"/>
      <c r="AF484" s="109"/>
      <c r="AG484" s="109"/>
      <c r="AH484" s="109"/>
      <c r="AI484" s="109"/>
      <c r="AJ484" s="109"/>
      <c r="AK484" s="109"/>
      <c r="AL484" s="109"/>
      <c r="AM484" s="109"/>
      <c r="AN484" s="109"/>
      <c r="AO484" s="109"/>
      <c r="AP484" s="109"/>
      <c r="AQ484" s="109"/>
      <c r="AR484" s="109"/>
      <c r="AS484" s="109"/>
      <c r="AT484" s="109"/>
      <c r="AU484" s="109"/>
      <c r="AV484" s="109"/>
    </row>
    <row r="485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  <c r="AE485" s="109"/>
      <c r="AF485" s="109"/>
      <c r="AG485" s="109"/>
      <c r="AH485" s="109"/>
      <c r="AI485" s="109"/>
      <c r="AJ485" s="109"/>
      <c r="AK485" s="109"/>
      <c r="AL485" s="109"/>
      <c r="AM485" s="109"/>
      <c r="AN485" s="109"/>
      <c r="AO485" s="109"/>
      <c r="AP485" s="109"/>
      <c r="AQ485" s="109"/>
      <c r="AR485" s="109"/>
      <c r="AS485" s="109"/>
      <c r="AT485" s="109"/>
      <c r="AU485" s="109"/>
      <c r="AV485" s="109"/>
    </row>
    <row r="486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  <c r="AE486" s="109"/>
      <c r="AF486" s="109"/>
      <c r="AG486" s="109"/>
      <c r="AH486" s="109"/>
      <c r="AI486" s="109"/>
      <c r="AJ486" s="109"/>
      <c r="AK486" s="109"/>
      <c r="AL486" s="109"/>
      <c r="AM486" s="109"/>
      <c r="AN486" s="109"/>
      <c r="AO486" s="109"/>
      <c r="AP486" s="109"/>
      <c r="AQ486" s="109"/>
      <c r="AR486" s="109"/>
      <c r="AS486" s="109"/>
      <c r="AT486" s="109"/>
      <c r="AU486" s="109"/>
      <c r="AV486" s="109"/>
    </row>
    <row r="487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  <c r="AA487" s="109"/>
      <c r="AB487" s="109"/>
      <c r="AC487" s="109"/>
      <c r="AD487" s="109"/>
      <c r="AE487" s="109"/>
      <c r="AF487" s="109"/>
      <c r="AG487" s="109"/>
      <c r="AH487" s="109"/>
      <c r="AI487" s="109"/>
      <c r="AJ487" s="109"/>
      <c r="AK487" s="109"/>
      <c r="AL487" s="109"/>
      <c r="AM487" s="109"/>
      <c r="AN487" s="109"/>
      <c r="AO487" s="109"/>
      <c r="AP487" s="109"/>
      <c r="AQ487" s="109"/>
      <c r="AR487" s="109"/>
      <c r="AS487" s="109"/>
      <c r="AT487" s="109"/>
      <c r="AU487" s="109"/>
      <c r="AV487" s="109"/>
    </row>
    <row r="488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  <c r="AA488" s="109"/>
      <c r="AB488" s="109"/>
      <c r="AC488" s="109"/>
      <c r="AD488" s="109"/>
      <c r="AE488" s="109"/>
      <c r="AF488" s="109"/>
      <c r="AG488" s="109"/>
      <c r="AH488" s="109"/>
      <c r="AI488" s="109"/>
      <c r="AJ488" s="109"/>
      <c r="AK488" s="109"/>
      <c r="AL488" s="109"/>
      <c r="AM488" s="109"/>
      <c r="AN488" s="109"/>
      <c r="AO488" s="109"/>
      <c r="AP488" s="109"/>
      <c r="AQ488" s="109"/>
      <c r="AR488" s="109"/>
      <c r="AS488" s="109"/>
      <c r="AT488" s="109"/>
      <c r="AU488" s="109"/>
      <c r="AV488" s="109"/>
    </row>
    <row r="489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  <c r="AA489" s="109"/>
      <c r="AB489" s="109"/>
      <c r="AC489" s="109"/>
      <c r="AD489" s="109"/>
      <c r="AE489" s="109"/>
      <c r="AF489" s="109"/>
      <c r="AG489" s="109"/>
      <c r="AH489" s="109"/>
      <c r="AI489" s="109"/>
      <c r="AJ489" s="109"/>
      <c r="AK489" s="109"/>
      <c r="AL489" s="109"/>
      <c r="AM489" s="109"/>
      <c r="AN489" s="109"/>
      <c r="AO489" s="109"/>
      <c r="AP489" s="109"/>
      <c r="AQ489" s="109"/>
      <c r="AR489" s="109"/>
      <c r="AS489" s="109"/>
      <c r="AT489" s="109"/>
      <c r="AU489" s="109"/>
      <c r="AV489" s="109"/>
    </row>
    <row r="490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  <c r="AA490" s="109"/>
      <c r="AB490" s="109"/>
      <c r="AC490" s="109"/>
      <c r="AD490" s="109"/>
      <c r="AE490" s="109"/>
      <c r="AF490" s="109"/>
      <c r="AG490" s="109"/>
      <c r="AH490" s="109"/>
      <c r="AI490" s="109"/>
      <c r="AJ490" s="109"/>
      <c r="AK490" s="109"/>
      <c r="AL490" s="109"/>
      <c r="AM490" s="109"/>
      <c r="AN490" s="109"/>
      <c r="AO490" s="109"/>
      <c r="AP490" s="109"/>
      <c r="AQ490" s="109"/>
      <c r="AR490" s="109"/>
      <c r="AS490" s="109"/>
      <c r="AT490" s="109"/>
      <c r="AU490" s="109"/>
      <c r="AV490" s="109"/>
    </row>
    <row r="491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  <c r="AA491" s="109"/>
      <c r="AB491" s="109"/>
      <c r="AC491" s="109"/>
      <c r="AD491" s="109"/>
      <c r="AE491" s="109"/>
      <c r="AF491" s="109"/>
      <c r="AG491" s="109"/>
      <c r="AH491" s="109"/>
      <c r="AI491" s="109"/>
      <c r="AJ491" s="109"/>
      <c r="AK491" s="109"/>
      <c r="AL491" s="109"/>
      <c r="AM491" s="109"/>
      <c r="AN491" s="109"/>
      <c r="AO491" s="109"/>
      <c r="AP491" s="109"/>
      <c r="AQ491" s="109"/>
      <c r="AR491" s="109"/>
      <c r="AS491" s="109"/>
      <c r="AT491" s="109"/>
      <c r="AU491" s="109"/>
      <c r="AV491" s="109"/>
    </row>
    <row r="492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  <c r="AA492" s="109"/>
      <c r="AB492" s="109"/>
      <c r="AC492" s="109"/>
      <c r="AD492" s="109"/>
      <c r="AE492" s="109"/>
      <c r="AF492" s="109"/>
      <c r="AG492" s="109"/>
      <c r="AH492" s="109"/>
      <c r="AI492" s="109"/>
      <c r="AJ492" s="109"/>
      <c r="AK492" s="109"/>
      <c r="AL492" s="109"/>
      <c r="AM492" s="109"/>
      <c r="AN492" s="109"/>
      <c r="AO492" s="109"/>
      <c r="AP492" s="109"/>
      <c r="AQ492" s="109"/>
      <c r="AR492" s="109"/>
      <c r="AS492" s="109"/>
      <c r="AT492" s="109"/>
      <c r="AU492" s="109"/>
      <c r="AV492" s="109"/>
    </row>
    <row r="493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  <c r="AA493" s="109"/>
      <c r="AB493" s="109"/>
      <c r="AC493" s="109"/>
      <c r="AD493" s="109"/>
      <c r="AE493" s="109"/>
      <c r="AF493" s="109"/>
      <c r="AG493" s="109"/>
      <c r="AH493" s="109"/>
      <c r="AI493" s="109"/>
      <c r="AJ493" s="109"/>
      <c r="AK493" s="109"/>
      <c r="AL493" s="109"/>
      <c r="AM493" s="109"/>
      <c r="AN493" s="109"/>
      <c r="AO493" s="109"/>
      <c r="AP493" s="109"/>
      <c r="AQ493" s="109"/>
      <c r="AR493" s="109"/>
      <c r="AS493" s="109"/>
      <c r="AT493" s="109"/>
      <c r="AU493" s="109"/>
      <c r="AV493" s="109"/>
    </row>
    <row r="494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  <c r="AE494" s="109"/>
      <c r="AF494" s="109"/>
      <c r="AG494" s="109"/>
      <c r="AH494" s="109"/>
      <c r="AI494" s="109"/>
      <c r="AJ494" s="109"/>
      <c r="AK494" s="109"/>
      <c r="AL494" s="109"/>
      <c r="AM494" s="109"/>
      <c r="AN494" s="109"/>
      <c r="AO494" s="109"/>
      <c r="AP494" s="109"/>
      <c r="AQ494" s="109"/>
      <c r="AR494" s="109"/>
      <c r="AS494" s="109"/>
      <c r="AT494" s="109"/>
      <c r="AU494" s="109"/>
      <c r="AV494" s="109"/>
    </row>
    <row r="495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  <c r="AE495" s="109"/>
      <c r="AF495" s="109"/>
      <c r="AG495" s="109"/>
      <c r="AH495" s="109"/>
      <c r="AI495" s="109"/>
      <c r="AJ495" s="109"/>
      <c r="AK495" s="109"/>
      <c r="AL495" s="109"/>
      <c r="AM495" s="109"/>
      <c r="AN495" s="109"/>
      <c r="AO495" s="109"/>
      <c r="AP495" s="109"/>
      <c r="AQ495" s="109"/>
      <c r="AR495" s="109"/>
      <c r="AS495" s="109"/>
      <c r="AT495" s="109"/>
      <c r="AU495" s="109"/>
      <c r="AV495" s="109"/>
    </row>
    <row r="496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  <c r="AE496" s="109"/>
      <c r="AF496" s="109"/>
      <c r="AG496" s="109"/>
      <c r="AH496" s="109"/>
      <c r="AI496" s="109"/>
      <c r="AJ496" s="109"/>
      <c r="AK496" s="109"/>
      <c r="AL496" s="109"/>
      <c r="AM496" s="109"/>
      <c r="AN496" s="109"/>
      <c r="AO496" s="109"/>
      <c r="AP496" s="109"/>
      <c r="AQ496" s="109"/>
      <c r="AR496" s="109"/>
      <c r="AS496" s="109"/>
      <c r="AT496" s="109"/>
      <c r="AU496" s="109"/>
      <c r="AV496" s="109"/>
    </row>
    <row r="497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  <c r="AE497" s="109"/>
      <c r="AF497" s="109"/>
      <c r="AG497" s="109"/>
      <c r="AH497" s="109"/>
      <c r="AI497" s="109"/>
      <c r="AJ497" s="109"/>
      <c r="AK497" s="109"/>
      <c r="AL497" s="109"/>
      <c r="AM497" s="109"/>
      <c r="AN497" s="109"/>
      <c r="AO497" s="109"/>
      <c r="AP497" s="109"/>
      <c r="AQ497" s="109"/>
      <c r="AR497" s="109"/>
      <c r="AS497" s="109"/>
      <c r="AT497" s="109"/>
      <c r="AU497" s="109"/>
      <c r="AV497" s="109"/>
    </row>
    <row r="498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  <c r="AE498" s="109"/>
      <c r="AF498" s="109"/>
      <c r="AG498" s="109"/>
      <c r="AH498" s="109"/>
      <c r="AI498" s="109"/>
      <c r="AJ498" s="109"/>
      <c r="AK498" s="109"/>
      <c r="AL498" s="109"/>
      <c r="AM498" s="109"/>
      <c r="AN498" s="109"/>
      <c r="AO498" s="109"/>
      <c r="AP498" s="109"/>
      <c r="AQ498" s="109"/>
      <c r="AR498" s="109"/>
      <c r="AS498" s="109"/>
      <c r="AT498" s="109"/>
      <c r="AU498" s="109"/>
      <c r="AV498" s="109"/>
    </row>
    <row r="499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  <c r="AA499" s="109"/>
      <c r="AB499" s="109"/>
      <c r="AC499" s="109"/>
      <c r="AD499" s="109"/>
      <c r="AE499" s="109"/>
      <c r="AF499" s="109"/>
      <c r="AG499" s="109"/>
      <c r="AH499" s="109"/>
      <c r="AI499" s="109"/>
      <c r="AJ499" s="109"/>
      <c r="AK499" s="109"/>
      <c r="AL499" s="109"/>
      <c r="AM499" s="109"/>
      <c r="AN499" s="109"/>
      <c r="AO499" s="109"/>
      <c r="AP499" s="109"/>
      <c r="AQ499" s="109"/>
      <c r="AR499" s="109"/>
      <c r="AS499" s="109"/>
      <c r="AT499" s="109"/>
      <c r="AU499" s="109"/>
      <c r="AV499" s="109"/>
    </row>
    <row r="500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  <c r="AA500" s="109"/>
      <c r="AB500" s="109"/>
      <c r="AC500" s="109"/>
      <c r="AD500" s="109"/>
      <c r="AE500" s="109"/>
      <c r="AF500" s="109"/>
      <c r="AG500" s="109"/>
      <c r="AH500" s="109"/>
      <c r="AI500" s="109"/>
      <c r="AJ500" s="109"/>
      <c r="AK500" s="109"/>
      <c r="AL500" s="109"/>
      <c r="AM500" s="109"/>
      <c r="AN500" s="109"/>
      <c r="AO500" s="109"/>
      <c r="AP500" s="109"/>
      <c r="AQ500" s="109"/>
      <c r="AR500" s="109"/>
      <c r="AS500" s="109"/>
      <c r="AT500" s="109"/>
      <c r="AU500" s="109"/>
      <c r="AV500" s="109"/>
    </row>
    <row r="501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  <c r="AA501" s="109"/>
      <c r="AB501" s="109"/>
      <c r="AC501" s="109"/>
      <c r="AD501" s="109"/>
      <c r="AE501" s="109"/>
      <c r="AF501" s="109"/>
      <c r="AG501" s="109"/>
      <c r="AH501" s="109"/>
      <c r="AI501" s="109"/>
      <c r="AJ501" s="109"/>
      <c r="AK501" s="109"/>
      <c r="AL501" s="109"/>
      <c r="AM501" s="109"/>
      <c r="AN501" s="109"/>
      <c r="AO501" s="109"/>
      <c r="AP501" s="109"/>
      <c r="AQ501" s="109"/>
      <c r="AR501" s="109"/>
      <c r="AS501" s="109"/>
      <c r="AT501" s="109"/>
      <c r="AU501" s="109"/>
      <c r="AV501" s="109"/>
    </row>
    <row r="502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  <c r="AA502" s="109"/>
      <c r="AB502" s="109"/>
      <c r="AC502" s="109"/>
      <c r="AD502" s="109"/>
      <c r="AE502" s="109"/>
      <c r="AF502" s="109"/>
      <c r="AG502" s="109"/>
      <c r="AH502" s="109"/>
      <c r="AI502" s="109"/>
      <c r="AJ502" s="109"/>
      <c r="AK502" s="109"/>
      <c r="AL502" s="109"/>
      <c r="AM502" s="109"/>
      <c r="AN502" s="109"/>
      <c r="AO502" s="109"/>
      <c r="AP502" s="109"/>
      <c r="AQ502" s="109"/>
      <c r="AR502" s="109"/>
      <c r="AS502" s="109"/>
      <c r="AT502" s="109"/>
      <c r="AU502" s="109"/>
      <c r="AV502" s="109"/>
    </row>
    <row r="503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  <c r="AA503" s="109"/>
      <c r="AB503" s="109"/>
      <c r="AC503" s="109"/>
      <c r="AD503" s="109"/>
      <c r="AE503" s="109"/>
      <c r="AF503" s="109"/>
      <c r="AG503" s="109"/>
      <c r="AH503" s="109"/>
      <c r="AI503" s="109"/>
      <c r="AJ503" s="109"/>
      <c r="AK503" s="109"/>
      <c r="AL503" s="109"/>
      <c r="AM503" s="109"/>
      <c r="AN503" s="109"/>
      <c r="AO503" s="109"/>
      <c r="AP503" s="109"/>
      <c r="AQ503" s="109"/>
      <c r="AR503" s="109"/>
      <c r="AS503" s="109"/>
      <c r="AT503" s="109"/>
      <c r="AU503" s="109"/>
      <c r="AV503" s="109"/>
    </row>
    <row r="504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  <c r="AA504" s="109"/>
      <c r="AB504" s="109"/>
      <c r="AC504" s="109"/>
      <c r="AD504" s="109"/>
      <c r="AE504" s="109"/>
      <c r="AF504" s="109"/>
      <c r="AG504" s="109"/>
      <c r="AH504" s="109"/>
      <c r="AI504" s="109"/>
      <c r="AJ504" s="109"/>
      <c r="AK504" s="109"/>
      <c r="AL504" s="109"/>
      <c r="AM504" s="109"/>
      <c r="AN504" s="109"/>
      <c r="AO504" s="109"/>
      <c r="AP504" s="109"/>
      <c r="AQ504" s="109"/>
      <c r="AR504" s="109"/>
      <c r="AS504" s="109"/>
      <c r="AT504" s="109"/>
      <c r="AU504" s="109"/>
      <c r="AV504" s="109"/>
    </row>
    <row r="505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  <c r="AA505" s="109"/>
      <c r="AB505" s="109"/>
      <c r="AC505" s="109"/>
      <c r="AD505" s="109"/>
      <c r="AE505" s="109"/>
      <c r="AF505" s="109"/>
      <c r="AG505" s="109"/>
      <c r="AH505" s="109"/>
      <c r="AI505" s="109"/>
      <c r="AJ505" s="109"/>
      <c r="AK505" s="109"/>
      <c r="AL505" s="109"/>
      <c r="AM505" s="109"/>
      <c r="AN505" s="109"/>
      <c r="AO505" s="109"/>
      <c r="AP505" s="109"/>
      <c r="AQ505" s="109"/>
      <c r="AR505" s="109"/>
      <c r="AS505" s="109"/>
      <c r="AT505" s="109"/>
      <c r="AU505" s="109"/>
      <c r="AV505" s="109"/>
    </row>
    <row r="506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  <c r="AE506" s="109"/>
      <c r="AF506" s="109"/>
      <c r="AG506" s="109"/>
      <c r="AH506" s="109"/>
      <c r="AI506" s="109"/>
      <c r="AJ506" s="109"/>
      <c r="AK506" s="109"/>
      <c r="AL506" s="109"/>
      <c r="AM506" s="109"/>
      <c r="AN506" s="109"/>
      <c r="AO506" s="109"/>
      <c r="AP506" s="109"/>
      <c r="AQ506" s="109"/>
      <c r="AR506" s="109"/>
      <c r="AS506" s="109"/>
      <c r="AT506" s="109"/>
      <c r="AU506" s="109"/>
      <c r="AV506" s="109"/>
    </row>
    <row r="507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  <c r="AE507" s="109"/>
      <c r="AF507" s="109"/>
      <c r="AG507" s="109"/>
      <c r="AH507" s="109"/>
      <c r="AI507" s="109"/>
      <c r="AJ507" s="109"/>
      <c r="AK507" s="109"/>
      <c r="AL507" s="109"/>
      <c r="AM507" s="109"/>
      <c r="AN507" s="109"/>
      <c r="AO507" s="109"/>
      <c r="AP507" s="109"/>
      <c r="AQ507" s="109"/>
      <c r="AR507" s="109"/>
      <c r="AS507" s="109"/>
      <c r="AT507" s="109"/>
      <c r="AU507" s="109"/>
      <c r="AV507" s="109"/>
    </row>
    <row r="508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  <c r="AE508" s="109"/>
      <c r="AF508" s="109"/>
      <c r="AG508" s="109"/>
      <c r="AH508" s="109"/>
      <c r="AI508" s="109"/>
      <c r="AJ508" s="109"/>
      <c r="AK508" s="109"/>
      <c r="AL508" s="109"/>
      <c r="AM508" s="109"/>
      <c r="AN508" s="109"/>
      <c r="AO508" s="109"/>
      <c r="AP508" s="109"/>
      <c r="AQ508" s="109"/>
      <c r="AR508" s="109"/>
      <c r="AS508" s="109"/>
      <c r="AT508" s="109"/>
      <c r="AU508" s="109"/>
      <c r="AV508" s="109"/>
    </row>
    <row r="509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  <c r="AE509" s="109"/>
      <c r="AF509" s="109"/>
      <c r="AG509" s="109"/>
      <c r="AH509" s="109"/>
      <c r="AI509" s="109"/>
      <c r="AJ509" s="109"/>
      <c r="AK509" s="109"/>
      <c r="AL509" s="109"/>
      <c r="AM509" s="109"/>
      <c r="AN509" s="109"/>
      <c r="AO509" s="109"/>
      <c r="AP509" s="109"/>
      <c r="AQ509" s="109"/>
      <c r="AR509" s="109"/>
      <c r="AS509" s="109"/>
      <c r="AT509" s="109"/>
      <c r="AU509" s="109"/>
      <c r="AV509" s="109"/>
    </row>
    <row r="510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  <c r="AE510" s="109"/>
      <c r="AF510" s="109"/>
      <c r="AG510" s="109"/>
      <c r="AH510" s="109"/>
      <c r="AI510" s="109"/>
      <c r="AJ510" s="109"/>
      <c r="AK510" s="109"/>
      <c r="AL510" s="109"/>
      <c r="AM510" s="109"/>
      <c r="AN510" s="109"/>
      <c r="AO510" s="109"/>
      <c r="AP510" s="109"/>
      <c r="AQ510" s="109"/>
      <c r="AR510" s="109"/>
      <c r="AS510" s="109"/>
      <c r="AT510" s="109"/>
      <c r="AU510" s="109"/>
      <c r="AV510" s="109"/>
    </row>
    <row r="511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  <c r="AA511" s="109"/>
      <c r="AB511" s="109"/>
      <c r="AC511" s="109"/>
      <c r="AD511" s="109"/>
      <c r="AE511" s="109"/>
      <c r="AF511" s="109"/>
      <c r="AG511" s="109"/>
      <c r="AH511" s="109"/>
      <c r="AI511" s="109"/>
      <c r="AJ511" s="109"/>
      <c r="AK511" s="109"/>
      <c r="AL511" s="109"/>
      <c r="AM511" s="109"/>
      <c r="AN511" s="109"/>
      <c r="AO511" s="109"/>
      <c r="AP511" s="109"/>
      <c r="AQ511" s="109"/>
      <c r="AR511" s="109"/>
      <c r="AS511" s="109"/>
      <c r="AT511" s="109"/>
      <c r="AU511" s="109"/>
      <c r="AV511" s="109"/>
    </row>
    <row r="512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  <c r="AA512" s="109"/>
      <c r="AB512" s="109"/>
      <c r="AC512" s="109"/>
      <c r="AD512" s="109"/>
      <c r="AE512" s="109"/>
      <c r="AF512" s="109"/>
      <c r="AG512" s="109"/>
      <c r="AH512" s="109"/>
      <c r="AI512" s="109"/>
      <c r="AJ512" s="109"/>
      <c r="AK512" s="109"/>
      <c r="AL512" s="109"/>
      <c r="AM512" s="109"/>
      <c r="AN512" s="109"/>
      <c r="AO512" s="109"/>
      <c r="AP512" s="109"/>
      <c r="AQ512" s="109"/>
      <c r="AR512" s="109"/>
      <c r="AS512" s="109"/>
      <c r="AT512" s="109"/>
      <c r="AU512" s="109"/>
      <c r="AV512" s="109"/>
    </row>
    <row r="513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  <c r="AA513" s="109"/>
      <c r="AB513" s="109"/>
      <c r="AC513" s="109"/>
      <c r="AD513" s="109"/>
      <c r="AE513" s="109"/>
      <c r="AF513" s="109"/>
      <c r="AG513" s="109"/>
      <c r="AH513" s="109"/>
      <c r="AI513" s="109"/>
      <c r="AJ513" s="109"/>
      <c r="AK513" s="109"/>
      <c r="AL513" s="109"/>
      <c r="AM513" s="109"/>
      <c r="AN513" s="109"/>
      <c r="AO513" s="109"/>
      <c r="AP513" s="109"/>
      <c r="AQ513" s="109"/>
      <c r="AR513" s="109"/>
      <c r="AS513" s="109"/>
      <c r="AT513" s="109"/>
      <c r="AU513" s="109"/>
      <c r="AV513" s="109"/>
    </row>
    <row r="514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  <c r="AA514" s="109"/>
      <c r="AB514" s="109"/>
      <c r="AC514" s="109"/>
      <c r="AD514" s="109"/>
      <c r="AE514" s="109"/>
      <c r="AF514" s="109"/>
      <c r="AG514" s="109"/>
      <c r="AH514" s="109"/>
      <c r="AI514" s="109"/>
      <c r="AJ514" s="109"/>
      <c r="AK514" s="109"/>
      <c r="AL514" s="109"/>
      <c r="AM514" s="109"/>
      <c r="AN514" s="109"/>
      <c r="AO514" s="109"/>
      <c r="AP514" s="109"/>
      <c r="AQ514" s="109"/>
      <c r="AR514" s="109"/>
      <c r="AS514" s="109"/>
      <c r="AT514" s="109"/>
      <c r="AU514" s="109"/>
      <c r="AV514" s="109"/>
    </row>
    <row r="515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  <c r="AA515" s="109"/>
      <c r="AB515" s="109"/>
      <c r="AC515" s="109"/>
      <c r="AD515" s="109"/>
      <c r="AE515" s="109"/>
      <c r="AF515" s="109"/>
      <c r="AG515" s="109"/>
      <c r="AH515" s="109"/>
      <c r="AI515" s="109"/>
      <c r="AJ515" s="109"/>
      <c r="AK515" s="109"/>
      <c r="AL515" s="109"/>
      <c r="AM515" s="109"/>
      <c r="AN515" s="109"/>
      <c r="AO515" s="109"/>
      <c r="AP515" s="109"/>
      <c r="AQ515" s="109"/>
      <c r="AR515" s="109"/>
      <c r="AS515" s="109"/>
      <c r="AT515" s="109"/>
      <c r="AU515" s="109"/>
      <c r="AV515" s="109"/>
    </row>
    <row r="516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  <c r="AA516" s="109"/>
      <c r="AB516" s="109"/>
      <c r="AC516" s="109"/>
      <c r="AD516" s="109"/>
      <c r="AE516" s="109"/>
      <c r="AF516" s="109"/>
      <c r="AG516" s="109"/>
      <c r="AH516" s="109"/>
      <c r="AI516" s="109"/>
      <c r="AJ516" s="109"/>
      <c r="AK516" s="109"/>
      <c r="AL516" s="109"/>
      <c r="AM516" s="109"/>
      <c r="AN516" s="109"/>
      <c r="AO516" s="109"/>
      <c r="AP516" s="109"/>
      <c r="AQ516" s="109"/>
      <c r="AR516" s="109"/>
      <c r="AS516" s="109"/>
      <c r="AT516" s="109"/>
      <c r="AU516" s="109"/>
      <c r="AV516" s="109"/>
    </row>
    <row r="517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  <c r="AA517" s="109"/>
      <c r="AB517" s="109"/>
      <c r="AC517" s="109"/>
      <c r="AD517" s="109"/>
      <c r="AE517" s="109"/>
      <c r="AF517" s="109"/>
      <c r="AG517" s="109"/>
      <c r="AH517" s="109"/>
      <c r="AI517" s="109"/>
      <c r="AJ517" s="109"/>
      <c r="AK517" s="109"/>
      <c r="AL517" s="109"/>
      <c r="AM517" s="109"/>
      <c r="AN517" s="109"/>
      <c r="AO517" s="109"/>
      <c r="AP517" s="109"/>
      <c r="AQ517" s="109"/>
      <c r="AR517" s="109"/>
      <c r="AS517" s="109"/>
      <c r="AT517" s="109"/>
      <c r="AU517" s="109"/>
      <c r="AV517" s="109"/>
    </row>
    <row r="518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  <c r="AE518" s="109"/>
      <c r="AF518" s="109"/>
      <c r="AG518" s="109"/>
      <c r="AH518" s="109"/>
      <c r="AI518" s="109"/>
      <c r="AJ518" s="109"/>
      <c r="AK518" s="109"/>
      <c r="AL518" s="109"/>
      <c r="AM518" s="109"/>
      <c r="AN518" s="109"/>
      <c r="AO518" s="109"/>
      <c r="AP518" s="109"/>
      <c r="AQ518" s="109"/>
      <c r="AR518" s="109"/>
      <c r="AS518" s="109"/>
      <c r="AT518" s="109"/>
      <c r="AU518" s="109"/>
      <c r="AV518" s="109"/>
    </row>
    <row r="519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  <c r="AE519" s="109"/>
      <c r="AF519" s="109"/>
      <c r="AG519" s="109"/>
      <c r="AH519" s="109"/>
      <c r="AI519" s="109"/>
      <c r="AJ519" s="109"/>
      <c r="AK519" s="109"/>
      <c r="AL519" s="109"/>
      <c r="AM519" s="109"/>
      <c r="AN519" s="109"/>
      <c r="AO519" s="109"/>
      <c r="AP519" s="109"/>
      <c r="AQ519" s="109"/>
      <c r="AR519" s="109"/>
      <c r="AS519" s="109"/>
      <c r="AT519" s="109"/>
      <c r="AU519" s="109"/>
      <c r="AV519" s="109"/>
    </row>
    <row r="520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  <c r="AE520" s="109"/>
      <c r="AF520" s="109"/>
      <c r="AG520" s="109"/>
      <c r="AH520" s="109"/>
      <c r="AI520" s="109"/>
      <c r="AJ520" s="109"/>
      <c r="AK520" s="109"/>
      <c r="AL520" s="109"/>
      <c r="AM520" s="109"/>
      <c r="AN520" s="109"/>
      <c r="AO520" s="109"/>
      <c r="AP520" s="109"/>
      <c r="AQ520" s="109"/>
      <c r="AR520" s="109"/>
      <c r="AS520" s="109"/>
      <c r="AT520" s="109"/>
      <c r="AU520" s="109"/>
      <c r="AV520" s="109"/>
    </row>
    <row r="521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  <c r="AE521" s="109"/>
      <c r="AF521" s="109"/>
      <c r="AG521" s="109"/>
      <c r="AH521" s="109"/>
      <c r="AI521" s="109"/>
      <c r="AJ521" s="109"/>
      <c r="AK521" s="109"/>
      <c r="AL521" s="109"/>
      <c r="AM521" s="109"/>
      <c r="AN521" s="109"/>
      <c r="AO521" s="109"/>
      <c r="AP521" s="109"/>
      <c r="AQ521" s="109"/>
      <c r="AR521" s="109"/>
      <c r="AS521" s="109"/>
      <c r="AT521" s="109"/>
      <c r="AU521" s="109"/>
      <c r="AV521" s="109"/>
    </row>
    <row r="522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  <c r="AE522" s="109"/>
      <c r="AF522" s="109"/>
      <c r="AG522" s="109"/>
      <c r="AH522" s="109"/>
      <c r="AI522" s="109"/>
      <c r="AJ522" s="109"/>
      <c r="AK522" s="109"/>
      <c r="AL522" s="109"/>
      <c r="AM522" s="109"/>
      <c r="AN522" s="109"/>
      <c r="AO522" s="109"/>
      <c r="AP522" s="109"/>
      <c r="AQ522" s="109"/>
      <c r="AR522" s="109"/>
      <c r="AS522" s="109"/>
      <c r="AT522" s="109"/>
      <c r="AU522" s="109"/>
      <c r="AV522" s="109"/>
    </row>
    <row r="523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09"/>
      <c r="AE523" s="109"/>
      <c r="AF523" s="109"/>
      <c r="AG523" s="109"/>
      <c r="AH523" s="109"/>
      <c r="AI523" s="109"/>
      <c r="AJ523" s="109"/>
      <c r="AK523" s="109"/>
      <c r="AL523" s="109"/>
      <c r="AM523" s="109"/>
      <c r="AN523" s="109"/>
      <c r="AO523" s="109"/>
      <c r="AP523" s="109"/>
      <c r="AQ523" s="109"/>
      <c r="AR523" s="109"/>
      <c r="AS523" s="109"/>
      <c r="AT523" s="109"/>
      <c r="AU523" s="109"/>
      <c r="AV523" s="109"/>
    </row>
    <row r="524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  <c r="AA524" s="109"/>
      <c r="AB524" s="109"/>
      <c r="AC524" s="109"/>
      <c r="AD524" s="109"/>
      <c r="AE524" s="109"/>
      <c r="AF524" s="109"/>
      <c r="AG524" s="109"/>
      <c r="AH524" s="109"/>
      <c r="AI524" s="109"/>
      <c r="AJ524" s="109"/>
      <c r="AK524" s="109"/>
      <c r="AL524" s="109"/>
      <c r="AM524" s="109"/>
      <c r="AN524" s="109"/>
      <c r="AO524" s="109"/>
      <c r="AP524" s="109"/>
      <c r="AQ524" s="109"/>
      <c r="AR524" s="109"/>
      <c r="AS524" s="109"/>
      <c r="AT524" s="109"/>
      <c r="AU524" s="109"/>
      <c r="AV524" s="109"/>
    </row>
    <row r="525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  <c r="AA525" s="109"/>
      <c r="AB525" s="109"/>
      <c r="AC525" s="109"/>
      <c r="AD525" s="109"/>
      <c r="AE525" s="109"/>
      <c r="AF525" s="109"/>
      <c r="AG525" s="109"/>
      <c r="AH525" s="109"/>
      <c r="AI525" s="109"/>
      <c r="AJ525" s="109"/>
      <c r="AK525" s="109"/>
      <c r="AL525" s="109"/>
      <c r="AM525" s="109"/>
      <c r="AN525" s="109"/>
      <c r="AO525" s="109"/>
      <c r="AP525" s="109"/>
      <c r="AQ525" s="109"/>
      <c r="AR525" s="109"/>
      <c r="AS525" s="109"/>
      <c r="AT525" s="109"/>
      <c r="AU525" s="109"/>
      <c r="AV525" s="109"/>
    </row>
    <row r="526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  <c r="AA526" s="109"/>
      <c r="AB526" s="109"/>
      <c r="AC526" s="109"/>
      <c r="AD526" s="109"/>
      <c r="AE526" s="109"/>
      <c r="AF526" s="109"/>
      <c r="AG526" s="109"/>
      <c r="AH526" s="109"/>
      <c r="AI526" s="109"/>
      <c r="AJ526" s="109"/>
      <c r="AK526" s="109"/>
      <c r="AL526" s="109"/>
      <c r="AM526" s="109"/>
      <c r="AN526" s="109"/>
      <c r="AO526" s="109"/>
      <c r="AP526" s="109"/>
      <c r="AQ526" s="109"/>
      <c r="AR526" s="109"/>
      <c r="AS526" s="109"/>
      <c r="AT526" s="109"/>
      <c r="AU526" s="109"/>
      <c r="AV526" s="109"/>
    </row>
    <row r="527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  <c r="AA527" s="109"/>
      <c r="AB527" s="109"/>
      <c r="AC527" s="109"/>
      <c r="AD527" s="109"/>
      <c r="AE527" s="109"/>
      <c r="AF527" s="109"/>
      <c r="AG527" s="109"/>
      <c r="AH527" s="109"/>
      <c r="AI527" s="109"/>
      <c r="AJ527" s="109"/>
      <c r="AK527" s="109"/>
      <c r="AL527" s="109"/>
      <c r="AM527" s="109"/>
      <c r="AN527" s="109"/>
      <c r="AO527" s="109"/>
      <c r="AP527" s="109"/>
      <c r="AQ527" s="109"/>
      <c r="AR527" s="109"/>
      <c r="AS527" s="109"/>
      <c r="AT527" s="109"/>
      <c r="AU527" s="109"/>
      <c r="AV527" s="109"/>
    </row>
    <row r="528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  <c r="AA528" s="109"/>
      <c r="AB528" s="109"/>
      <c r="AC528" s="109"/>
      <c r="AD528" s="109"/>
      <c r="AE528" s="109"/>
      <c r="AF528" s="109"/>
      <c r="AG528" s="109"/>
      <c r="AH528" s="109"/>
      <c r="AI528" s="109"/>
      <c r="AJ528" s="109"/>
      <c r="AK528" s="109"/>
      <c r="AL528" s="109"/>
      <c r="AM528" s="109"/>
      <c r="AN528" s="109"/>
      <c r="AO528" s="109"/>
      <c r="AP528" s="109"/>
      <c r="AQ528" s="109"/>
      <c r="AR528" s="109"/>
      <c r="AS528" s="109"/>
      <c r="AT528" s="109"/>
      <c r="AU528" s="109"/>
      <c r="AV528" s="109"/>
    </row>
    <row r="529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  <c r="AA529" s="109"/>
      <c r="AB529" s="109"/>
      <c r="AC529" s="109"/>
      <c r="AD529" s="109"/>
      <c r="AE529" s="109"/>
      <c r="AF529" s="109"/>
      <c r="AG529" s="109"/>
      <c r="AH529" s="109"/>
      <c r="AI529" s="109"/>
      <c r="AJ529" s="109"/>
      <c r="AK529" s="109"/>
      <c r="AL529" s="109"/>
      <c r="AM529" s="109"/>
      <c r="AN529" s="109"/>
      <c r="AO529" s="109"/>
      <c r="AP529" s="109"/>
      <c r="AQ529" s="109"/>
      <c r="AR529" s="109"/>
      <c r="AS529" s="109"/>
      <c r="AT529" s="109"/>
      <c r="AU529" s="109"/>
      <c r="AV529" s="109"/>
    </row>
    <row r="530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09"/>
      <c r="AE530" s="109"/>
      <c r="AF530" s="109"/>
      <c r="AG530" s="109"/>
      <c r="AH530" s="109"/>
      <c r="AI530" s="109"/>
      <c r="AJ530" s="109"/>
      <c r="AK530" s="109"/>
      <c r="AL530" s="109"/>
      <c r="AM530" s="109"/>
      <c r="AN530" s="109"/>
      <c r="AO530" s="109"/>
      <c r="AP530" s="109"/>
      <c r="AQ530" s="109"/>
      <c r="AR530" s="109"/>
      <c r="AS530" s="109"/>
      <c r="AT530" s="109"/>
      <c r="AU530" s="109"/>
      <c r="AV530" s="109"/>
    </row>
    <row r="531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09"/>
      <c r="AE531" s="109"/>
      <c r="AF531" s="109"/>
      <c r="AG531" s="109"/>
      <c r="AH531" s="109"/>
      <c r="AI531" s="109"/>
      <c r="AJ531" s="109"/>
      <c r="AK531" s="109"/>
      <c r="AL531" s="109"/>
      <c r="AM531" s="109"/>
      <c r="AN531" s="109"/>
      <c r="AO531" s="109"/>
      <c r="AP531" s="109"/>
      <c r="AQ531" s="109"/>
      <c r="AR531" s="109"/>
      <c r="AS531" s="109"/>
      <c r="AT531" s="109"/>
      <c r="AU531" s="109"/>
      <c r="AV531" s="109"/>
    </row>
    <row r="532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  <c r="AA532" s="109"/>
      <c r="AB532" s="109"/>
      <c r="AC532" s="109"/>
      <c r="AD532" s="109"/>
      <c r="AE532" s="109"/>
      <c r="AF532" s="109"/>
      <c r="AG532" s="109"/>
      <c r="AH532" s="109"/>
      <c r="AI532" s="109"/>
      <c r="AJ532" s="109"/>
      <c r="AK532" s="109"/>
      <c r="AL532" s="109"/>
      <c r="AM532" s="109"/>
      <c r="AN532" s="109"/>
      <c r="AO532" s="109"/>
      <c r="AP532" s="109"/>
      <c r="AQ532" s="109"/>
      <c r="AR532" s="109"/>
      <c r="AS532" s="109"/>
      <c r="AT532" s="109"/>
      <c r="AU532" s="109"/>
      <c r="AV532" s="109"/>
    </row>
    <row r="533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  <c r="AA533" s="109"/>
      <c r="AB533" s="109"/>
      <c r="AC533" s="109"/>
      <c r="AD533" s="109"/>
      <c r="AE533" s="109"/>
      <c r="AF533" s="109"/>
      <c r="AG533" s="109"/>
      <c r="AH533" s="109"/>
      <c r="AI533" s="109"/>
      <c r="AJ533" s="109"/>
      <c r="AK533" s="109"/>
      <c r="AL533" s="109"/>
      <c r="AM533" s="109"/>
      <c r="AN533" s="109"/>
      <c r="AO533" s="109"/>
      <c r="AP533" s="109"/>
      <c r="AQ533" s="109"/>
      <c r="AR533" s="109"/>
      <c r="AS533" s="109"/>
      <c r="AT533" s="109"/>
      <c r="AU533" s="109"/>
      <c r="AV533" s="109"/>
    </row>
    <row r="534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  <c r="AA534" s="109"/>
      <c r="AB534" s="109"/>
      <c r="AC534" s="109"/>
      <c r="AD534" s="109"/>
      <c r="AE534" s="109"/>
      <c r="AF534" s="109"/>
      <c r="AG534" s="109"/>
      <c r="AH534" s="109"/>
      <c r="AI534" s="109"/>
      <c r="AJ534" s="109"/>
      <c r="AK534" s="109"/>
      <c r="AL534" s="109"/>
      <c r="AM534" s="109"/>
      <c r="AN534" s="109"/>
      <c r="AO534" s="109"/>
      <c r="AP534" s="109"/>
      <c r="AQ534" s="109"/>
      <c r="AR534" s="109"/>
      <c r="AS534" s="109"/>
      <c r="AT534" s="109"/>
      <c r="AU534" s="109"/>
      <c r="AV534" s="109"/>
    </row>
    <row r="535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  <c r="AA535" s="109"/>
      <c r="AB535" s="109"/>
      <c r="AC535" s="109"/>
      <c r="AD535" s="109"/>
      <c r="AE535" s="109"/>
      <c r="AF535" s="109"/>
      <c r="AG535" s="109"/>
      <c r="AH535" s="109"/>
      <c r="AI535" s="109"/>
      <c r="AJ535" s="109"/>
      <c r="AK535" s="109"/>
      <c r="AL535" s="109"/>
      <c r="AM535" s="109"/>
      <c r="AN535" s="109"/>
      <c r="AO535" s="109"/>
      <c r="AP535" s="109"/>
      <c r="AQ535" s="109"/>
      <c r="AR535" s="109"/>
      <c r="AS535" s="109"/>
      <c r="AT535" s="109"/>
      <c r="AU535" s="109"/>
      <c r="AV535" s="109"/>
    </row>
    <row r="536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  <c r="AA536" s="109"/>
      <c r="AB536" s="109"/>
      <c r="AC536" s="109"/>
      <c r="AD536" s="109"/>
      <c r="AE536" s="109"/>
      <c r="AF536" s="109"/>
      <c r="AG536" s="109"/>
      <c r="AH536" s="109"/>
      <c r="AI536" s="109"/>
      <c r="AJ536" s="109"/>
      <c r="AK536" s="109"/>
      <c r="AL536" s="109"/>
      <c r="AM536" s="109"/>
      <c r="AN536" s="109"/>
      <c r="AO536" s="109"/>
      <c r="AP536" s="109"/>
      <c r="AQ536" s="109"/>
      <c r="AR536" s="109"/>
      <c r="AS536" s="109"/>
      <c r="AT536" s="109"/>
      <c r="AU536" s="109"/>
      <c r="AV536" s="109"/>
    </row>
    <row r="537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  <c r="AA537" s="109"/>
      <c r="AB537" s="109"/>
      <c r="AC537" s="109"/>
      <c r="AD537" s="109"/>
      <c r="AE537" s="109"/>
      <c r="AF537" s="109"/>
      <c r="AG537" s="109"/>
      <c r="AH537" s="109"/>
      <c r="AI537" s="109"/>
      <c r="AJ537" s="109"/>
      <c r="AK537" s="109"/>
      <c r="AL537" s="109"/>
      <c r="AM537" s="109"/>
      <c r="AN537" s="109"/>
      <c r="AO537" s="109"/>
      <c r="AP537" s="109"/>
      <c r="AQ537" s="109"/>
      <c r="AR537" s="109"/>
      <c r="AS537" s="109"/>
      <c r="AT537" s="109"/>
      <c r="AU537" s="109"/>
      <c r="AV537" s="109"/>
    </row>
    <row r="538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  <c r="AA538" s="109"/>
      <c r="AB538" s="109"/>
      <c r="AC538" s="109"/>
      <c r="AD538" s="109"/>
      <c r="AE538" s="109"/>
      <c r="AF538" s="109"/>
      <c r="AG538" s="109"/>
      <c r="AH538" s="109"/>
      <c r="AI538" s="109"/>
      <c r="AJ538" s="109"/>
      <c r="AK538" s="109"/>
      <c r="AL538" s="109"/>
      <c r="AM538" s="109"/>
      <c r="AN538" s="109"/>
      <c r="AO538" s="109"/>
      <c r="AP538" s="109"/>
      <c r="AQ538" s="109"/>
      <c r="AR538" s="109"/>
      <c r="AS538" s="109"/>
      <c r="AT538" s="109"/>
      <c r="AU538" s="109"/>
      <c r="AV538" s="109"/>
    </row>
    <row r="539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  <c r="AA539" s="109"/>
      <c r="AB539" s="109"/>
      <c r="AC539" s="109"/>
      <c r="AD539" s="109"/>
      <c r="AE539" s="109"/>
      <c r="AF539" s="109"/>
      <c r="AG539" s="109"/>
      <c r="AH539" s="109"/>
      <c r="AI539" s="109"/>
      <c r="AJ539" s="109"/>
      <c r="AK539" s="109"/>
      <c r="AL539" s="109"/>
      <c r="AM539" s="109"/>
      <c r="AN539" s="109"/>
      <c r="AO539" s="109"/>
      <c r="AP539" s="109"/>
      <c r="AQ539" s="109"/>
      <c r="AR539" s="109"/>
      <c r="AS539" s="109"/>
      <c r="AT539" s="109"/>
      <c r="AU539" s="109"/>
      <c r="AV539" s="109"/>
    </row>
    <row r="540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  <c r="AA540" s="109"/>
      <c r="AB540" s="109"/>
      <c r="AC540" s="109"/>
      <c r="AD540" s="109"/>
      <c r="AE540" s="109"/>
      <c r="AF540" s="109"/>
      <c r="AG540" s="109"/>
      <c r="AH540" s="109"/>
      <c r="AI540" s="109"/>
      <c r="AJ540" s="109"/>
      <c r="AK540" s="109"/>
      <c r="AL540" s="109"/>
      <c r="AM540" s="109"/>
      <c r="AN540" s="109"/>
      <c r="AO540" s="109"/>
      <c r="AP540" s="109"/>
      <c r="AQ540" s="109"/>
      <c r="AR540" s="109"/>
      <c r="AS540" s="109"/>
      <c r="AT540" s="109"/>
      <c r="AU540" s="109"/>
      <c r="AV540" s="109"/>
    </row>
    <row r="541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  <c r="AA541" s="109"/>
      <c r="AB541" s="109"/>
      <c r="AC541" s="109"/>
      <c r="AD541" s="109"/>
      <c r="AE541" s="109"/>
      <c r="AF541" s="109"/>
      <c r="AG541" s="109"/>
      <c r="AH541" s="109"/>
      <c r="AI541" s="109"/>
      <c r="AJ541" s="109"/>
      <c r="AK541" s="109"/>
      <c r="AL541" s="109"/>
      <c r="AM541" s="109"/>
      <c r="AN541" s="109"/>
      <c r="AO541" s="109"/>
      <c r="AP541" s="109"/>
      <c r="AQ541" s="109"/>
      <c r="AR541" s="109"/>
      <c r="AS541" s="109"/>
      <c r="AT541" s="109"/>
      <c r="AU541" s="109"/>
      <c r="AV541" s="109"/>
    </row>
    <row r="542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  <c r="AA542" s="109"/>
      <c r="AB542" s="109"/>
      <c r="AC542" s="109"/>
      <c r="AD542" s="109"/>
      <c r="AE542" s="109"/>
      <c r="AF542" s="109"/>
      <c r="AG542" s="109"/>
      <c r="AH542" s="109"/>
      <c r="AI542" s="109"/>
      <c r="AJ542" s="109"/>
      <c r="AK542" s="109"/>
      <c r="AL542" s="109"/>
      <c r="AM542" s="109"/>
      <c r="AN542" s="109"/>
      <c r="AO542" s="109"/>
      <c r="AP542" s="109"/>
      <c r="AQ542" s="109"/>
      <c r="AR542" s="109"/>
      <c r="AS542" s="109"/>
      <c r="AT542" s="109"/>
      <c r="AU542" s="109"/>
      <c r="AV542" s="109"/>
    </row>
    <row r="543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  <c r="AA543" s="109"/>
      <c r="AB543" s="109"/>
      <c r="AC543" s="109"/>
      <c r="AD543" s="109"/>
      <c r="AE543" s="109"/>
      <c r="AF543" s="109"/>
      <c r="AG543" s="109"/>
      <c r="AH543" s="109"/>
      <c r="AI543" s="109"/>
      <c r="AJ543" s="109"/>
      <c r="AK543" s="109"/>
      <c r="AL543" s="109"/>
      <c r="AM543" s="109"/>
      <c r="AN543" s="109"/>
      <c r="AO543" s="109"/>
      <c r="AP543" s="109"/>
      <c r="AQ543" s="109"/>
      <c r="AR543" s="109"/>
      <c r="AS543" s="109"/>
      <c r="AT543" s="109"/>
      <c r="AU543" s="109"/>
      <c r="AV543" s="109"/>
    </row>
    <row r="544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  <c r="AA544" s="109"/>
      <c r="AB544" s="109"/>
      <c r="AC544" s="109"/>
      <c r="AD544" s="109"/>
      <c r="AE544" s="109"/>
      <c r="AF544" s="109"/>
      <c r="AG544" s="109"/>
      <c r="AH544" s="109"/>
      <c r="AI544" s="109"/>
      <c r="AJ544" s="109"/>
      <c r="AK544" s="109"/>
      <c r="AL544" s="109"/>
      <c r="AM544" s="109"/>
      <c r="AN544" s="109"/>
      <c r="AO544" s="109"/>
      <c r="AP544" s="109"/>
      <c r="AQ544" s="109"/>
      <c r="AR544" s="109"/>
      <c r="AS544" s="109"/>
      <c r="AT544" s="109"/>
      <c r="AU544" s="109"/>
      <c r="AV544" s="109"/>
    </row>
    <row r="545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  <c r="AA545" s="109"/>
      <c r="AB545" s="109"/>
      <c r="AC545" s="109"/>
      <c r="AD545" s="109"/>
      <c r="AE545" s="109"/>
      <c r="AF545" s="109"/>
      <c r="AG545" s="109"/>
      <c r="AH545" s="109"/>
      <c r="AI545" s="109"/>
      <c r="AJ545" s="109"/>
      <c r="AK545" s="109"/>
      <c r="AL545" s="109"/>
      <c r="AM545" s="109"/>
      <c r="AN545" s="109"/>
      <c r="AO545" s="109"/>
      <c r="AP545" s="109"/>
      <c r="AQ545" s="109"/>
      <c r="AR545" s="109"/>
      <c r="AS545" s="109"/>
      <c r="AT545" s="109"/>
      <c r="AU545" s="109"/>
      <c r="AV545" s="109"/>
    </row>
    <row r="546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  <c r="AA546" s="109"/>
      <c r="AB546" s="109"/>
      <c r="AC546" s="109"/>
      <c r="AD546" s="109"/>
      <c r="AE546" s="109"/>
      <c r="AF546" s="109"/>
      <c r="AG546" s="109"/>
      <c r="AH546" s="109"/>
      <c r="AI546" s="109"/>
      <c r="AJ546" s="109"/>
      <c r="AK546" s="109"/>
      <c r="AL546" s="109"/>
      <c r="AM546" s="109"/>
      <c r="AN546" s="109"/>
      <c r="AO546" s="109"/>
      <c r="AP546" s="109"/>
      <c r="AQ546" s="109"/>
      <c r="AR546" s="109"/>
      <c r="AS546" s="109"/>
      <c r="AT546" s="109"/>
      <c r="AU546" s="109"/>
      <c r="AV546" s="109"/>
    </row>
    <row r="547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  <c r="AA547" s="109"/>
      <c r="AB547" s="109"/>
      <c r="AC547" s="109"/>
      <c r="AD547" s="109"/>
      <c r="AE547" s="109"/>
      <c r="AF547" s="109"/>
      <c r="AG547" s="109"/>
      <c r="AH547" s="109"/>
      <c r="AI547" s="109"/>
      <c r="AJ547" s="109"/>
      <c r="AK547" s="109"/>
      <c r="AL547" s="109"/>
      <c r="AM547" s="109"/>
      <c r="AN547" s="109"/>
      <c r="AO547" s="109"/>
      <c r="AP547" s="109"/>
      <c r="AQ547" s="109"/>
      <c r="AR547" s="109"/>
      <c r="AS547" s="109"/>
      <c r="AT547" s="109"/>
      <c r="AU547" s="109"/>
      <c r="AV547" s="109"/>
    </row>
    <row r="548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  <c r="AA548" s="109"/>
      <c r="AB548" s="109"/>
      <c r="AC548" s="109"/>
      <c r="AD548" s="109"/>
      <c r="AE548" s="109"/>
      <c r="AF548" s="109"/>
      <c r="AG548" s="109"/>
      <c r="AH548" s="109"/>
      <c r="AI548" s="109"/>
      <c r="AJ548" s="109"/>
      <c r="AK548" s="109"/>
      <c r="AL548" s="109"/>
      <c r="AM548" s="109"/>
      <c r="AN548" s="109"/>
      <c r="AO548" s="109"/>
      <c r="AP548" s="109"/>
      <c r="AQ548" s="109"/>
      <c r="AR548" s="109"/>
      <c r="AS548" s="109"/>
      <c r="AT548" s="109"/>
      <c r="AU548" s="109"/>
      <c r="AV548" s="109"/>
    </row>
    <row r="549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  <c r="AA549" s="109"/>
      <c r="AB549" s="109"/>
      <c r="AC549" s="109"/>
      <c r="AD549" s="109"/>
      <c r="AE549" s="109"/>
      <c r="AF549" s="109"/>
      <c r="AG549" s="109"/>
      <c r="AH549" s="109"/>
      <c r="AI549" s="109"/>
      <c r="AJ549" s="109"/>
      <c r="AK549" s="109"/>
      <c r="AL549" s="109"/>
      <c r="AM549" s="109"/>
      <c r="AN549" s="109"/>
      <c r="AO549" s="109"/>
      <c r="AP549" s="109"/>
      <c r="AQ549" s="109"/>
      <c r="AR549" s="109"/>
      <c r="AS549" s="109"/>
      <c r="AT549" s="109"/>
      <c r="AU549" s="109"/>
      <c r="AV549" s="109"/>
    </row>
    <row r="550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  <c r="AA550" s="109"/>
      <c r="AB550" s="109"/>
      <c r="AC550" s="109"/>
      <c r="AD550" s="109"/>
      <c r="AE550" s="109"/>
      <c r="AF550" s="109"/>
      <c r="AG550" s="109"/>
      <c r="AH550" s="109"/>
      <c r="AI550" s="109"/>
      <c r="AJ550" s="109"/>
      <c r="AK550" s="109"/>
      <c r="AL550" s="109"/>
      <c r="AM550" s="109"/>
      <c r="AN550" s="109"/>
      <c r="AO550" s="109"/>
      <c r="AP550" s="109"/>
      <c r="AQ550" s="109"/>
      <c r="AR550" s="109"/>
      <c r="AS550" s="109"/>
      <c r="AT550" s="109"/>
      <c r="AU550" s="109"/>
      <c r="AV550" s="109"/>
    </row>
    <row r="551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  <c r="AA551" s="109"/>
      <c r="AB551" s="109"/>
      <c r="AC551" s="109"/>
      <c r="AD551" s="109"/>
      <c r="AE551" s="109"/>
      <c r="AF551" s="109"/>
      <c r="AG551" s="109"/>
      <c r="AH551" s="109"/>
      <c r="AI551" s="109"/>
      <c r="AJ551" s="109"/>
      <c r="AK551" s="109"/>
      <c r="AL551" s="109"/>
      <c r="AM551" s="109"/>
      <c r="AN551" s="109"/>
      <c r="AO551" s="109"/>
      <c r="AP551" s="109"/>
      <c r="AQ551" s="109"/>
      <c r="AR551" s="109"/>
      <c r="AS551" s="109"/>
      <c r="AT551" s="109"/>
      <c r="AU551" s="109"/>
      <c r="AV551" s="109"/>
    </row>
    <row r="552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  <c r="AA552" s="109"/>
      <c r="AB552" s="109"/>
      <c r="AC552" s="109"/>
      <c r="AD552" s="109"/>
      <c r="AE552" s="109"/>
      <c r="AF552" s="109"/>
      <c r="AG552" s="109"/>
      <c r="AH552" s="109"/>
      <c r="AI552" s="109"/>
      <c r="AJ552" s="109"/>
      <c r="AK552" s="109"/>
      <c r="AL552" s="109"/>
      <c r="AM552" s="109"/>
      <c r="AN552" s="109"/>
      <c r="AO552" s="109"/>
      <c r="AP552" s="109"/>
      <c r="AQ552" s="109"/>
      <c r="AR552" s="109"/>
      <c r="AS552" s="109"/>
      <c r="AT552" s="109"/>
      <c r="AU552" s="109"/>
      <c r="AV552" s="109"/>
    </row>
    <row r="553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  <c r="AA553" s="109"/>
      <c r="AB553" s="109"/>
      <c r="AC553" s="109"/>
      <c r="AD553" s="109"/>
      <c r="AE553" s="109"/>
      <c r="AF553" s="109"/>
      <c r="AG553" s="109"/>
      <c r="AH553" s="109"/>
      <c r="AI553" s="109"/>
      <c r="AJ553" s="109"/>
      <c r="AK553" s="109"/>
      <c r="AL553" s="109"/>
      <c r="AM553" s="109"/>
      <c r="AN553" s="109"/>
      <c r="AO553" s="109"/>
      <c r="AP553" s="109"/>
      <c r="AQ553" s="109"/>
      <c r="AR553" s="109"/>
      <c r="AS553" s="109"/>
      <c r="AT553" s="109"/>
      <c r="AU553" s="109"/>
      <c r="AV553" s="109"/>
    </row>
    <row r="554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  <c r="AA554" s="109"/>
      <c r="AB554" s="109"/>
      <c r="AC554" s="109"/>
      <c r="AD554" s="109"/>
      <c r="AE554" s="109"/>
      <c r="AF554" s="109"/>
      <c r="AG554" s="109"/>
      <c r="AH554" s="109"/>
      <c r="AI554" s="109"/>
      <c r="AJ554" s="109"/>
      <c r="AK554" s="109"/>
      <c r="AL554" s="109"/>
      <c r="AM554" s="109"/>
      <c r="AN554" s="109"/>
      <c r="AO554" s="109"/>
      <c r="AP554" s="109"/>
      <c r="AQ554" s="109"/>
      <c r="AR554" s="109"/>
      <c r="AS554" s="109"/>
      <c r="AT554" s="109"/>
      <c r="AU554" s="109"/>
      <c r="AV554" s="109"/>
    </row>
    <row r="555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  <c r="AA555" s="109"/>
      <c r="AB555" s="109"/>
      <c r="AC555" s="109"/>
      <c r="AD555" s="109"/>
      <c r="AE555" s="109"/>
      <c r="AF555" s="109"/>
      <c r="AG555" s="109"/>
      <c r="AH555" s="109"/>
      <c r="AI555" s="109"/>
      <c r="AJ555" s="109"/>
      <c r="AK555" s="109"/>
      <c r="AL555" s="109"/>
      <c r="AM555" s="109"/>
      <c r="AN555" s="109"/>
      <c r="AO555" s="109"/>
      <c r="AP555" s="109"/>
      <c r="AQ555" s="109"/>
      <c r="AR555" s="109"/>
      <c r="AS555" s="109"/>
      <c r="AT555" s="109"/>
      <c r="AU555" s="109"/>
      <c r="AV555" s="109"/>
    </row>
    <row r="556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  <c r="AA556" s="109"/>
      <c r="AB556" s="109"/>
      <c r="AC556" s="109"/>
      <c r="AD556" s="109"/>
      <c r="AE556" s="109"/>
      <c r="AF556" s="109"/>
      <c r="AG556" s="109"/>
      <c r="AH556" s="109"/>
      <c r="AI556" s="109"/>
      <c r="AJ556" s="109"/>
      <c r="AK556" s="109"/>
      <c r="AL556" s="109"/>
      <c r="AM556" s="109"/>
      <c r="AN556" s="109"/>
      <c r="AO556" s="109"/>
      <c r="AP556" s="109"/>
      <c r="AQ556" s="109"/>
      <c r="AR556" s="109"/>
      <c r="AS556" s="109"/>
      <c r="AT556" s="109"/>
      <c r="AU556" s="109"/>
      <c r="AV556" s="109"/>
    </row>
    <row r="557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  <c r="AA557" s="109"/>
      <c r="AB557" s="109"/>
      <c r="AC557" s="109"/>
      <c r="AD557" s="109"/>
      <c r="AE557" s="109"/>
      <c r="AF557" s="109"/>
      <c r="AG557" s="109"/>
      <c r="AH557" s="109"/>
      <c r="AI557" s="109"/>
      <c r="AJ557" s="109"/>
      <c r="AK557" s="109"/>
      <c r="AL557" s="109"/>
      <c r="AM557" s="109"/>
      <c r="AN557" s="109"/>
      <c r="AO557" s="109"/>
      <c r="AP557" s="109"/>
      <c r="AQ557" s="109"/>
      <c r="AR557" s="109"/>
      <c r="AS557" s="109"/>
      <c r="AT557" s="109"/>
      <c r="AU557" s="109"/>
      <c r="AV557" s="109"/>
    </row>
    <row r="558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  <c r="AA558" s="109"/>
      <c r="AB558" s="109"/>
      <c r="AC558" s="109"/>
      <c r="AD558" s="109"/>
      <c r="AE558" s="109"/>
      <c r="AF558" s="109"/>
      <c r="AG558" s="109"/>
      <c r="AH558" s="109"/>
      <c r="AI558" s="109"/>
      <c r="AJ558" s="109"/>
      <c r="AK558" s="109"/>
      <c r="AL558" s="109"/>
      <c r="AM558" s="109"/>
      <c r="AN558" s="109"/>
      <c r="AO558" s="109"/>
      <c r="AP558" s="109"/>
      <c r="AQ558" s="109"/>
      <c r="AR558" s="109"/>
      <c r="AS558" s="109"/>
      <c r="AT558" s="109"/>
      <c r="AU558" s="109"/>
      <c r="AV558" s="109"/>
    </row>
    <row r="559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  <c r="AA559" s="109"/>
      <c r="AB559" s="109"/>
      <c r="AC559" s="109"/>
      <c r="AD559" s="109"/>
      <c r="AE559" s="109"/>
      <c r="AF559" s="109"/>
      <c r="AG559" s="109"/>
      <c r="AH559" s="109"/>
      <c r="AI559" s="109"/>
      <c r="AJ559" s="109"/>
      <c r="AK559" s="109"/>
      <c r="AL559" s="109"/>
      <c r="AM559" s="109"/>
      <c r="AN559" s="109"/>
      <c r="AO559" s="109"/>
      <c r="AP559" s="109"/>
      <c r="AQ559" s="109"/>
      <c r="AR559" s="109"/>
      <c r="AS559" s="109"/>
      <c r="AT559" s="109"/>
      <c r="AU559" s="109"/>
      <c r="AV559" s="109"/>
    </row>
    <row r="560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  <c r="AA560" s="109"/>
      <c r="AB560" s="109"/>
      <c r="AC560" s="109"/>
      <c r="AD560" s="109"/>
      <c r="AE560" s="109"/>
      <c r="AF560" s="109"/>
      <c r="AG560" s="109"/>
      <c r="AH560" s="109"/>
      <c r="AI560" s="109"/>
      <c r="AJ560" s="109"/>
      <c r="AK560" s="109"/>
      <c r="AL560" s="109"/>
      <c r="AM560" s="109"/>
      <c r="AN560" s="109"/>
      <c r="AO560" s="109"/>
      <c r="AP560" s="109"/>
      <c r="AQ560" s="109"/>
      <c r="AR560" s="109"/>
      <c r="AS560" s="109"/>
      <c r="AT560" s="109"/>
      <c r="AU560" s="109"/>
      <c r="AV560" s="109"/>
    </row>
    <row r="561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  <c r="AA561" s="109"/>
      <c r="AB561" s="109"/>
      <c r="AC561" s="109"/>
      <c r="AD561" s="109"/>
      <c r="AE561" s="109"/>
      <c r="AF561" s="109"/>
      <c r="AG561" s="109"/>
      <c r="AH561" s="109"/>
      <c r="AI561" s="109"/>
      <c r="AJ561" s="109"/>
      <c r="AK561" s="109"/>
      <c r="AL561" s="109"/>
      <c r="AM561" s="109"/>
      <c r="AN561" s="109"/>
      <c r="AO561" s="109"/>
      <c r="AP561" s="109"/>
      <c r="AQ561" s="109"/>
      <c r="AR561" s="109"/>
      <c r="AS561" s="109"/>
      <c r="AT561" s="109"/>
      <c r="AU561" s="109"/>
      <c r="AV561" s="109"/>
    </row>
    <row r="562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  <c r="AA562" s="109"/>
      <c r="AB562" s="109"/>
      <c r="AC562" s="109"/>
      <c r="AD562" s="109"/>
      <c r="AE562" s="109"/>
      <c r="AF562" s="109"/>
      <c r="AG562" s="109"/>
      <c r="AH562" s="109"/>
      <c r="AI562" s="109"/>
      <c r="AJ562" s="109"/>
      <c r="AK562" s="109"/>
      <c r="AL562" s="109"/>
      <c r="AM562" s="109"/>
      <c r="AN562" s="109"/>
      <c r="AO562" s="109"/>
      <c r="AP562" s="109"/>
      <c r="AQ562" s="109"/>
      <c r="AR562" s="109"/>
      <c r="AS562" s="109"/>
      <c r="AT562" s="109"/>
      <c r="AU562" s="109"/>
      <c r="AV562" s="109"/>
    </row>
    <row r="563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  <c r="AA563" s="109"/>
      <c r="AB563" s="109"/>
      <c r="AC563" s="109"/>
      <c r="AD563" s="109"/>
      <c r="AE563" s="109"/>
      <c r="AF563" s="109"/>
      <c r="AG563" s="109"/>
      <c r="AH563" s="109"/>
      <c r="AI563" s="109"/>
      <c r="AJ563" s="109"/>
      <c r="AK563" s="109"/>
      <c r="AL563" s="109"/>
      <c r="AM563" s="109"/>
      <c r="AN563" s="109"/>
      <c r="AO563" s="109"/>
      <c r="AP563" s="109"/>
      <c r="AQ563" s="109"/>
      <c r="AR563" s="109"/>
      <c r="AS563" s="109"/>
      <c r="AT563" s="109"/>
      <c r="AU563" s="109"/>
      <c r="AV563" s="109"/>
    </row>
    <row r="564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  <c r="AA564" s="109"/>
      <c r="AB564" s="109"/>
      <c r="AC564" s="109"/>
      <c r="AD564" s="109"/>
      <c r="AE564" s="109"/>
      <c r="AF564" s="109"/>
      <c r="AG564" s="109"/>
      <c r="AH564" s="109"/>
      <c r="AI564" s="109"/>
      <c r="AJ564" s="109"/>
      <c r="AK564" s="109"/>
      <c r="AL564" s="109"/>
      <c r="AM564" s="109"/>
      <c r="AN564" s="109"/>
      <c r="AO564" s="109"/>
      <c r="AP564" s="109"/>
      <c r="AQ564" s="109"/>
      <c r="AR564" s="109"/>
      <c r="AS564" s="109"/>
      <c r="AT564" s="109"/>
      <c r="AU564" s="109"/>
      <c r="AV564" s="109"/>
    </row>
    <row r="565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  <c r="AA565" s="109"/>
      <c r="AB565" s="109"/>
      <c r="AC565" s="109"/>
      <c r="AD565" s="109"/>
      <c r="AE565" s="109"/>
      <c r="AF565" s="109"/>
      <c r="AG565" s="109"/>
      <c r="AH565" s="109"/>
      <c r="AI565" s="109"/>
      <c r="AJ565" s="109"/>
      <c r="AK565" s="109"/>
      <c r="AL565" s="109"/>
      <c r="AM565" s="109"/>
      <c r="AN565" s="109"/>
      <c r="AO565" s="109"/>
      <c r="AP565" s="109"/>
      <c r="AQ565" s="109"/>
      <c r="AR565" s="109"/>
      <c r="AS565" s="109"/>
      <c r="AT565" s="109"/>
      <c r="AU565" s="109"/>
      <c r="AV565" s="109"/>
    </row>
    <row r="566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  <c r="AA566" s="109"/>
      <c r="AB566" s="109"/>
      <c r="AC566" s="109"/>
      <c r="AD566" s="109"/>
      <c r="AE566" s="109"/>
      <c r="AF566" s="109"/>
      <c r="AG566" s="109"/>
      <c r="AH566" s="109"/>
      <c r="AI566" s="109"/>
      <c r="AJ566" s="109"/>
      <c r="AK566" s="109"/>
      <c r="AL566" s="109"/>
      <c r="AM566" s="109"/>
      <c r="AN566" s="109"/>
      <c r="AO566" s="109"/>
      <c r="AP566" s="109"/>
      <c r="AQ566" s="109"/>
      <c r="AR566" s="109"/>
      <c r="AS566" s="109"/>
      <c r="AT566" s="109"/>
      <c r="AU566" s="109"/>
      <c r="AV566" s="109"/>
    </row>
    <row r="567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  <c r="AA567" s="109"/>
      <c r="AB567" s="109"/>
      <c r="AC567" s="109"/>
      <c r="AD567" s="109"/>
      <c r="AE567" s="109"/>
      <c r="AF567" s="109"/>
      <c r="AG567" s="109"/>
      <c r="AH567" s="109"/>
      <c r="AI567" s="109"/>
      <c r="AJ567" s="109"/>
      <c r="AK567" s="109"/>
      <c r="AL567" s="109"/>
      <c r="AM567" s="109"/>
      <c r="AN567" s="109"/>
      <c r="AO567" s="109"/>
      <c r="AP567" s="109"/>
      <c r="AQ567" s="109"/>
      <c r="AR567" s="109"/>
      <c r="AS567" s="109"/>
      <c r="AT567" s="109"/>
      <c r="AU567" s="109"/>
      <c r="AV567" s="109"/>
    </row>
    <row r="568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  <c r="AA568" s="109"/>
      <c r="AB568" s="109"/>
      <c r="AC568" s="109"/>
      <c r="AD568" s="109"/>
      <c r="AE568" s="109"/>
      <c r="AF568" s="109"/>
      <c r="AG568" s="109"/>
      <c r="AH568" s="109"/>
      <c r="AI568" s="109"/>
      <c r="AJ568" s="109"/>
      <c r="AK568" s="109"/>
      <c r="AL568" s="109"/>
      <c r="AM568" s="109"/>
      <c r="AN568" s="109"/>
      <c r="AO568" s="109"/>
      <c r="AP568" s="109"/>
      <c r="AQ568" s="109"/>
      <c r="AR568" s="109"/>
      <c r="AS568" s="109"/>
      <c r="AT568" s="109"/>
      <c r="AU568" s="109"/>
      <c r="AV568" s="109"/>
    </row>
    <row r="569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  <c r="AA569" s="109"/>
      <c r="AB569" s="109"/>
      <c r="AC569" s="109"/>
      <c r="AD569" s="109"/>
      <c r="AE569" s="109"/>
      <c r="AF569" s="109"/>
      <c r="AG569" s="109"/>
      <c r="AH569" s="109"/>
      <c r="AI569" s="109"/>
      <c r="AJ569" s="109"/>
      <c r="AK569" s="109"/>
      <c r="AL569" s="109"/>
      <c r="AM569" s="109"/>
      <c r="AN569" s="109"/>
      <c r="AO569" s="109"/>
      <c r="AP569" s="109"/>
      <c r="AQ569" s="109"/>
      <c r="AR569" s="109"/>
      <c r="AS569" s="109"/>
      <c r="AT569" s="109"/>
      <c r="AU569" s="109"/>
      <c r="AV569" s="109"/>
    </row>
    <row r="570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  <c r="AA570" s="109"/>
      <c r="AB570" s="109"/>
      <c r="AC570" s="109"/>
      <c r="AD570" s="109"/>
      <c r="AE570" s="109"/>
      <c r="AF570" s="109"/>
      <c r="AG570" s="109"/>
      <c r="AH570" s="109"/>
      <c r="AI570" s="109"/>
      <c r="AJ570" s="109"/>
      <c r="AK570" s="109"/>
      <c r="AL570" s="109"/>
      <c r="AM570" s="109"/>
      <c r="AN570" s="109"/>
      <c r="AO570" s="109"/>
      <c r="AP570" s="109"/>
      <c r="AQ570" s="109"/>
      <c r="AR570" s="109"/>
      <c r="AS570" s="109"/>
      <c r="AT570" s="109"/>
      <c r="AU570" s="109"/>
      <c r="AV570" s="109"/>
    </row>
    <row r="571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  <c r="AA571" s="109"/>
      <c r="AB571" s="109"/>
      <c r="AC571" s="109"/>
      <c r="AD571" s="109"/>
      <c r="AE571" s="109"/>
      <c r="AF571" s="109"/>
      <c r="AG571" s="109"/>
      <c r="AH571" s="109"/>
      <c r="AI571" s="109"/>
      <c r="AJ571" s="109"/>
      <c r="AK571" s="109"/>
      <c r="AL571" s="109"/>
      <c r="AM571" s="109"/>
      <c r="AN571" s="109"/>
      <c r="AO571" s="109"/>
      <c r="AP571" s="109"/>
      <c r="AQ571" s="109"/>
      <c r="AR571" s="109"/>
      <c r="AS571" s="109"/>
      <c r="AT571" s="109"/>
      <c r="AU571" s="109"/>
      <c r="AV571" s="109"/>
    </row>
    <row r="572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  <c r="AA572" s="109"/>
      <c r="AB572" s="109"/>
      <c r="AC572" s="109"/>
      <c r="AD572" s="109"/>
      <c r="AE572" s="109"/>
      <c r="AF572" s="109"/>
      <c r="AG572" s="109"/>
      <c r="AH572" s="109"/>
      <c r="AI572" s="109"/>
      <c r="AJ572" s="109"/>
      <c r="AK572" s="109"/>
      <c r="AL572" s="109"/>
      <c r="AM572" s="109"/>
      <c r="AN572" s="109"/>
      <c r="AO572" s="109"/>
      <c r="AP572" s="109"/>
      <c r="AQ572" s="109"/>
      <c r="AR572" s="109"/>
      <c r="AS572" s="109"/>
      <c r="AT572" s="109"/>
      <c r="AU572" s="109"/>
      <c r="AV572" s="109"/>
    </row>
    <row r="573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  <c r="AA573" s="109"/>
      <c r="AB573" s="109"/>
      <c r="AC573" s="109"/>
      <c r="AD573" s="109"/>
      <c r="AE573" s="109"/>
      <c r="AF573" s="109"/>
      <c r="AG573" s="109"/>
      <c r="AH573" s="109"/>
      <c r="AI573" s="109"/>
      <c r="AJ573" s="109"/>
      <c r="AK573" s="109"/>
      <c r="AL573" s="109"/>
      <c r="AM573" s="109"/>
      <c r="AN573" s="109"/>
      <c r="AO573" s="109"/>
      <c r="AP573" s="109"/>
      <c r="AQ573" s="109"/>
      <c r="AR573" s="109"/>
      <c r="AS573" s="109"/>
      <c r="AT573" s="109"/>
      <c r="AU573" s="109"/>
      <c r="AV573" s="109"/>
    </row>
    <row r="574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  <c r="AA574" s="109"/>
      <c r="AB574" s="109"/>
      <c r="AC574" s="109"/>
      <c r="AD574" s="109"/>
      <c r="AE574" s="109"/>
      <c r="AF574" s="109"/>
      <c r="AG574" s="109"/>
      <c r="AH574" s="109"/>
      <c r="AI574" s="109"/>
      <c r="AJ574" s="109"/>
      <c r="AK574" s="109"/>
      <c r="AL574" s="109"/>
      <c r="AM574" s="109"/>
      <c r="AN574" s="109"/>
      <c r="AO574" s="109"/>
      <c r="AP574" s="109"/>
      <c r="AQ574" s="109"/>
      <c r="AR574" s="109"/>
      <c r="AS574" s="109"/>
      <c r="AT574" s="109"/>
      <c r="AU574" s="109"/>
      <c r="AV574" s="109"/>
    </row>
    <row r="575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  <c r="AA575" s="109"/>
      <c r="AB575" s="109"/>
      <c r="AC575" s="109"/>
      <c r="AD575" s="109"/>
      <c r="AE575" s="109"/>
      <c r="AF575" s="109"/>
      <c r="AG575" s="109"/>
      <c r="AH575" s="109"/>
      <c r="AI575" s="109"/>
      <c r="AJ575" s="109"/>
      <c r="AK575" s="109"/>
      <c r="AL575" s="109"/>
      <c r="AM575" s="109"/>
      <c r="AN575" s="109"/>
      <c r="AO575" s="109"/>
      <c r="AP575" s="109"/>
      <c r="AQ575" s="109"/>
      <c r="AR575" s="109"/>
      <c r="AS575" s="109"/>
      <c r="AT575" s="109"/>
      <c r="AU575" s="109"/>
      <c r="AV575" s="109"/>
    </row>
    <row r="576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  <c r="AA576" s="109"/>
      <c r="AB576" s="109"/>
      <c r="AC576" s="109"/>
      <c r="AD576" s="109"/>
      <c r="AE576" s="109"/>
      <c r="AF576" s="109"/>
      <c r="AG576" s="109"/>
      <c r="AH576" s="109"/>
      <c r="AI576" s="109"/>
      <c r="AJ576" s="109"/>
      <c r="AK576" s="109"/>
      <c r="AL576" s="109"/>
      <c r="AM576" s="109"/>
      <c r="AN576" s="109"/>
      <c r="AO576" s="109"/>
      <c r="AP576" s="109"/>
      <c r="AQ576" s="109"/>
      <c r="AR576" s="109"/>
      <c r="AS576" s="109"/>
      <c r="AT576" s="109"/>
      <c r="AU576" s="109"/>
      <c r="AV576" s="109"/>
    </row>
    <row r="577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  <c r="AA577" s="109"/>
      <c r="AB577" s="109"/>
      <c r="AC577" s="109"/>
      <c r="AD577" s="109"/>
      <c r="AE577" s="109"/>
      <c r="AF577" s="109"/>
      <c r="AG577" s="109"/>
      <c r="AH577" s="109"/>
      <c r="AI577" s="109"/>
      <c r="AJ577" s="109"/>
      <c r="AK577" s="109"/>
      <c r="AL577" s="109"/>
      <c r="AM577" s="109"/>
      <c r="AN577" s="109"/>
      <c r="AO577" s="109"/>
      <c r="AP577" s="109"/>
      <c r="AQ577" s="109"/>
      <c r="AR577" s="109"/>
      <c r="AS577" s="109"/>
      <c r="AT577" s="109"/>
      <c r="AU577" s="109"/>
      <c r="AV577" s="109"/>
    </row>
    <row r="578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  <c r="AA578" s="109"/>
      <c r="AB578" s="109"/>
      <c r="AC578" s="109"/>
      <c r="AD578" s="109"/>
      <c r="AE578" s="109"/>
      <c r="AF578" s="109"/>
      <c r="AG578" s="109"/>
      <c r="AH578" s="109"/>
      <c r="AI578" s="109"/>
      <c r="AJ578" s="109"/>
      <c r="AK578" s="109"/>
      <c r="AL578" s="109"/>
      <c r="AM578" s="109"/>
      <c r="AN578" s="109"/>
      <c r="AO578" s="109"/>
      <c r="AP578" s="109"/>
      <c r="AQ578" s="109"/>
      <c r="AR578" s="109"/>
      <c r="AS578" s="109"/>
      <c r="AT578" s="109"/>
      <c r="AU578" s="109"/>
      <c r="AV578" s="109"/>
    </row>
    <row r="579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  <c r="AA579" s="109"/>
      <c r="AB579" s="109"/>
      <c r="AC579" s="109"/>
      <c r="AD579" s="109"/>
      <c r="AE579" s="109"/>
      <c r="AF579" s="109"/>
      <c r="AG579" s="109"/>
      <c r="AH579" s="109"/>
      <c r="AI579" s="109"/>
      <c r="AJ579" s="109"/>
      <c r="AK579" s="109"/>
      <c r="AL579" s="109"/>
      <c r="AM579" s="109"/>
      <c r="AN579" s="109"/>
      <c r="AO579" s="109"/>
      <c r="AP579" s="109"/>
      <c r="AQ579" s="109"/>
      <c r="AR579" s="109"/>
      <c r="AS579" s="109"/>
      <c r="AT579" s="109"/>
      <c r="AU579" s="109"/>
      <c r="AV579" s="109"/>
    </row>
    <row r="580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  <c r="AA580" s="109"/>
      <c r="AB580" s="109"/>
      <c r="AC580" s="109"/>
      <c r="AD580" s="109"/>
      <c r="AE580" s="109"/>
      <c r="AF580" s="109"/>
      <c r="AG580" s="109"/>
      <c r="AH580" s="109"/>
      <c r="AI580" s="109"/>
      <c r="AJ580" s="109"/>
      <c r="AK580" s="109"/>
      <c r="AL580" s="109"/>
      <c r="AM580" s="109"/>
      <c r="AN580" s="109"/>
      <c r="AO580" s="109"/>
      <c r="AP580" s="109"/>
      <c r="AQ580" s="109"/>
      <c r="AR580" s="109"/>
      <c r="AS580" s="109"/>
      <c r="AT580" s="109"/>
      <c r="AU580" s="109"/>
      <c r="AV580" s="109"/>
    </row>
    <row r="581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  <c r="AA581" s="109"/>
      <c r="AB581" s="109"/>
      <c r="AC581" s="109"/>
      <c r="AD581" s="109"/>
      <c r="AE581" s="109"/>
      <c r="AF581" s="109"/>
      <c r="AG581" s="109"/>
      <c r="AH581" s="109"/>
      <c r="AI581" s="109"/>
      <c r="AJ581" s="109"/>
      <c r="AK581" s="109"/>
      <c r="AL581" s="109"/>
      <c r="AM581" s="109"/>
      <c r="AN581" s="109"/>
      <c r="AO581" s="109"/>
      <c r="AP581" s="109"/>
      <c r="AQ581" s="109"/>
      <c r="AR581" s="109"/>
      <c r="AS581" s="109"/>
      <c r="AT581" s="109"/>
      <c r="AU581" s="109"/>
      <c r="AV581" s="109"/>
    </row>
    <row r="582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  <c r="AA582" s="109"/>
      <c r="AB582" s="109"/>
      <c r="AC582" s="109"/>
      <c r="AD582" s="109"/>
      <c r="AE582" s="109"/>
      <c r="AF582" s="109"/>
      <c r="AG582" s="109"/>
      <c r="AH582" s="109"/>
      <c r="AI582" s="109"/>
      <c r="AJ582" s="109"/>
      <c r="AK582" s="109"/>
      <c r="AL582" s="109"/>
      <c r="AM582" s="109"/>
      <c r="AN582" s="109"/>
      <c r="AO582" s="109"/>
      <c r="AP582" s="109"/>
      <c r="AQ582" s="109"/>
      <c r="AR582" s="109"/>
      <c r="AS582" s="109"/>
      <c r="AT582" s="109"/>
      <c r="AU582" s="109"/>
      <c r="AV582" s="109"/>
    </row>
    <row r="583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  <c r="AA583" s="109"/>
      <c r="AB583" s="109"/>
      <c r="AC583" s="109"/>
      <c r="AD583" s="109"/>
      <c r="AE583" s="109"/>
      <c r="AF583" s="109"/>
      <c r="AG583" s="109"/>
      <c r="AH583" s="109"/>
      <c r="AI583" s="109"/>
      <c r="AJ583" s="109"/>
      <c r="AK583" s="109"/>
      <c r="AL583" s="109"/>
      <c r="AM583" s="109"/>
      <c r="AN583" s="109"/>
      <c r="AO583" s="109"/>
      <c r="AP583" s="109"/>
      <c r="AQ583" s="109"/>
      <c r="AR583" s="109"/>
      <c r="AS583" s="109"/>
      <c r="AT583" s="109"/>
      <c r="AU583" s="109"/>
      <c r="AV583" s="109"/>
    </row>
    <row r="584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  <c r="AA584" s="109"/>
      <c r="AB584" s="109"/>
      <c r="AC584" s="109"/>
      <c r="AD584" s="109"/>
      <c r="AE584" s="109"/>
      <c r="AF584" s="109"/>
      <c r="AG584" s="109"/>
      <c r="AH584" s="109"/>
      <c r="AI584" s="109"/>
      <c r="AJ584" s="109"/>
      <c r="AK584" s="109"/>
      <c r="AL584" s="109"/>
      <c r="AM584" s="109"/>
      <c r="AN584" s="109"/>
      <c r="AO584" s="109"/>
      <c r="AP584" s="109"/>
      <c r="AQ584" s="109"/>
      <c r="AR584" s="109"/>
      <c r="AS584" s="109"/>
      <c r="AT584" s="109"/>
      <c r="AU584" s="109"/>
      <c r="AV584" s="109"/>
    </row>
    <row r="585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  <c r="AA585" s="109"/>
      <c r="AB585" s="109"/>
      <c r="AC585" s="109"/>
      <c r="AD585" s="109"/>
      <c r="AE585" s="109"/>
      <c r="AF585" s="109"/>
      <c r="AG585" s="109"/>
      <c r="AH585" s="109"/>
      <c r="AI585" s="109"/>
      <c r="AJ585" s="109"/>
      <c r="AK585" s="109"/>
      <c r="AL585" s="109"/>
      <c r="AM585" s="109"/>
      <c r="AN585" s="109"/>
      <c r="AO585" s="109"/>
      <c r="AP585" s="109"/>
      <c r="AQ585" s="109"/>
      <c r="AR585" s="109"/>
      <c r="AS585" s="109"/>
      <c r="AT585" s="109"/>
      <c r="AU585" s="109"/>
      <c r="AV585" s="109"/>
    </row>
    <row r="586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  <c r="AA586" s="109"/>
      <c r="AB586" s="109"/>
      <c r="AC586" s="109"/>
      <c r="AD586" s="109"/>
      <c r="AE586" s="109"/>
      <c r="AF586" s="109"/>
      <c r="AG586" s="109"/>
      <c r="AH586" s="109"/>
      <c r="AI586" s="109"/>
      <c r="AJ586" s="109"/>
      <c r="AK586" s="109"/>
      <c r="AL586" s="109"/>
      <c r="AM586" s="109"/>
      <c r="AN586" s="109"/>
      <c r="AO586" s="109"/>
      <c r="AP586" s="109"/>
      <c r="AQ586" s="109"/>
      <c r="AR586" s="109"/>
      <c r="AS586" s="109"/>
      <c r="AT586" s="109"/>
      <c r="AU586" s="109"/>
      <c r="AV586" s="109"/>
    </row>
    <row r="587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  <c r="AA587" s="109"/>
      <c r="AB587" s="109"/>
      <c r="AC587" s="109"/>
      <c r="AD587" s="109"/>
      <c r="AE587" s="109"/>
      <c r="AF587" s="109"/>
      <c r="AG587" s="109"/>
      <c r="AH587" s="109"/>
      <c r="AI587" s="109"/>
      <c r="AJ587" s="109"/>
      <c r="AK587" s="109"/>
      <c r="AL587" s="109"/>
      <c r="AM587" s="109"/>
      <c r="AN587" s="109"/>
      <c r="AO587" s="109"/>
      <c r="AP587" s="109"/>
      <c r="AQ587" s="109"/>
      <c r="AR587" s="109"/>
      <c r="AS587" s="109"/>
      <c r="AT587" s="109"/>
      <c r="AU587" s="109"/>
      <c r="AV587" s="109"/>
    </row>
    <row r="588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  <c r="AA588" s="109"/>
      <c r="AB588" s="109"/>
      <c r="AC588" s="109"/>
      <c r="AD588" s="109"/>
      <c r="AE588" s="109"/>
      <c r="AF588" s="109"/>
      <c r="AG588" s="109"/>
      <c r="AH588" s="109"/>
      <c r="AI588" s="109"/>
      <c r="AJ588" s="109"/>
      <c r="AK588" s="109"/>
      <c r="AL588" s="109"/>
      <c r="AM588" s="109"/>
      <c r="AN588" s="109"/>
      <c r="AO588" s="109"/>
      <c r="AP588" s="109"/>
      <c r="AQ588" s="109"/>
      <c r="AR588" s="109"/>
      <c r="AS588" s="109"/>
      <c r="AT588" s="109"/>
      <c r="AU588" s="109"/>
      <c r="AV588" s="109"/>
    </row>
    <row r="589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  <c r="AA589" s="109"/>
      <c r="AB589" s="109"/>
      <c r="AC589" s="109"/>
      <c r="AD589" s="109"/>
      <c r="AE589" s="109"/>
      <c r="AF589" s="109"/>
      <c r="AG589" s="109"/>
      <c r="AH589" s="109"/>
      <c r="AI589" s="109"/>
      <c r="AJ589" s="109"/>
      <c r="AK589" s="109"/>
      <c r="AL589" s="109"/>
      <c r="AM589" s="109"/>
      <c r="AN589" s="109"/>
      <c r="AO589" s="109"/>
      <c r="AP589" s="109"/>
      <c r="AQ589" s="109"/>
      <c r="AR589" s="109"/>
      <c r="AS589" s="109"/>
      <c r="AT589" s="109"/>
      <c r="AU589" s="109"/>
      <c r="AV589" s="109"/>
    </row>
    <row r="590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  <c r="AA590" s="109"/>
      <c r="AB590" s="109"/>
      <c r="AC590" s="109"/>
      <c r="AD590" s="109"/>
      <c r="AE590" s="109"/>
      <c r="AF590" s="109"/>
      <c r="AG590" s="109"/>
      <c r="AH590" s="109"/>
      <c r="AI590" s="109"/>
      <c r="AJ590" s="109"/>
      <c r="AK590" s="109"/>
      <c r="AL590" s="109"/>
      <c r="AM590" s="109"/>
      <c r="AN590" s="109"/>
      <c r="AO590" s="109"/>
      <c r="AP590" s="109"/>
      <c r="AQ590" s="109"/>
      <c r="AR590" s="109"/>
      <c r="AS590" s="109"/>
      <c r="AT590" s="109"/>
      <c r="AU590" s="109"/>
      <c r="AV590" s="109"/>
    </row>
    <row r="591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  <c r="AA591" s="109"/>
      <c r="AB591" s="109"/>
      <c r="AC591" s="109"/>
      <c r="AD591" s="109"/>
      <c r="AE591" s="109"/>
      <c r="AF591" s="109"/>
      <c r="AG591" s="109"/>
      <c r="AH591" s="109"/>
      <c r="AI591" s="109"/>
      <c r="AJ591" s="109"/>
      <c r="AK591" s="109"/>
      <c r="AL591" s="109"/>
      <c r="AM591" s="109"/>
      <c r="AN591" s="109"/>
      <c r="AO591" s="109"/>
      <c r="AP591" s="109"/>
      <c r="AQ591" s="109"/>
      <c r="AR591" s="109"/>
      <c r="AS591" s="109"/>
      <c r="AT591" s="109"/>
      <c r="AU591" s="109"/>
      <c r="AV591" s="109"/>
    </row>
    <row r="592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/>
      <c r="AC592" s="109"/>
      <c r="AD592" s="109"/>
      <c r="AE592" s="109"/>
      <c r="AF592" s="109"/>
      <c r="AG592" s="109"/>
      <c r="AH592" s="109"/>
      <c r="AI592" s="109"/>
      <c r="AJ592" s="109"/>
      <c r="AK592" s="109"/>
      <c r="AL592" s="109"/>
      <c r="AM592" s="109"/>
      <c r="AN592" s="109"/>
      <c r="AO592" s="109"/>
      <c r="AP592" s="109"/>
      <c r="AQ592" s="109"/>
      <c r="AR592" s="109"/>
      <c r="AS592" s="109"/>
      <c r="AT592" s="109"/>
      <c r="AU592" s="109"/>
      <c r="AV592" s="109"/>
    </row>
    <row r="593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  <c r="AA593" s="109"/>
      <c r="AB593" s="109"/>
      <c r="AC593" s="109"/>
      <c r="AD593" s="109"/>
      <c r="AE593" s="109"/>
      <c r="AF593" s="109"/>
      <c r="AG593" s="109"/>
      <c r="AH593" s="109"/>
      <c r="AI593" s="109"/>
      <c r="AJ593" s="109"/>
      <c r="AK593" s="109"/>
      <c r="AL593" s="109"/>
      <c r="AM593" s="109"/>
      <c r="AN593" s="109"/>
      <c r="AO593" s="109"/>
      <c r="AP593" s="109"/>
      <c r="AQ593" s="109"/>
      <c r="AR593" s="109"/>
      <c r="AS593" s="109"/>
      <c r="AT593" s="109"/>
      <c r="AU593" s="109"/>
      <c r="AV593" s="109"/>
    </row>
    <row r="594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  <c r="AA594" s="109"/>
      <c r="AB594" s="109"/>
      <c r="AC594" s="109"/>
      <c r="AD594" s="109"/>
      <c r="AE594" s="109"/>
      <c r="AF594" s="109"/>
      <c r="AG594" s="109"/>
      <c r="AH594" s="109"/>
      <c r="AI594" s="109"/>
      <c r="AJ594" s="109"/>
      <c r="AK594" s="109"/>
      <c r="AL594" s="109"/>
      <c r="AM594" s="109"/>
      <c r="AN594" s="109"/>
      <c r="AO594" s="109"/>
      <c r="AP594" s="109"/>
      <c r="AQ594" s="109"/>
      <c r="AR594" s="109"/>
      <c r="AS594" s="109"/>
      <c r="AT594" s="109"/>
      <c r="AU594" s="109"/>
      <c r="AV594" s="109"/>
    </row>
    <row r="595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  <c r="AA595" s="109"/>
      <c r="AB595" s="109"/>
      <c r="AC595" s="109"/>
      <c r="AD595" s="109"/>
      <c r="AE595" s="109"/>
      <c r="AF595" s="109"/>
      <c r="AG595" s="109"/>
      <c r="AH595" s="109"/>
      <c r="AI595" s="109"/>
      <c r="AJ595" s="109"/>
      <c r="AK595" s="109"/>
      <c r="AL595" s="109"/>
      <c r="AM595" s="109"/>
      <c r="AN595" s="109"/>
      <c r="AO595" s="109"/>
      <c r="AP595" s="109"/>
      <c r="AQ595" s="109"/>
      <c r="AR595" s="109"/>
      <c r="AS595" s="109"/>
      <c r="AT595" s="109"/>
      <c r="AU595" s="109"/>
      <c r="AV595" s="109"/>
    </row>
    <row r="596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  <c r="AA596" s="109"/>
      <c r="AB596" s="109"/>
      <c r="AC596" s="109"/>
      <c r="AD596" s="109"/>
      <c r="AE596" s="109"/>
      <c r="AF596" s="109"/>
      <c r="AG596" s="109"/>
      <c r="AH596" s="109"/>
      <c r="AI596" s="109"/>
      <c r="AJ596" s="109"/>
      <c r="AK596" s="109"/>
      <c r="AL596" s="109"/>
      <c r="AM596" s="109"/>
      <c r="AN596" s="109"/>
      <c r="AO596" s="109"/>
      <c r="AP596" s="109"/>
      <c r="AQ596" s="109"/>
      <c r="AR596" s="109"/>
      <c r="AS596" s="109"/>
      <c r="AT596" s="109"/>
      <c r="AU596" s="109"/>
      <c r="AV596" s="109"/>
    </row>
    <row r="597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  <c r="AA597" s="109"/>
      <c r="AB597" s="109"/>
      <c r="AC597" s="109"/>
      <c r="AD597" s="109"/>
      <c r="AE597" s="109"/>
      <c r="AF597" s="109"/>
      <c r="AG597" s="109"/>
      <c r="AH597" s="109"/>
      <c r="AI597" s="109"/>
      <c r="AJ597" s="109"/>
      <c r="AK597" s="109"/>
      <c r="AL597" s="109"/>
      <c r="AM597" s="109"/>
      <c r="AN597" s="109"/>
      <c r="AO597" s="109"/>
      <c r="AP597" s="109"/>
      <c r="AQ597" s="109"/>
      <c r="AR597" s="109"/>
      <c r="AS597" s="109"/>
      <c r="AT597" s="109"/>
      <c r="AU597" s="109"/>
      <c r="AV597" s="109"/>
    </row>
    <row r="598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  <c r="AA598" s="109"/>
      <c r="AB598" s="109"/>
      <c r="AC598" s="109"/>
      <c r="AD598" s="109"/>
      <c r="AE598" s="109"/>
      <c r="AF598" s="109"/>
      <c r="AG598" s="109"/>
      <c r="AH598" s="109"/>
      <c r="AI598" s="109"/>
      <c r="AJ598" s="109"/>
      <c r="AK598" s="109"/>
      <c r="AL598" s="109"/>
      <c r="AM598" s="109"/>
      <c r="AN598" s="109"/>
      <c r="AO598" s="109"/>
      <c r="AP598" s="109"/>
      <c r="AQ598" s="109"/>
      <c r="AR598" s="109"/>
      <c r="AS598" s="109"/>
      <c r="AT598" s="109"/>
      <c r="AU598" s="109"/>
      <c r="AV598" s="109"/>
    </row>
    <row r="599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  <c r="AA599" s="109"/>
      <c r="AB599" s="109"/>
      <c r="AC599" s="109"/>
      <c r="AD599" s="109"/>
      <c r="AE599" s="109"/>
      <c r="AF599" s="109"/>
      <c r="AG599" s="109"/>
      <c r="AH599" s="109"/>
      <c r="AI599" s="109"/>
      <c r="AJ599" s="109"/>
      <c r="AK599" s="109"/>
      <c r="AL599" s="109"/>
      <c r="AM599" s="109"/>
      <c r="AN599" s="109"/>
      <c r="AO599" s="109"/>
      <c r="AP599" s="109"/>
      <c r="AQ599" s="109"/>
      <c r="AR599" s="109"/>
      <c r="AS599" s="109"/>
      <c r="AT599" s="109"/>
      <c r="AU599" s="109"/>
      <c r="AV599" s="109"/>
    </row>
    <row r="600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  <c r="AA600" s="109"/>
      <c r="AB600" s="109"/>
      <c r="AC600" s="109"/>
      <c r="AD600" s="109"/>
      <c r="AE600" s="109"/>
      <c r="AF600" s="109"/>
      <c r="AG600" s="109"/>
      <c r="AH600" s="109"/>
      <c r="AI600" s="109"/>
      <c r="AJ600" s="109"/>
      <c r="AK600" s="109"/>
      <c r="AL600" s="109"/>
      <c r="AM600" s="109"/>
      <c r="AN600" s="109"/>
      <c r="AO600" s="109"/>
      <c r="AP600" s="109"/>
      <c r="AQ600" s="109"/>
      <c r="AR600" s="109"/>
      <c r="AS600" s="109"/>
      <c r="AT600" s="109"/>
      <c r="AU600" s="109"/>
      <c r="AV600" s="109"/>
    </row>
    <row r="601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  <c r="AA601" s="109"/>
      <c r="AB601" s="109"/>
      <c r="AC601" s="109"/>
      <c r="AD601" s="109"/>
      <c r="AE601" s="109"/>
      <c r="AF601" s="109"/>
      <c r="AG601" s="109"/>
      <c r="AH601" s="109"/>
      <c r="AI601" s="109"/>
      <c r="AJ601" s="109"/>
      <c r="AK601" s="109"/>
      <c r="AL601" s="109"/>
      <c r="AM601" s="109"/>
      <c r="AN601" s="109"/>
      <c r="AO601" s="109"/>
      <c r="AP601" s="109"/>
      <c r="AQ601" s="109"/>
      <c r="AR601" s="109"/>
      <c r="AS601" s="109"/>
      <c r="AT601" s="109"/>
      <c r="AU601" s="109"/>
      <c r="AV601" s="109"/>
    </row>
    <row r="602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  <c r="AA602" s="109"/>
      <c r="AB602" s="109"/>
      <c r="AC602" s="109"/>
      <c r="AD602" s="109"/>
      <c r="AE602" s="109"/>
      <c r="AF602" s="109"/>
      <c r="AG602" s="109"/>
      <c r="AH602" s="109"/>
      <c r="AI602" s="109"/>
      <c r="AJ602" s="109"/>
      <c r="AK602" s="109"/>
      <c r="AL602" s="109"/>
      <c r="AM602" s="109"/>
      <c r="AN602" s="109"/>
      <c r="AO602" s="109"/>
      <c r="AP602" s="109"/>
      <c r="AQ602" s="109"/>
      <c r="AR602" s="109"/>
      <c r="AS602" s="109"/>
      <c r="AT602" s="109"/>
      <c r="AU602" s="109"/>
      <c r="AV602" s="109"/>
    </row>
    <row r="603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  <c r="AA603" s="109"/>
      <c r="AB603" s="109"/>
      <c r="AC603" s="109"/>
      <c r="AD603" s="109"/>
      <c r="AE603" s="109"/>
      <c r="AF603" s="109"/>
      <c r="AG603" s="109"/>
      <c r="AH603" s="109"/>
      <c r="AI603" s="109"/>
      <c r="AJ603" s="109"/>
      <c r="AK603" s="109"/>
      <c r="AL603" s="109"/>
      <c r="AM603" s="109"/>
      <c r="AN603" s="109"/>
      <c r="AO603" s="109"/>
      <c r="AP603" s="109"/>
      <c r="AQ603" s="109"/>
      <c r="AR603" s="109"/>
      <c r="AS603" s="109"/>
      <c r="AT603" s="109"/>
      <c r="AU603" s="109"/>
      <c r="AV603" s="109"/>
    </row>
    <row r="604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  <c r="AA604" s="109"/>
      <c r="AB604" s="109"/>
      <c r="AC604" s="109"/>
      <c r="AD604" s="109"/>
      <c r="AE604" s="109"/>
      <c r="AF604" s="109"/>
      <c r="AG604" s="109"/>
      <c r="AH604" s="109"/>
      <c r="AI604" s="109"/>
      <c r="AJ604" s="109"/>
      <c r="AK604" s="109"/>
      <c r="AL604" s="109"/>
      <c r="AM604" s="109"/>
      <c r="AN604" s="109"/>
      <c r="AO604" s="109"/>
      <c r="AP604" s="109"/>
      <c r="AQ604" s="109"/>
      <c r="AR604" s="109"/>
      <c r="AS604" s="109"/>
      <c r="AT604" s="109"/>
      <c r="AU604" s="109"/>
      <c r="AV604" s="109"/>
    </row>
    <row r="605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  <c r="AA605" s="109"/>
      <c r="AB605" s="109"/>
      <c r="AC605" s="109"/>
      <c r="AD605" s="109"/>
      <c r="AE605" s="109"/>
      <c r="AF605" s="109"/>
      <c r="AG605" s="109"/>
      <c r="AH605" s="109"/>
      <c r="AI605" s="109"/>
      <c r="AJ605" s="109"/>
      <c r="AK605" s="109"/>
      <c r="AL605" s="109"/>
      <c r="AM605" s="109"/>
      <c r="AN605" s="109"/>
      <c r="AO605" s="109"/>
      <c r="AP605" s="109"/>
      <c r="AQ605" s="109"/>
      <c r="AR605" s="109"/>
      <c r="AS605" s="109"/>
      <c r="AT605" s="109"/>
      <c r="AU605" s="109"/>
      <c r="AV605" s="109"/>
    </row>
    <row r="606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  <c r="AA606" s="109"/>
      <c r="AB606" s="109"/>
      <c r="AC606" s="109"/>
      <c r="AD606" s="109"/>
      <c r="AE606" s="109"/>
      <c r="AF606" s="109"/>
      <c r="AG606" s="109"/>
      <c r="AH606" s="109"/>
      <c r="AI606" s="109"/>
      <c r="AJ606" s="109"/>
      <c r="AK606" s="109"/>
      <c r="AL606" s="109"/>
      <c r="AM606" s="109"/>
      <c r="AN606" s="109"/>
      <c r="AO606" s="109"/>
      <c r="AP606" s="109"/>
      <c r="AQ606" s="109"/>
      <c r="AR606" s="109"/>
      <c r="AS606" s="109"/>
      <c r="AT606" s="109"/>
      <c r="AU606" s="109"/>
      <c r="AV606" s="109"/>
    </row>
    <row r="607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  <c r="AA607" s="109"/>
      <c r="AB607" s="109"/>
      <c r="AC607" s="109"/>
      <c r="AD607" s="109"/>
      <c r="AE607" s="109"/>
      <c r="AF607" s="109"/>
      <c r="AG607" s="109"/>
      <c r="AH607" s="109"/>
      <c r="AI607" s="109"/>
      <c r="AJ607" s="109"/>
      <c r="AK607" s="109"/>
      <c r="AL607" s="109"/>
      <c r="AM607" s="109"/>
      <c r="AN607" s="109"/>
      <c r="AO607" s="109"/>
      <c r="AP607" s="109"/>
      <c r="AQ607" s="109"/>
      <c r="AR607" s="109"/>
      <c r="AS607" s="109"/>
      <c r="AT607" s="109"/>
      <c r="AU607" s="109"/>
      <c r="AV607" s="109"/>
    </row>
    <row r="608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  <c r="AA608" s="109"/>
      <c r="AB608" s="109"/>
      <c r="AC608" s="109"/>
      <c r="AD608" s="109"/>
      <c r="AE608" s="109"/>
      <c r="AF608" s="109"/>
      <c r="AG608" s="109"/>
      <c r="AH608" s="109"/>
      <c r="AI608" s="109"/>
      <c r="AJ608" s="109"/>
      <c r="AK608" s="109"/>
      <c r="AL608" s="109"/>
      <c r="AM608" s="109"/>
      <c r="AN608" s="109"/>
      <c r="AO608" s="109"/>
      <c r="AP608" s="109"/>
      <c r="AQ608" s="109"/>
      <c r="AR608" s="109"/>
      <c r="AS608" s="109"/>
      <c r="AT608" s="109"/>
      <c r="AU608" s="109"/>
      <c r="AV608" s="109"/>
    </row>
    <row r="609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  <c r="AA609" s="109"/>
      <c r="AB609" s="109"/>
      <c r="AC609" s="109"/>
      <c r="AD609" s="109"/>
      <c r="AE609" s="109"/>
      <c r="AF609" s="109"/>
      <c r="AG609" s="109"/>
      <c r="AH609" s="109"/>
      <c r="AI609" s="109"/>
      <c r="AJ609" s="109"/>
      <c r="AK609" s="109"/>
      <c r="AL609" s="109"/>
      <c r="AM609" s="109"/>
      <c r="AN609" s="109"/>
      <c r="AO609" s="109"/>
      <c r="AP609" s="109"/>
      <c r="AQ609" s="109"/>
      <c r="AR609" s="109"/>
      <c r="AS609" s="109"/>
      <c r="AT609" s="109"/>
      <c r="AU609" s="109"/>
      <c r="AV609" s="109"/>
    </row>
    <row r="610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  <c r="AA610" s="109"/>
      <c r="AB610" s="109"/>
      <c r="AC610" s="109"/>
      <c r="AD610" s="109"/>
      <c r="AE610" s="109"/>
      <c r="AF610" s="109"/>
      <c r="AG610" s="109"/>
      <c r="AH610" s="109"/>
      <c r="AI610" s="109"/>
      <c r="AJ610" s="109"/>
      <c r="AK610" s="109"/>
      <c r="AL610" s="109"/>
      <c r="AM610" s="109"/>
      <c r="AN610" s="109"/>
      <c r="AO610" s="109"/>
      <c r="AP610" s="109"/>
      <c r="AQ610" s="109"/>
      <c r="AR610" s="109"/>
      <c r="AS610" s="109"/>
      <c r="AT610" s="109"/>
      <c r="AU610" s="109"/>
      <c r="AV610" s="109"/>
    </row>
    <row r="611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  <c r="AA611" s="109"/>
      <c r="AB611" s="109"/>
      <c r="AC611" s="109"/>
      <c r="AD611" s="109"/>
      <c r="AE611" s="109"/>
      <c r="AF611" s="109"/>
      <c r="AG611" s="109"/>
      <c r="AH611" s="109"/>
      <c r="AI611" s="109"/>
      <c r="AJ611" s="109"/>
      <c r="AK611" s="109"/>
      <c r="AL611" s="109"/>
      <c r="AM611" s="109"/>
      <c r="AN611" s="109"/>
      <c r="AO611" s="109"/>
      <c r="AP611" s="109"/>
      <c r="AQ611" s="109"/>
      <c r="AR611" s="109"/>
      <c r="AS611" s="109"/>
      <c r="AT611" s="109"/>
      <c r="AU611" s="109"/>
      <c r="AV611" s="109"/>
    </row>
    <row r="612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  <c r="AA612" s="109"/>
      <c r="AB612" s="109"/>
      <c r="AC612" s="109"/>
      <c r="AD612" s="109"/>
      <c r="AE612" s="109"/>
      <c r="AF612" s="109"/>
      <c r="AG612" s="109"/>
      <c r="AH612" s="109"/>
      <c r="AI612" s="109"/>
      <c r="AJ612" s="109"/>
      <c r="AK612" s="109"/>
      <c r="AL612" s="109"/>
      <c r="AM612" s="109"/>
      <c r="AN612" s="109"/>
      <c r="AO612" s="109"/>
      <c r="AP612" s="109"/>
      <c r="AQ612" s="109"/>
      <c r="AR612" s="109"/>
      <c r="AS612" s="109"/>
      <c r="AT612" s="109"/>
      <c r="AU612" s="109"/>
      <c r="AV612" s="109"/>
    </row>
    <row r="613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  <c r="AA613" s="109"/>
      <c r="AB613" s="109"/>
      <c r="AC613" s="109"/>
      <c r="AD613" s="109"/>
      <c r="AE613" s="109"/>
      <c r="AF613" s="109"/>
      <c r="AG613" s="109"/>
      <c r="AH613" s="109"/>
      <c r="AI613" s="109"/>
      <c r="AJ613" s="109"/>
      <c r="AK613" s="109"/>
      <c r="AL613" s="109"/>
      <c r="AM613" s="109"/>
      <c r="AN613" s="109"/>
      <c r="AO613" s="109"/>
      <c r="AP613" s="109"/>
      <c r="AQ613" s="109"/>
      <c r="AR613" s="109"/>
      <c r="AS613" s="109"/>
      <c r="AT613" s="109"/>
      <c r="AU613" s="109"/>
      <c r="AV613" s="109"/>
    </row>
    <row r="614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  <c r="AA614" s="109"/>
      <c r="AB614" s="109"/>
      <c r="AC614" s="109"/>
      <c r="AD614" s="109"/>
      <c r="AE614" s="109"/>
      <c r="AF614" s="109"/>
      <c r="AG614" s="109"/>
      <c r="AH614" s="109"/>
      <c r="AI614" s="109"/>
      <c r="AJ614" s="109"/>
      <c r="AK614" s="109"/>
      <c r="AL614" s="109"/>
      <c r="AM614" s="109"/>
      <c r="AN614" s="109"/>
      <c r="AO614" s="109"/>
      <c r="AP614" s="109"/>
      <c r="AQ614" s="109"/>
      <c r="AR614" s="109"/>
      <c r="AS614" s="109"/>
      <c r="AT614" s="109"/>
      <c r="AU614" s="109"/>
      <c r="AV614" s="109"/>
    </row>
    <row r="615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  <c r="AA615" s="109"/>
      <c r="AB615" s="109"/>
      <c r="AC615" s="109"/>
      <c r="AD615" s="109"/>
      <c r="AE615" s="109"/>
      <c r="AF615" s="109"/>
      <c r="AG615" s="109"/>
      <c r="AH615" s="109"/>
      <c r="AI615" s="109"/>
      <c r="AJ615" s="109"/>
      <c r="AK615" s="109"/>
      <c r="AL615" s="109"/>
      <c r="AM615" s="109"/>
      <c r="AN615" s="109"/>
      <c r="AO615" s="109"/>
      <c r="AP615" s="109"/>
      <c r="AQ615" s="109"/>
      <c r="AR615" s="109"/>
      <c r="AS615" s="109"/>
      <c r="AT615" s="109"/>
      <c r="AU615" s="109"/>
      <c r="AV615" s="109"/>
    </row>
    <row r="616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  <c r="AA616" s="109"/>
      <c r="AB616" s="109"/>
      <c r="AC616" s="109"/>
      <c r="AD616" s="109"/>
      <c r="AE616" s="109"/>
      <c r="AF616" s="109"/>
      <c r="AG616" s="109"/>
      <c r="AH616" s="109"/>
      <c r="AI616" s="109"/>
      <c r="AJ616" s="109"/>
      <c r="AK616" s="109"/>
      <c r="AL616" s="109"/>
      <c r="AM616" s="109"/>
      <c r="AN616" s="109"/>
      <c r="AO616" s="109"/>
      <c r="AP616" s="109"/>
      <c r="AQ616" s="109"/>
      <c r="AR616" s="109"/>
      <c r="AS616" s="109"/>
      <c r="AT616" s="109"/>
      <c r="AU616" s="109"/>
      <c r="AV616" s="109"/>
    </row>
    <row r="617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  <c r="AA617" s="109"/>
      <c r="AB617" s="109"/>
      <c r="AC617" s="109"/>
      <c r="AD617" s="109"/>
      <c r="AE617" s="109"/>
      <c r="AF617" s="109"/>
      <c r="AG617" s="109"/>
      <c r="AH617" s="109"/>
      <c r="AI617" s="109"/>
      <c r="AJ617" s="109"/>
      <c r="AK617" s="109"/>
      <c r="AL617" s="109"/>
      <c r="AM617" s="109"/>
      <c r="AN617" s="109"/>
      <c r="AO617" s="109"/>
      <c r="AP617" s="109"/>
      <c r="AQ617" s="109"/>
      <c r="AR617" s="109"/>
      <c r="AS617" s="109"/>
      <c r="AT617" s="109"/>
      <c r="AU617" s="109"/>
      <c r="AV617" s="109"/>
    </row>
    <row r="618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  <c r="AA618" s="109"/>
      <c r="AB618" s="109"/>
      <c r="AC618" s="109"/>
      <c r="AD618" s="109"/>
      <c r="AE618" s="109"/>
      <c r="AF618" s="109"/>
      <c r="AG618" s="109"/>
      <c r="AH618" s="109"/>
      <c r="AI618" s="109"/>
      <c r="AJ618" s="109"/>
      <c r="AK618" s="109"/>
      <c r="AL618" s="109"/>
      <c r="AM618" s="109"/>
      <c r="AN618" s="109"/>
      <c r="AO618" s="109"/>
      <c r="AP618" s="109"/>
      <c r="AQ618" s="109"/>
      <c r="AR618" s="109"/>
      <c r="AS618" s="109"/>
      <c r="AT618" s="109"/>
      <c r="AU618" s="109"/>
      <c r="AV618" s="109"/>
    </row>
    <row r="619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  <c r="AA619" s="109"/>
      <c r="AB619" s="109"/>
      <c r="AC619" s="109"/>
      <c r="AD619" s="109"/>
      <c r="AE619" s="109"/>
      <c r="AF619" s="109"/>
      <c r="AG619" s="109"/>
      <c r="AH619" s="109"/>
      <c r="AI619" s="109"/>
      <c r="AJ619" s="109"/>
      <c r="AK619" s="109"/>
      <c r="AL619" s="109"/>
      <c r="AM619" s="109"/>
      <c r="AN619" s="109"/>
      <c r="AO619" s="109"/>
      <c r="AP619" s="109"/>
      <c r="AQ619" s="109"/>
      <c r="AR619" s="109"/>
      <c r="AS619" s="109"/>
      <c r="AT619" s="109"/>
      <c r="AU619" s="109"/>
      <c r="AV619" s="109"/>
    </row>
    <row r="620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  <c r="AA620" s="109"/>
      <c r="AB620" s="109"/>
      <c r="AC620" s="109"/>
      <c r="AD620" s="109"/>
      <c r="AE620" s="109"/>
      <c r="AF620" s="109"/>
      <c r="AG620" s="109"/>
      <c r="AH620" s="109"/>
      <c r="AI620" s="109"/>
      <c r="AJ620" s="109"/>
      <c r="AK620" s="109"/>
      <c r="AL620" s="109"/>
      <c r="AM620" s="109"/>
      <c r="AN620" s="109"/>
      <c r="AO620" s="109"/>
      <c r="AP620" s="109"/>
      <c r="AQ620" s="109"/>
      <c r="AR620" s="109"/>
      <c r="AS620" s="109"/>
      <c r="AT620" s="109"/>
      <c r="AU620" s="109"/>
      <c r="AV620" s="109"/>
    </row>
    <row r="621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  <c r="AA621" s="109"/>
      <c r="AB621" s="109"/>
      <c r="AC621" s="109"/>
      <c r="AD621" s="109"/>
      <c r="AE621" s="109"/>
      <c r="AF621" s="109"/>
      <c r="AG621" s="109"/>
      <c r="AH621" s="109"/>
      <c r="AI621" s="109"/>
      <c r="AJ621" s="109"/>
      <c r="AK621" s="109"/>
      <c r="AL621" s="109"/>
      <c r="AM621" s="109"/>
      <c r="AN621" s="109"/>
      <c r="AO621" s="109"/>
      <c r="AP621" s="109"/>
      <c r="AQ621" s="109"/>
      <c r="AR621" s="109"/>
      <c r="AS621" s="109"/>
      <c r="AT621" s="109"/>
      <c r="AU621" s="109"/>
      <c r="AV621" s="109"/>
    </row>
    <row r="622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  <c r="AA622" s="109"/>
      <c r="AB622" s="109"/>
      <c r="AC622" s="109"/>
      <c r="AD622" s="109"/>
      <c r="AE622" s="109"/>
      <c r="AF622" s="109"/>
      <c r="AG622" s="109"/>
      <c r="AH622" s="109"/>
      <c r="AI622" s="109"/>
      <c r="AJ622" s="109"/>
      <c r="AK622" s="109"/>
      <c r="AL622" s="109"/>
      <c r="AM622" s="109"/>
      <c r="AN622" s="109"/>
      <c r="AO622" s="109"/>
      <c r="AP622" s="109"/>
      <c r="AQ622" s="109"/>
      <c r="AR622" s="109"/>
      <c r="AS622" s="109"/>
      <c r="AT622" s="109"/>
      <c r="AU622" s="109"/>
      <c r="AV622" s="109"/>
    </row>
    <row r="623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  <c r="AA623" s="109"/>
      <c r="AB623" s="109"/>
      <c r="AC623" s="109"/>
      <c r="AD623" s="109"/>
      <c r="AE623" s="109"/>
      <c r="AF623" s="109"/>
      <c r="AG623" s="109"/>
      <c r="AH623" s="109"/>
      <c r="AI623" s="109"/>
      <c r="AJ623" s="109"/>
      <c r="AK623" s="109"/>
      <c r="AL623" s="109"/>
      <c r="AM623" s="109"/>
      <c r="AN623" s="109"/>
      <c r="AO623" s="109"/>
      <c r="AP623" s="109"/>
      <c r="AQ623" s="109"/>
      <c r="AR623" s="109"/>
      <c r="AS623" s="109"/>
      <c r="AT623" s="109"/>
      <c r="AU623" s="109"/>
      <c r="AV623" s="109"/>
    </row>
    <row r="624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  <c r="AA624" s="109"/>
      <c r="AB624" s="109"/>
      <c r="AC624" s="109"/>
      <c r="AD624" s="109"/>
      <c r="AE624" s="109"/>
      <c r="AF624" s="109"/>
      <c r="AG624" s="109"/>
      <c r="AH624" s="109"/>
      <c r="AI624" s="109"/>
      <c r="AJ624" s="109"/>
      <c r="AK624" s="109"/>
      <c r="AL624" s="109"/>
      <c r="AM624" s="109"/>
      <c r="AN624" s="109"/>
      <c r="AO624" s="109"/>
      <c r="AP624" s="109"/>
      <c r="AQ624" s="109"/>
      <c r="AR624" s="109"/>
      <c r="AS624" s="109"/>
      <c r="AT624" s="109"/>
      <c r="AU624" s="109"/>
      <c r="AV624" s="109"/>
    </row>
    <row r="625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  <c r="AA625" s="109"/>
      <c r="AB625" s="109"/>
      <c r="AC625" s="109"/>
      <c r="AD625" s="109"/>
      <c r="AE625" s="109"/>
      <c r="AF625" s="109"/>
      <c r="AG625" s="109"/>
      <c r="AH625" s="109"/>
      <c r="AI625" s="109"/>
      <c r="AJ625" s="109"/>
      <c r="AK625" s="109"/>
      <c r="AL625" s="109"/>
      <c r="AM625" s="109"/>
      <c r="AN625" s="109"/>
      <c r="AO625" s="109"/>
      <c r="AP625" s="109"/>
      <c r="AQ625" s="109"/>
      <c r="AR625" s="109"/>
      <c r="AS625" s="109"/>
      <c r="AT625" s="109"/>
      <c r="AU625" s="109"/>
      <c r="AV625" s="109"/>
    </row>
    <row r="626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  <c r="AA626" s="109"/>
      <c r="AB626" s="109"/>
      <c r="AC626" s="109"/>
      <c r="AD626" s="109"/>
      <c r="AE626" s="109"/>
      <c r="AF626" s="109"/>
      <c r="AG626" s="109"/>
      <c r="AH626" s="109"/>
      <c r="AI626" s="109"/>
      <c r="AJ626" s="109"/>
      <c r="AK626" s="109"/>
      <c r="AL626" s="109"/>
      <c r="AM626" s="109"/>
      <c r="AN626" s="109"/>
      <c r="AO626" s="109"/>
      <c r="AP626" s="109"/>
      <c r="AQ626" s="109"/>
      <c r="AR626" s="109"/>
      <c r="AS626" s="109"/>
      <c r="AT626" s="109"/>
      <c r="AU626" s="109"/>
      <c r="AV626" s="109"/>
    </row>
    <row r="627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  <c r="AA627" s="109"/>
      <c r="AB627" s="109"/>
      <c r="AC627" s="109"/>
      <c r="AD627" s="109"/>
      <c r="AE627" s="109"/>
      <c r="AF627" s="109"/>
      <c r="AG627" s="109"/>
      <c r="AH627" s="109"/>
      <c r="AI627" s="109"/>
      <c r="AJ627" s="109"/>
      <c r="AK627" s="109"/>
      <c r="AL627" s="109"/>
      <c r="AM627" s="109"/>
      <c r="AN627" s="109"/>
      <c r="AO627" s="109"/>
      <c r="AP627" s="109"/>
      <c r="AQ627" s="109"/>
      <c r="AR627" s="109"/>
      <c r="AS627" s="109"/>
      <c r="AT627" s="109"/>
      <c r="AU627" s="109"/>
      <c r="AV627" s="109"/>
    </row>
    <row r="628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  <c r="AA628" s="109"/>
      <c r="AB628" s="109"/>
      <c r="AC628" s="109"/>
      <c r="AD628" s="109"/>
      <c r="AE628" s="109"/>
      <c r="AF628" s="109"/>
      <c r="AG628" s="109"/>
      <c r="AH628" s="109"/>
      <c r="AI628" s="109"/>
      <c r="AJ628" s="109"/>
      <c r="AK628" s="109"/>
      <c r="AL628" s="109"/>
      <c r="AM628" s="109"/>
      <c r="AN628" s="109"/>
      <c r="AO628" s="109"/>
      <c r="AP628" s="109"/>
      <c r="AQ628" s="109"/>
      <c r="AR628" s="109"/>
      <c r="AS628" s="109"/>
      <c r="AT628" s="109"/>
      <c r="AU628" s="109"/>
      <c r="AV628" s="109"/>
    </row>
    <row r="629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  <c r="AA629" s="109"/>
      <c r="AB629" s="109"/>
      <c r="AC629" s="109"/>
      <c r="AD629" s="109"/>
      <c r="AE629" s="109"/>
      <c r="AF629" s="109"/>
      <c r="AG629" s="109"/>
      <c r="AH629" s="109"/>
      <c r="AI629" s="109"/>
      <c r="AJ629" s="109"/>
      <c r="AK629" s="109"/>
      <c r="AL629" s="109"/>
      <c r="AM629" s="109"/>
      <c r="AN629" s="109"/>
      <c r="AO629" s="109"/>
      <c r="AP629" s="109"/>
      <c r="AQ629" s="109"/>
      <c r="AR629" s="109"/>
      <c r="AS629" s="109"/>
      <c r="AT629" s="109"/>
      <c r="AU629" s="109"/>
      <c r="AV629" s="109"/>
    </row>
    <row r="630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  <c r="AA630" s="109"/>
      <c r="AB630" s="109"/>
      <c r="AC630" s="109"/>
      <c r="AD630" s="109"/>
      <c r="AE630" s="109"/>
      <c r="AF630" s="109"/>
      <c r="AG630" s="109"/>
      <c r="AH630" s="109"/>
      <c r="AI630" s="109"/>
      <c r="AJ630" s="109"/>
      <c r="AK630" s="109"/>
      <c r="AL630" s="109"/>
      <c r="AM630" s="109"/>
      <c r="AN630" s="109"/>
      <c r="AO630" s="109"/>
      <c r="AP630" s="109"/>
      <c r="AQ630" s="109"/>
      <c r="AR630" s="109"/>
      <c r="AS630" s="109"/>
      <c r="AT630" s="109"/>
      <c r="AU630" s="109"/>
      <c r="AV630" s="109"/>
    </row>
    <row r="631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  <c r="AA631" s="109"/>
      <c r="AB631" s="109"/>
      <c r="AC631" s="109"/>
      <c r="AD631" s="109"/>
      <c r="AE631" s="109"/>
      <c r="AF631" s="109"/>
      <c r="AG631" s="109"/>
      <c r="AH631" s="109"/>
      <c r="AI631" s="109"/>
      <c r="AJ631" s="109"/>
      <c r="AK631" s="109"/>
      <c r="AL631" s="109"/>
      <c r="AM631" s="109"/>
      <c r="AN631" s="109"/>
      <c r="AO631" s="109"/>
      <c r="AP631" s="109"/>
      <c r="AQ631" s="109"/>
      <c r="AR631" s="109"/>
      <c r="AS631" s="109"/>
      <c r="AT631" s="109"/>
      <c r="AU631" s="109"/>
      <c r="AV631" s="109"/>
    </row>
    <row r="632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  <c r="AA632" s="109"/>
      <c r="AB632" s="109"/>
      <c r="AC632" s="109"/>
      <c r="AD632" s="109"/>
      <c r="AE632" s="109"/>
      <c r="AF632" s="109"/>
      <c r="AG632" s="109"/>
      <c r="AH632" s="109"/>
      <c r="AI632" s="109"/>
      <c r="AJ632" s="109"/>
      <c r="AK632" s="109"/>
      <c r="AL632" s="109"/>
      <c r="AM632" s="109"/>
      <c r="AN632" s="109"/>
      <c r="AO632" s="109"/>
      <c r="AP632" s="109"/>
      <c r="AQ632" s="109"/>
      <c r="AR632" s="109"/>
      <c r="AS632" s="109"/>
      <c r="AT632" s="109"/>
      <c r="AU632" s="109"/>
      <c r="AV632" s="109"/>
    </row>
    <row r="633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  <c r="AA633" s="109"/>
      <c r="AB633" s="109"/>
      <c r="AC633" s="109"/>
      <c r="AD633" s="109"/>
      <c r="AE633" s="109"/>
      <c r="AF633" s="109"/>
      <c r="AG633" s="109"/>
      <c r="AH633" s="109"/>
      <c r="AI633" s="109"/>
      <c r="AJ633" s="109"/>
      <c r="AK633" s="109"/>
      <c r="AL633" s="109"/>
      <c r="AM633" s="109"/>
      <c r="AN633" s="109"/>
      <c r="AO633" s="109"/>
      <c r="AP633" s="109"/>
      <c r="AQ633" s="109"/>
      <c r="AR633" s="109"/>
      <c r="AS633" s="109"/>
      <c r="AT633" s="109"/>
      <c r="AU633" s="109"/>
      <c r="AV633" s="109"/>
    </row>
    <row r="634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  <c r="AA634" s="109"/>
      <c r="AB634" s="109"/>
      <c r="AC634" s="109"/>
      <c r="AD634" s="109"/>
      <c r="AE634" s="109"/>
      <c r="AF634" s="109"/>
      <c r="AG634" s="109"/>
      <c r="AH634" s="109"/>
      <c r="AI634" s="109"/>
      <c r="AJ634" s="109"/>
      <c r="AK634" s="109"/>
      <c r="AL634" s="109"/>
      <c r="AM634" s="109"/>
      <c r="AN634" s="109"/>
      <c r="AO634" s="109"/>
      <c r="AP634" s="109"/>
      <c r="AQ634" s="109"/>
      <c r="AR634" s="109"/>
      <c r="AS634" s="109"/>
      <c r="AT634" s="109"/>
      <c r="AU634" s="109"/>
      <c r="AV634" s="109"/>
    </row>
    <row r="635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  <c r="AA635" s="109"/>
      <c r="AB635" s="109"/>
      <c r="AC635" s="109"/>
      <c r="AD635" s="109"/>
      <c r="AE635" s="109"/>
      <c r="AF635" s="109"/>
      <c r="AG635" s="109"/>
      <c r="AH635" s="109"/>
      <c r="AI635" s="109"/>
      <c r="AJ635" s="109"/>
      <c r="AK635" s="109"/>
      <c r="AL635" s="109"/>
      <c r="AM635" s="109"/>
      <c r="AN635" s="109"/>
      <c r="AO635" s="109"/>
      <c r="AP635" s="109"/>
      <c r="AQ635" s="109"/>
      <c r="AR635" s="109"/>
      <c r="AS635" s="109"/>
      <c r="AT635" s="109"/>
      <c r="AU635" s="109"/>
      <c r="AV635" s="109"/>
    </row>
    <row r="636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  <c r="AA636" s="109"/>
      <c r="AB636" s="109"/>
      <c r="AC636" s="109"/>
      <c r="AD636" s="109"/>
      <c r="AE636" s="109"/>
      <c r="AF636" s="109"/>
      <c r="AG636" s="109"/>
      <c r="AH636" s="109"/>
      <c r="AI636" s="109"/>
      <c r="AJ636" s="109"/>
      <c r="AK636" s="109"/>
      <c r="AL636" s="109"/>
      <c r="AM636" s="109"/>
      <c r="AN636" s="109"/>
      <c r="AO636" s="109"/>
      <c r="AP636" s="109"/>
      <c r="AQ636" s="109"/>
      <c r="AR636" s="109"/>
      <c r="AS636" s="109"/>
      <c r="AT636" s="109"/>
      <c r="AU636" s="109"/>
      <c r="AV636" s="109"/>
    </row>
    <row r="637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  <c r="AA637" s="109"/>
      <c r="AB637" s="109"/>
      <c r="AC637" s="109"/>
      <c r="AD637" s="109"/>
      <c r="AE637" s="109"/>
      <c r="AF637" s="109"/>
      <c r="AG637" s="109"/>
      <c r="AH637" s="109"/>
      <c r="AI637" s="109"/>
      <c r="AJ637" s="109"/>
      <c r="AK637" s="109"/>
      <c r="AL637" s="109"/>
      <c r="AM637" s="109"/>
      <c r="AN637" s="109"/>
      <c r="AO637" s="109"/>
      <c r="AP637" s="109"/>
      <c r="AQ637" s="109"/>
      <c r="AR637" s="109"/>
      <c r="AS637" s="109"/>
      <c r="AT637" s="109"/>
      <c r="AU637" s="109"/>
      <c r="AV637" s="109"/>
    </row>
    <row r="638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  <c r="AA638" s="109"/>
      <c r="AB638" s="109"/>
      <c r="AC638" s="109"/>
      <c r="AD638" s="109"/>
      <c r="AE638" s="109"/>
      <c r="AF638" s="109"/>
      <c r="AG638" s="109"/>
      <c r="AH638" s="109"/>
      <c r="AI638" s="109"/>
      <c r="AJ638" s="109"/>
      <c r="AK638" s="109"/>
      <c r="AL638" s="109"/>
      <c r="AM638" s="109"/>
      <c r="AN638" s="109"/>
      <c r="AO638" s="109"/>
      <c r="AP638" s="109"/>
      <c r="AQ638" s="109"/>
      <c r="AR638" s="109"/>
      <c r="AS638" s="109"/>
      <c r="AT638" s="109"/>
      <c r="AU638" s="109"/>
      <c r="AV638" s="109"/>
    </row>
    <row r="639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  <c r="AA639" s="109"/>
      <c r="AB639" s="109"/>
      <c r="AC639" s="109"/>
      <c r="AD639" s="109"/>
      <c r="AE639" s="109"/>
      <c r="AF639" s="109"/>
      <c r="AG639" s="109"/>
      <c r="AH639" s="109"/>
      <c r="AI639" s="109"/>
      <c r="AJ639" s="109"/>
      <c r="AK639" s="109"/>
      <c r="AL639" s="109"/>
      <c r="AM639" s="109"/>
      <c r="AN639" s="109"/>
      <c r="AO639" s="109"/>
      <c r="AP639" s="109"/>
      <c r="AQ639" s="109"/>
      <c r="AR639" s="109"/>
      <c r="AS639" s="109"/>
      <c r="AT639" s="109"/>
      <c r="AU639" s="109"/>
      <c r="AV639" s="109"/>
    </row>
    <row r="640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  <c r="AA640" s="109"/>
      <c r="AB640" s="109"/>
      <c r="AC640" s="109"/>
      <c r="AD640" s="109"/>
      <c r="AE640" s="109"/>
      <c r="AF640" s="109"/>
      <c r="AG640" s="109"/>
      <c r="AH640" s="109"/>
      <c r="AI640" s="109"/>
      <c r="AJ640" s="109"/>
      <c r="AK640" s="109"/>
      <c r="AL640" s="109"/>
      <c r="AM640" s="109"/>
      <c r="AN640" s="109"/>
      <c r="AO640" s="109"/>
      <c r="AP640" s="109"/>
      <c r="AQ640" s="109"/>
      <c r="AR640" s="109"/>
      <c r="AS640" s="109"/>
      <c r="AT640" s="109"/>
      <c r="AU640" s="109"/>
      <c r="AV640" s="109"/>
    </row>
    <row r="641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  <c r="AA641" s="109"/>
      <c r="AB641" s="109"/>
      <c r="AC641" s="109"/>
      <c r="AD641" s="109"/>
      <c r="AE641" s="109"/>
      <c r="AF641" s="109"/>
      <c r="AG641" s="109"/>
      <c r="AH641" s="109"/>
      <c r="AI641" s="109"/>
      <c r="AJ641" s="109"/>
      <c r="AK641" s="109"/>
      <c r="AL641" s="109"/>
      <c r="AM641" s="109"/>
      <c r="AN641" s="109"/>
      <c r="AO641" s="109"/>
      <c r="AP641" s="109"/>
      <c r="AQ641" s="109"/>
      <c r="AR641" s="109"/>
      <c r="AS641" s="109"/>
      <c r="AT641" s="109"/>
      <c r="AU641" s="109"/>
      <c r="AV641" s="109"/>
    </row>
    <row r="642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  <c r="AA642" s="109"/>
      <c r="AB642" s="109"/>
      <c r="AC642" s="109"/>
      <c r="AD642" s="109"/>
      <c r="AE642" s="109"/>
      <c r="AF642" s="109"/>
      <c r="AG642" s="109"/>
      <c r="AH642" s="109"/>
      <c r="AI642" s="109"/>
      <c r="AJ642" s="109"/>
      <c r="AK642" s="109"/>
      <c r="AL642" s="109"/>
      <c r="AM642" s="109"/>
      <c r="AN642" s="109"/>
      <c r="AO642" s="109"/>
      <c r="AP642" s="109"/>
      <c r="AQ642" s="109"/>
      <c r="AR642" s="109"/>
      <c r="AS642" s="109"/>
      <c r="AT642" s="109"/>
      <c r="AU642" s="109"/>
      <c r="AV642" s="109"/>
    </row>
    <row r="643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  <c r="AA643" s="109"/>
      <c r="AB643" s="109"/>
      <c r="AC643" s="109"/>
      <c r="AD643" s="109"/>
      <c r="AE643" s="109"/>
      <c r="AF643" s="109"/>
      <c r="AG643" s="109"/>
      <c r="AH643" s="109"/>
      <c r="AI643" s="109"/>
      <c r="AJ643" s="109"/>
      <c r="AK643" s="109"/>
      <c r="AL643" s="109"/>
      <c r="AM643" s="109"/>
      <c r="AN643" s="109"/>
      <c r="AO643" s="109"/>
      <c r="AP643" s="109"/>
      <c r="AQ643" s="109"/>
      <c r="AR643" s="109"/>
      <c r="AS643" s="109"/>
      <c r="AT643" s="109"/>
      <c r="AU643" s="109"/>
      <c r="AV643" s="109"/>
    </row>
    <row r="644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  <c r="AA644" s="109"/>
      <c r="AB644" s="109"/>
      <c r="AC644" s="109"/>
      <c r="AD644" s="109"/>
      <c r="AE644" s="109"/>
      <c r="AF644" s="109"/>
      <c r="AG644" s="109"/>
      <c r="AH644" s="109"/>
      <c r="AI644" s="109"/>
      <c r="AJ644" s="109"/>
      <c r="AK644" s="109"/>
      <c r="AL644" s="109"/>
      <c r="AM644" s="109"/>
      <c r="AN644" s="109"/>
      <c r="AO644" s="109"/>
      <c r="AP644" s="109"/>
      <c r="AQ644" s="109"/>
      <c r="AR644" s="109"/>
      <c r="AS644" s="109"/>
      <c r="AT644" s="109"/>
      <c r="AU644" s="109"/>
      <c r="AV644" s="109"/>
    </row>
    <row r="645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  <c r="AA645" s="109"/>
      <c r="AB645" s="109"/>
      <c r="AC645" s="109"/>
      <c r="AD645" s="109"/>
      <c r="AE645" s="109"/>
      <c r="AF645" s="109"/>
      <c r="AG645" s="109"/>
      <c r="AH645" s="109"/>
      <c r="AI645" s="109"/>
      <c r="AJ645" s="109"/>
      <c r="AK645" s="109"/>
      <c r="AL645" s="109"/>
      <c r="AM645" s="109"/>
      <c r="AN645" s="109"/>
      <c r="AO645" s="109"/>
      <c r="AP645" s="109"/>
      <c r="AQ645" s="109"/>
      <c r="AR645" s="109"/>
      <c r="AS645" s="109"/>
      <c r="AT645" s="109"/>
      <c r="AU645" s="109"/>
      <c r="AV645" s="109"/>
    </row>
    <row r="646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  <c r="AA646" s="109"/>
      <c r="AB646" s="109"/>
      <c r="AC646" s="109"/>
      <c r="AD646" s="109"/>
      <c r="AE646" s="109"/>
      <c r="AF646" s="109"/>
      <c r="AG646" s="109"/>
      <c r="AH646" s="109"/>
      <c r="AI646" s="109"/>
      <c r="AJ646" s="109"/>
      <c r="AK646" s="109"/>
      <c r="AL646" s="109"/>
      <c r="AM646" s="109"/>
      <c r="AN646" s="109"/>
      <c r="AO646" s="109"/>
      <c r="AP646" s="109"/>
      <c r="AQ646" s="109"/>
      <c r="AR646" s="109"/>
      <c r="AS646" s="109"/>
      <c r="AT646" s="109"/>
      <c r="AU646" s="109"/>
      <c r="AV646" s="109"/>
    </row>
    <row r="647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  <c r="AA647" s="109"/>
      <c r="AB647" s="109"/>
      <c r="AC647" s="109"/>
      <c r="AD647" s="109"/>
      <c r="AE647" s="109"/>
      <c r="AF647" s="109"/>
      <c r="AG647" s="109"/>
      <c r="AH647" s="109"/>
      <c r="AI647" s="109"/>
      <c r="AJ647" s="109"/>
      <c r="AK647" s="109"/>
      <c r="AL647" s="109"/>
      <c r="AM647" s="109"/>
      <c r="AN647" s="109"/>
      <c r="AO647" s="109"/>
      <c r="AP647" s="109"/>
      <c r="AQ647" s="109"/>
      <c r="AR647" s="109"/>
      <c r="AS647" s="109"/>
      <c r="AT647" s="109"/>
      <c r="AU647" s="109"/>
      <c r="AV647" s="109"/>
    </row>
    <row r="648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  <c r="AA648" s="109"/>
      <c r="AB648" s="109"/>
      <c r="AC648" s="109"/>
      <c r="AD648" s="109"/>
      <c r="AE648" s="109"/>
      <c r="AF648" s="109"/>
      <c r="AG648" s="109"/>
      <c r="AH648" s="109"/>
      <c r="AI648" s="109"/>
      <c r="AJ648" s="109"/>
      <c r="AK648" s="109"/>
      <c r="AL648" s="109"/>
      <c r="AM648" s="109"/>
      <c r="AN648" s="109"/>
      <c r="AO648" s="109"/>
      <c r="AP648" s="109"/>
      <c r="AQ648" s="109"/>
      <c r="AR648" s="109"/>
      <c r="AS648" s="109"/>
      <c r="AT648" s="109"/>
      <c r="AU648" s="109"/>
      <c r="AV648" s="109"/>
    </row>
    <row r="649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  <c r="AA649" s="109"/>
      <c r="AB649" s="109"/>
      <c r="AC649" s="109"/>
      <c r="AD649" s="109"/>
      <c r="AE649" s="109"/>
      <c r="AF649" s="109"/>
      <c r="AG649" s="109"/>
      <c r="AH649" s="109"/>
      <c r="AI649" s="109"/>
      <c r="AJ649" s="109"/>
      <c r="AK649" s="109"/>
      <c r="AL649" s="109"/>
      <c r="AM649" s="109"/>
      <c r="AN649" s="109"/>
      <c r="AO649" s="109"/>
      <c r="AP649" s="109"/>
      <c r="AQ649" s="109"/>
      <c r="AR649" s="109"/>
      <c r="AS649" s="109"/>
      <c r="AT649" s="109"/>
      <c r="AU649" s="109"/>
      <c r="AV649" s="109"/>
    </row>
    <row r="650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  <c r="AA650" s="109"/>
      <c r="AB650" s="109"/>
      <c r="AC650" s="109"/>
      <c r="AD650" s="109"/>
      <c r="AE650" s="109"/>
      <c r="AF650" s="109"/>
      <c r="AG650" s="109"/>
      <c r="AH650" s="109"/>
      <c r="AI650" s="109"/>
      <c r="AJ650" s="109"/>
      <c r="AK650" s="109"/>
      <c r="AL650" s="109"/>
      <c r="AM650" s="109"/>
      <c r="AN650" s="109"/>
      <c r="AO650" s="109"/>
      <c r="AP650" s="109"/>
      <c r="AQ650" s="109"/>
      <c r="AR650" s="109"/>
      <c r="AS650" s="109"/>
      <c r="AT650" s="109"/>
      <c r="AU650" s="109"/>
      <c r="AV650" s="109"/>
    </row>
    <row r="651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  <c r="AA651" s="109"/>
      <c r="AB651" s="109"/>
      <c r="AC651" s="109"/>
      <c r="AD651" s="109"/>
      <c r="AE651" s="109"/>
      <c r="AF651" s="109"/>
      <c r="AG651" s="109"/>
      <c r="AH651" s="109"/>
      <c r="AI651" s="109"/>
      <c r="AJ651" s="109"/>
      <c r="AK651" s="109"/>
      <c r="AL651" s="109"/>
      <c r="AM651" s="109"/>
      <c r="AN651" s="109"/>
      <c r="AO651" s="109"/>
      <c r="AP651" s="109"/>
      <c r="AQ651" s="109"/>
      <c r="AR651" s="109"/>
      <c r="AS651" s="109"/>
      <c r="AT651" s="109"/>
      <c r="AU651" s="109"/>
      <c r="AV651" s="109"/>
    </row>
    <row r="652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  <c r="AA652" s="109"/>
      <c r="AB652" s="109"/>
      <c r="AC652" s="109"/>
      <c r="AD652" s="109"/>
      <c r="AE652" s="109"/>
      <c r="AF652" s="109"/>
      <c r="AG652" s="109"/>
      <c r="AH652" s="109"/>
      <c r="AI652" s="109"/>
      <c r="AJ652" s="109"/>
      <c r="AK652" s="109"/>
      <c r="AL652" s="109"/>
      <c r="AM652" s="109"/>
      <c r="AN652" s="109"/>
      <c r="AO652" s="109"/>
      <c r="AP652" s="109"/>
      <c r="AQ652" s="109"/>
      <c r="AR652" s="109"/>
      <c r="AS652" s="109"/>
      <c r="AT652" s="109"/>
      <c r="AU652" s="109"/>
      <c r="AV652" s="109"/>
    </row>
    <row r="653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  <c r="AA653" s="109"/>
      <c r="AB653" s="109"/>
      <c r="AC653" s="109"/>
      <c r="AD653" s="109"/>
      <c r="AE653" s="109"/>
      <c r="AF653" s="109"/>
      <c r="AG653" s="109"/>
      <c r="AH653" s="109"/>
      <c r="AI653" s="109"/>
      <c r="AJ653" s="109"/>
      <c r="AK653" s="109"/>
      <c r="AL653" s="109"/>
      <c r="AM653" s="109"/>
      <c r="AN653" s="109"/>
      <c r="AO653" s="109"/>
      <c r="AP653" s="109"/>
      <c r="AQ653" s="109"/>
      <c r="AR653" s="109"/>
      <c r="AS653" s="109"/>
      <c r="AT653" s="109"/>
      <c r="AU653" s="109"/>
      <c r="AV653" s="109"/>
    </row>
    <row r="654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  <c r="AA654" s="109"/>
      <c r="AB654" s="109"/>
      <c r="AC654" s="109"/>
      <c r="AD654" s="109"/>
      <c r="AE654" s="109"/>
      <c r="AF654" s="109"/>
      <c r="AG654" s="109"/>
      <c r="AH654" s="109"/>
      <c r="AI654" s="109"/>
      <c r="AJ654" s="109"/>
      <c r="AK654" s="109"/>
      <c r="AL654" s="109"/>
      <c r="AM654" s="109"/>
      <c r="AN654" s="109"/>
      <c r="AO654" s="109"/>
      <c r="AP654" s="109"/>
      <c r="AQ654" s="109"/>
      <c r="AR654" s="109"/>
      <c r="AS654" s="109"/>
      <c r="AT654" s="109"/>
      <c r="AU654" s="109"/>
      <c r="AV654" s="109"/>
    </row>
    <row r="655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  <c r="AA655" s="109"/>
      <c r="AB655" s="109"/>
      <c r="AC655" s="109"/>
      <c r="AD655" s="109"/>
      <c r="AE655" s="109"/>
      <c r="AF655" s="109"/>
      <c r="AG655" s="109"/>
      <c r="AH655" s="109"/>
      <c r="AI655" s="109"/>
      <c r="AJ655" s="109"/>
      <c r="AK655" s="109"/>
      <c r="AL655" s="109"/>
      <c r="AM655" s="109"/>
      <c r="AN655" s="109"/>
      <c r="AO655" s="109"/>
      <c r="AP655" s="109"/>
      <c r="AQ655" s="109"/>
      <c r="AR655" s="109"/>
      <c r="AS655" s="109"/>
      <c r="AT655" s="109"/>
      <c r="AU655" s="109"/>
      <c r="AV655" s="109"/>
    </row>
    <row r="656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  <c r="AA656" s="109"/>
      <c r="AB656" s="109"/>
      <c r="AC656" s="109"/>
      <c r="AD656" s="109"/>
      <c r="AE656" s="109"/>
      <c r="AF656" s="109"/>
      <c r="AG656" s="109"/>
      <c r="AH656" s="109"/>
      <c r="AI656" s="109"/>
      <c r="AJ656" s="109"/>
      <c r="AK656" s="109"/>
      <c r="AL656" s="109"/>
      <c r="AM656" s="109"/>
      <c r="AN656" s="109"/>
      <c r="AO656" s="109"/>
      <c r="AP656" s="109"/>
      <c r="AQ656" s="109"/>
      <c r="AR656" s="109"/>
      <c r="AS656" s="109"/>
      <c r="AT656" s="109"/>
      <c r="AU656" s="109"/>
      <c r="AV656" s="109"/>
    </row>
    <row r="657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  <c r="AA657" s="109"/>
      <c r="AB657" s="109"/>
      <c r="AC657" s="109"/>
      <c r="AD657" s="109"/>
      <c r="AE657" s="109"/>
      <c r="AF657" s="109"/>
      <c r="AG657" s="109"/>
      <c r="AH657" s="109"/>
      <c r="AI657" s="109"/>
      <c r="AJ657" s="109"/>
      <c r="AK657" s="109"/>
      <c r="AL657" s="109"/>
      <c r="AM657" s="109"/>
      <c r="AN657" s="109"/>
      <c r="AO657" s="109"/>
      <c r="AP657" s="109"/>
      <c r="AQ657" s="109"/>
      <c r="AR657" s="109"/>
      <c r="AS657" s="109"/>
      <c r="AT657" s="109"/>
      <c r="AU657" s="109"/>
      <c r="AV657" s="109"/>
    </row>
    <row r="658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  <c r="AA658" s="109"/>
      <c r="AB658" s="109"/>
      <c r="AC658" s="109"/>
      <c r="AD658" s="109"/>
      <c r="AE658" s="109"/>
      <c r="AF658" s="109"/>
      <c r="AG658" s="109"/>
      <c r="AH658" s="109"/>
      <c r="AI658" s="109"/>
      <c r="AJ658" s="109"/>
      <c r="AK658" s="109"/>
      <c r="AL658" s="109"/>
      <c r="AM658" s="109"/>
      <c r="AN658" s="109"/>
      <c r="AO658" s="109"/>
      <c r="AP658" s="109"/>
      <c r="AQ658" s="109"/>
      <c r="AR658" s="109"/>
      <c r="AS658" s="109"/>
      <c r="AT658" s="109"/>
      <c r="AU658" s="109"/>
      <c r="AV658" s="109"/>
    </row>
    <row r="659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  <c r="AA659" s="109"/>
      <c r="AB659" s="109"/>
      <c r="AC659" s="109"/>
      <c r="AD659" s="109"/>
      <c r="AE659" s="109"/>
      <c r="AF659" s="109"/>
      <c r="AG659" s="109"/>
      <c r="AH659" s="109"/>
      <c r="AI659" s="109"/>
      <c r="AJ659" s="109"/>
      <c r="AK659" s="109"/>
      <c r="AL659" s="109"/>
      <c r="AM659" s="109"/>
      <c r="AN659" s="109"/>
      <c r="AO659" s="109"/>
      <c r="AP659" s="109"/>
      <c r="AQ659" s="109"/>
      <c r="AR659" s="109"/>
      <c r="AS659" s="109"/>
      <c r="AT659" s="109"/>
      <c r="AU659" s="109"/>
      <c r="AV659" s="109"/>
    </row>
    <row r="660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  <c r="AA660" s="109"/>
      <c r="AB660" s="109"/>
      <c r="AC660" s="109"/>
      <c r="AD660" s="109"/>
      <c r="AE660" s="109"/>
      <c r="AF660" s="109"/>
      <c r="AG660" s="109"/>
      <c r="AH660" s="109"/>
      <c r="AI660" s="109"/>
      <c r="AJ660" s="109"/>
      <c r="AK660" s="109"/>
      <c r="AL660" s="109"/>
      <c r="AM660" s="109"/>
      <c r="AN660" s="109"/>
      <c r="AO660" s="109"/>
      <c r="AP660" s="109"/>
      <c r="AQ660" s="109"/>
      <c r="AR660" s="109"/>
      <c r="AS660" s="109"/>
      <c r="AT660" s="109"/>
      <c r="AU660" s="109"/>
      <c r="AV660" s="109"/>
    </row>
    <row r="661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  <c r="AA661" s="109"/>
      <c r="AB661" s="109"/>
      <c r="AC661" s="109"/>
      <c r="AD661" s="109"/>
      <c r="AE661" s="109"/>
      <c r="AF661" s="109"/>
      <c r="AG661" s="109"/>
      <c r="AH661" s="109"/>
      <c r="AI661" s="109"/>
      <c r="AJ661" s="109"/>
      <c r="AK661" s="109"/>
      <c r="AL661" s="109"/>
      <c r="AM661" s="109"/>
      <c r="AN661" s="109"/>
      <c r="AO661" s="109"/>
      <c r="AP661" s="109"/>
      <c r="AQ661" s="109"/>
      <c r="AR661" s="109"/>
      <c r="AS661" s="109"/>
      <c r="AT661" s="109"/>
      <c r="AU661" s="109"/>
      <c r="AV661" s="109"/>
    </row>
    <row r="662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  <c r="AA662" s="109"/>
      <c r="AB662" s="109"/>
      <c r="AC662" s="109"/>
      <c r="AD662" s="109"/>
      <c r="AE662" s="109"/>
      <c r="AF662" s="109"/>
      <c r="AG662" s="109"/>
      <c r="AH662" s="109"/>
      <c r="AI662" s="109"/>
      <c r="AJ662" s="109"/>
      <c r="AK662" s="109"/>
      <c r="AL662" s="109"/>
      <c r="AM662" s="109"/>
      <c r="AN662" s="109"/>
      <c r="AO662" s="109"/>
      <c r="AP662" s="109"/>
      <c r="AQ662" s="109"/>
      <c r="AR662" s="109"/>
      <c r="AS662" s="109"/>
      <c r="AT662" s="109"/>
      <c r="AU662" s="109"/>
      <c r="AV662" s="109"/>
    </row>
    <row r="663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  <c r="AA663" s="109"/>
      <c r="AB663" s="109"/>
      <c r="AC663" s="109"/>
      <c r="AD663" s="109"/>
      <c r="AE663" s="109"/>
      <c r="AF663" s="109"/>
      <c r="AG663" s="109"/>
      <c r="AH663" s="109"/>
      <c r="AI663" s="109"/>
      <c r="AJ663" s="109"/>
      <c r="AK663" s="109"/>
      <c r="AL663" s="109"/>
      <c r="AM663" s="109"/>
      <c r="AN663" s="109"/>
      <c r="AO663" s="109"/>
      <c r="AP663" s="109"/>
      <c r="AQ663" s="109"/>
      <c r="AR663" s="109"/>
      <c r="AS663" s="109"/>
      <c r="AT663" s="109"/>
      <c r="AU663" s="109"/>
      <c r="AV663" s="109"/>
    </row>
    <row r="664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  <c r="AA664" s="109"/>
      <c r="AB664" s="109"/>
      <c r="AC664" s="109"/>
      <c r="AD664" s="109"/>
      <c r="AE664" s="109"/>
      <c r="AF664" s="109"/>
      <c r="AG664" s="109"/>
      <c r="AH664" s="109"/>
      <c r="AI664" s="109"/>
      <c r="AJ664" s="109"/>
      <c r="AK664" s="109"/>
      <c r="AL664" s="109"/>
      <c r="AM664" s="109"/>
      <c r="AN664" s="109"/>
      <c r="AO664" s="109"/>
      <c r="AP664" s="109"/>
      <c r="AQ664" s="109"/>
      <c r="AR664" s="109"/>
      <c r="AS664" s="109"/>
      <c r="AT664" s="109"/>
      <c r="AU664" s="109"/>
      <c r="AV664" s="109"/>
    </row>
    <row r="665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  <c r="AA665" s="109"/>
      <c r="AB665" s="109"/>
      <c r="AC665" s="109"/>
      <c r="AD665" s="109"/>
      <c r="AE665" s="109"/>
      <c r="AF665" s="109"/>
      <c r="AG665" s="109"/>
      <c r="AH665" s="109"/>
      <c r="AI665" s="109"/>
      <c r="AJ665" s="109"/>
      <c r="AK665" s="109"/>
      <c r="AL665" s="109"/>
      <c r="AM665" s="109"/>
      <c r="AN665" s="109"/>
      <c r="AO665" s="109"/>
      <c r="AP665" s="109"/>
      <c r="AQ665" s="109"/>
      <c r="AR665" s="109"/>
      <c r="AS665" s="109"/>
      <c r="AT665" s="109"/>
      <c r="AU665" s="109"/>
      <c r="AV665" s="109"/>
    </row>
    <row r="666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  <c r="AA666" s="109"/>
      <c r="AB666" s="109"/>
      <c r="AC666" s="109"/>
      <c r="AD666" s="109"/>
      <c r="AE666" s="109"/>
      <c r="AF666" s="109"/>
      <c r="AG666" s="109"/>
      <c r="AH666" s="109"/>
      <c r="AI666" s="109"/>
      <c r="AJ666" s="109"/>
      <c r="AK666" s="109"/>
      <c r="AL666" s="109"/>
      <c r="AM666" s="109"/>
      <c r="AN666" s="109"/>
      <c r="AO666" s="109"/>
      <c r="AP666" s="109"/>
      <c r="AQ666" s="109"/>
      <c r="AR666" s="109"/>
      <c r="AS666" s="109"/>
      <c r="AT666" s="109"/>
      <c r="AU666" s="109"/>
      <c r="AV666" s="109"/>
    </row>
    <row r="667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  <c r="AA667" s="109"/>
      <c r="AB667" s="109"/>
      <c r="AC667" s="109"/>
      <c r="AD667" s="109"/>
      <c r="AE667" s="109"/>
      <c r="AF667" s="109"/>
      <c r="AG667" s="109"/>
      <c r="AH667" s="109"/>
      <c r="AI667" s="109"/>
      <c r="AJ667" s="109"/>
      <c r="AK667" s="109"/>
      <c r="AL667" s="109"/>
      <c r="AM667" s="109"/>
      <c r="AN667" s="109"/>
      <c r="AO667" s="109"/>
      <c r="AP667" s="109"/>
      <c r="AQ667" s="109"/>
      <c r="AR667" s="109"/>
      <c r="AS667" s="109"/>
      <c r="AT667" s="109"/>
      <c r="AU667" s="109"/>
      <c r="AV667" s="109"/>
    </row>
    <row r="668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  <c r="AA668" s="109"/>
      <c r="AB668" s="109"/>
      <c r="AC668" s="109"/>
      <c r="AD668" s="109"/>
      <c r="AE668" s="109"/>
      <c r="AF668" s="109"/>
      <c r="AG668" s="109"/>
      <c r="AH668" s="109"/>
      <c r="AI668" s="109"/>
      <c r="AJ668" s="109"/>
      <c r="AK668" s="109"/>
      <c r="AL668" s="109"/>
      <c r="AM668" s="109"/>
      <c r="AN668" s="109"/>
      <c r="AO668" s="109"/>
      <c r="AP668" s="109"/>
      <c r="AQ668" s="109"/>
      <c r="AR668" s="109"/>
      <c r="AS668" s="109"/>
      <c r="AT668" s="109"/>
      <c r="AU668" s="109"/>
      <c r="AV668" s="109"/>
    </row>
    <row r="669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  <c r="AA669" s="109"/>
      <c r="AB669" s="109"/>
      <c r="AC669" s="109"/>
      <c r="AD669" s="109"/>
      <c r="AE669" s="109"/>
      <c r="AF669" s="109"/>
      <c r="AG669" s="109"/>
      <c r="AH669" s="109"/>
      <c r="AI669" s="109"/>
      <c r="AJ669" s="109"/>
      <c r="AK669" s="109"/>
      <c r="AL669" s="109"/>
      <c r="AM669" s="109"/>
      <c r="AN669" s="109"/>
      <c r="AO669" s="109"/>
      <c r="AP669" s="109"/>
      <c r="AQ669" s="109"/>
      <c r="AR669" s="109"/>
      <c r="AS669" s="109"/>
      <c r="AT669" s="109"/>
      <c r="AU669" s="109"/>
      <c r="AV669" s="109"/>
    </row>
    <row r="670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  <c r="AA670" s="109"/>
      <c r="AB670" s="109"/>
      <c r="AC670" s="109"/>
      <c r="AD670" s="109"/>
      <c r="AE670" s="109"/>
      <c r="AF670" s="109"/>
      <c r="AG670" s="109"/>
      <c r="AH670" s="109"/>
      <c r="AI670" s="109"/>
      <c r="AJ670" s="109"/>
      <c r="AK670" s="109"/>
      <c r="AL670" s="109"/>
      <c r="AM670" s="109"/>
      <c r="AN670" s="109"/>
      <c r="AO670" s="109"/>
      <c r="AP670" s="109"/>
      <c r="AQ670" s="109"/>
      <c r="AR670" s="109"/>
      <c r="AS670" s="109"/>
      <c r="AT670" s="109"/>
      <c r="AU670" s="109"/>
      <c r="AV670" s="109"/>
    </row>
    <row r="671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  <c r="AA671" s="109"/>
      <c r="AB671" s="109"/>
      <c r="AC671" s="109"/>
      <c r="AD671" s="109"/>
      <c r="AE671" s="109"/>
      <c r="AF671" s="109"/>
      <c r="AG671" s="109"/>
      <c r="AH671" s="109"/>
      <c r="AI671" s="109"/>
      <c r="AJ671" s="109"/>
      <c r="AK671" s="109"/>
      <c r="AL671" s="109"/>
      <c r="AM671" s="109"/>
      <c r="AN671" s="109"/>
      <c r="AO671" s="109"/>
      <c r="AP671" s="109"/>
      <c r="AQ671" s="109"/>
      <c r="AR671" s="109"/>
      <c r="AS671" s="109"/>
      <c r="AT671" s="109"/>
      <c r="AU671" s="109"/>
      <c r="AV671" s="109"/>
    </row>
    <row r="672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  <c r="AA672" s="109"/>
      <c r="AB672" s="109"/>
      <c r="AC672" s="109"/>
      <c r="AD672" s="109"/>
      <c r="AE672" s="109"/>
      <c r="AF672" s="109"/>
      <c r="AG672" s="109"/>
      <c r="AH672" s="109"/>
      <c r="AI672" s="109"/>
      <c r="AJ672" s="109"/>
      <c r="AK672" s="109"/>
      <c r="AL672" s="109"/>
      <c r="AM672" s="109"/>
      <c r="AN672" s="109"/>
      <c r="AO672" s="109"/>
      <c r="AP672" s="109"/>
      <c r="AQ672" s="109"/>
      <c r="AR672" s="109"/>
      <c r="AS672" s="109"/>
      <c r="AT672" s="109"/>
      <c r="AU672" s="109"/>
      <c r="AV672" s="109"/>
    </row>
    <row r="673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  <c r="AA673" s="109"/>
      <c r="AB673" s="109"/>
      <c r="AC673" s="109"/>
      <c r="AD673" s="109"/>
      <c r="AE673" s="109"/>
      <c r="AF673" s="109"/>
      <c r="AG673" s="109"/>
      <c r="AH673" s="109"/>
      <c r="AI673" s="109"/>
      <c r="AJ673" s="109"/>
      <c r="AK673" s="109"/>
      <c r="AL673" s="109"/>
      <c r="AM673" s="109"/>
      <c r="AN673" s="109"/>
      <c r="AO673" s="109"/>
      <c r="AP673" s="109"/>
      <c r="AQ673" s="109"/>
      <c r="AR673" s="109"/>
      <c r="AS673" s="109"/>
      <c r="AT673" s="109"/>
      <c r="AU673" s="109"/>
      <c r="AV673" s="109"/>
    </row>
    <row r="674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  <c r="AA674" s="109"/>
      <c r="AB674" s="109"/>
      <c r="AC674" s="109"/>
      <c r="AD674" s="109"/>
      <c r="AE674" s="109"/>
      <c r="AF674" s="109"/>
      <c r="AG674" s="109"/>
      <c r="AH674" s="109"/>
      <c r="AI674" s="109"/>
      <c r="AJ674" s="109"/>
      <c r="AK674" s="109"/>
      <c r="AL674" s="109"/>
      <c r="AM674" s="109"/>
      <c r="AN674" s="109"/>
      <c r="AO674" s="109"/>
      <c r="AP674" s="109"/>
      <c r="AQ674" s="109"/>
      <c r="AR674" s="109"/>
      <c r="AS674" s="109"/>
      <c r="AT674" s="109"/>
      <c r="AU674" s="109"/>
      <c r="AV674" s="109"/>
    </row>
    <row r="675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  <c r="AA675" s="109"/>
      <c r="AB675" s="109"/>
      <c r="AC675" s="109"/>
      <c r="AD675" s="109"/>
      <c r="AE675" s="109"/>
      <c r="AF675" s="109"/>
      <c r="AG675" s="109"/>
      <c r="AH675" s="109"/>
      <c r="AI675" s="109"/>
      <c r="AJ675" s="109"/>
      <c r="AK675" s="109"/>
      <c r="AL675" s="109"/>
      <c r="AM675" s="109"/>
      <c r="AN675" s="109"/>
      <c r="AO675" s="109"/>
      <c r="AP675" s="109"/>
      <c r="AQ675" s="109"/>
      <c r="AR675" s="109"/>
      <c r="AS675" s="109"/>
      <c r="AT675" s="109"/>
      <c r="AU675" s="109"/>
      <c r="AV675" s="109"/>
    </row>
    <row r="676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  <c r="AA676" s="109"/>
      <c r="AB676" s="109"/>
      <c r="AC676" s="109"/>
      <c r="AD676" s="109"/>
      <c r="AE676" s="109"/>
      <c r="AF676" s="109"/>
      <c r="AG676" s="109"/>
      <c r="AH676" s="109"/>
      <c r="AI676" s="109"/>
      <c r="AJ676" s="109"/>
      <c r="AK676" s="109"/>
      <c r="AL676" s="109"/>
      <c r="AM676" s="109"/>
      <c r="AN676" s="109"/>
      <c r="AO676" s="109"/>
      <c r="AP676" s="109"/>
      <c r="AQ676" s="109"/>
      <c r="AR676" s="109"/>
      <c r="AS676" s="109"/>
      <c r="AT676" s="109"/>
      <c r="AU676" s="109"/>
      <c r="AV676" s="109"/>
    </row>
    <row r="677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  <c r="AA677" s="109"/>
      <c r="AB677" s="109"/>
      <c r="AC677" s="109"/>
      <c r="AD677" s="109"/>
      <c r="AE677" s="109"/>
      <c r="AF677" s="109"/>
      <c r="AG677" s="109"/>
      <c r="AH677" s="109"/>
      <c r="AI677" s="109"/>
      <c r="AJ677" s="109"/>
      <c r="AK677" s="109"/>
      <c r="AL677" s="109"/>
      <c r="AM677" s="109"/>
      <c r="AN677" s="109"/>
      <c r="AO677" s="109"/>
      <c r="AP677" s="109"/>
      <c r="AQ677" s="109"/>
      <c r="AR677" s="109"/>
      <c r="AS677" s="109"/>
      <c r="AT677" s="109"/>
      <c r="AU677" s="109"/>
      <c r="AV677" s="109"/>
    </row>
    <row r="678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  <c r="AA678" s="109"/>
      <c r="AB678" s="109"/>
      <c r="AC678" s="109"/>
      <c r="AD678" s="109"/>
      <c r="AE678" s="109"/>
      <c r="AF678" s="109"/>
      <c r="AG678" s="109"/>
      <c r="AH678" s="109"/>
      <c r="AI678" s="109"/>
      <c r="AJ678" s="109"/>
      <c r="AK678" s="109"/>
      <c r="AL678" s="109"/>
      <c r="AM678" s="109"/>
      <c r="AN678" s="109"/>
      <c r="AO678" s="109"/>
      <c r="AP678" s="109"/>
      <c r="AQ678" s="109"/>
      <c r="AR678" s="109"/>
      <c r="AS678" s="109"/>
      <c r="AT678" s="109"/>
      <c r="AU678" s="109"/>
      <c r="AV678" s="109"/>
    </row>
    <row r="679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  <c r="AA679" s="109"/>
      <c r="AB679" s="109"/>
      <c r="AC679" s="109"/>
      <c r="AD679" s="109"/>
      <c r="AE679" s="109"/>
      <c r="AF679" s="109"/>
      <c r="AG679" s="109"/>
      <c r="AH679" s="109"/>
      <c r="AI679" s="109"/>
      <c r="AJ679" s="109"/>
      <c r="AK679" s="109"/>
      <c r="AL679" s="109"/>
      <c r="AM679" s="109"/>
      <c r="AN679" s="109"/>
      <c r="AO679" s="109"/>
      <c r="AP679" s="109"/>
      <c r="AQ679" s="109"/>
      <c r="AR679" s="109"/>
      <c r="AS679" s="109"/>
      <c r="AT679" s="109"/>
      <c r="AU679" s="109"/>
      <c r="AV679" s="109"/>
    </row>
    <row r="680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  <c r="AA680" s="109"/>
      <c r="AB680" s="109"/>
      <c r="AC680" s="109"/>
      <c r="AD680" s="109"/>
      <c r="AE680" s="109"/>
      <c r="AF680" s="109"/>
      <c r="AG680" s="109"/>
      <c r="AH680" s="109"/>
      <c r="AI680" s="109"/>
      <c r="AJ680" s="109"/>
      <c r="AK680" s="109"/>
      <c r="AL680" s="109"/>
      <c r="AM680" s="109"/>
      <c r="AN680" s="109"/>
      <c r="AO680" s="109"/>
      <c r="AP680" s="109"/>
      <c r="AQ680" s="109"/>
      <c r="AR680" s="109"/>
      <c r="AS680" s="109"/>
      <c r="AT680" s="109"/>
      <c r="AU680" s="109"/>
      <c r="AV680" s="109"/>
    </row>
    <row r="681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  <c r="AA681" s="109"/>
      <c r="AB681" s="109"/>
      <c r="AC681" s="109"/>
      <c r="AD681" s="109"/>
      <c r="AE681" s="109"/>
      <c r="AF681" s="109"/>
      <c r="AG681" s="109"/>
      <c r="AH681" s="109"/>
      <c r="AI681" s="109"/>
      <c r="AJ681" s="109"/>
      <c r="AK681" s="109"/>
      <c r="AL681" s="109"/>
      <c r="AM681" s="109"/>
      <c r="AN681" s="109"/>
      <c r="AO681" s="109"/>
      <c r="AP681" s="109"/>
      <c r="AQ681" s="109"/>
      <c r="AR681" s="109"/>
      <c r="AS681" s="109"/>
      <c r="AT681" s="109"/>
      <c r="AU681" s="109"/>
      <c r="AV681" s="109"/>
    </row>
    <row r="682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  <c r="AA682" s="109"/>
      <c r="AB682" s="109"/>
      <c r="AC682" s="109"/>
      <c r="AD682" s="109"/>
      <c r="AE682" s="109"/>
      <c r="AF682" s="109"/>
      <c r="AG682" s="109"/>
      <c r="AH682" s="109"/>
      <c r="AI682" s="109"/>
      <c r="AJ682" s="109"/>
      <c r="AK682" s="109"/>
      <c r="AL682" s="109"/>
      <c r="AM682" s="109"/>
      <c r="AN682" s="109"/>
      <c r="AO682" s="109"/>
      <c r="AP682" s="109"/>
      <c r="AQ682" s="109"/>
      <c r="AR682" s="109"/>
      <c r="AS682" s="109"/>
      <c r="AT682" s="109"/>
      <c r="AU682" s="109"/>
      <c r="AV682" s="109"/>
    </row>
    <row r="683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  <c r="AA683" s="109"/>
      <c r="AB683" s="109"/>
      <c r="AC683" s="109"/>
      <c r="AD683" s="109"/>
      <c r="AE683" s="109"/>
      <c r="AF683" s="109"/>
      <c r="AG683" s="109"/>
      <c r="AH683" s="109"/>
      <c r="AI683" s="109"/>
      <c r="AJ683" s="109"/>
      <c r="AK683" s="109"/>
      <c r="AL683" s="109"/>
      <c r="AM683" s="109"/>
      <c r="AN683" s="109"/>
      <c r="AO683" s="109"/>
      <c r="AP683" s="109"/>
      <c r="AQ683" s="109"/>
      <c r="AR683" s="109"/>
      <c r="AS683" s="109"/>
      <c r="AT683" s="109"/>
      <c r="AU683" s="109"/>
      <c r="AV683" s="109"/>
    </row>
    <row r="684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  <c r="AA684" s="109"/>
      <c r="AB684" s="109"/>
      <c r="AC684" s="109"/>
      <c r="AD684" s="109"/>
      <c r="AE684" s="109"/>
      <c r="AF684" s="109"/>
      <c r="AG684" s="109"/>
      <c r="AH684" s="109"/>
      <c r="AI684" s="109"/>
      <c r="AJ684" s="109"/>
      <c r="AK684" s="109"/>
      <c r="AL684" s="109"/>
      <c r="AM684" s="109"/>
      <c r="AN684" s="109"/>
      <c r="AO684" s="109"/>
      <c r="AP684" s="109"/>
      <c r="AQ684" s="109"/>
      <c r="AR684" s="109"/>
      <c r="AS684" s="109"/>
      <c r="AT684" s="109"/>
      <c r="AU684" s="109"/>
      <c r="AV684" s="109"/>
    </row>
    <row r="685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  <c r="AA685" s="109"/>
      <c r="AB685" s="109"/>
      <c r="AC685" s="109"/>
      <c r="AD685" s="109"/>
      <c r="AE685" s="109"/>
      <c r="AF685" s="109"/>
      <c r="AG685" s="109"/>
      <c r="AH685" s="109"/>
      <c r="AI685" s="109"/>
      <c r="AJ685" s="109"/>
      <c r="AK685" s="109"/>
      <c r="AL685" s="109"/>
      <c r="AM685" s="109"/>
      <c r="AN685" s="109"/>
      <c r="AO685" s="109"/>
      <c r="AP685" s="109"/>
      <c r="AQ685" s="109"/>
      <c r="AR685" s="109"/>
      <c r="AS685" s="109"/>
      <c r="AT685" s="109"/>
      <c r="AU685" s="109"/>
      <c r="AV685" s="109"/>
    </row>
    <row r="686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  <c r="AA686" s="109"/>
      <c r="AB686" s="109"/>
      <c r="AC686" s="109"/>
      <c r="AD686" s="109"/>
      <c r="AE686" s="109"/>
      <c r="AF686" s="109"/>
      <c r="AG686" s="109"/>
      <c r="AH686" s="109"/>
      <c r="AI686" s="109"/>
      <c r="AJ686" s="109"/>
      <c r="AK686" s="109"/>
      <c r="AL686" s="109"/>
      <c r="AM686" s="109"/>
      <c r="AN686" s="109"/>
      <c r="AO686" s="109"/>
      <c r="AP686" s="109"/>
      <c r="AQ686" s="109"/>
      <c r="AR686" s="109"/>
      <c r="AS686" s="109"/>
      <c r="AT686" s="109"/>
      <c r="AU686" s="109"/>
      <c r="AV686" s="109"/>
    </row>
    <row r="687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  <c r="AA687" s="109"/>
      <c r="AB687" s="109"/>
      <c r="AC687" s="109"/>
      <c r="AD687" s="109"/>
      <c r="AE687" s="109"/>
      <c r="AF687" s="109"/>
      <c r="AG687" s="109"/>
      <c r="AH687" s="109"/>
      <c r="AI687" s="109"/>
      <c r="AJ687" s="109"/>
      <c r="AK687" s="109"/>
      <c r="AL687" s="109"/>
      <c r="AM687" s="109"/>
      <c r="AN687" s="109"/>
      <c r="AO687" s="109"/>
      <c r="AP687" s="109"/>
      <c r="AQ687" s="109"/>
      <c r="AR687" s="109"/>
      <c r="AS687" s="109"/>
      <c r="AT687" s="109"/>
      <c r="AU687" s="109"/>
      <c r="AV687" s="109"/>
    </row>
    <row r="688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  <c r="AA688" s="109"/>
      <c r="AB688" s="109"/>
      <c r="AC688" s="109"/>
      <c r="AD688" s="109"/>
      <c r="AE688" s="109"/>
      <c r="AF688" s="109"/>
      <c r="AG688" s="109"/>
      <c r="AH688" s="109"/>
      <c r="AI688" s="109"/>
      <c r="AJ688" s="109"/>
      <c r="AK688" s="109"/>
      <c r="AL688" s="109"/>
      <c r="AM688" s="109"/>
      <c r="AN688" s="109"/>
      <c r="AO688" s="109"/>
      <c r="AP688" s="109"/>
      <c r="AQ688" s="109"/>
      <c r="AR688" s="109"/>
      <c r="AS688" s="109"/>
      <c r="AT688" s="109"/>
      <c r="AU688" s="109"/>
      <c r="AV688" s="109"/>
    </row>
    <row r="689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  <c r="AA689" s="109"/>
      <c r="AB689" s="109"/>
      <c r="AC689" s="109"/>
      <c r="AD689" s="109"/>
      <c r="AE689" s="109"/>
      <c r="AF689" s="109"/>
      <c r="AG689" s="109"/>
      <c r="AH689" s="109"/>
      <c r="AI689" s="109"/>
      <c r="AJ689" s="109"/>
      <c r="AK689" s="109"/>
      <c r="AL689" s="109"/>
      <c r="AM689" s="109"/>
      <c r="AN689" s="109"/>
      <c r="AO689" s="109"/>
      <c r="AP689" s="109"/>
      <c r="AQ689" s="109"/>
      <c r="AR689" s="109"/>
      <c r="AS689" s="109"/>
      <c r="AT689" s="109"/>
      <c r="AU689" s="109"/>
      <c r="AV689" s="109"/>
    </row>
    <row r="690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  <c r="AA690" s="109"/>
      <c r="AB690" s="109"/>
      <c r="AC690" s="109"/>
      <c r="AD690" s="109"/>
      <c r="AE690" s="109"/>
      <c r="AF690" s="109"/>
      <c r="AG690" s="109"/>
      <c r="AH690" s="109"/>
      <c r="AI690" s="109"/>
      <c r="AJ690" s="109"/>
      <c r="AK690" s="109"/>
      <c r="AL690" s="109"/>
      <c r="AM690" s="109"/>
      <c r="AN690" s="109"/>
      <c r="AO690" s="109"/>
      <c r="AP690" s="109"/>
      <c r="AQ690" s="109"/>
      <c r="AR690" s="109"/>
      <c r="AS690" s="109"/>
      <c r="AT690" s="109"/>
      <c r="AU690" s="109"/>
      <c r="AV690" s="109"/>
    </row>
    <row r="691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  <c r="AA691" s="109"/>
      <c r="AB691" s="109"/>
      <c r="AC691" s="109"/>
      <c r="AD691" s="109"/>
      <c r="AE691" s="109"/>
      <c r="AF691" s="109"/>
      <c r="AG691" s="109"/>
      <c r="AH691" s="109"/>
      <c r="AI691" s="109"/>
      <c r="AJ691" s="109"/>
      <c r="AK691" s="109"/>
      <c r="AL691" s="109"/>
      <c r="AM691" s="109"/>
      <c r="AN691" s="109"/>
      <c r="AO691" s="109"/>
      <c r="AP691" s="109"/>
      <c r="AQ691" s="109"/>
      <c r="AR691" s="109"/>
      <c r="AS691" s="109"/>
      <c r="AT691" s="109"/>
      <c r="AU691" s="109"/>
      <c r="AV691" s="109"/>
    </row>
    <row r="692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  <c r="AA692" s="109"/>
      <c r="AB692" s="109"/>
      <c r="AC692" s="109"/>
      <c r="AD692" s="109"/>
      <c r="AE692" s="109"/>
      <c r="AF692" s="109"/>
      <c r="AG692" s="109"/>
      <c r="AH692" s="109"/>
      <c r="AI692" s="109"/>
      <c r="AJ692" s="109"/>
      <c r="AK692" s="109"/>
      <c r="AL692" s="109"/>
      <c r="AM692" s="109"/>
      <c r="AN692" s="109"/>
      <c r="AO692" s="109"/>
      <c r="AP692" s="109"/>
      <c r="AQ692" s="109"/>
      <c r="AR692" s="109"/>
      <c r="AS692" s="109"/>
      <c r="AT692" s="109"/>
      <c r="AU692" s="109"/>
      <c r="AV692" s="109"/>
    </row>
    <row r="693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  <c r="AA693" s="109"/>
      <c r="AB693" s="109"/>
      <c r="AC693" s="109"/>
      <c r="AD693" s="109"/>
      <c r="AE693" s="109"/>
      <c r="AF693" s="109"/>
      <c r="AG693" s="109"/>
      <c r="AH693" s="109"/>
      <c r="AI693" s="109"/>
      <c r="AJ693" s="109"/>
      <c r="AK693" s="109"/>
      <c r="AL693" s="109"/>
      <c r="AM693" s="109"/>
      <c r="AN693" s="109"/>
      <c r="AO693" s="109"/>
      <c r="AP693" s="109"/>
      <c r="AQ693" s="109"/>
      <c r="AR693" s="109"/>
      <c r="AS693" s="109"/>
      <c r="AT693" s="109"/>
      <c r="AU693" s="109"/>
      <c r="AV693" s="109"/>
    </row>
    <row r="694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  <c r="AA694" s="109"/>
      <c r="AB694" s="109"/>
      <c r="AC694" s="109"/>
      <c r="AD694" s="109"/>
      <c r="AE694" s="109"/>
      <c r="AF694" s="109"/>
      <c r="AG694" s="109"/>
      <c r="AH694" s="109"/>
      <c r="AI694" s="109"/>
      <c r="AJ694" s="109"/>
      <c r="AK694" s="109"/>
      <c r="AL694" s="109"/>
      <c r="AM694" s="109"/>
      <c r="AN694" s="109"/>
      <c r="AO694" s="109"/>
      <c r="AP694" s="109"/>
      <c r="AQ694" s="109"/>
      <c r="AR694" s="109"/>
      <c r="AS694" s="109"/>
      <c r="AT694" s="109"/>
      <c r="AU694" s="109"/>
      <c r="AV694" s="109"/>
    </row>
    <row r="695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  <c r="AA695" s="109"/>
      <c r="AB695" s="109"/>
      <c r="AC695" s="109"/>
      <c r="AD695" s="109"/>
      <c r="AE695" s="109"/>
      <c r="AF695" s="109"/>
      <c r="AG695" s="109"/>
      <c r="AH695" s="109"/>
      <c r="AI695" s="109"/>
      <c r="AJ695" s="109"/>
      <c r="AK695" s="109"/>
      <c r="AL695" s="109"/>
      <c r="AM695" s="109"/>
      <c r="AN695" s="109"/>
      <c r="AO695" s="109"/>
      <c r="AP695" s="109"/>
      <c r="AQ695" s="109"/>
      <c r="AR695" s="109"/>
      <c r="AS695" s="109"/>
      <c r="AT695" s="109"/>
      <c r="AU695" s="109"/>
      <c r="AV695" s="109"/>
    </row>
    <row r="696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  <c r="AA696" s="109"/>
      <c r="AB696" s="109"/>
      <c r="AC696" s="109"/>
      <c r="AD696" s="109"/>
      <c r="AE696" s="109"/>
      <c r="AF696" s="109"/>
      <c r="AG696" s="109"/>
      <c r="AH696" s="109"/>
      <c r="AI696" s="109"/>
      <c r="AJ696" s="109"/>
      <c r="AK696" s="109"/>
      <c r="AL696" s="109"/>
      <c r="AM696" s="109"/>
      <c r="AN696" s="109"/>
      <c r="AO696" s="109"/>
      <c r="AP696" s="109"/>
      <c r="AQ696" s="109"/>
      <c r="AR696" s="109"/>
      <c r="AS696" s="109"/>
      <c r="AT696" s="109"/>
      <c r="AU696" s="109"/>
      <c r="AV696" s="109"/>
    </row>
    <row r="697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  <c r="AA697" s="109"/>
      <c r="AB697" s="109"/>
      <c r="AC697" s="109"/>
      <c r="AD697" s="109"/>
      <c r="AE697" s="109"/>
      <c r="AF697" s="109"/>
      <c r="AG697" s="109"/>
      <c r="AH697" s="109"/>
      <c r="AI697" s="109"/>
      <c r="AJ697" s="109"/>
      <c r="AK697" s="109"/>
      <c r="AL697" s="109"/>
      <c r="AM697" s="109"/>
      <c r="AN697" s="109"/>
      <c r="AO697" s="109"/>
      <c r="AP697" s="109"/>
      <c r="AQ697" s="109"/>
      <c r="AR697" s="109"/>
      <c r="AS697" s="109"/>
      <c r="AT697" s="109"/>
      <c r="AU697" s="109"/>
      <c r="AV697" s="109"/>
    </row>
    <row r="698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  <c r="AA698" s="109"/>
      <c r="AB698" s="109"/>
      <c r="AC698" s="109"/>
      <c r="AD698" s="109"/>
      <c r="AE698" s="109"/>
      <c r="AF698" s="109"/>
      <c r="AG698" s="109"/>
      <c r="AH698" s="109"/>
      <c r="AI698" s="109"/>
      <c r="AJ698" s="109"/>
      <c r="AK698" s="109"/>
      <c r="AL698" s="109"/>
      <c r="AM698" s="109"/>
      <c r="AN698" s="109"/>
      <c r="AO698" s="109"/>
      <c r="AP698" s="109"/>
      <c r="AQ698" s="109"/>
      <c r="AR698" s="109"/>
      <c r="AS698" s="109"/>
      <c r="AT698" s="109"/>
      <c r="AU698" s="109"/>
      <c r="AV698" s="109"/>
    </row>
    <row r="699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  <c r="AA699" s="109"/>
      <c r="AB699" s="109"/>
      <c r="AC699" s="109"/>
      <c r="AD699" s="109"/>
      <c r="AE699" s="109"/>
      <c r="AF699" s="109"/>
      <c r="AG699" s="109"/>
      <c r="AH699" s="109"/>
      <c r="AI699" s="109"/>
      <c r="AJ699" s="109"/>
      <c r="AK699" s="109"/>
      <c r="AL699" s="109"/>
      <c r="AM699" s="109"/>
      <c r="AN699" s="109"/>
      <c r="AO699" s="109"/>
      <c r="AP699" s="109"/>
      <c r="AQ699" s="109"/>
      <c r="AR699" s="109"/>
      <c r="AS699" s="109"/>
      <c r="AT699" s="109"/>
      <c r="AU699" s="109"/>
      <c r="AV699" s="109"/>
    </row>
    <row r="700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  <c r="AA700" s="109"/>
      <c r="AB700" s="109"/>
      <c r="AC700" s="109"/>
      <c r="AD700" s="109"/>
      <c r="AE700" s="109"/>
      <c r="AF700" s="109"/>
      <c r="AG700" s="109"/>
      <c r="AH700" s="109"/>
      <c r="AI700" s="109"/>
      <c r="AJ700" s="109"/>
      <c r="AK700" s="109"/>
      <c r="AL700" s="109"/>
      <c r="AM700" s="109"/>
      <c r="AN700" s="109"/>
      <c r="AO700" s="109"/>
      <c r="AP700" s="109"/>
      <c r="AQ700" s="109"/>
      <c r="AR700" s="109"/>
      <c r="AS700" s="109"/>
      <c r="AT700" s="109"/>
      <c r="AU700" s="109"/>
      <c r="AV700" s="109"/>
    </row>
    <row r="701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  <c r="AA701" s="109"/>
      <c r="AB701" s="109"/>
      <c r="AC701" s="109"/>
      <c r="AD701" s="109"/>
      <c r="AE701" s="109"/>
      <c r="AF701" s="109"/>
      <c r="AG701" s="109"/>
      <c r="AH701" s="109"/>
      <c r="AI701" s="109"/>
      <c r="AJ701" s="109"/>
      <c r="AK701" s="109"/>
      <c r="AL701" s="109"/>
      <c r="AM701" s="109"/>
      <c r="AN701" s="109"/>
      <c r="AO701" s="109"/>
      <c r="AP701" s="109"/>
      <c r="AQ701" s="109"/>
      <c r="AR701" s="109"/>
      <c r="AS701" s="109"/>
      <c r="AT701" s="109"/>
      <c r="AU701" s="109"/>
      <c r="AV701" s="109"/>
    </row>
    <row r="702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  <c r="AA702" s="109"/>
      <c r="AB702" s="109"/>
      <c r="AC702" s="109"/>
      <c r="AD702" s="109"/>
      <c r="AE702" s="109"/>
      <c r="AF702" s="109"/>
      <c r="AG702" s="109"/>
      <c r="AH702" s="109"/>
      <c r="AI702" s="109"/>
      <c r="AJ702" s="109"/>
      <c r="AK702" s="109"/>
      <c r="AL702" s="109"/>
      <c r="AM702" s="109"/>
      <c r="AN702" s="109"/>
      <c r="AO702" s="109"/>
      <c r="AP702" s="109"/>
      <c r="AQ702" s="109"/>
      <c r="AR702" s="109"/>
      <c r="AS702" s="109"/>
      <c r="AT702" s="109"/>
      <c r="AU702" s="109"/>
      <c r="AV702" s="109"/>
    </row>
    <row r="703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  <c r="AA703" s="109"/>
      <c r="AB703" s="109"/>
      <c r="AC703" s="109"/>
      <c r="AD703" s="109"/>
      <c r="AE703" s="109"/>
      <c r="AF703" s="109"/>
      <c r="AG703" s="109"/>
      <c r="AH703" s="109"/>
      <c r="AI703" s="109"/>
      <c r="AJ703" s="109"/>
      <c r="AK703" s="109"/>
      <c r="AL703" s="109"/>
      <c r="AM703" s="109"/>
      <c r="AN703" s="109"/>
      <c r="AO703" s="109"/>
      <c r="AP703" s="109"/>
      <c r="AQ703" s="109"/>
      <c r="AR703" s="109"/>
      <c r="AS703" s="109"/>
      <c r="AT703" s="109"/>
      <c r="AU703" s="109"/>
      <c r="AV703" s="109"/>
    </row>
    <row r="704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  <c r="AA704" s="109"/>
      <c r="AB704" s="109"/>
      <c r="AC704" s="109"/>
      <c r="AD704" s="109"/>
      <c r="AE704" s="109"/>
      <c r="AF704" s="109"/>
      <c r="AG704" s="109"/>
      <c r="AH704" s="109"/>
      <c r="AI704" s="109"/>
      <c r="AJ704" s="109"/>
      <c r="AK704" s="109"/>
      <c r="AL704" s="109"/>
      <c r="AM704" s="109"/>
      <c r="AN704" s="109"/>
      <c r="AO704" s="109"/>
      <c r="AP704" s="109"/>
      <c r="AQ704" s="109"/>
      <c r="AR704" s="109"/>
      <c r="AS704" s="109"/>
      <c r="AT704" s="109"/>
      <c r="AU704" s="109"/>
      <c r="AV704" s="109"/>
    </row>
    <row r="705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  <c r="AA705" s="109"/>
      <c r="AB705" s="109"/>
      <c r="AC705" s="109"/>
      <c r="AD705" s="109"/>
      <c r="AE705" s="109"/>
      <c r="AF705" s="109"/>
      <c r="AG705" s="109"/>
      <c r="AH705" s="109"/>
      <c r="AI705" s="109"/>
      <c r="AJ705" s="109"/>
      <c r="AK705" s="109"/>
      <c r="AL705" s="109"/>
      <c r="AM705" s="109"/>
      <c r="AN705" s="109"/>
      <c r="AO705" s="109"/>
      <c r="AP705" s="109"/>
      <c r="AQ705" s="109"/>
      <c r="AR705" s="109"/>
      <c r="AS705" s="109"/>
      <c r="AT705" s="109"/>
      <c r="AU705" s="109"/>
      <c r="AV705" s="109"/>
    </row>
    <row r="706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  <c r="AA706" s="109"/>
      <c r="AB706" s="109"/>
      <c r="AC706" s="109"/>
      <c r="AD706" s="109"/>
      <c r="AE706" s="109"/>
      <c r="AF706" s="109"/>
      <c r="AG706" s="109"/>
      <c r="AH706" s="109"/>
      <c r="AI706" s="109"/>
      <c r="AJ706" s="109"/>
      <c r="AK706" s="109"/>
      <c r="AL706" s="109"/>
      <c r="AM706" s="109"/>
      <c r="AN706" s="109"/>
      <c r="AO706" s="109"/>
      <c r="AP706" s="109"/>
      <c r="AQ706" s="109"/>
      <c r="AR706" s="109"/>
      <c r="AS706" s="109"/>
      <c r="AT706" s="109"/>
      <c r="AU706" s="109"/>
      <c r="AV706" s="109"/>
    </row>
    <row r="707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  <c r="AA707" s="109"/>
      <c r="AB707" s="109"/>
      <c r="AC707" s="109"/>
      <c r="AD707" s="109"/>
      <c r="AE707" s="109"/>
      <c r="AF707" s="109"/>
      <c r="AG707" s="109"/>
      <c r="AH707" s="109"/>
      <c r="AI707" s="109"/>
      <c r="AJ707" s="109"/>
      <c r="AK707" s="109"/>
      <c r="AL707" s="109"/>
      <c r="AM707" s="109"/>
      <c r="AN707" s="109"/>
      <c r="AO707" s="109"/>
      <c r="AP707" s="109"/>
      <c r="AQ707" s="109"/>
      <c r="AR707" s="109"/>
      <c r="AS707" s="109"/>
      <c r="AT707" s="109"/>
      <c r="AU707" s="109"/>
      <c r="AV707" s="109"/>
    </row>
    <row r="708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  <c r="AA708" s="109"/>
      <c r="AB708" s="109"/>
      <c r="AC708" s="109"/>
      <c r="AD708" s="109"/>
      <c r="AE708" s="109"/>
      <c r="AF708" s="109"/>
      <c r="AG708" s="109"/>
      <c r="AH708" s="109"/>
      <c r="AI708" s="109"/>
      <c r="AJ708" s="109"/>
      <c r="AK708" s="109"/>
      <c r="AL708" s="109"/>
      <c r="AM708" s="109"/>
      <c r="AN708" s="109"/>
      <c r="AO708" s="109"/>
      <c r="AP708" s="109"/>
      <c r="AQ708" s="109"/>
      <c r="AR708" s="109"/>
      <c r="AS708" s="109"/>
      <c r="AT708" s="109"/>
      <c r="AU708" s="109"/>
      <c r="AV708" s="109"/>
    </row>
    <row r="709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  <c r="AA709" s="109"/>
      <c r="AB709" s="109"/>
      <c r="AC709" s="109"/>
      <c r="AD709" s="109"/>
      <c r="AE709" s="109"/>
      <c r="AF709" s="109"/>
      <c r="AG709" s="109"/>
      <c r="AH709" s="109"/>
      <c r="AI709" s="109"/>
      <c r="AJ709" s="109"/>
      <c r="AK709" s="109"/>
      <c r="AL709" s="109"/>
      <c r="AM709" s="109"/>
      <c r="AN709" s="109"/>
      <c r="AO709" s="109"/>
      <c r="AP709" s="109"/>
      <c r="AQ709" s="109"/>
      <c r="AR709" s="109"/>
      <c r="AS709" s="109"/>
      <c r="AT709" s="109"/>
      <c r="AU709" s="109"/>
      <c r="AV709" s="109"/>
    </row>
    <row r="710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  <c r="AA710" s="109"/>
      <c r="AB710" s="109"/>
      <c r="AC710" s="109"/>
      <c r="AD710" s="109"/>
      <c r="AE710" s="109"/>
      <c r="AF710" s="109"/>
      <c r="AG710" s="109"/>
      <c r="AH710" s="109"/>
      <c r="AI710" s="109"/>
      <c r="AJ710" s="109"/>
      <c r="AK710" s="109"/>
      <c r="AL710" s="109"/>
      <c r="AM710" s="109"/>
      <c r="AN710" s="109"/>
      <c r="AO710" s="109"/>
      <c r="AP710" s="109"/>
      <c r="AQ710" s="109"/>
      <c r="AR710" s="109"/>
      <c r="AS710" s="109"/>
      <c r="AT710" s="109"/>
      <c r="AU710" s="109"/>
      <c r="AV710" s="109"/>
    </row>
    <row r="711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  <c r="AA711" s="109"/>
      <c r="AB711" s="109"/>
      <c r="AC711" s="109"/>
      <c r="AD711" s="109"/>
      <c r="AE711" s="109"/>
      <c r="AF711" s="109"/>
      <c r="AG711" s="109"/>
      <c r="AH711" s="109"/>
      <c r="AI711" s="109"/>
      <c r="AJ711" s="109"/>
      <c r="AK711" s="109"/>
      <c r="AL711" s="109"/>
      <c r="AM711" s="109"/>
      <c r="AN711" s="109"/>
      <c r="AO711" s="109"/>
      <c r="AP711" s="109"/>
      <c r="AQ711" s="109"/>
      <c r="AR711" s="109"/>
      <c r="AS711" s="109"/>
      <c r="AT711" s="109"/>
      <c r="AU711" s="109"/>
      <c r="AV711" s="109"/>
    </row>
    <row r="712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  <c r="AA712" s="109"/>
      <c r="AB712" s="109"/>
      <c r="AC712" s="109"/>
      <c r="AD712" s="109"/>
      <c r="AE712" s="109"/>
      <c r="AF712" s="109"/>
      <c r="AG712" s="109"/>
      <c r="AH712" s="109"/>
      <c r="AI712" s="109"/>
      <c r="AJ712" s="109"/>
      <c r="AK712" s="109"/>
      <c r="AL712" s="109"/>
      <c r="AM712" s="109"/>
      <c r="AN712" s="109"/>
      <c r="AO712" s="109"/>
      <c r="AP712" s="109"/>
      <c r="AQ712" s="109"/>
      <c r="AR712" s="109"/>
      <c r="AS712" s="109"/>
      <c r="AT712" s="109"/>
      <c r="AU712" s="109"/>
      <c r="AV712" s="109"/>
    </row>
    <row r="713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  <c r="AA713" s="109"/>
      <c r="AB713" s="109"/>
      <c r="AC713" s="109"/>
      <c r="AD713" s="109"/>
      <c r="AE713" s="109"/>
      <c r="AF713" s="109"/>
      <c r="AG713" s="109"/>
      <c r="AH713" s="109"/>
      <c r="AI713" s="109"/>
      <c r="AJ713" s="109"/>
      <c r="AK713" s="109"/>
      <c r="AL713" s="109"/>
      <c r="AM713" s="109"/>
      <c r="AN713" s="109"/>
      <c r="AO713" s="109"/>
      <c r="AP713" s="109"/>
      <c r="AQ713" s="109"/>
      <c r="AR713" s="109"/>
      <c r="AS713" s="109"/>
      <c r="AT713" s="109"/>
      <c r="AU713" s="109"/>
      <c r="AV713" s="109"/>
    </row>
    <row r="714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  <c r="AA714" s="109"/>
      <c r="AB714" s="109"/>
      <c r="AC714" s="109"/>
      <c r="AD714" s="109"/>
      <c r="AE714" s="109"/>
      <c r="AF714" s="109"/>
      <c r="AG714" s="109"/>
      <c r="AH714" s="109"/>
      <c r="AI714" s="109"/>
      <c r="AJ714" s="109"/>
      <c r="AK714" s="109"/>
      <c r="AL714" s="109"/>
      <c r="AM714" s="109"/>
      <c r="AN714" s="109"/>
      <c r="AO714" s="109"/>
      <c r="AP714" s="109"/>
      <c r="AQ714" s="109"/>
      <c r="AR714" s="109"/>
      <c r="AS714" s="109"/>
      <c r="AT714" s="109"/>
      <c r="AU714" s="109"/>
      <c r="AV714" s="109"/>
    </row>
    <row r="715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  <c r="AA715" s="109"/>
      <c r="AB715" s="109"/>
      <c r="AC715" s="109"/>
      <c r="AD715" s="109"/>
      <c r="AE715" s="109"/>
      <c r="AF715" s="109"/>
      <c r="AG715" s="109"/>
      <c r="AH715" s="109"/>
      <c r="AI715" s="109"/>
      <c r="AJ715" s="109"/>
      <c r="AK715" s="109"/>
      <c r="AL715" s="109"/>
      <c r="AM715" s="109"/>
      <c r="AN715" s="109"/>
      <c r="AO715" s="109"/>
      <c r="AP715" s="109"/>
      <c r="AQ715" s="109"/>
      <c r="AR715" s="109"/>
      <c r="AS715" s="109"/>
      <c r="AT715" s="109"/>
      <c r="AU715" s="109"/>
      <c r="AV715" s="109"/>
    </row>
    <row r="716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  <c r="AA716" s="109"/>
      <c r="AB716" s="109"/>
      <c r="AC716" s="109"/>
      <c r="AD716" s="109"/>
      <c r="AE716" s="109"/>
      <c r="AF716" s="109"/>
      <c r="AG716" s="109"/>
      <c r="AH716" s="109"/>
      <c r="AI716" s="109"/>
      <c r="AJ716" s="109"/>
      <c r="AK716" s="109"/>
      <c r="AL716" s="109"/>
      <c r="AM716" s="109"/>
      <c r="AN716" s="109"/>
      <c r="AO716" s="109"/>
      <c r="AP716" s="109"/>
      <c r="AQ716" s="109"/>
      <c r="AR716" s="109"/>
      <c r="AS716" s="109"/>
      <c r="AT716" s="109"/>
      <c r="AU716" s="109"/>
      <c r="AV716" s="109"/>
    </row>
    <row r="717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  <c r="AA717" s="109"/>
      <c r="AB717" s="109"/>
      <c r="AC717" s="109"/>
      <c r="AD717" s="109"/>
      <c r="AE717" s="109"/>
      <c r="AF717" s="109"/>
      <c r="AG717" s="109"/>
      <c r="AH717" s="109"/>
      <c r="AI717" s="109"/>
      <c r="AJ717" s="109"/>
      <c r="AK717" s="109"/>
      <c r="AL717" s="109"/>
      <c r="AM717" s="109"/>
      <c r="AN717" s="109"/>
      <c r="AO717" s="109"/>
      <c r="AP717" s="109"/>
      <c r="AQ717" s="109"/>
      <c r="AR717" s="109"/>
      <c r="AS717" s="109"/>
      <c r="AT717" s="109"/>
      <c r="AU717" s="109"/>
      <c r="AV717" s="109"/>
    </row>
    <row r="718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  <c r="AA718" s="109"/>
      <c r="AB718" s="109"/>
      <c r="AC718" s="109"/>
      <c r="AD718" s="109"/>
      <c r="AE718" s="109"/>
      <c r="AF718" s="109"/>
      <c r="AG718" s="109"/>
      <c r="AH718" s="109"/>
      <c r="AI718" s="109"/>
      <c r="AJ718" s="109"/>
      <c r="AK718" s="109"/>
      <c r="AL718" s="109"/>
      <c r="AM718" s="109"/>
      <c r="AN718" s="109"/>
      <c r="AO718" s="109"/>
      <c r="AP718" s="109"/>
      <c r="AQ718" s="109"/>
      <c r="AR718" s="109"/>
      <c r="AS718" s="109"/>
      <c r="AT718" s="109"/>
      <c r="AU718" s="109"/>
      <c r="AV718" s="109"/>
    </row>
    <row r="719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  <c r="AA719" s="109"/>
      <c r="AB719" s="109"/>
      <c r="AC719" s="109"/>
      <c r="AD719" s="109"/>
      <c r="AE719" s="109"/>
      <c r="AF719" s="109"/>
      <c r="AG719" s="109"/>
      <c r="AH719" s="109"/>
      <c r="AI719" s="109"/>
      <c r="AJ719" s="109"/>
      <c r="AK719" s="109"/>
      <c r="AL719" s="109"/>
      <c r="AM719" s="109"/>
      <c r="AN719" s="109"/>
      <c r="AO719" s="109"/>
      <c r="AP719" s="109"/>
      <c r="AQ719" s="109"/>
      <c r="AR719" s="109"/>
      <c r="AS719" s="109"/>
      <c r="AT719" s="109"/>
      <c r="AU719" s="109"/>
      <c r="AV719" s="109"/>
    </row>
    <row r="720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  <c r="AA720" s="109"/>
      <c r="AB720" s="109"/>
      <c r="AC720" s="109"/>
      <c r="AD720" s="109"/>
      <c r="AE720" s="109"/>
      <c r="AF720" s="109"/>
      <c r="AG720" s="109"/>
      <c r="AH720" s="109"/>
      <c r="AI720" s="109"/>
      <c r="AJ720" s="109"/>
      <c r="AK720" s="109"/>
      <c r="AL720" s="109"/>
      <c r="AM720" s="109"/>
      <c r="AN720" s="109"/>
      <c r="AO720" s="109"/>
      <c r="AP720" s="109"/>
      <c r="AQ720" s="109"/>
      <c r="AR720" s="109"/>
      <c r="AS720" s="109"/>
      <c r="AT720" s="109"/>
      <c r="AU720" s="109"/>
      <c r="AV720" s="109"/>
    </row>
    <row r="721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  <c r="AA721" s="109"/>
      <c r="AB721" s="109"/>
      <c r="AC721" s="109"/>
      <c r="AD721" s="109"/>
      <c r="AE721" s="109"/>
      <c r="AF721" s="109"/>
      <c r="AG721" s="109"/>
      <c r="AH721" s="109"/>
      <c r="AI721" s="109"/>
      <c r="AJ721" s="109"/>
      <c r="AK721" s="109"/>
      <c r="AL721" s="109"/>
      <c r="AM721" s="109"/>
      <c r="AN721" s="109"/>
      <c r="AO721" s="109"/>
      <c r="AP721" s="109"/>
      <c r="AQ721" s="109"/>
      <c r="AR721" s="109"/>
      <c r="AS721" s="109"/>
      <c r="AT721" s="109"/>
      <c r="AU721" s="109"/>
      <c r="AV721" s="109"/>
    </row>
    <row r="722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  <c r="AA722" s="109"/>
      <c r="AB722" s="109"/>
      <c r="AC722" s="109"/>
      <c r="AD722" s="109"/>
      <c r="AE722" s="109"/>
      <c r="AF722" s="109"/>
      <c r="AG722" s="109"/>
      <c r="AH722" s="109"/>
      <c r="AI722" s="109"/>
      <c r="AJ722" s="109"/>
      <c r="AK722" s="109"/>
      <c r="AL722" s="109"/>
      <c r="AM722" s="109"/>
      <c r="AN722" s="109"/>
      <c r="AO722" s="109"/>
      <c r="AP722" s="109"/>
      <c r="AQ722" s="109"/>
      <c r="AR722" s="109"/>
      <c r="AS722" s="109"/>
      <c r="AT722" s="109"/>
      <c r="AU722" s="109"/>
      <c r="AV722" s="109"/>
    </row>
    <row r="723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  <c r="AA723" s="109"/>
      <c r="AB723" s="109"/>
      <c r="AC723" s="109"/>
      <c r="AD723" s="109"/>
      <c r="AE723" s="109"/>
      <c r="AF723" s="109"/>
      <c r="AG723" s="109"/>
      <c r="AH723" s="109"/>
      <c r="AI723" s="109"/>
      <c r="AJ723" s="109"/>
      <c r="AK723" s="109"/>
      <c r="AL723" s="109"/>
      <c r="AM723" s="109"/>
      <c r="AN723" s="109"/>
      <c r="AO723" s="109"/>
      <c r="AP723" s="109"/>
      <c r="AQ723" s="109"/>
      <c r="AR723" s="109"/>
      <c r="AS723" s="109"/>
      <c r="AT723" s="109"/>
      <c r="AU723" s="109"/>
      <c r="AV723" s="109"/>
    </row>
    <row r="724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  <c r="AA724" s="109"/>
      <c r="AB724" s="109"/>
      <c r="AC724" s="109"/>
      <c r="AD724" s="109"/>
      <c r="AE724" s="109"/>
      <c r="AF724" s="109"/>
      <c r="AG724" s="109"/>
      <c r="AH724" s="109"/>
      <c r="AI724" s="109"/>
      <c r="AJ724" s="109"/>
      <c r="AK724" s="109"/>
      <c r="AL724" s="109"/>
      <c r="AM724" s="109"/>
      <c r="AN724" s="109"/>
      <c r="AO724" s="109"/>
      <c r="AP724" s="109"/>
      <c r="AQ724" s="109"/>
      <c r="AR724" s="109"/>
      <c r="AS724" s="109"/>
      <c r="AT724" s="109"/>
      <c r="AU724" s="109"/>
      <c r="AV724" s="109"/>
    </row>
    <row r="725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  <c r="AA725" s="109"/>
      <c r="AB725" s="109"/>
      <c r="AC725" s="109"/>
      <c r="AD725" s="109"/>
      <c r="AE725" s="109"/>
      <c r="AF725" s="109"/>
      <c r="AG725" s="109"/>
      <c r="AH725" s="109"/>
      <c r="AI725" s="109"/>
      <c r="AJ725" s="109"/>
      <c r="AK725" s="109"/>
      <c r="AL725" s="109"/>
      <c r="AM725" s="109"/>
      <c r="AN725" s="109"/>
      <c r="AO725" s="109"/>
      <c r="AP725" s="109"/>
      <c r="AQ725" s="109"/>
      <c r="AR725" s="109"/>
      <c r="AS725" s="109"/>
      <c r="AT725" s="109"/>
      <c r="AU725" s="109"/>
      <c r="AV725" s="109"/>
    </row>
    <row r="726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  <c r="AA726" s="109"/>
      <c r="AB726" s="109"/>
      <c r="AC726" s="109"/>
      <c r="AD726" s="109"/>
      <c r="AE726" s="109"/>
      <c r="AF726" s="109"/>
      <c r="AG726" s="109"/>
      <c r="AH726" s="109"/>
      <c r="AI726" s="109"/>
      <c r="AJ726" s="109"/>
      <c r="AK726" s="109"/>
      <c r="AL726" s="109"/>
      <c r="AM726" s="109"/>
      <c r="AN726" s="109"/>
      <c r="AO726" s="109"/>
      <c r="AP726" s="109"/>
      <c r="AQ726" s="109"/>
      <c r="AR726" s="109"/>
      <c r="AS726" s="109"/>
      <c r="AT726" s="109"/>
      <c r="AU726" s="109"/>
      <c r="AV726" s="109"/>
    </row>
    <row r="727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  <c r="AA727" s="109"/>
      <c r="AB727" s="109"/>
      <c r="AC727" s="109"/>
      <c r="AD727" s="109"/>
      <c r="AE727" s="109"/>
      <c r="AF727" s="109"/>
      <c r="AG727" s="109"/>
      <c r="AH727" s="109"/>
      <c r="AI727" s="109"/>
      <c r="AJ727" s="109"/>
      <c r="AK727" s="109"/>
      <c r="AL727" s="109"/>
      <c r="AM727" s="109"/>
      <c r="AN727" s="109"/>
      <c r="AO727" s="109"/>
      <c r="AP727" s="109"/>
      <c r="AQ727" s="109"/>
      <c r="AR727" s="109"/>
      <c r="AS727" s="109"/>
      <c r="AT727" s="109"/>
      <c r="AU727" s="109"/>
      <c r="AV727" s="109"/>
    </row>
    <row r="728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  <c r="AA728" s="109"/>
      <c r="AB728" s="109"/>
      <c r="AC728" s="109"/>
      <c r="AD728" s="109"/>
      <c r="AE728" s="109"/>
      <c r="AF728" s="109"/>
      <c r="AG728" s="109"/>
      <c r="AH728" s="109"/>
      <c r="AI728" s="109"/>
      <c r="AJ728" s="109"/>
      <c r="AK728" s="109"/>
      <c r="AL728" s="109"/>
      <c r="AM728" s="109"/>
      <c r="AN728" s="109"/>
      <c r="AO728" s="109"/>
      <c r="AP728" s="109"/>
      <c r="AQ728" s="109"/>
      <c r="AR728" s="109"/>
      <c r="AS728" s="109"/>
      <c r="AT728" s="109"/>
      <c r="AU728" s="109"/>
      <c r="AV728" s="109"/>
    </row>
    <row r="729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  <c r="AA729" s="109"/>
      <c r="AB729" s="109"/>
      <c r="AC729" s="109"/>
      <c r="AD729" s="109"/>
      <c r="AE729" s="109"/>
      <c r="AF729" s="109"/>
      <c r="AG729" s="109"/>
      <c r="AH729" s="109"/>
      <c r="AI729" s="109"/>
      <c r="AJ729" s="109"/>
      <c r="AK729" s="109"/>
      <c r="AL729" s="109"/>
      <c r="AM729" s="109"/>
      <c r="AN729" s="109"/>
      <c r="AO729" s="109"/>
      <c r="AP729" s="109"/>
      <c r="AQ729" s="109"/>
      <c r="AR729" s="109"/>
      <c r="AS729" s="109"/>
      <c r="AT729" s="109"/>
      <c r="AU729" s="109"/>
      <c r="AV729" s="109"/>
    </row>
    <row r="730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  <c r="AA730" s="109"/>
      <c r="AB730" s="109"/>
      <c r="AC730" s="109"/>
      <c r="AD730" s="109"/>
      <c r="AE730" s="109"/>
      <c r="AF730" s="109"/>
      <c r="AG730" s="109"/>
      <c r="AH730" s="109"/>
      <c r="AI730" s="109"/>
      <c r="AJ730" s="109"/>
      <c r="AK730" s="109"/>
      <c r="AL730" s="109"/>
      <c r="AM730" s="109"/>
      <c r="AN730" s="109"/>
      <c r="AO730" s="109"/>
      <c r="AP730" s="109"/>
      <c r="AQ730" s="109"/>
      <c r="AR730" s="109"/>
      <c r="AS730" s="109"/>
      <c r="AT730" s="109"/>
      <c r="AU730" s="109"/>
      <c r="AV730" s="109"/>
    </row>
    <row r="731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  <c r="AA731" s="109"/>
      <c r="AB731" s="109"/>
      <c r="AC731" s="109"/>
      <c r="AD731" s="109"/>
      <c r="AE731" s="109"/>
      <c r="AF731" s="109"/>
      <c r="AG731" s="109"/>
      <c r="AH731" s="109"/>
      <c r="AI731" s="109"/>
      <c r="AJ731" s="109"/>
      <c r="AK731" s="109"/>
      <c r="AL731" s="109"/>
      <c r="AM731" s="109"/>
      <c r="AN731" s="109"/>
      <c r="AO731" s="109"/>
      <c r="AP731" s="109"/>
      <c r="AQ731" s="109"/>
      <c r="AR731" s="109"/>
      <c r="AS731" s="109"/>
      <c r="AT731" s="109"/>
      <c r="AU731" s="109"/>
      <c r="AV731" s="109"/>
    </row>
    <row r="732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  <c r="AA732" s="109"/>
      <c r="AB732" s="109"/>
      <c r="AC732" s="109"/>
      <c r="AD732" s="109"/>
      <c r="AE732" s="109"/>
      <c r="AF732" s="109"/>
      <c r="AG732" s="109"/>
      <c r="AH732" s="109"/>
      <c r="AI732" s="109"/>
      <c r="AJ732" s="109"/>
      <c r="AK732" s="109"/>
      <c r="AL732" s="109"/>
      <c r="AM732" s="109"/>
      <c r="AN732" s="109"/>
      <c r="AO732" s="109"/>
      <c r="AP732" s="109"/>
      <c r="AQ732" s="109"/>
      <c r="AR732" s="109"/>
      <c r="AS732" s="109"/>
      <c r="AT732" s="109"/>
      <c r="AU732" s="109"/>
      <c r="AV732" s="109"/>
    </row>
    <row r="733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  <c r="AA733" s="109"/>
      <c r="AB733" s="109"/>
      <c r="AC733" s="109"/>
      <c r="AD733" s="109"/>
      <c r="AE733" s="109"/>
      <c r="AF733" s="109"/>
      <c r="AG733" s="109"/>
      <c r="AH733" s="109"/>
      <c r="AI733" s="109"/>
      <c r="AJ733" s="109"/>
      <c r="AK733" s="109"/>
      <c r="AL733" s="109"/>
      <c r="AM733" s="109"/>
      <c r="AN733" s="109"/>
      <c r="AO733" s="109"/>
      <c r="AP733" s="109"/>
      <c r="AQ733" s="109"/>
      <c r="AR733" s="109"/>
      <c r="AS733" s="109"/>
      <c r="AT733" s="109"/>
      <c r="AU733" s="109"/>
      <c r="AV733" s="109"/>
    </row>
    <row r="734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  <c r="AA734" s="109"/>
      <c r="AB734" s="109"/>
      <c r="AC734" s="109"/>
      <c r="AD734" s="109"/>
      <c r="AE734" s="109"/>
      <c r="AF734" s="109"/>
      <c r="AG734" s="109"/>
      <c r="AH734" s="109"/>
      <c r="AI734" s="109"/>
      <c r="AJ734" s="109"/>
      <c r="AK734" s="109"/>
      <c r="AL734" s="109"/>
      <c r="AM734" s="109"/>
      <c r="AN734" s="109"/>
      <c r="AO734" s="109"/>
      <c r="AP734" s="109"/>
      <c r="AQ734" s="109"/>
      <c r="AR734" s="109"/>
      <c r="AS734" s="109"/>
      <c r="AT734" s="109"/>
      <c r="AU734" s="109"/>
      <c r="AV734" s="109"/>
    </row>
    <row r="735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  <c r="AA735" s="109"/>
      <c r="AB735" s="109"/>
      <c r="AC735" s="109"/>
      <c r="AD735" s="109"/>
      <c r="AE735" s="109"/>
      <c r="AF735" s="109"/>
      <c r="AG735" s="109"/>
      <c r="AH735" s="109"/>
      <c r="AI735" s="109"/>
      <c r="AJ735" s="109"/>
      <c r="AK735" s="109"/>
      <c r="AL735" s="109"/>
      <c r="AM735" s="109"/>
      <c r="AN735" s="109"/>
      <c r="AO735" s="109"/>
      <c r="AP735" s="109"/>
      <c r="AQ735" s="109"/>
      <c r="AR735" s="109"/>
      <c r="AS735" s="109"/>
      <c r="AT735" s="109"/>
      <c r="AU735" s="109"/>
      <c r="AV735" s="109"/>
    </row>
    <row r="736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  <c r="AA736" s="109"/>
      <c r="AB736" s="109"/>
      <c r="AC736" s="109"/>
      <c r="AD736" s="109"/>
      <c r="AE736" s="109"/>
      <c r="AF736" s="109"/>
      <c r="AG736" s="109"/>
      <c r="AH736" s="109"/>
      <c r="AI736" s="109"/>
      <c r="AJ736" s="109"/>
      <c r="AK736" s="109"/>
      <c r="AL736" s="109"/>
      <c r="AM736" s="109"/>
      <c r="AN736" s="109"/>
      <c r="AO736" s="109"/>
      <c r="AP736" s="109"/>
      <c r="AQ736" s="109"/>
      <c r="AR736" s="109"/>
      <c r="AS736" s="109"/>
      <c r="AT736" s="109"/>
      <c r="AU736" s="109"/>
      <c r="AV736" s="109"/>
    </row>
    <row r="737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/>
      <c r="AC737" s="109"/>
      <c r="AD737" s="109"/>
      <c r="AE737" s="109"/>
      <c r="AF737" s="109"/>
      <c r="AG737" s="109"/>
      <c r="AH737" s="109"/>
      <c r="AI737" s="109"/>
      <c r="AJ737" s="109"/>
      <c r="AK737" s="109"/>
      <c r="AL737" s="109"/>
      <c r="AM737" s="109"/>
      <c r="AN737" s="109"/>
      <c r="AO737" s="109"/>
      <c r="AP737" s="109"/>
      <c r="AQ737" s="109"/>
      <c r="AR737" s="109"/>
      <c r="AS737" s="109"/>
      <c r="AT737" s="109"/>
      <c r="AU737" s="109"/>
      <c r="AV737" s="109"/>
    </row>
    <row r="738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  <c r="AA738" s="109"/>
      <c r="AB738" s="109"/>
      <c r="AC738" s="109"/>
      <c r="AD738" s="109"/>
      <c r="AE738" s="109"/>
      <c r="AF738" s="109"/>
      <c r="AG738" s="109"/>
      <c r="AH738" s="109"/>
      <c r="AI738" s="109"/>
      <c r="AJ738" s="109"/>
      <c r="AK738" s="109"/>
      <c r="AL738" s="109"/>
      <c r="AM738" s="109"/>
      <c r="AN738" s="109"/>
      <c r="AO738" s="109"/>
      <c r="AP738" s="109"/>
      <c r="AQ738" s="109"/>
      <c r="AR738" s="109"/>
      <c r="AS738" s="109"/>
      <c r="AT738" s="109"/>
      <c r="AU738" s="109"/>
      <c r="AV738" s="109"/>
    </row>
    <row r="739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  <c r="AA739" s="109"/>
      <c r="AB739" s="109"/>
      <c r="AC739" s="109"/>
      <c r="AD739" s="109"/>
      <c r="AE739" s="109"/>
      <c r="AF739" s="109"/>
      <c r="AG739" s="109"/>
      <c r="AH739" s="109"/>
      <c r="AI739" s="109"/>
      <c r="AJ739" s="109"/>
      <c r="AK739" s="109"/>
      <c r="AL739" s="109"/>
      <c r="AM739" s="109"/>
      <c r="AN739" s="109"/>
      <c r="AO739" s="109"/>
      <c r="AP739" s="109"/>
      <c r="AQ739" s="109"/>
      <c r="AR739" s="109"/>
      <c r="AS739" s="109"/>
      <c r="AT739" s="109"/>
      <c r="AU739" s="109"/>
      <c r="AV739" s="109"/>
    </row>
    <row r="740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  <c r="AA740" s="109"/>
      <c r="AB740" s="109"/>
      <c r="AC740" s="109"/>
      <c r="AD740" s="109"/>
      <c r="AE740" s="109"/>
      <c r="AF740" s="109"/>
      <c r="AG740" s="109"/>
      <c r="AH740" s="109"/>
      <c r="AI740" s="109"/>
      <c r="AJ740" s="109"/>
      <c r="AK740" s="109"/>
      <c r="AL740" s="109"/>
      <c r="AM740" s="109"/>
      <c r="AN740" s="109"/>
      <c r="AO740" s="109"/>
      <c r="AP740" s="109"/>
      <c r="AQ740" s="109"/>
      <c r="AR740" s="109"/>
      <c r="AS740" s="109"/>
      <c r="AT740" s="109"/>
      <c r="AU740" s="109"/>
      <c r="AV740" s="109"/>
    </row>
    <row r="741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  <c r="AA741" s="109"/>
      <c r="AB741" s="109"/>
      <c r="AC741" s="109"/>
      <c r="AD741" s="109"/>
      <c r="AE741" s="109"/>
      <c r="AF741" s="109"/>
      <c r="AG741" s="109"/>
      <c r="AH741" s="109"/>
      <c r="AI741" s="109"/>
      <c r="AJ741" s="109"/>
      <c r="AK741" s="109"/>
      <c r="AL741" s="109"/>
      <c r="AM741" s="109"/>
      <c r="AN741" s="109"/>
      <c r="AO741" s="109"/>
      <c r="AP741" s="109"/>
      <c r="AQ741" s="109"/>
      <c r="AR741" s="109"/>
      <c r="AS741" s="109"/>
      <c r="AT741" s="109"/>
      <c r="AU741" s="109"/>
      <c r="AV741" s="109"/>
    </row>
    <row r="742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  <c r="AA742" s="109"/>
      <c r="AB742" s="109"/>
      <c r="AC742" s="109"/>
      <c r="AD742" s="109"/>
      <c r="AE742" s="109"/>
      <c r="AF742" s="109"/>
      <c r="AG742" s="109"/>
      <c r="AH742" s="109"/>
      <c r="AI742" s="109"/>
      <c r="AJ742" s="109"/>
      <c r="AK742" s="109"/>
      <c r="AL742" s="109"/>
      <c r="AM742" s="109"/>
      <c r="AN742" s="109"/>
      <c r="AO742" s="109"/>
      <c r="AP742" s="109"/>
      <c r="AQ742" s="109"/>
      <c r="AR742" s="109"/>
      <c r="AS742" s="109"/>
      <c r="AT742" s="109"/>
      <c r="AU742" s="109"/>
      <c r="AV742" s="109"/>
    </row>
    <row r="743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  <c r="AA743" s="109"/>
      <c r="AB743" s="109"/>
      <c r="AC743" s="109"/>
      <c r="AD743" s="109"/>
      <c r="AE743" s="109"/>
      <c r="AF743" s="109"/>
      <c r="AG743" s="109"/>
      <c r="AH743" s="109"/>
      <c r="AI743" s="109"/>
      <c r="AJ743" s="109"/>
      <c r="AK743" s="109"/>
      <c r="AL743" s="109"/>
      <c r="AM743" s="109"/>
      <c r="AN743" s="109"/>
      <c r="AO743" s="109"/>
      <c r="AP743" s="109"/>
      <c r="AQ743" s="109"/>
      <c r="AR743" s="109"/>
      <c r="AS743" s="109"/>
      <c r="AT743" s="109"/>
      <c r="AU743" s="109"/>
      <c r="AV743" s="109"/>
    </row>
    <row r="744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  <c r="AA744" s="109"/>
      <c r="AB744" s="109"/>
      <c r="AC744" s="109"/>
      <c r="AD744" s="109"/>
      <c r="AE744" s="109"/>
      <c r="AF744" s="109"/>
      <c r="AG744" s="109"/>
      <c r="AH744" s="109"/>
      <c r="AI744" s="109"/>
      <c r="AJ744" s="109"/>
      <c r="AK744" s="109"/>
      <c r="AL744" s="109"/>
      <c r="AM744" s="109"/>
      <c r="AN744" s="109"/>
      <c r="AO744" s="109"/>
      <c r="AP744" s="109"/>
      <c r="AQ744" s="109"/>
      <c r="AR744" s="109"/>
      <c r="AS744" s="109"/>
      <c r="AT744" s="109"/>
      <c r="AU744" s="109"/>
      <c r="AV744" s="109"/>
    </row>
    <row r="745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  <c r="AA745" s="109"/>
      <c r="AB745" s="109"/>
      <c r="AC745" s="109"/>
      <c r="AD745" s="109"/>
      <c r="AE745" s="109"/>
      <c r="AF745" s="109"/>
      <c r="AG745" s="109"/>
      <c r="AH745" s="109"/>
      <c r="AI745" s="109"/>
      <c r="AJ745" s="109"/>
      <c r="AK745" s="109"/>
      <c r="AL745" s="109"/>
      <c r="AM745" s="109"/>
      <c r="AN745" s="109"/>
      <c r="AO745" s="109"/>
      <c r="AP745" s="109"/>
      <c r="AQ745" s="109"/>
      <c r="AR745" s="109"/>
      <c r="AS745" s="109"/>
      <c r="AT745" s="109"/>
      <c r="AU745" s="109"/>
      <c r="AV745" s="109"/>
    </row>
    <row r="746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  <c r="AA746" s="109"/>
      <c r="AB746" s="109"/>
      <c r="AC746" s="109"/>
      <c r="AD746" s="109"/>
      <c r="AE746" s="109"/>
      <c r="AF746" s="109"/>
      <c r="AG746" s="109"/>
      <c r="AH746" s="109"/>
      <c r="AI746" s="109"/>
      <c r="AJ746" s="109"/>
      <c r="AK746" s="109"/>
      <c r="AL746" s="109"/>
      <c r="AM746" s="109"/>
      <c r="AN746" s="109"/>
      <c r="AO746" s="109"/>
      <c r="AP746" s="109"/>
      <c r="AQ746" s="109"/>
      <c r="AR746" s="109"/>
      <c r="AS746" s="109"/>
      <c r="AT746" s="109"/>
      <c r="AU746" s="109"/>
      <c r="AV746" s="109"/>
    </row>
    <row r="747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  <c r="AA747" s="109"/>
      <c r="AB747" s="109"/>
      <c r="AC747" s="109"/>
      <c r="AD747" s="109"/>
      <c r="AE747" s="109"/>
      <c r="AF747" s="109"/>
      <c r="AG747" s="109"/>
      <c r="AH747" s="109"/>
      <c r="AI747" s="109"/>
      <c r="AJ747" s="109"/>
      <c r="AK747" s="109"/>
      <c r="AL747" s="109"/>
      <c r="AM747" s="109"/>
      <c r="AN747" s="109"/>
      <c r="AO747" s="109"/>
      <c r="AP747" s="109"/>
      <c r="AQ747" s="109"/>
      <c r="AR747" s="109"/>
      <c r="AS747" s="109"/>
      <c r="AT747" s="109"/>
      <c r="AU747" s="109"/>
      <c r="AV747" s="109"/>
    </row>
    <row r="748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  <c r="AA748" s="109"/>
      <c r="AB748" s="109"/>
      <c r="AC748" s="109"/>
      <c r="AD748" s="109"/>
      <c r="AE748" s="109"/>
      <c r="AF748" s="109"/>
      <c r="AG748" s="109"/>
      <c r="AH748" s="109"/>
      <c r="AI748" s="109"/>
      <c r="AJ748" s="109"/>
      <c r="AK748" s="109"/>
      <c r="AL748" s="109"/>
      <c r="AM748" s="109"/>
      <c r="AN748" s="109"/>
      <c r="AO748" s="109"/>
      <c r="AP748" s="109"/>
      <c r="AQ748" s="109"/>
      <c r="AR748" s="109"/>
      <c r="AS748" s="109"/>
      <c r="AT748" s="109"/>
      <c r="AU748" s="109"/>
      <c r="AV748" s="109"/>
    </row>
    <row r="749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  <c r="AA749" s="109"/>
      <c r="AB749" s="109"/>
      <c r="AC749" s="109"/>
      <c r="AD749" s="109"/>
      <c r="AE749" s="109"/>
      <c r="AF749" s="109"/>
      <c r="AG749" s="109"/>
      <c r="AH749" s="109"/>
      <c r="AI749" s="109"/>
      <c r="AJ749" s="109"/>
      <c r="AK749" s="109"/>
      <c r="AL749" s="109"/>
      <c r="AM749" s="109"/>
      <c r="AN749" s="109"/>
      <c r="AO749" s="109"/>
      <c r="AP749" s="109"/>
      <c r="AQ749" s="109"/>
      <c r="AR749" s="109"/>
      <c r="AS749" s="109"/>
      <c r="AT749" s="109"/>
      <c r="AU749" s="109"/>
      <c r="AV749" s="109"/>
    </row>
    <row r="750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  <c r="AA750" s="109"/>
      <c r="AB750" s="109"/>
      <c r="AC750" s="109"/>
      <c r="AD750" s="109"/>
      <c r="AE750" s="109"/>
      <c r="AF750" s="109"/>
      <c r="AG750" s="109"/>
      <c r="AH750" s="109"/>
      <c r="AI750" s="109"/>
      <c r="AJ750" s="109"/>
      <c r="AK750" s="109"/>
      <c r="AL750" s="109"/>
      <c r="AM750" s="109"/>
      <c r="AN750" s="109"/>
      <c r="AO750" s="109"/>
      <c r="AP750" s="109"/>
      <c r="AQ750" s="109"/>
      <c r="AR750" s="109"/>
      <c r="AS750" s="109"/>
      <c r="AT750" s="109"/>
      <c r="AU750" s="109"/>
      <c r="AV750" s="109"/>
    </row>
    <row r="751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  <c r="AA751" s="109"/>
      <c r="AB751" s="109"/>
      <c r="AC751" s="109"/>
      <c r="AD751" s="109"/>
      <c r="AE751" s="109"/>
      <c r="AF751" s="109"/>
      <c r="AG751" s="109"/>
      <c r="AH751" s="109"/>
      <c r="AI751" s="109"/>
      <c r="AJ751" s="109"/>
      <c r="AK751" s="109"/>
      <c r="AL751" s="109"/>
      <c r="AM751" s="109"/>
      <c r="AN751" s="109"/>
      <c r="AO751" s="109"/>
      <c r="AP751" s="109"/>
      <c r="AQ751" s="109"/>
      <c r="AR751" s="109"/>
      <c r="AS751" s="109"/>
      <c r="AT751" s="109"/>
      <c r="AU751" s="109"/>
      <c r="AV751" s="109"/>
    </row>
    <row r="752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  <c r="AA752" s="109"/>
      <c r="AB752" s="109"/>
      <c r="AC752" s="109"/>
      <c r="AD752" s="109"/>
      <c r="AE752" s="109"/>
      <c r="AF752" s="109"/>
      <c r="AG752" s="109"/>
      <c r="AH752" s="109"/>
      <c r="AI752" s="109"/>
      <c r="AJ752" s="109"/>
      <c r="AK752" s="109"/>
      <c r="AL752" s="109"/>
      <c r="AM752" s="109"/>
      <c r="AN752" s="109"/>
      <c r="AO752" s="109"/>
      <c r="AP752" s="109"/>
      <c r="AQ752" s="109"/>
      <c r="AR752" s="109"/>
      <c r="AS752" s="109"/>
      <c r="AT752" s="109"/>
      <c r="AU752" s="109"/>
      <c r="AV752" s="109"/>
    </row>
    <row r="753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  <c r="AA753" s="109"/>
      <c r="AB753" s="109"/>
      <c r="AC753" s="109"/>
      <c r="AD753" s="109"/>
      <c r="AE753" s="109"/>
      <c r="AF753" s="109"/>
      <c r="AG753" s="109"/>
      <c r="AH753" s="109"/>
      <c r="AI753" s="109"/>
      <c r="AJ753" s="109"/>
      <c r="AK753" s="109"/>
      <c r="AL753" s="109"/>
      <c r="AM753" s="109"/>
      <c r="AN753" s="109"/>
      <c r="AO753" s="109"/>
      <c r="AP753" s="109"/>
      <c r="AQ753" s="109"/>
      <c r="AR753" s="109"/>
      <c r="AS753" s="109"/>
      <c r="AT753" s="109"/>
      <c r="AU753" s="109"/>
      <c r="AV753" s="109"/>
    </row>
    <row r="754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  <c r="AA754" s="109"/>
      <c r="AB754" s="109"/>
      <c r="AC754" s="109"/>
      <c r="AD754" s="109"/>
      <c r="AE754" s="109"/>
      <c r="AF754" s="109"/>
      <c r="AG754" s="109"/>
      <c r="AH754" s="109"/>
      <c r="AI754" s="109"/>
      <c r="AJ754" s="109"/>
      <c r="AK754" s="109"/>
      <c r="AL754" s="109"/>
      <c r="AM754" s="109"/>
      <c r="AN754" s="109"/>
      <c r="AO754" s="109"/>
      <c r="AP754" s="109"/>
      <c r="AQ754" s="109"/>
      <c r="AR754" s="109"/>
      <c r="AS754" s="109"/>
      <c r="AT754" s="109"/>
      <c r="AU754" s="109"/>
      <c r="AV754" s="109"/>
    </row>
    <row r="755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  <c r="AA755" s="109"/>
      <c r="AB755" s="109"/>
      <c r="AC755" s="109"/>
      <c r="AD755" s="109"/>
      <c r="AE755" s="109"/>
      <c r="AF755" s="109"/>
      <c r="AG755" s="109"/>
      <c r="AH755" s="109"/>
      <c r="AI755" s="109"/>
      <c r="AJ755" s="109"/>
      <c r="AK755" s="109"/>
      <c r="AL755" s="109"/>
      <c r="AM755" s="109"/>
      <c r="AN755" s="109"/>
      <c r="AO755" s="109"/>
      <c r="AP755" s="109"/>
      <c r="AQ755" s="109"/>
      <c r="AR755" s="109"/>
      <c r="AS755" s="109"/>
      <c r="AT755" s="109"/>
      <c r="AU755" s="109"/>
      <c r="AV755" s="109"/>
    </row>
    <row r="756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  <c r="AA756" s="109"/>
      <c r="AB756" s="109"/>
      <c r="AC756" s="109"/>
      <c r="AD756" s="109"/>
      <c r="AE756" s="109"/>
      <c r="AF756" s="109"/>
      <c r="AG756" s="109"/>
      <c r="AH756" s="109"/>
      <c r="AI756" s="109"/>
      <c r="AJ756" s="109"/>
      <c r="AK756" s="109"/>
      <c r="AL756" s="109"/>
      <c r="AM756" s="109"/>
      <c r="AN756" s="109"/>
      <c r="AO756" s="109"/>
      <c r="AP756" s="109"/>
      <c r="AQ756" s="109"/>
      <c r="AR756" s="109"/>
      <c r="AS756" s="109"/>
      <c r="AT756" s="109"/>
      <c r="AU756" s="109"/>
      <c r="AV756" s="109"/>
    </row>
    <row r="757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  <c r="AA757" s="109"/>
      <c r="AB757" s="109"/>
      <c r="AC757" s="109"/>
      <c r="AD757" s="109"/>
      <c r="AE757" s="109"/>
      <c r="AF757" s="109"/>
      <c r="AG757" s="109"/>
      <c r="AH757" s="109"/>
      <c r="AI757" s="109"/>
      <c r="AJ757" s="109"/>
      <c r="AK757" s="109"/>
      <c r="AL757" s="109"/>
      <c r="AM757" s="109"/>
      <c r="AN757" s="109"/>
      <c r="AO757" s="109"/>
      <c r="AP757" s="109"/>
      <c r="AQ757" s="109"/>
      <c r="AR757" s="109"/>
      <c r="AS757" s="109"/>
      <c r="AT757" s="109"/>
      <c r="AU757" s="109"/>
      <c r="AV757" s="109"/>
    </row>
    <row r="758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  <c r="AA758" s="109"/>
      <c r="AB758" s="109"/>
      <c r="AC758" s="109"/>
      <c r="AD758" s="109"/>
      <c r="AE758" s="109"/>
      <c r="AF758" s="109"/>
      <c r="AG758" s="109"/>
      <c r="AH758" s="109"/>
      <c r="AI758" s="109"/>
      <c r="AJ758" s="109"/>
      <c r="AK758" s="109"/>
      <c r="AL758" s="109"/>
      <c r="AM758" s="109"/>
      <c r="AN758" s="109"/>
      <c r="AO758" s="109"/>
      <c r="AP758" s="109"/>
      <c r="AQ758" s="109"/>
      <c r="AR758" s="109"/>
      <c r="AS758" s="109"/>
      <c r="AT758" s="109"/>
      <c r="AU758" s="109"/>
      <c r="AV758" s="109"/>
    </row>
    <row r="759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  <c r="AA759" s="109"/>
      <c r="AB759" s="109"/>
      <c r="AC759" s="109"/>
      <c r="AD759" s="109"/>
      <c r="AE759" s="109"/>
      <c r="AF759" s="109"/>
      <c r="AG759" s="109"/>
      <c r="AH759" s="109"/>
      <c r="AI759" s="109"/>
      <c r="AJ759" s="109"/>
      <c r="AK759" s="109"/>
      <c r="AL759" s="109"/>
      <c r="AM759" s="109"/>
      <c r="AN759" s="109"/>
      <c r="AO759" s="109"/>
      <c r="AP759" s="109"/>
      <c r="AQ759" s="109"/>
      <c r="AR759" s="109"/>
      <c r="AS759" s="109"/>
      <c r="AT759" s="109"/>
      <c r="AU759" s="109"/>
      <c r="AV759" s="109"/>
    </row>
    <row r="760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  <c r="AA760" s="109"/>
      <c r="AB760" s="109"/>
      <c r="AC760" s="109"/>
      <c r="AD760" s="109"/>
      <c r="AE760" s="109"/>
      <c r="AF760" s="109"/>
      <c r="AG760" s="109"/>
      <c r="AH760" s="109"/>
      <c r="AI760" s="109"/>
      <c r="AJ760" s="109"/>
      <c r="AK760" s="109"/>
      <c r="AL760" s="109"/>
      <c r="AM760" s="109"/>
      <c r="AN760" s="109"/>
      <c r="AO760" s="109"/>
      <c r="AP760" s="109"/>
      <c r="AQ760" s="109"/>
      <c r="AR760" s="109"/>
      <c r="AS760" s="109"/>
      <c r="AT760" s="109"/>
      <c r="AU760" s="109"/>
      <c r="AV760" s="109"/>
    </row>
    <row r="761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  <c r="AA761" s="109"/>
      <c r="AB761" s="109"/>
      <c r="AC761" s="109"/>
      <c r="AD761" s="109"/>
      <c r="AE761" s="109"/>
      <c r="AF761" s="109"/>
      <c r="AG761" s="109"/>
      <c r="AH761" s="109"/>
      <c r="AI761" s="109"/>
      <c r="AJ761" s="109"/>
      <c r="AK761" s="109"/>
      <c r="AL761" s="109"/>
      <c r="AM761" s="109"/>
      <c r="AN761" s="109"/>
      <c r="AO761" s="109"/>
      <c r="AP761" s="109"/>
      <c r="AQ761" s="109"/>
      <c r="AR761" s="109"/>
      <c r="AS761" s="109"/>
      <c r="AT761" s="109"/>
      <c r="AU761" s="109"/>
      <c r="AV761" s="109"/>
    </row>
    <row r="762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  <c r="AA762" s="109"/>
      <c r="AB762" s="109"/>
      <c r="AC762" s="109"/>
      <c r="AD762" s="109"/>
      <c r="AE762" s="109"/>
      <c r="AF762" s="109"/>
      <c r="AG762" s="109"/>
      <c r="AH762" s="109"/>
      <c r="AI762" s="109"/>
      <c r="AJ762" s="109"/>
      <c r="AK762" s="109"/>
      <c r="AL762" s="109"/>
      <c r="AM762" s="109"/>
      <c r="AN762" s="109"/>
      <c r="AO762" s="109"/>
      <c r="AP762" s="109"/>
      <c r="AQ762" s="109"/>
      <c r="AR762" s="109"/>
      <c r="AS762" s="109"/>
      <c r="AT762" s="109"/>
      <c r="AU762" s="109"/>
      <c r="AV762" s="109"/>
    </row>
    <row r="763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  <c r="AA763" s="109"/>
      <c r="AB763" s="109"/>
      <c r="AC763" s="109"/>
      <c r="AD763" s="109"/>
      <c r="AE763" s="109"/>
      <c r="AF763" s="109"/>
      <c r="AG763" s="109"/>
      <c r="AH763" s="109"/>
      <c r="AI763" s="109"/>
      <c r="AJ763" s="109"/>
      <c r="AK763" s="109"/>
      <c r="AL763" s="109"/>
      <c r="AM763" s="109"/>
      <c r="AN763" s="109"/>
      <c r="AO763" s="109"/>
      <c r="AP763" s="109"/>
      <c r="AQ763" s="109"/>
      <c r="AR763" s="109"/>
      <c r="AS763" s="109"/>
      <c r="AT763" s="109"/>
      <c r="AU763" s="109"/>
      <c r="AV763" s="109"/>
    </row>
    <row r="764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  <c r="AA764" s="109"/>
      <c r="AB764" s="109"/>
      <c r="AC764" s="109"/>
      <c r="AD764" s="109"/>
      <c r="AE764" s="109"/>
      <c r="AF764" s="109"/>
      <c r="AG764" s="109"/>
      <c r="AH764" s="109"/>
      <c r="AI764" s="109"/>
      <c r="AJ764" s="109"/>
      <c r="AK764" s="109"/>
      <c r="AL764" s="109"/>
      <c r="AM764" s="109"/>
      <c r="AN764" s="109"/>
      <c r="AO764" s="109"/>
      <c r="AP764" s="109"/>
      <c r="AQ764" s="109"/>
      <c r="AR764" s="109"/>
      <c r="AS764" s="109"/>
      <c r="AT764" s="109"/>
      <c r="AU764" s="109"/>
      <c r="AV764" s="109"/>
    </row>
    <row r="765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  <c r="AA765" s="109"/>
      <c r="AB765" s="109"/>
      <c r="AC765" s="109"/>
      <c r="AD765" s="109"/>
      <c r="AE765" s="109"/>
      <c r="AF765" s="109"/>
      <c r="AG765" s="109"/>
      <c r="AH765" s="109"/>
      <c r="AI765" s="109"/>
      <c r="AJ765" s="109"/>
      <c r="AK765" s="109"/>
      <c r="AL765" s="109"/>
      <c r="AM765" s="109"/>
      <c r="AN765" s="109"/>
      <c r="AO765" s="109"/>
      <c r="AP765" s="109"/>
      <c r="AQ765" s="109"/>
      <c r="AR765" s="109"/>
      <c r="AS765" s="109"/>
      <c r="AT765" s="109"/>
      <c r="AU765" s="109"/>
      <c r="AV765" s="109"/>
    </row>
    <row r="766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  <c r="AC766" s="109"/>
      <c r="AD766" s="109"/>
      <c r="AE766" s="109"/>
      <c r="AF766" s="109"/>
      <c r="AG766" s="109"/>
      <c r="AH766" s="109"/>
      <c r="AI766" s="109"/>
      <c r="AJ766" s="109"/>
      <c r="AK766" s="109"/>
      <c r="AL766" s="109"/>
      <c r="AM766" s="109"/>
      <c r="AN766" s="109"/>
      <c r="AO766" s="109"/>
      <c r="AP766" s="109"/>
      <c r="AQ766" s="109"/>
      <c r="AR766" s="109"/>
      <c r="AS766" s="109"/>
      <c r="AT766" s="109"/>
      <c r="AU766" s="109"/>
      <c r="AV766" s="109"/>
    </row>
    <row r="767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  <c r="AA767" s="109"/>
      <c r="AB767" s="109"/>
      <c r="AC767" s="109"/>
      <c r="AD767" s="109"/>
      <c r="AE767" s="109"/>
      <c r="AF767" s="109"/>
      <c r="AG767" s="109"/>
      <c r="AH767" s="109"/>
      <c r="AI767" s="109"/>
      <c r="AJ767" s="109"/>
      <c r="AK767" s="109"/>
      <c r="AL767" s="109"/>
      <c r="AM767" s="109"/>
      <c r="AN767" s="109"/>
      <c r="AO767" s="109"/>
      <c r="AP767" s="109"/>
      <c r="AQ767" s="109"/>
      <c r="AR767" s="109"/>
      <c r="AS767" s="109"/>
      <c r="AT767" s="109"/>
      <c r="AU767" s="109"/>
      <c r="AV767" s="109"/>
    </row>
    <row r="768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  <c r="AA768" s="109"/>
      <c r="AB768" s="109"/>
      <c r="AC768" s="109"/>
      <c r="AD768" s="109"/>
      <c r="AE768" s="109"/>
      <c r="AF768" s="109"/>
      <c r="AG768" s="109"/>
      <c r="AH768" s="109"/>
      <c r="AI768" s="109"/>
      <c r="AJ768" s="109"/>
      <c r="AK768" s="109"/>
      <c r="AL768" s="109"/>
      <c r="AM768" s="109"/>
      <c r="AN768" s="109"/>
      <c r="AO768" s="109"/>
      <c r="AP768" s="109"/>
      <c r="AQ768" s="109"/>
      <c r="AR768" s="109"/>
      <c r="AS768" s="109"/>
      <c r="AT768" s="109"/>
      <c r="AU768" s="109"/>
      <c r="AV768" s="109"/>
    </row>
    <row r="769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  <c r="AA769" s="109"/>
      <c r="AB769" s="109"/>
      <c r="AC769" s="109"/>
      <c r="AD769" s="109"/>
      <c r="AE769" s="109"/>
      <c r="AF769" s="109"/>
      <c r="AG769" s="109"/>
      <c r="AH769" s="109"/>
      <c r="AI769" s="109"/>
      <c r="AJ769" s="109"/>
      <c r="AK769" s="109"/>
      <c r="AL769" s="109"/>
      <c r="AM769" s="109"/>
      <c r="AN769" s="109"/>
      <c r="AO769" s="109"/>
      <c r="AP769" s="109"/>
      <c r="AQ769" s="109"/>
      <c r="AR769" s="109"/>
      <c r="AS769" s="109"/>
      <c r="AT769" s="109"/>
      <c r="AU769" s="109"/>
      <c r="AV769" s="109"/>
    </row>
    <row r="770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  <c r="AA770" s="109"/>
      <c r="AB770" s="109"/>
      <c r="AC770" s="109"/>
      <c r="AD770" s="109"/>
      <c r="AE770" s="109"/>
      <c r="AF770" s="109"/>
      <c r="AG770" s="109"/>
      <c r="AH770" s="109"/>
      <c r="AI770" s="109"/>
      <c r="AJ770" s="109"/>
      <c r="AK770" s="109"/>
      <c r="AL770" s="109"/>
      <c r="AM770" s="109"/>
      <c r="AN770" s="109"/>
      <c r="AO770" s="109"/>
      <c r="AP770" s="109"/>
      <c r="AQ770" s="109"/>
      <c r="AR770" s="109"/>
      <c r="AS770" s="109"/>
      <c r="AT770" s="109"/>
      <c r="AU770" s="109"/>
      <c r="AV770" s="109"/>
    </row>
    <row r="771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  <c r="AA771" s="109"/>
      <c r="AB771" s="109"/>
      <c r="AC771" s="109"/>
      <c r="AD771" s="109"/>
      <c r="AE771" s="109"/>
      <c r="AF771" s="109"/>
      <c r="AG771" s="109"/>
      <c r="AH771" s="109"/>
      <c r="AI771" s="109"/>
      <c r="AJ771" s="109"/>
      <c r="AK771" s="109"/>
      <c r="AL771" s="109"/>
      <c r="AM771" s="109"/>
      <c r="AN771" s="109"/>
      <c r="AO771" s="109"/>
      <c r="AP771" s="109"/>
      <c r="AQ771" s="109"/>
      <c r="AR771" s="109"/>
      <c r="AS771" s="109"/>
      <c r="AT771" s="109"/>
      <c r="AU771" s="109"/>
      <c r="AV771" s="109"/>
    </row>
    <row r="772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  <c r="AA772" s="109"/>
      <c r="AB772" s="109"/>
      <c r="AC772" s="109"/>
      <c r="AD772" s="109"/>
      <c r="AE772" s="109"/>
      <c r="AF772" s="109"/>
      <c r="AG772" s="109"/>
      <c r="AH772" s="109"/>
      <c r="AI772" s="109"/>
      <c r="AJ772" s="109"/>
      <c r="AK772" s="109"/>
      <c r="AL772" s="109"/>
      <c r="AM772" s="109"/>
      <c r="AN772" s="109"/>
      <c r="AO772" s="109"/>
      <c r="AP772" s="109"/>
      <c r="AQ772" s="109"/>
      <c r="AR772" s="109"/>
      <c r="AS772" s="109"/>
      <c r="AT772" s="109"/>
      <c r="AU772" s="109"/>
      <c r="AV772" s="109"/>
    </row>
    <row r="773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  <c r="AA773" s="109"/>
      <c r="AB773" s="109"/>
      <c r="AC773" s="109"/>
      <c r="AD773" s="109"/>
      <c r="AE773" s="109"/>
      <c r="AF773" s="109"/>
      <c r="AG773" s="109"/>
      <c r="AH773" s="109"/>
      <c r="AI773" s="109"/>
      <c r="AJ773" s="109"/>
      <c r="AK773" s="109"/>
      <c r="AL773" s="109"/>
      <c r="AM773" s="109"/>
      <c r="AN773" s="109"/>
      <c r="AO773" s="109"/>
      <c r="AP773" s="109"/>
      <c r="AQ773" s="109"/>
      <c r="AR773" s="109"/>
      <c r="AS773" s="109"/>
      <c r="AT773" s="109"/>
      <c r="AU773" s="109"/>
      <c r="AV773" s="109"/>
    </row>
    <row r="774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  <c r="AA774" s="109"/>
      <c r="AB774" s="109"/>
      <c r="AC774" s="109"/>
      <c r="AD774" s="109"/>
      <c r="AE774" s="109"/>
      <c r="AF774" s="109"/>
      <c r="AG774" s="109"/>
      <c r="AH774" s="109"/>
      <c r="AI774" s="109"/>
      <c r="AJ774" s="109"/>
      <c r="AK774" s="109"/>
      <c r="AL774" s="109"/>
      <c r="AM774" s="109"/>
      <c r="AN774" s="109"/>
      <c r="AO774" s="109"/>
      <c r="AP774" s="109"/>
      <c r="AQ774" s="109"/>
      <c r="AR774" s="109"/>
      <c r="AS774" s="109"/>
      <c r="AT774" s="109"/>
      <c r="AU774" s="109"/>
      <c r="AV774" s="109"/>
    </row>
    <row r="775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  <c r="AA775" s="109"/>
      <c r="AB775" s="109"/>
      <c r="AC775" s="109"/>
      <c r="AD775" s="109"/>
      <c r="AE775" s="109"/>
      <c r="AF775" s="109"/>
      <c r="AG775" s="109"/>
      <c r="AH775" s="109"/>
      <c r="AI775" s="109"/>
      <c r="AJ775" s="109"/>
      <c r="AK775" s="109"/>
      <c r="AL775" s="109"/>
      <c r="AM775" s="109"/>
      <c r="AN775" s="109"/>
      <c r="AO775" s="109"/>
      <c r="AP775" s="109"/>
      <c r="AQ775" s="109"/>
      <c r="AR775" s="109"/>
      <c r="AS775" s="109"/>
      <c r="AT775" s="109"/>
      <c r="AU775" s="109"/>
      <c r="AV775" s="109"/>
    </row>
    <row r="776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  <c r="AA776" s="109"/>
      <c r="AB776" s="109"/>
      <c r="AC776" s="109"/>
      <c r="AD776" s="109"/>
      <c r="AE776" s="109"/>
      <c r="AF776" s="109"/>
      <c r="AG776" s="109"/>
      <c r="AH776" s="109"/>
      <c r="AI776" s="109"/>
      <c r="AJ776" s="109"/>
      <c r="AK776" s="109"/>
      <c r="AL776" s="109"/>
      <c r="AM776" s="109"/>
      <c r="AN776" s="109"/>
      <c r="AO776" s="109"/>
      <c r="AP776" s="109"/>
      <c r="AQ776" s="109"/>
      <c r="AR776" s="109"/>
      <c r="AS776" s="109"/>
      <c r="AT776" s="109"/>
      <c r="AU776" s="109"/>
      <c r="AV776" s="109"/>
    </row>
    <row r="777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  <c r="AA777" s="109"/>
      <c r="AB777" s="109"/>
      <c r="AC777" s="109"/>
      <c r="AD777" s="109"/>
      <c r="AE777" s="109"/>
      <c r="AF777" s="109"/>
      <c r="AG777" s="109"/>
      <c r="AH777" s="109"/>
      <c r="AI777" s="109"/>
      <c r="AJ777" s="109"/>
      <c r="AK777" s="109"/>
      <c r="AL777" s="109"/>
      <c r="AM777" s="109"/>
      <c r="AN777" s="109"/>
      <c r="AO777" s="109"/>
      <c r="AP777" s="109"/>
      <c r="AQ777" s="109"/>
      <c r="AR777" s="109"/>
      <c r="AS777" s="109"/>
      <c r="AT777" s="109"/>
      <c r="AU777" s="109"/>
      <c r="AV777" s="109"/>
    </row>
    <row r="778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  <c r="AA778" s="109"/>
      <c r="AB778" s="109"/>
      <c r="AC778" s="109"/>
      <c r="AD778" s="109"/>
      <c r="AE778" s="109"/>
      <c r="AF778" s="109"/>
      <c r="AG778" s="109"/>
      <c r="AH778" s="109"/>
      <c r="AI778" s="109"/>
      <c r="AJ778" s="109"/>
      <c r="AK778" s="109"/>
      <c r="AL778" s="109"/>
      <c r="AM778" s="109"/>
      <c r="AN778" s="109"/>
      <c r="AO778" s="109"/>
      <c r="AP778" s="109"/>
      <c r="AQ778" s="109"/>
      <c r="AR778" s="109"/>
      <c r="AS778" s="109"/>
      <c r="AT778" s="109"/>
      <c r="AU778" s="109"/>
      <c r="AV778" s="109"/>
    </row>
    <row r="779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  <c r="AA779" s="109"/>
      <c r="AB779" s="109"/>
      <c r="AC779" s="109"/>
      <c r="AD779" s="109"/>
      <c r="AE779" s="109"/>
      <c r="AF779" s="109"/>
      <c r="AG779" s="109"/>
      <c r="AH779" s="109"/>
      <c r="AI779" s="109"/>
      <c r="AJ779" s="109"/>
      <c r="AK779" s="109"/>
      <c r="AL779" s="109"/>
      <c r="AM779" s="109"/>
      <c r="AN779" s="109"/>
      <c r="AO779" s="109"/>
      <c r="AP779" s="109"/>
      <c r="AQ779" s="109"/>
      <c r="AR779" s="109"/>
      <c r="AS779" s="109"/>
      <c r="AT779" s="109"/>
      <c r="AU779" s="109"/>
      <c r="AV779" s="109"/>
    </row>
    <row r="780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  <c r="AA780" s="109"/>
      <c r="AB780" s="109"/>
      <c r="AC780" s="109"/>
      <c r="AD780" s="109"/>
      <c r="AE780" s="109"/>
      <c r="AF780" s="109"/>
      <c r="AG780" s="109"/>
      <c r="AH780" s="109"/>
      <c r="AI780" s="109"/>
      <c r="AJ780" s="109"/>
      <c r="AK780" s="109"/>
      <c r="AL780" s="109"/>
      <c r="AM780" s="109"/>
      <c r="AN780" s="109"/>
      <c r="AO780" s="109"/>
      <c r="AP780" s="109"/>
      <c r="AQ780" s="109"/>
      <c r="AR780" s="109"/>
      <c r="AS780" s="109"/>
      <c r="AT780" s="109"/>
      <c r="AU780" s="109"/>
      <c r="AV780" s="109"/>
    </row>
    <row r="781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  <c r="AA781" s="109"/>
      <c r="AB781" s="109"/>
      <c r="AC781" s="109"/>
      <c r="AD781" s="109"/>
      <c r="AE781" s="109"/>
      <c r="AF781" s="109"/>
      <c r="AG781" s="109"/>
      <c r="AH781" s="109"/>
      <c r="AI781" s="109"/>
      <c r="AJ781" s="109"/>
      <c r="AK781" s="109"/>
      <c r="AL781" s="109"/>
      <c r="AM781" s="109"/>
      <c r="AN781" s="109"/>
      <c r="AO781" s="109"/>
      <c r="AP781" s="109"/>
      <c r="AQ781" s="109"/>
      <c r="AR781" s="109"/>
      <c r="AS781" s="109"/>
      <c r="AT781" s="109"/>
      <c r="AU781" s="109"/>
      <c r="AV781" s="109"/>
    </row>
    <row r="782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  <c r="AA782" s="109"/>
      <c r="AB782" s="109"/>
      <c r="AC782" s="109"/>
      <c r="AD782" s="109"/>
      <c r="AE782" s="109"/>
      <c r="AF782" s="109"/>
      <c r="AG782" s="109"/>
      <c r="AH782" s="109"/>
      <c r="AI782" s="109"/>
      <c r="AJ782" s="109"/>
      <c r="AK782" s="109"/>
      <c r="AL782" s="109"/>
      <c r="AM782" s="109"/>
      <c r="AN782" s="109"/>
      <c r="AO782" s="109"/>
      <c r="AP782" s="109"/>
      <c r="AQ782" s="109"/>
      <c r="AR782" s="109"/>
      <c r="AS782" s="109"/>
      <c r="AT782" s="109"/>
      <c r="AU782" s="109"/>
      <c r="AV782" s="109"/>
    </row>
    <row r="783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  <c r="AA783" s="109"/>
      <c r="AB783" s="109"/>
      <c r="AC783" s="109"/>
      <c r="AD783" s="109"/>
      <c r="AE783" s="109"/>
      <c r="AF783" s="109"/>
      <c r="AG783" s="109"/>
      <c r="AH783" s="109"/>
      <c r="AI783" s="109"/>
      <c r="AJ783" s="109"/>
      <c r="AK783" s="109"/>
      <c r="AL783" s="109"/>
      <c r="AM783" s="109"/>
      <c r="AN783" s="109"/>
      <c r="AO783" s="109"/>
      <c r="AP783" s="109"/>
      <c r="AQ783" s="109"/>
      <c r="AR783" s="109"/>
      <c r="AS783" s="109"/>
      <c r="AT783" s="109"/>
      <c r="AU783" s="109"/>
      <c r="AV783" s="109"/>
    </row>
    <row r="784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  <c r="AA784" s="109"/>
      <c r="AB784" s="109"/>
      <c r="AC784" s="109"/>
      <c r="AD784" s="109"/>
      <c r="AE784" s="109"/>
      <c r="AF784" s="109"/>
      <c r="AG784" s="109"/>
      <c r="AH784" s="109"/>
      <c r="AI784" s="109"/>
      <c r="AJ784" s="109"/>
      <c r="AK784" s="109"/>
      <c r="AL784" s="109"/>
      <c r="AM784" s="109"/>
      <c r="AN784" s="109"/>
      <c r="AO784" s="109"/>
      <c r="AP784" s="109"/>
      <c r="AQ784" s="109"/>
      <c r="AR784" s="109"/>
      <c r="AS784" s="109"/>
      <c r="AT784" s="109"/>
      <c r="AU784" s="109"/>
      <c r="AV784" s="109"/>
    </row>
    <row r="785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  <c r="AA785" s="109"/>
      <c r="AB785" s="109"/>
      <c r="AC785" s="109"/>
      <c r="AD785" s="109"/>
      <c r="AE785" s="109"/>
      <c r="AF785" s="109"/>
      <c r="AG785" s="109"/>
      <c r="AH785" s="109"/>
      <c r="AI785" s="109"/>
      <c r="AJ785" s="109"/>
      <c r="AK785" s="109"/>
      <c r="AL785" s="109"/>
      <c r="AM785" s="109"/>
      <c r="AN785" s="109"/>
      <c r="AO785" s="109"/>
      <c r="AP785" s="109"/>
      <c r="AQ785" s="109"/>
      <c r="AR785" s="109"/>
      <c r="AS785" s="109"/>
      <c r="AT785" s="109"/>
      <c r="AU785" s="109"/>
      <c r="AV785" s="109"/>
    </row>
    <row r="786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  <c r="AA786" s="109"/>
      <c r="AB786" s="109"/>
      <c r="AC786" s="109"/>
      <c r="AD786" s="109"/>
      <c r="AE786" s="109"/>
      <c r="AF786" s="109"/>
      <c r="AG786" s="109"/>
      <c r="AH786" s="109"/>
      <c r="AI786" s="109"/>
      <c r="AJ786" s="109"/>
      <c r="AK786" s="109"/>
      <c r="AL786" s="109"/>
      <c r="AM786" s="109"/>
      <c r="AN786" s="109"/>
      <c r="AO786" s="109"/>
      <c r="AP786" s="109"/>
      <c r="AQ786" s="109"/>
      <c r="AR786" s="109"/>
      <c r="AS786" s="109"/>
      <c r="AT786" s="109"/>
      <c r="AU786" s="109"/>
      <c r="AV786" s="109"/>
    </row>
    <row r="787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  <c r="AA787" s="109"/>
      <c r="AB787" s="109"/>
      <c r="AC787" s="109"/>
      <c r="AD787" s="109"/>
      <c r="AE787" s="109"/>
      <c r="AF787" s="109"/>
      <c r="AG787" s="109"/>
      <c r="AH787" s="109"/>
      <c r="AI787" s="109"/>
      <c r="AJ787" s="109"/>
      <c r="AK787" s="109"/>
      <c r="AL787" s="109"/>
      <c r="AM787" s="109"/>
      <c r="AN787" s="109"/>
      <c r="AO787" s="109"/>
      <c r="AP787" s="109"/>
      <c r="AQ787" s="109"/>
      <c r="AR787" s="109"/>
      <c r="AS787" s="109"/>
      <c r="AT787" s="109"/>
      <c r="AU787" s="109"/>
      <c r="AV787" s="109"/>
    </row>
    <row r="788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  <c r="AA788" s="109"/>
      <c r="AB788" s="109"/>
      <c r="AC788" s="109"/>
      <c r="AD788" s="109"/>
      <c r="AE788" s="109"/>
      <c r="AF788" s="109"/>
      <c r="AG788" s="109"/>
      <c r="AH788" s="109"/>
      <c r="AI788" s="109"/>
      <c r="AJ788" s="109"/>
      <c r="AK788" s="109"/>
      <c r="AL788" s="109"/>
      <c r="AM788" s="109"/>
      <c r="AN788" s="109"/>
      <c r="AO788" s="109"/>
      <c r="AP788" s="109"/>
      <c r="AQ788" s="109"/>
      <c r="AR788" s="109"/>
      <c r="AS788" s="109"/>
      <c r="AT788" s="109"/>
      <c r="AU788" s="109"/>
      <c r="AV788" s="109"/>
    </row>
    <row r="789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  <c r="AA789" s="109"/>
      <c r="AB789" s="109"/>
      <c r="AC789" s="109"/>
      <c r="AD789" s="109"/>
      <c r="AE789" s="109"/>
      <c r="AF789" s="109"/>
      <c r="AG789" s="109"/>
      <c r="AH789" s="109"/>
      <c r="AI789" s="109"/>
      <c r="AJ789" s="109"/>
      <c r="AK789" s="109"/>
      <c r="AL789" s="109"/>
      <c r="AM789" s="109"/>
      <c r="AN789" s="109"/>
      <c r="AO789" s="109"/>
      <c r="AP789" s="109"/>
      <c r="AQ789" s="109"/>
      <c r="AR789" s="109"/>
      <c r="AS789" s="109"/>
      <c r="AT789" s="109"/>
      <c r="AU789" s="109"/>
      <c r="AV789" s="109"/>
    </row>
    <row r="790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  <c r="AA790" s="109"/>
      <c r="AB790" s="109"/>
      <c r="AC790" s="109"/>
      <c r="AD790" s="109"/>
      <c r="AE790" s="109"/>
      <c r="AF790" s="109"/>
      <c r="AG790" s="109"/>
      <c r="AH790" s="109"/>
      <c r="AI790" s="109"/>
      <c r="AJ790" s="109"/>
      <c r="AK790" s="109"/>
      <c r="AL790" s="109"/>
      <c r="AM790" s="109"/>
      <c r="AN790" s="109"/>
      <c r="AO790" s="109"/>
      <c r="AP790" s="109"/>
      <c r="AQ790" s="109"/>
      <c r="AR790" s="109"/>
      <c r="AS790" s="109"/>
      <c r="AT790" s="109"/>
      <c r="AU790" s="109"/>
      <c r="AV790" s="109"/>
    </row>
    <row r="791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  <c r="AA791" s="109"/>
      <c r="AB791" s="109"/>
      <c r="AC791" s="109"/>
      <c r="AD791" s="109"/>
      <c r="AE791" s="109"/>
      <c r="AF791" s="109"/>
      <c r="AG791" s="109"/>
      <c r="AH791" s="109"/>
      <c r="AI791" s="109"/>
      <c r="AJ791" s="109"/>
      <c r="AK791" s="109"/>
      <c r="AL791" s="109"/>
      <c r="AM791" s="109"/>
      <c r="AN791" s="109"/>
      <c r="AO791" s="109"/>
      <c r="AP791" s="109"/>
      <c r="AQ791" s="109"/>
      <c r="AR791" s="109"/>
      <c r="AS791" s="109"/>
      <c r="AT791" s="109"/>
      <c r="AU791" s="109"/>
      <c r="AV791" s="109"/>
    </row>
    <row r="792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  <c r="AA792" s="109"/>
      <c r="AB792" s="109"/>
      <c r="AC792" s="109"/>
      <c r="AD792" s="109"/>
      <c r="AE792" s="109"/>
      <c r="AF792" s="109"/>
      <c r="AG792" s="109"/>
      <c r="AH792" s="109"/>
      <c r="AI792" s="109"/>
      <c r="AJ792" s="109"/>
      <c r="AK792" s="109"/>
      <c r="AL792" s="109"/>
      <c r="AM792" s="109"/>
      <c r="AN792" s="109"/>
      <c r="AO792" s="109"/>
      <c r="AP792" s="109"/>
      <c r="AQ792" s="109"/>
      <c r="AR792" s="109"/>
      <c r="AS792" s="109"/>
      <c r="AT792" s="109"/>
      <c r="AU792" s="109"/>
      <c r="AV792" s="109"/>
    </row>
    <row r="793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  <c r="AA793" s="109"/>
      <c r="AB793" s="109"/>
      <c r="AC793" s="109"/>
      <c r="AD793" s="109"/>
      <c r="AE793" s="109"/>
      <c r="AF793" s="109"/>
      <c r="AG793" s="109"/>
      <c r="AH793" s="109"/>
      <c r="AI793" s="109"/>
      <c r="AJ793" s="109"/>
      <c r="AK793" s="109"/>
      <c r="AL793" s="109"/>
      <c r="AM793" s="109"/>
      <c r="AN793" s="109"/>
      <c r="AO793" s="109"/>
      <c r="AP793" s="109"/>
      <c r="AQ793" s="109"/>
      <c r="AR793" s="109"/>
      <c r="AS793" s="109"/>
      <c r="AT793" s="109"/>
      <c r="AU793" s="109"/>
      <c r="AV793" s="109"/>
    </row>
    <row r="794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  <c r="AA794" s="109"/>
      <c r="AB794" s="109"/>
      <c r="AC794" s="109"/>
      <c r="AD794" s="109"/>
      <c r="AE794" s="109"/>
      <c r="AF794" s="109"/>
      <c r="AG794" s="109"/>
      <c r="AH794" s="109"/>
      <c r="AI794" s="109"/>
      <c r="AJ794" s="109"/>
      <c r="AK794" s="109"/>
      <c r="AL794" s="109"/>
      <c r="AM794" s="109"/>
      <c r="AN794" s="109"/>
      <c r="AO794" s="109"/>
      <c r="AP794" s="109"/>
      <c r="AQ794" s="109"/>
      <c r="AR794" s="109"/>
      <c r="AS794" s="109"/>
      <c r="AT794" s="109"/>
      <c r="AU794" s="109"/>
      <c r="AV794" s="109"/>
    </row>
    <row r="795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  <c r="AA795" s="109"/>
      <c r="AB795" s="109"/>
      <c r="AC795" s="109"/>
      <c r="AD795" s="109"/>
      <c r="AE795" s="109"/>
      <c r="AF795" s="109"/>
      <c r="AG795" s="109"/>
      <c r="AH795" s="109"/>
      <c r="AI795" s="109"/>
      <c r="AJ795" s="109"/>
      <c r="AK795" s="109"/>
      <c r="AL795" s="109"/>
      <c r="AM795" s="109"/>
      <c r="AN795" s="109"/>
      <c r="AO795" s="109"/>
      <c r="AP795" s="109"/>
      <c r="AQ795" s="109"/>
      <c r="AR795" s="109"/>
      <c r="AS795" s="109"/>
      <c r="AT795" s="109"/>
      <c r="AU795" s="109"/>
      <c r="AV795" s="109"/>
    </row>
    <row r="796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  <c r="AA796" s="109"/>
      <c r="AB796" s="109"/>
      <c r="AC796" s="109"/>
      <c r="AD796" s="109"/>
      <c r="AE796" s="109"/>
      <c r="AF796" s="109"/>
      <c r="AG796" s="109"/>
      <c r="AH796" s="109"/>
      <c r="AI796" s="109"/>
      <c r="AJ796" s="109"/>
      <c r="AK796" s="109"/>
      <c r="AL796" s="109"/>
      <c r="AM796" s="109"/>
      <c r="AN796" s="109"/>
      <c r="AO796" s="109"/>
      <c r="AP796" s="109"/>
      <c r="AQ796" s="109"/>
      <c r="AR796" s="109"/>
      <c r="AS796" s="109"/>
      <c r="AT796" s="109"/>
      <c r="AU796" s="109"/>
      <c r="AV796" s="109"/>
    </row>
    <row r="797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  <c r="AA797" s="109"/>
      <c r="AB797" s="109"/>
      <c r="AC797" s="109"/>
      <c r="AD797" s="109"/>
      <c r="AE797" s="109"/>
      <c r="AF797" s="109"/>
      <c r="AG797" s="109"/>
      <c r="AH797" s="109"/>
      <c r="AI797" s="109"/>
      <c r="AJ797" s="109"/>
      <c r="AK797" s="109"/>
      <c r="AL797" s="109"/>
      <c r="AM797" s="109"/>
      <c r="AN797" s="109"/>
      <c r="AO797" s="109"/>
      <c r="AP797" s="109"/>
      <c r="AQ797" s="109"/>
      <c r="AR797" s="109"/>
      <c r="AS797" s="109"/>
      <c r="AT797" s="109"/>
      <c r="AU797" s="109"/>
      <c r="AV797" s="109"/>
    </row>
    <row r="798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  <c r="AA798" s="109"/>
      <c r="AB798" s="109"/>
      <c r="AC798" s="109"/>
      <c r="AD798" s="109"/>
      <c r="AE798" s="109"/>
      <c r="AF798" s="109"/>
      <c r="AG798" s="109"/>
      <c r="AH798" s="109"/>
      <c r="AI798" s="109"/>
      <c r="AJ798" s="109"/>
      <c r="AK798" s="109"/>
      <c r="AL798" s="109"/>
      <c r="AM798" s="109"/>
      <c r="AN798" s="109"/>
      <c r="AO798" s="109"/>
      <c r="AP798" s="109"/>
      <c r="AQ798" s="109"/>
      <c r="AR798" s="109"/>
      <c r="AS798" s="109"/>
      <c r="AT798" s="109"/>
      <c r="AU798" s="109"/>
      <c r="AV798" s="109"/>
    </row>
    <row r="799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  <c r="AA799" s="109"/>
      <c r="AB799" s="109"/>
      <c r="AC799" s="109"/>
      <c r="AD799" s="109"/>
      <c r="AE799" s="109"/>
      <c r="AF799" s="109"/>
      <c r="AG799" s="109"/>
      <c r="AH799" s="109"/>
      <c r="AI799" s="109"/>
      <c r="AJ799" s="109"/>
      <c r="AK799" s="109"/>
      <c r="AL799" s="109"/>
      <c r="AM799" s="109"/>
      <c r="AN799" s="109"/>
      <c r="AO799" s="109"/>
      <c r="AP799" s="109"/>
      <c r="AQ799" s="109"/>
      <c r="AR799" s="109"/>
      <c r="AS799" s="109"/>
      <c r="AT799" s="109"/>
      <c r="AU799" s="109"/>
      <c r="AV799" s="109"/>
    </row>
    <row r="800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  <c r="AA800" s="109"/>
      <c r="AB800" s="109"/>
      <c r="AC800" s="109"/>
      <c r="AD800" s="109"/>
      <c r="AE800" s="109"/>
      <c r="AF800" s="109"/>
      <c r="AG800" s="109"/>
      <c r="AH800" s="109"/>
      <c r="AI800" s="109"/>
      <c r="AJ800" s="109"/>
      <c r="AK800" s="109"/>
      <c r="AL800" s="109"/>
      <c r="AM800" s="109"/>
      <c r="AN800" s="109"/>
      <c r="AO800" s="109"/>
      <c r="AP800" s="109"/>
      <c r="AQ800" s="109"/>
      <c r="AR800" s="109"/>
      <c r="AS800" s="109"/>
      <c r="AT800" s="109"/>
      <c r="AU800" s="109"/>
      <c r="AV800" s="109"/>
    </row>
    <row r="801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  <c r="AA801" s="109"/>
      <c r="AB801" s="109"/>
      <c r="AC801" s="109"/>
      <c r="AD801" s="109"/>
      <c r="AE801" s="109"/>
      <c r="AF801" s="109"/>
      <c r="AG801" s="109"/>
      <c r="AH801" s="109"/>
      <c r="AI801" s="109"/>
      <c r="AJ801" s="109"/>
      <c r="AK801" s="109"/>
      <c r="AL801" s="109"/>
      <c r="AM801" s="109"/>
      <c r="AN801" s="109"/>
      <c r="AO801" s="109"/>
      <c r="AP801" s="109"/>
      <c r="AQ801" s="109"/>
      <c r="AR801" s="109"/>
      <c r="AS801" s="109"/>
      <c r="AT801" s="109"/>
      <c r="AU801" s="109"/>
      <c r="AV801" s="109"/>
    </row>
    <row r="802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  <c r="AA802" s="109"/>
      <c r="AB802" s="109"/>
      <c r="AC802" s="109"/>
      <c r="AD802" s="109"/>
      <c r="AE802" s="109"/>
      <c r="AF802" s="109"/>
      <c r="AG802" s="109"/>
      <c r="AH802" s="109"/>
      <c r="AI802" s="109"/>
      <c r="AJ802" s="109"/>
      <c r="AK802" s="109"/>
      <c r="AL802" s="109"/>
      <c r="AM802" s="109"/>
      <c r="AN802" s="109"/>
      <c r="AO802" s="109"/>
      <c r="AP802" s="109"/>
      <c r="AQ802" s="109"/>
      <c r="AR802" s="109"/>
      <c r="AS802" s="109"/>
      <c r="AT802" s="109"/>
      <c r="AU802" s="109"/>
      <c r="AV802" s="109"/>
    </row>
    <row r="803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  <c r="AA803" s="109"/>
      <c r="AB803" s="109"/>
      <c r="AC803" s="109"/>
      <c r="AD803" s="109"/>
      <c r="AE803" s="109"/>
      <c r="AF803" s="109"/>
      <c r="AG803" s="109"/>
      <c r="AH803" s="109"/>
      <c r="AI803" s="109"/>
      <c r="AJ803" s="109"/>
      <c r="AK803" s="109"/>
      <c r="AL803" s="109"/>
      <c r="AM803" s="109"/>
      <c r="AN803" s="109"/>
      <c r="AO803" s="109"/>
      <c r="AP803" s="109"/>
      <c r="AQ803" s="109"/>
      <c r="AR803" s="109"/>
      <c r="AS803" s="109"/>
      <c r="AT803" s="109"/>
      <c r="AU803" s="109"/>
      <c r="AV803" s="109"/>
    </row>
    <row r="804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  <c r="AA804" s="109"/>
      <c r="AB804" s="109"/>
      <c r="AC804" s="109"/>
      <c r="AD804" s="109"/>
      <c r="AE804" s="109"/>
      <c r="AF804" s="109"/>
      <c r="AG804" s="109"/>
      <c r="AH804" s="109"/>
      <c r="AI804" s="109"/>
      <c r="AJ804" s="109"/>
      <c r="AK804" s="109"/>
      <c r="AL804" s="109"/>
      <c r="AM804" s="109"/>
      <c r="AN804" s="109"/>
      <c r="AO804" s="109"/>
      <c r="AP804" s="109"/>
      <c r="AQ804" s="109"/>
      <c r="AR804" s="109"/>
      <c r="AS804" s="109"/>
      <c r="AT804" s="109"/>
      <c r="AU804" s="109"/>
      <c r="AV804" s="109"/>
    </row>
    <row r="805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  <c r="AA805" s="109"/>
      <c r="AB805" s="109"/>
      <c r="AC805" s="109"/>
      <c r="AD805" s="109"/>
      <c r="AE805" s="109"/>
      <c r="AF805" s="109"/>
      <c r="AG805" s="109"/>
      <c r="AH805" s="109"/>
      <c r="AI805" s="109"/>
      <c r="AJ805" s="109"/>
      <c r="AK805" s="109"/>
      <c r="AL805" s="109"/>
      <c r="AM805" s="109"/>
      <c r="AN805" s="109"/>
      <c r="AO805" s="109"/>
      <c r="AP805" s="109"/>
      <c r="AQ805" s="109"/>
      <c r="AR805" s="109"/>
      <c r="AS805" s="109"/>
      <c r="AT805" s="109"/>
      <c r="AU805" s="109"/>
      <c r="AV805" s="109"/>
    </row>
    <row r="806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  <c r="AA806" s="109"/>
      <c r="AB806" s="109"/>
      <c r="AC806" s="109"/>
      <c r="AD806" s="109"/>
      <c r="AE806" s="109"/>
      <c r="AF806" s="109"/>
      <c r="AG806" s="109"/>
      <c r="AH806" s="109"/>
      <c r="AI806" s="109"/>
      <c r="AJ806" s="109"/>
      <c r="AK806" s="109"/>
      <c r="AL806" s="109"/>
      <c r="AM806" s="109"/>
      <c r="AN806" s="109"/>
      <c r="AO806" s="109"/>
      <c r="AP806" s="109"/>
      <c r="AQ806" s="109"/>
      <c r="AR806" s="109"/>
      <c r="AS806" s="109"/>
      <c r="AT806" s="109"/>
      <c r="AU806" s="109"/>
      <c r="AV806" s="109"/>
    </row>
    <row r="807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  <c r="AA807" s="109"/>
      <c r="AB807" s="109"/>
      <c r="AC807" s="109"/>
      <c r="AD807" s="109"/>
      <c r="AE807" s="109"/>
      <c r="AF807" s="109"/>
      <c r="AG807" s="109"/>
      <c r="AH807" s="109"/>
      <c r="AI807" s="109"/>
      <c r="AJ807" s="109"/>
      <c r="AK807" s="109"/>
      <c r="AL807" s="109"/>
      <c r="AM807" s="109"/>
      <c r="AN807" s="109"/>
      <c r="AO807" s="109"/>
      <c r="AP807" s="109"/>
      <c r="AQ807" s="109"/>
      <c r="AR807" s="109"/>
      <c r="AS807" s="109"/>
      <c r="AT807" s="109"/>
      <c r="AU807" s="109"/>
      <c r="AV807" s="109"/>
    </row>
    <row r="808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  <c r="AA808" s="109"/>
      <c r="AB808" s="109"/>
      <c r="AC808" s="109"/>
      <c r="AD808" s="109"/>
      <c r="AE808" s="109"/>
      <c r="AF808" s="109"/>
      <c r="AG808" s="109"/>
      <c r="AH808" s="109"/>
      <c r="AI808" s="109"/>
      <c r="AJ808" s="109"/>
      <c r="AK808" s="109"/>
      <c r="AL808" s="109"/>
      <c r="AM808" s="109"/>
      <c r="AN808" s="109"/>
      <c r="AO808" s="109"/>
      <c r="AP808" s="109"/>
      <c r="AQ808" s="109"/>
      <c r="AR808" s="109"/>
      <c r="AS808" s="109"/>
      <c r="AT808" s="109"/>
      <c r="AU808" s="109"/>
      <c r="AV808" s="109"/>
    </row>
    <row r="809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  <c r="AA809" s="109"/>
      <c r="AB809" s="109"/>
      <c r="AC809" s="109"/>
      <c r="AD809" s="109"/>
      <c r="AE809" s="109"/>
      <c r="AF809" s="109"/>
      <c r="AG809" s="109"/>
      <c r="AH809" s="109"/>
      <c r="AI809" s="109"/>
      <c r="AJ809" s="109"/>
      <c r="AK809" s="109"/>
      <c r="AL809" s="109"/>
      <c r="AM809" s="109"/>
      <c r="AN809" s="109"/>
      <c r="AO809" s="109"/>
      <c r="AP809" s="109"/>
      <c r="AQ809" s="109"/>
      <c r="AR809" s="109"/>
      <c r="AS809" s="109"/>
      <c r="AT809" s="109"/>
      <c r="AU809" s="109"/>
      <c r="AV809" s="109"/>
    </row>
    <row r="810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  <c r="AA810" s="109"/>
      <c r="AB810" s="109"/>
      <c r="AC810" s="109"/>
      <c r="AD810" s="109"/>
      <c r="AE810" s="109"/>
      <c r="AF810" s="109"/>
      <c r="AG810" s="109"/>
      <c r="AH810" s="109"/>
      <c r="AI810" s="109"/>
      <c r="AJ810" s="109"/>
      <c r="AK810" s="109"/>
      <c r="AL810" s="109"/>
      <c r="AM810" s="109"/>
      <c r="AN810" s="109"/>
      <c r="AO810" s="109"/>
      <c r="AP810" s="109"/>
      <c r="AQ810" s="109"/>
      <c r="AR810" s="109"/>
      <c r="AS810" s="109"/>
      <c r="AT810" s="109"/>
      <c r="AU810" s="109"/>
      <c r="AV810" s="109"/>
    </row>
    <row r="811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  <c r="AA811" s="109"/>
      <c r="AB811" s="109"/>
      <c r="AC811" s="109"/>
      <c r="AD811" s="109"/>
      <c r="AE811" s="109"/>
      <c r="AF811" s="109"/>
      <c r="AG811" s="109"/>
      <c r="AH811" s="109"/>
      <c r="AI811" s="109"/>
      <c r="AJ811" s="109"/>
      <c r="AK811" s="109"/>
      <c r="AL811" s="109"/>
      <c r="AM811" s="109"/>
      <c r="AN811" s="109"/>
      <c r="AO811" s="109"/>
      <c r="AP811" s="109"/>
      <c r="AQ811" s="109"/>
      <c r="AR811" s="109"/>
      <c r="AS811" s="109"/>
      <c r="AT811" s="109"/>
      <c r="AU811" s="109"/>
      <c r="AV811" s="109"/>
    </row>
    <row r="812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  <c r="AA812" s="109"/>
      <c r="AB812" s="109"/>
      <c r="AC812" s="109"/>
      <c r="AD812" s="109"/>
      <c r="AE812" s="109"/>
      <c r="AF812" s="109"/>
      <c r="AG812" s="109"/>
      <c r="AH812" s="109"/>
      <c r="AI812" s="109"/>
      <c r="AJ812" s="109"/>
      <c r="AK812" s="109"/>
      <c r="AL812" s="109"/>
      <c r="AM812" s="109"/>
      <c r="AN812" s="109"/>
      <c r="AO812" s="109"/>
      <c r="AP812" s="109"/>
      <c r="AQ812" s="109"/>
      <c r="AR812" s="109"/>
      <c r="AS812" s="109"/>
      <c r="AT812" s="109"/>
      <c r="AU812" s="109"/>
      <c r="AV812" s="109"/>
    </row>
    <row r="813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  <c r="AA813" s="109"/>
      <c r="AB813" s="109"/>
      <c r="AC813" s="109"/>
      <c r="AD813" s="109"/>
      <c r="AE813" s="109"/>
      <c r="AF813" s="109"/>
      <c r="AG813" s="109"/>
      <c r="AH813" s="109"/>
      <c r="AI813" s="109"/>
      <c r="AJ813" s="109"/>
      <c r="AK813" s="109"/>
      <c r="AL813" s="109"/>
      <c r="AM813" s="109"/>
      <c r="AN813" s="109"/>
      <c r="AO813" s="109"/>
      <c r="AP813" s="109"/>
      <c r="AQ813" s="109"/>
      <c r="AR813" s="109"/>
      <c r="AS813" s="109"/>
      <c r="AT813" s="109"/>
      <c r="AU813" s="109"/>
      <c r="AV813" s="109"/>
    </row>
    <row r="814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  <c r="AA814" s="109"/>
      <c r="AB814" s="109"/>
      <c r="AC814" s="109"/>
      <c r="AD814" s="109"/>
      <c r="AE814" s="109"/>
      <c r="AF814" s="109"/>
      <c r="AG814" s="109"/>
      <c r="AH814" s="109"/>
      <c r="AI814" s="109"/>
      <c r="AJ814" s="109"/>
      <c r="AK814" s="109"/>
      <c r="AL814" s="109"/>
      <c r="AM814" s="109"/>
      <c r="AN814" s="109"/>
      <c r="AO814" s="109"/>
      <c r="AP814" s="109"/>
      <c r="AQ814" s="109"/>
      <c r="AR814" s="109"/>
      <c r="AS814" s="109"/>
      <c r="AT814" s="109"/>
      <c r="AU814" s="109"/>
      <c r="AV814" s="109"/>
    </row>
    <row r="815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  <c r="AA815" s="109"/>
      <c r="AB815" s="109"/>
      <c r="AC815" s="109"/>
      <c r="AD815" s="109"/>
      <c r="AE815" s="109"/>
      <c r="AF815" s="109"/>
      <c r="AG815" s="109"/>
      <c r="AH815" s="109"/>
      <c r="AI815" s="109"/>
      <c r="AJ815" s="109"/>
      <c r="AK815" s="109"/>
      <c r="AL815" s="109"/>
      <c r="AM815" s="109"/>
      <c r="AN815" s="109"/>
      <c r="AO815" s="109"/>
      <c r="AP815" s="109"/>
      <c r="AQ815" s="109"/>
      <c r="AR815" s="109"/>
      <c r="AS815" s="109"/>
      <c r="AT815" s="109"/>
      <c r="AU815" s="109"/>
      <c r="AV815" s="109"/>
    </row>
    <row r="816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  <c r="AA816" s="109"/>
      <c r="AB816" s="109"/>
      <c r="AC816" s="109"/>
      <c r="AD816" s="109"/>
      <c r="AE816" s="109"/>
      <c r="AF816" s="109"/>
      <c r="AG816" s="109"/>
      <c r="AH816" s="109"/>
      <c r="AI816" s="109"/>
      <c r="AJ816" s="109"/>
      <c r="AK816" s="109"/>
      <c r="AL816" s="109"/>
      <c r="AM816" s="109"/>
      <c r="AN816" s="109"/>
      <c r="AO816" s="109"/>
      <c r="AP816" s="109"/>
      <c r="AQ816" s="109"/>
      <c r="AR816" s="109"/>
      <c r="AS816" s="109"/>
      <c r="AT816" s="109"/>
      <c r="AU816" s="109"/>
      <c r="AV816" s="109"/>
    </row>
    <row r="817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  <c r="AA817" s="109"/>
      <c r="AB817" s="109"/>
      <c r="AC817" s="109"/>
      <c r="AD817" s="109"/>
      <c r="AE817" s="109"/>
      <c r="AF817" s="109"/>
      <c r="AG817" s="109"/>
      <c r="AH817" s="109"/>
      <c r="AI817" s="109"/>
      <c r="AJ817" s="109"/>
      <c r="AK817" s="109"/>
      <c r="AL817" s="109"/>
      <c r="AM817" s="109"/>
      <c r="AN817" s="109"/>
      <c r="AO817" s="109"/>
      <c r="AP817" s="109"/>
      <c r="AQ817" s="109"/>
      <c r="AR817" s="109"/>
      <c r="AS817" s="109"/>
      <c r="AT817" s="109"/>
      <c r="AU817" s="109"/>
      <c r="AV817" s="109"/>
    </row>
    <row r="818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  <c r="AA818" s="109"/>
      <c r="AB818" s="109"/>
      <c r="AC818" s="109"/>
      <c r="AD818" s="109"/>
      <c r="AE818" s="109"/>
      <c r="AF818" s="109"/>
      <c r="AG818" s="109"/>
      <c r="AH818" s="109"/>
      <c r="AI818" s="109"/>
      <c r="AJ818" s="109"/>
      <c r="AK818" s="109"/>
      <c r="AL818" s="109"/>
      <c r="AM818" s="109"/>
      <c r="AN818" s="109"/>
      <c r="AO818" s="109"/>
      <c r="AP818" s="109"/>
      <c r="AQ818" s="109"/>
      <c r="AR818" s="109"/>
      <c r="AS818" s="109"/>
      <c r="AT818" s="109"/>
      <c r="AU818" s="109"/>
      <c r="AV818" s="109"/>
    </row>
    <row r="819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  <c r="AA819" s="109"/>
      <c r="AB819" s="109"/>
      <c r="AC819" s="109"/>
      <c r="AD819" s="109"/>
      <c r="AE819" s="109"/>
      <c r="AF819" s="109"/>
      <c r="AG819" s="109"/>
      <c r="AH819" s="109"/>
      <c r="AI819" s="109"/>
      <c r="AJ819" s="109"/>
      <c r="AK819" s="109"/>
      <c r="AL819" s="109"/>
      <c r="AM819" s="109"/>
      <c r="AN819" s="109"/>
      <c r="AO819" s="109"/>
      <c r="AP819" s="109"/>
      <c r="AQ819" s="109"/>
      <c r="AR819" s="109"/>
      <c r="AS819" s="109"/>
      <c r="AT819" s="109"/>
      <c r="AU819" s="109"/>
      <c r="AV819" s="109"/>
    </row>
    <row r="820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  <c r="AA820" s="109"/>
      <c r="AB820" s="109"/>
      <c r="AC820" s="109"/>
      <c r="AD820" s="109"/>
      <c r="AE820" s="109"/>
      <c r="AF820" s="109"/>
      <c r="AG820" s="109"/>
      <c r="AH820" s="109"/>
      <c r="AI820" s="109"/>
      <c r="AJ820" s="109"/>
      <c r="AK820" s="109"/>
      <c r="AL820" s="109"/>
      <c r="AM820" s="109"/>
      <c r="AN820" s="109"/>
      <c r="AO820" s="109"/>
      <c r="AP820" s="109"/>
      <c r="AQ820" s="109"/>
      <c r="AR820" s="109"/>
      <c r="AS820" s="109"/>
      <c r="AT820" s="109"/>
      <c r="AU820" s="109"/>
      <c r="AV820" s="109"/>
    </row>
    <row r="821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  <c r="AA821" s="109"/>
      <c r="AB821" s="109"/>
      <c r="AC821" s="109"/>
      <c r="AD821" s="109"/>
      <c r="AE821" s="109"/>
      <c r="AF821" s="109"/>
      <c r="AG821" s="109"/>
      <c r="AH821" s="109"/>
      <c r="AI821" s="109"/>
      <c r="AJ821" s="109"/>
      <c r="AK821" s="109"/>
      <c r="AL821" s="109"/>
      <c r="AM821" s="109"/>
      <c r="AN821" s="109"/>
      <c r="AO821" s="109"/>
      <c r="AP821" s="109"/>
      <c r="AQ821" s="109"/>
      <c r="AR821" s="109"/>
      <c r="AS821" s="109"/>
      <c r="AT821" s="109"/>
      <c r="AU821" s="109"/>
      <c r="AV821" s="109"/>
    </row>
    <row r="822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  <c r="AA822" s="109"/>
      <c r="AB822" s="109"/>
      <c r="AC822" s="109"/>
      <c r="AD822" s="109"/>
      <c r="AE822" s="109"/>
      <c r="AF822" s="109"/>
      <c r="AG822" s="109"/>
      <c r="AH822" s="109"/>
      <c r="AI822" s="109"/>
      <c r="AJ822" s="109"/>
      <c r="AK822" s="109"/>
      <c r="AL822" s="109"/>
      <c r="AM822" s="109"/>
      <c r="AN822" s="109"/>
      <c r="AO822" s="109"/>
      <c r="AP822" s="109"/>
      <c r="AQ822" s="109"/>
      <c r="AR822" s="109"/>
      <c r="AS822" s="109"/>
      <c r="AT822" s="109"/>
      <c r="AU822" s="109"/>
      <c r="AV822" s="109"/>
    </row>
    <row r="823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  <c r="AA823" s="109"/>
      <c r="AB823" s="109"/>
      <c r="AC823" s="109"/>
      <c r="AD823" s="109"/>
      <c r="AE823" s="109"/>
      <c r="AF823" s="109"/>
      <c r="AG823" s="109"/>
      <c r="AH823" s="109"/>
      <c r="AI823" s="109"/>
      <c r="AJ823" s="109"/>
      <c r="AK823" s="109"/>
      <c r="AL823" s="109"/>
      <c r="AM823" s="109"/>
      <c r="AN823" s="109"/>
      <c r="AO823" s="109"/>
      <c r="AP823" s="109"/>
      <c r="AQ823" s="109"/>
      <c r="AR823" s="109"/>
      <c r="AS823" s="109"/>
      <c r="AT823" s="109"/>
      <c r="AU823" s="109"/>
      <c r="AV823" s="109"/>
    </row>
    <row r="824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  <c r="AA824" s="109"/>
      <c r="AB824" s="109"/>
      <c r="AC824" s="109"/>
      <c r="AD824" s="109"/>
      <c r="AE824" s="109"/>
      <c r="AF824" s="109"/>
      <c r="AG824" s="109"/>
      <c r="AH824" s="109"/>
      <c r="AI824" s="109"/>
      <c r="AJ824" s="109"/>
      <c r="AK824" s="109"/>
      <c r="AL824" s="109"/>
      <c r="AM824" s="109"/>
      <c r="AN824" s="109"/>
      <c r="AO824" s="109"/>
      <c r="AP824" s="109"/>
      <c r="AQ824" s="109"/>
      <c r="AR824" s="109"/>
      <c r="AS824" s="109"/>
      <c r="AT824" s="109"/>
      <c r="AU824" s="109"/>
      <c r="AV824" s="109"/>
    </row>
    <row r="825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  <c r="AA825" s="109"/>
      <c r="AB825" s="109"/>
      <c r="AC825" s="109"/>
      <c r="AD825" s="109"/>
      <c r="AE825" s="109"/>
      <c r="AF825" s="109"/>
      <c r="AG825" s="109"/>
      <c r="AH825" s="109"/>
      <c r="AI825" s="109"/>
      <c r="AJ825" s="109"/>
      <c r="AK825" s="109"/>
      <c r="AL825" s="109"/>
      <c r="AM825" s="109"/>
      <c r="AN825" s="109"/>
      <c r="AO825" s="109"/>
      <c r="AP825" s="109"/>
      <c r="AQ825" s="109"/>
      <c r="AR825" s="109"/>
      <c r="AS825" s="109"/>
      <c r="AT825" s="109"/>
      <c r="AU825" s="109"/>
      <c r="AV825" s="109"/>
    </row>
    <row r="826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  <c r="AA826" s="109"/>
      <c r="AB826" s="109"/>
      <c r="AC826" s="109"/>
      <c r="AD826" s="109"/>
      <c r="AE826" s="109"/>
      <c r="AF826" s="109"/>
      <c r="AG826" s="109"/>
      <c r="AH826" s="109"/>
      <c r="AI826" s="109"/>
      <c r="AJ826" s="109"/>
      <c r="AK826" s="109"/>
      <c r="AL826" s="109"/>
      <c r="AM826" s="109"/>
      <c r="AN826" s="109"/>
      <c r="AO826" s="109"/>
      <c r="AP826" s="109"/>
      <c r="AQ826" s="109"/>
      <c r="AR826" s="109"/>
      <c r="AS826" s="109"/>
      <c r="AT826" s="109"/>
      <c r="AU826" s="109"/>
      <c r="AV826" s="109"/>
    </row>
    <row r="827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  <c r="AA827" s="109"/>
      <c r="AB827" s="109"/>
      <c r="AC827" s="109"/>
      <c r="AD827" s="109"/>
      <c r="AE827" s="109"/>
      <c r="AF827" s="109"/>
      <c r="AG827" s="109"/>
      <c r="AH827" s="109"/>
      <c r="AI827" s="109"/>
      <c r="AJ827" s="109"/>
      <c r="AK827" s="109"/>
      <c r="AL827" s="109"/>
      <c r="AM827" s="109"/>
      <c r="AN827" s="109"/>
      <c r="AO827" s="109"/>
      <c r="AP827" s="109"/>
      <c r="AQ827" s="109"/>
      <c r="AR827" s="109"/>
      <c r="AS827" s="109"/>
      <c r="AT827" s="109"/>
      <c r="AU827" s="109"/>
      <c r="AV827" s="109"/>
    </row>
    <row r="828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  <c r="AA828" s="109"/>
      <c r="AB828" s="109"/>
      <c r="AC828" s="109"/>
      <c r="AD828" s="109"/>
      <c r="AE828" s="109"/>
      <c r="AF828" s="109"/>
      <c r="AG828" s="109"/>
      <c r="AH828" s="109"/>
      <c r="AI828" s="109"/>
      <c r="AJ828" s="109"/>
      <c r="AK828" s="109"/>
      <c r="AL828" s="109"/>
      <c r="AM828" s="109"/>
      <c r="AN828" s="109"/>
      <c r="AO828" s="109"/>
      <c r="AP828" s="109"/>
      <c r="AQ828" s="109"/>
      <c r="AR828" s="109"/>
      <c r="AS828" s="109"/>
      <c r="AT828" s="109"/>
      <c r="AU828" s="109"/>
      <c r="AV828" s="109"/>
    </row>
    <row r="829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  <c r="AA829" s="109"/>
      <c r="AB829" s="109"/>
      <c r="AC829" s="109"/>
      <c r="AD829" s="109"/>
      <c r="AE829" s="109"/>
      <c r="AF829" s="109"/>
      <c r="AG829" s="109"/>
      <c r="AH829" s="109"/>
      <c r="AI829" s="109"/>
      <c r="AJ829" s="109"/>
      <c r="AK829" s="109"/>
      <c r="AL829" s="109"/>
      <c r="AM829" s="109"/>
      <c r="AN829" s="109"/>
      <c r="AO829" s="109"/>
      <c r="AP829" s="109"/>
      <c r="AQ829" s="109"/>
      <c r="AR829" s="109"/>
      <c r="AS829" s="109"/>
      <c r="AT829" s="109"/>
      <c r="AU829" s="109"/>
      <c r="AV829" s="109"/>
    </row>
    <row r="830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  <c r="AA830" s="109"/>
      <c r="AB830" s="109"/>
      <c r="AC830" s="109"/>
      <c r="AD830" s="109"/>
      <c r="AE830" s="109"/>
      <c r="AF830" s="109"/>
      <c r="AG830" s="109"/>
      <c r="AH830" s="109"/>
      <c r="AI830" s="109"/>
      <c r="AJ830" s="109"/>
      <c r="AK830" s="109"/>
      <c r="AL830" s="109"/>
      <c r="AM830" s="109"/>
      <c r="AN830" s="109"/>
      <c r="AO830" s="109"/>
      <c r="AP830" s="109"/>
      <c r="AQ830" s="109"/>
      <c r="AR830" s="109"/>
      <c r="AS830" s="109"/>
      <c r="AT830" s="109"/>
      <c r="AU830" s="109"/>
      <c r="AV830" s="109"/>
    </row>
    <row r="831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  <c r="AA831" s="109"/>
      <c r="AB831" s="109"/>
      <c r="AC831" s="109"/>
      <c r="AD831" s="109"/>
      <c r="AE831" s="109"/>
      <c r="AF831" s="109"/>
      <c r="AG831" s="109"/>
      <c r="AH831" s="109"/>
      <c r="AI831" s="109"/>
      <c r="AJ831" s="109"/>
      <c r="AK831" s="109"/>
      <c r="AL831" s="109"/>
      <c r="AM831" s="109"/>
      <c r="AN831" s="109"/>
      <c r="AO831" s="109"/>
      <c r="AP831" s="109"/>
      <c r="AQ831" s="109"/>
      <c r="AR831" s="109"/>
      <c r="AS831" s="109"/>
      <c r="AT831" s="109"/>
      <c r="AU831" s="109"/>
      <c r="AV831" s="109"/>
    </row>
    <row r="832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  <c r="AA832" s="109"/>
      <c r="AB832" s="109"/>
      <c r="AC832" s="109"/>
      <c r="AD832" s="109"/>
      <c r="AE832" s="109"/>
      <c r="AF832" s="109"/>
      <c r="AG832" s="109"/>
      <c r="AH832" s="109"/>
      <c r="AI832" s="109"/>
      <c r="AJ832" s="109"/>
      <c r="AK832" s="109"/>
      <c r="AL832" s="109"/>
      <c r="AM832" s="109"/>
      <c r="AN832" s="109"/>
      <c r="AO832" s="109"/>
      <c r="AP832" s="109"/>
      <c r="AQ832" s="109"/>
      <c r="AR832" s="109"/>
      <c r="AS832" s="109"/>
      <c r="AT832" s="109"/>
      <c r="AU832" s="109"/>
      <c r="AV832" s="109"/>
    </row>
    <row r="833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  <c r="AA833" s="109"/>
      <c r="AB833" s="109"/>
      <c r="AC833" s="109"/>
      <c r="AD833" s="109"/>
      <c r="AE833" s="109"/>
      <c r="AF833" s="109"/>
      <c r="AG833" s="109"/>
      <c r="AH833" s="109"/>
      <c r="AI833" s="109"/>
      <c r="AJ833" s="109"/>
      <c r="AK833" s="109"/>
      <c r="AL833" s="109"/>
      <c r="AM833" s="109"/>
      <c r="AN833" s="109"/>
      <c r="AO833" s="109"/>
      <c r="AP833" s="109"/>
      <c r="AQ833" s="109"/>
      <c r="AR833" s="109"/>
      <c r="AS833" s="109"/>
      <c r="AT833" s="109"/>
      <c r="AU833" s="109"/>
      <c r="AV833" s="109"/>
    </row>
    <row r="834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  <c r="AA834" s="109"/>
      <c r="AB834" s="109"/>
      <c r="AC834" s="109"/>
      <c r="AD834" s="109"/>
      <c r="AE834" s="109"/>
      <c r="AF834" s="109"/>
      <c r="AG834" s="109"/>
      <c r="AH834" s="109"/>
      <c r="AI834" s="109"/>
      <c r="AJ834" s="109"/>
      <c r="AK834" s="109"/>
      <c r="AL834" s="109"/>
      <c r="AM834" s="109"/>
      <c r="AN834" s="109"/>
      <c r="AO834" s="109"/>
      <c r="AP834" s="109"/>
      <c r="AQ834" s="109"/>
      <c r="AR834" s="109"/>
      <c r="AS834" s="109"/>
      <c r="AT834" s="109"/>
      <c r="AU834" s="109"/>
      <c r="AV834" s="109"/>
    </row>
    <row r="835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  <c r="AA835" s="109"/>
      <c r="AB835" s="109"/>
      <c r="AC835" s="109"/>
      <c r="AD835" s="109"/>
      <c r="AE835" s="109"/>
      <c r="AF835" s="109"/>
      <c r="AG835" s="109"/>
      <c r="AH835" s="109"/>
      <c r="AI835" s="109"/>
      <c r="AJ835" s="109"/>
      <c r="AK835" s="109"/>
      <c r="AL835" s="109"/>
      <c r="AM835" s="109"/>
      <c r="AN835" s="109"/>
      <c r="AO835" s="109"/>
      <c r="AP835" s="109"/>
      <c r="AQ835" s="109"/>
      <c r="AR835" s="109"/>
      <c r="AS835" s="109"/>
      <c r="AT835" s="109"/>
      <c r="AU835" s="109"/>
      <c r="AV835" s="109"/>
    </row>
    <row r="836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  <c r="AA836" s="109"/>
      <c r="AB836" s="109"/>
      <c r="AC836" s="109"/>
      <c r="AD836" s="109"/>
      <c r="AE836" s="109"/>
      <c r="AF836" s="109"/>
      <c r="AG836" s="109"/>
      <c r="AH836" s="109"/>
      <c r="AI836" s="109"/>
      <c r="AJ836" s="109"/>
      <c r="AK836" s="109"/>
      <c r="AL836" s="109"/>
      <c r="AM836" s="109"/>
      <c r="AN836" s="109"/>
      <c r="AO836" s="109"/>
      <c r="AP836" s="109"/>
      <c r="AQ836" s="109"/>
      <c r="AR836" s="109"/>
      <c r="AS836" s="109"/>
      <c r="AT836" s="109"/>
      <c r="AU836" s="109"/>
      <c r="AV836" s="109"/>
    </row>
    <row r="837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  <c r="AA837" s="109"/>
      <c r="AB837" s="109"/>
      <c r="AC837" s="109"/>
      <c r="AD837" s="109"/>
      <c r="AE837" s="109"/>
      <c r="AF837" s="109"/>
      <c r="AG837" s="109"/>
      <c r="AH837" s="109"/>
      <c r="AI837" s="109"/>
      <c r="AJ837" s="109"/>
      <c r="AK837" s="109"/>
      <c r="AL837" s="109"/>
      <c r="AM837" s="109"/>
      <c r="AN837" s="109"/>
      <c r="AO837" s="109"/>
      <c r="AP837" s="109"/>
      <c r="AQ837" s="109"/>
      <c r="AR837" s="109"/>
      <c r="AS837" s="109"/>
      <c r="AT837" s="109"/>
      <c r="AU837" s="109"/>
      <c r="AV837" s="109"/>
    </row>
    <row r="838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  <c r="AA838" s="109"/>
      <c r="AB838" s="109"/>
      <c r="AC838" s="109"/>
      <c r="AD838" s="109"/>
      <c r="AE838" s="109"/>
      <c r="AF838" s="109"/>
      <c r="AG838" s="109"/>
      <c r="AH838" s="109"/>
      <c r="AI838" s="109"/>
      <c r="AJ838" s="109"/>
      <c r="AK838" s="109"/>
      <c r="AL838" s="109"/>
      <c r="AM838" s="109"/>
      <c r="AN838" s="109"/>
      <c r="AO838" s="109"/>
      <c r="AP838" s="109"/>
      <c r="AQ838" s="109"/>
      <c r="AR838" s="109"/>
      <c r="AS838" s="109"/>
      <c r="AT838" s="109"/>
      <c r="AU838" s="109"/>
      <c r="AV838" s="109"/>
    </row>
    <row r="839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  <c r="AA839" s="109"/>
      <c r="AB839" s="109"/>
      <c r="AC839" s="109"/>
      <c r="AD839" s="109"/>
      <c r="AE839" s="109"/>
      <c r="AF839" s="109"/>
      <c r="AG839" s="109"/>
      <c r="AH839" s="109"/>
      <c r="AI839" s="109"/>
      <c r="AJ839" s="109"/>
      <c r="AK839" s="109"/>
      <c r="AL839" s="109"/>
      <c r="AM839" s="109"/>
      <c r="AN839" s="109"/>
      <c r="AO839" s="109"/>
      <c r="AP839" s="109"/>
      <c r="AQ839" s="109"/>
      <c r="AR839" s="109"/>
      <c r="AS839" s="109"/>
      <c r="AT839" s="109"/>
      <c r="AU839" s="109"/>
      <c r="AV839" s="109"/>
    </row>
    <row r="840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  <c r="AA840" s="109"/>
      <c r="AB840" s="109"/>
      <c r="AC840" s="109"/>
      <c r="AD840" s="109"/>
      <c r="AE840" s="109"/>
      <c r="AF840" s="109"/>
      <c r="AG840" s="109"/>
      <c r="AH840" s="109"/>
      <c r="AI840" s="109"/>
      <c r="AJ840" s="109"/>
      <c r="AK840" s="109"/>
      <c r="AL840" s="109"/>
      <c r="AM840" s="109"/>
      <c r="AN840" s="109"/>
      <c r="AO840" s="109"/>
      <c r="AP840" s="109"/>
      <c r="AQ840" s="109"/>
      <c r="AR840" s="109"/>
      <c r="AS840" s="109"/>
      <c r="AT840" s="109"/>
      <c r="AU840" s="109"/>
      <c r="AV840" s="109"/>
    </row>
    <row r="841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  <c r="AA841" s="109"/>
      <c r="AB841" s="109"/>
      <c r="AC841" s="109"/>
      <c r="AD841" s="109"/>
      <c r="AE841" s="109"/>
      <c r="AF841" s="109"/>
      <c r="AG841" s="109"/>
      <c r="AH841" s="109"/>
      <c r="AI841" s="109"/>
      <c r="AJ841" s="109"/>
      <c r="AK841" s="109"/>
      <c r="AL841" s="109"/>
      <c r="AM841" s="109"/>
      <c r="AN841" s="109"/>
      <c r="AO841" s="109"/>
      <c r="AP841" s="109"/>
      <c r="AQ841" s="109"/>
      <c r="AR841" s="109"/>
      <c r="AS841" s="109"/>
      <c r="AT841" s="109"/>
      <c r="AU841" s="109"/>
      <c r="AV841" s="109"/>
    </row>
    <row r="842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  <c r="AA842" s="109"/>
      <c r="AB842" s="109"/>
      <c r="AC842" s="109"/>
      <c r="AD842" s="109"/>
      <c r="AE842" s="109"/>
      <c r="AF842" s="109"/>
      <c r="AG842" s="109"/>
      <c r="AH842" s="109"/>
      <c r="AI842" s="109"/>
      <c r="AJ842" s="109"/>
      <c r="AK842" s="109"/>
      <c r="AL842" s="109"/>
      <c r="AM842" s="109"/>
      <c r="AN842" s="109"/>
      <c r="AO842" s="109"/>
      <c r="AP842" s="109"/>
      <c r="AQ842" s="109"/>
      <c r="AR842" s="109"/>
      <c r="AS842" s="109"/>
      <c r="AT842" s="109"/>
      <c r="AU842" s="109"/>
      <c r="AV842" s="109"/>
    </row>
    <row r="843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  <c r="AA843" s="109"/>
      <c r="AB843" s="109"/>
      <c r="AC843" s="109"/>
      <c r="AD843" s="109"/>
      <c r="AE843" s="109"/>
      <c r="AF843" s="109"/>
      <c r="AG843" s="109"/>
      <c r="AH843" s="109"/>
      <c r="AI843" s="109"/>
      <c r="AJ843" s="109"/>
      <c r="AK843" s="109"/>
      <c r="AL843" s="109"/>
      <c r="AM843" s="109"/>
      <c r="AN843" s="109"/>
      <c r="AO843" s="109"/>
      <c r="AP843" s="109"/>
      <c r="AQ843" s="109"/>
      <c r="AR843" s="109"/>
      <c r="AS843" s="109"/>
      <c r="AT843" s="109"/>
      <c r="AU843" s="109"/>
      <c r="AV843" s="109"/>
    </row>
    <row r="844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  <c r="AA844" s="109"/>
      <c r="AB844" s="109"/>
      <c r="AC844" s="109"/>
      <c r="AD844" s="109"/>
      <c r="AE844" s="109"/>
      <c r="AF844" s="109"/>
      <c r="AG844" s="109"/>
      <c r="AH844" s="109"/>
      <c r="AI844" s="109"/>
      <c r="AJ844" s="109"/>
      <c r="AK844" s="109"/>
      <c r="AL844" s="109"/>
      <c r="AM844" s="109"/>
      <c r="AN844" s="109"/>
      <c r="AO844" s="109"/>
      <c r="AP844" s="109"/>
      <c r="AQ844" s="109"/>
      <c r="AR844" s="109"/>
      <c r="AS844" s="109"/>
      <c r="AT844" s="109"/>
      <c r="AU844" s="109"/>
      <c r="AV844" s="109"/>
    </row>
    <row r="845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  <c r="AA845" s="109"/>
      <c r="AB845" s="109"/>
      <c r="AC845" s="109"/>
      <c r="AD845" s="109"/>
      <c r="AE845" s="109"/>
      <c r="AF845" s="109"/>
      <c r="AG845" s="109"/>
      <c r="AH845" s="109"/>
      <c r="AI845" s="109"/>
      <c r="AJ845" s="109"/>
      <c r="AK845" s="109"/>
      <c r="AL845" s="109"/>
      <c r="AM845" s="109"/>
      <c r="AN845" s="109"/>
      <c r="AO845" s="109"/>
      <c r="AP845" s="109"/>
      <c r="AQ845" s="109"/>
      <c r="AR845" s="109"/>
      <c r="AS845" s="109"/>
      <c r="AT845" s="109"/>
      <c r="AU845" s="109"/>
      <c r="AV845" s="109"/>
    </row>
    <row r="846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  <c r="AA846" s="109"/>
      <c r="AB846" s="109"/>
      <c r="AC846" s="109"/>
      <c r="AD846" s="109"/>
      <c r="AE846" s="109"/>
      <c r="AF846" s="109"/>
      <c r="AG846" s="109"/>
      <c r="AH846" s="109"/>
      <c r="AI846" s="109"/>
      <c r="AJ846" s="109"/>
      <c r="AK846" s="109"/>
      <c r="AL846" s="109"/>
      <c r="AM846" s="109"/>
      <c r="AN846" s="109"/>
      <c r="AO846" s="109"/>
      <c r="AP846" s="109"/>
      <c r="AQ846" s="109"/>
      <c r="AR846" s="109"/>
      <c r="AS846" s="109"/>
      <c r="AT846" s="109"/>
      <c r="AU846" s="109"/>
      <c r="AV846" s="109"/>
    </row>
    <row r="847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  <c r="AA847" s="109"/>
      <c r="AB847" s="109"/>
      <c r="AC847" s="109"/>
      <c r="AD847" s="109"/>
      <c r="AE847" s="109"/>
      <c r="AF847" s="109"/>
      <c r="AG847" s="109"/>
      <c r="AH847" s="109"/>
      <c r="AI847" s="109"/>
      <c r="AJ847" s="109"/>
      <c r="AK847" s="109"/>
      <c r="AL847" s="109"/>
      <c r="AM847" s="109"/>
      <c r="AN847" s="109"/>
      <c r="AO847" s="109"/>
      <c r="AP847" s="109"/>
      <c r="AQ847" s="109"/>
      <c r="AR847" s="109"/>
      <c r="AS847" s="109"/>
      <c r="AT847" s="109"/>
      <c r="AU847" s="109"/>
      <c r="AV847" s="109"/>
    </row>
    <row r="848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  <c r="AA848" s="109"/>
      <c r="AB848" s="109"/>
      <c r="AC848" s="109"/>
      <c r="AD848" s="109"/>
      <c r="AE848" s="109"/>
      <c r="AF848" s="109"/>
      <c r="AG848" s="109"/>
      <c r="AH848" s="109"/>
      <c r="AI848" s="109"/>
      <c r="AJ848" s="109"/>
      <c r="AK848" s="109"/>
      <c r="AL848" s="109"/>
      <c r="AM848" s="109"/>
      <c r="AN848" s="109"/>
      <c r="AO848" s="109"/>
      <c r="AP848" s="109"/>
      <c r="AQ848" s="109"/>
      <c r="AR848" s="109"/>
      <c r="AS848" s="109"/>
      <c r="AT848" s="109"/>
      <c r="AU848" s="109"/>
      <c r="AV848" s="109"/>
    </row>
    <row r="849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  <c r="AA849" s="109"/>
      <c r="AB849" s="109"/>
      <c r="AC849" s="109"/>
      <c r="AD849" s="109"/>
      <c r="AE849" s="109"/>
      <c r="AF849" s="109"/>
      <c r="AG849" s="109"/>
      <c r="AH849" s="109"/>
      <c r="AI849" s="109"/>
      <c r="AJ849" s="109"/>
      <c r="AK849" s="109"/>
      <c r="AL849" s="109"/>
      <c r="AM849" s="109"/>
      <c r="AN849" s="109"/>
      <c r="AO849" s="109"/>
      <c r="AP849" s="109"/>
      <c r="AQ849" s="109"/>
      <c r="AR849" s="109"/>
      <c r="AS849" s="109"/>
      <c r="AT849" s="109"/>
      <c r="AU849" s="109"/>
      <c r="AV849" s="109"/>
    </row>
    <row r="850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  <c r="AA850" s="109"/>
      <c r="AB850" s="109"/>
      <c r="AC850" s="109"/>
      <c r="AD850" s="109"/>
      <c r="AE850" s="109"/>
      <c r="AF850" s="109"/>
      <c r="AG850" s="109"/>
      <c r="AH850" s="109"/>
      <c r="AI850" s="109"/>
      <c r="AJ850" s="109"/>
      <c r="AK850" s="109"/>
      <c r="AL850" s="109"/>
      <c r="AM850" s="109"/>
      <c r="AN850" s="109"/>
      <c r="AO850" s="109"/>
      <c r="AP850" s="109"/>
      <c r="AQ850" s="109"/>
      <c r="AR850" s="109"/>
      <c r="AS850" s="109"/>
      <c r="AT850" s="109"/>
      <c r="AU850" s="109"/>
      <c r="AV850" s="109"/>
    </row>
    <row r="851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  <c r="AA851" s="109"/>
      <c r="AB851" s="109"/>
      <c r="AC851" s="109"/>
      <c r="AD851" s="109"/>
      <c r="AE851" s="109"/>
      <c r="AF851" s="109"/>
      <c r="AG851" s="109"/>
      <c r="AH851" s="109"/>
      <c r="AI851" s="109"/>
      <c r="AJ851" s="109"/>
      <c r="AK851" s="109"/>
      <c r="AL851" s="109"/>
      <c r="AM851" s="109"/>
      <c r="AN851" s="109"/>
      <c r="AO851" s="109"/>
      <c r="AP851" s="109"/>
      <c r="AQ851" s="109"/>
      <c r="AR851" s="109"/>
      <c r="AS851" s="109"/>
      <c r="AT851" s="109"/>
      <c r="AU851" s="109"/>
      <c r="AV851" s="109"/>
    </row>
    <row r="852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  <c r="AA852" s="109"/>
      <c r="AB852" s="109"/>
      <c r="AC852" s="109"/>
      <c r="AD852" s="109"/>
      <c r="AE852" s="109"/>
      <c r="AF852" s="109"/>
      <c r="AG852" s="109"/>
      <c r="AH852" s="109"/>
      <c r="AI852" s="109"/>
      <c r="AJ852" s="109"/>
      <c r="AK852" s="109"/>
      <c r="AL852" s="109"/>
      <c r="AM852" s="109"/>
      <c r="AN852" s="109"/>
      <c r="AO852" s="109"/>
      <c r="AP852" s="109"/>
      <c r="AQ852" s="109"/>
      <c r="AR852" s="109"/>
      <c r="AS852" s="109"/>
      <c r="AT852" s="109"/>
      <c r="AU852" s="109"/>
      <c r="AV852" s="109"/>
    </row>
    <row r="853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  <c r="AA853" s="109"/>
      <c r="AB853" s="109"/>
      <c r="AC853" s="109"/>
      <c r="AD853" s="109"/>
      <c r="AE853" s="109"/>
      <c r="AF853" s="109"/>
      <c r="AG853" s="109"/>
      <c r="AH853" s="109"/>
      <c r="AI853" s="109"/>
      <c r="AJ853" s="109"/>
      <c r="AK853" s="109"/>
      <c r="AL853" s="109"/>
      <c r="AM853" s="109"/>
      <c r="AN853" s="109"/>
      <c r="AO853" s="109"/>
      <c r="AP853" s="109"/>
      <c r="AQ853" s="109"/>
      <c r="AR853" s="109"/>
      <c r="AS853" s="109"/>
      <c r="AT853" s="109"/>
      <c r="AU853" s="109"/>
      <c r="AV853" s="109"/>
    </row>
    <row r="854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  <c r="AA854" s="109"/>
      <c r="AB854" s="109"/>
      <c r="AC854" s="109"/>
      <c r="AD854" s="109"/>
      <c r="AE854" s="109"/>
      <c r="AF854" s="109"/>
      <c r="AG854" s="109"/>
      <c r="AH854" s="109"/>
      <c r="AI854" s="109"/>
      <c r="AJ854" s="109"/>
      <c r="AK854" s="109"/>
      <c r="AL854" s="109"/>
      <c r="AM854" s="109"/>
      <c r="AN854" s="109"/>
      <c r="AO854" s="109"/>
      <c r="AP854" s="109"/>
      <c r="AQ854" s="109"/>
      <c r="AR854" s="109"/>
      <c r="AS854" s="109"/>
      <c r="AT854" s="109"/>
      <c r="AU854" s="109"/>
      <c r="AV854" s="109"/>
    </row>
    <row r="855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  <c r="AA855" s="109"/>
      <c r="AB855" s="109"/>
      <c r="AC855" s="109"/>
      <c r="AD855" s="109"/>
      <c r="AE855" s="109"/>
      <c r="AF855" s="109"/>
      <c r="AG855" s="109"/>
      <c r="AH855" s="109"/>
      <c r="AI855" s="109"/>
      <c r="AJ855" s="109"/>
      <c r="AK855" s="109"/>
      <c r="AL855" s="109"/>
      <c r="AM855" s="109"/>
      <c r="AN855" s="109"/>
      <c r="AO855" s="109"/>
      <c r="AP855" s="109"/>
      <c r="AQ855" s="109"/>
      <c r="AR855" s="109"/>
      <c r="AS855" s="109"/>
      <c r="AT855" s="109"/>
      <c r="AU855" s="109"/>
      <c r="AV855" s="109"/>
    </row>
    <row r="856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  <c r="AA856" s="109"/>
      <c r="AB856" s="109"/>
      <c r="AC856" s="109"/>
      <c r="AD856" s="109"/>
      <c r="AE856" s="109"/>
      <c r="AF856" s="109"/>
      <c r="AG856" s="109"/>
      <c r="AH856" s="109"/>
      <c r="AI856" s="109"/>
      <c r="AJ856" s="109"/>
      <c r="AK856" s="109"/>
      <c r="AL856" s="109"/>
      <c r="AM856" s="109"/>
      <c r="AN856" s="109"/>
      <c r="AO856" s="109"/>
      <c r="AP856" s="109"/>
      <c r="AQ856" s="109"/>
      <c r="AR856" s="109"/>
      <c r="AS856" s="109"/>
      <c r="AT856" s="109"/>
      <c r="AU856" s="109"/>
      <c r="AV856" s="109"/>
    </row>
    <row r="857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  <c r="AA857" s="109"/>
      <c r="AB857" s="109"/>
      <c r="AC857" s="109"/>
      <c r="AD857" s="109"/>
      <c r="AE857" s="109"/>
      <c r="AF857" s="109"/>
      <c r="AG857" s="109"/>
      <c r="AH857" s="109"/>
      <c r="AI857" s="109"/>
      <c r="AJ857" s="109"/>
      <c r="AK857" s="109"/>
      <c r="AL857" s="109"/>
      <c r="AM857" s="109"/>
      <c r="AN857" s="109"/>
      <c r="AO857" s="109"/>
      <c r="AP857" s="109"/>
      <c r="AQ857" s="109"/>
      <c r="AR857" s="109"/>
      <c r="AS857" s="109"/>
      <c r="AT857" s="109"/>
      <c r="AU857" s="109"/>
      <c r="AV857" s="109"/>
    </row>
    <row r="858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  <c r="AA858" s="109"/>
      <c r="AB858" s="109"/>
      <c r="AC858" s="109"/>
      <c r="AD858" s="109"/>
      <c r="AE858" s="109"/>
      <c r="AF858" s="109"/>
      <c r="AG858" s="109"/>
      <c r="AH858" s="109"/>
      <c r="AI858" s="109"/>
      <c r="AJ858" s="109"/>
      <c r="AK858" s="109"/>
      <c r="AL858" s="109"/>
      <c r="AM858" s="109"/>
      <c r="AN858" s="109"/>
      <c r="AO858" s="109"/>
      <c r="AP858" s="109"/>
      <c r="AQ858" s="109"/>
      <c r="AR858" s="109"/>
      <c r="AS858" s="109"/>
      <c r="AT858" s="109"/>
      <c r="AU858" s="109"/>
      <c r="AV858" s="109"/>
    </row>
    <row r="859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  <c r="AA859" s="109"/>
      <c r="AB859" s="109"/>
      <c r="AC859" s="109"/>
      <c r="AD859" s="109"/>
      <c r="AE859" s="109"/>
      <c r="AF859" s="109"/>
      <c r="AG859" s="109"/>
      <c r="AH859" s="109"/>
      <c r="AI859" s="109"/>
      <c r="AJ859" s="109"/>
      <c r="AK859" s="109"/>
      <c r="AL859" s="109"/>
      <c r="AM859" s="109"/>
      <c r="AN859" s="109"/>
      <c r="AO859" s="109"/>
      <c r="AP859" s="109"/>
      <c r="AQ859" s="109"/>
      <c r="AR859" s="109"/>
      <c r="AS859" s="109"/>
      <c r="AT859" s="109"/>
      <c r="AU859" s="109"/>
      <c r="AV859" s="109"/>
    </row>
    <row r="860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  <c r="AA860" s="109"/>
      <c r="AB860" s="109"/>
      <c r="AC860" s="109"/>
      <c r="AD860" s="109"/>
      <c r="AE860" s="109"/>
      <c r="AF860" s="109"/>
      <c r="AG860" s="109"/>
      <c r="AH860" s="109"/>
      <c r="AI860" s="109"/>
      <c r="AJ860" s="109"/>
      <c r="AK860" s="109"/>
      <c r="AL860" s="109"/>
      <c r="AM860" s="109"/>
      <c r="AN860" s="109"/>
      <c r="AO860" s="109"/>
      <c r="AP860" s="109"/>
      <c r="AQ860" s="109"/>
      <c r="AR860" s="109"/>
      <c r="AS860" s="109"/>
      <c r="AT860" s="109"/>
      <c r="AU860" s="109"/>
      <c r="AV860" s="109"/>
    </row>
    <row r="861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  <c r="AA861" s="109"/>
      <c r="AB861" s="109"/>
      <c r="AC861" s="109"/>
      <c r="AD861" s="109"/>
      <c r="AE861" s="109"/>
      <c r="AF861" s="109"/>
      <c r="AG861" s="109"/>
      <c r="AH861" s="109"/>
      <c r="AI861" s="109"/>
      <c r="AJ861" s="109"/>
      <c r="AK861" s="109"/>
      <c r="AL861" s="109"/>
      <c r="AM861" s="109"/>
      <c r="AN861" s="109"/>
      <c r="AO861" s="109"/>
      <c r="AP861" s="109"/>
      <c r="AQ861" s="109"/>
      <c r="AR861" s="109"/>
      <c r="AS861" s="109"/>
      <c r="AT861" s="109"/>
      <c r="AU861" s="109"/>
      <c r="AV861" s="109"/>
    </row>
    <row r="862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  <c r="AA862" s="109"/>
      <c r="AB862" s="109"/>
      <c r="AC862" s="109"/>
      <c r="AD862" s="109"/>
      <c r="AE862" s="109"/>
      <c r="AF862" s="109"/>
      <c r="AG862" s="109"/>
      <c r="AH862" s="109"/>
      <c r="AI862" s="109"/>
      <c r="AJ862" s="109"/>
      <c r="AK862" s="109"/>
      <c r="AL862" s="109"/>
      <c r="AM862" s="109"/>
      <c r="AN862" s="109"/>
      <c r="AO862" s="109"/>
      <c r="AP862" s="109"/>
      <c r="AQ862" s="109"/>
      <c r="AR862" s="109"/>
      <c r="AS862" s="109"/>
      <c r="AT862" s="109"/>
      <c r="AU862" s="109"/>
      <c r="AV862" s="109"/>
    </row>
    <row r="863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  <c r="AA863" s="109"/>
      <c r="AB863" s="109"/>
      <c r="AC863" s="109"/>
      <c r="AD863" s="109"/>
      <c r="AE863" s="109"/>
      <c r="AF863" s="109"/>
      <c r="AG863" s="109"/>
      <c r="AH863" s="109"/>
      <c r="AI863" s="109"/>
      <c r="AJ863" s="109"/>
      <c r="AK863" s="109"/>
      <c r="AL863" s="109"/>
      <c r="AM863" s="109"/>
      <c r="AN863" s="109"/>
      <c r="AO863" s="109"/>
      <c r="AP863" s="109"/>
      <c r="AQ863" s="109"/>
      <c r="AR863" s="109"/>
      <c r="AS863" s="109"/>
      <c r="AT863" s="109"/>
      <c r="AU863" s="109"/>
      <c r="AV863" s="109"/>
    </row>
    <row r="864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  <c r="AA864" s="109"/>
      <c r="AB864" s="109"/>
      <c r="AC864" s="109"/>
      <c r="AD864" s="109"/>
      <c r="AE864" s="109"/>
      <c r="AF864" s="109"/>
      <c r="AG864" s="109"/>
      <c r="AH864" s="109"/>
      <c r="AI864" s="109"/>
      <c r="AJ864" s="109"/>
      <c r="AK864" s="109"/>
      <c r="AL864" s="109"/>
      <c r="AM864" s="109"/>
      <c r="AN864" s="109"/>
      <c r="AO864" s="109"/>
      <c r="AP864" s="109"/>
      <c r="AQ864" s="109"/>
      <c r="AR864" s="109"/>
      <c r="AS864" s="109"/>
      <c r="AT864" s="109"/>
      <c r="AU864" s="109"/>
      <c r="AV864" s="109"/>
    </row>
    <row r="865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  <c r="AA865" s="109"/>
      <c r="AB865" s="109"/>
      <c r="AC865" s="109"/>
      <c r="AD865" s="109"/>
      <c r="AE865" s="109"/>
      <c r="AF865" s="109"/>
      <c r="AG865" s="109"/>
      <c r="AH865" s="109"/>
      <c r="AI865" s="109"/>
      <c r="AJ865" s="109"/>
      <c r="AK865" s="109"/>
      <c r="AL865" s="109"/>
      <c r="AM865" s="109"/>
      <c r="AN865" s="109"/>
      <c r="AO865" s="109"/>
      <c r="AP865" s="109"/>
      <c r="AQ865" s="109"/>
      <c r="AR865" s="109"/>
      <c r="AS865" s="109"/>
      <c r="AT865" s="109"/>
      <c r="AU865" s="109"/>
      <c r="AV865" s="109"/>
    </row>
    <row r="866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  <c r="AA866" s="109"/>
      <c r="AB866" s="109"/>
      <c r="AC866" s="109"/>
      <c r="AD866" s="109"/>
      <c r="AE866" s="109"/>
      <c r="AF866" s="109"/>
      <c r="AG866" s="109"/>
      <c r="AH866" s="109"/>
      <c r="AI866" s="109"/>
      <c r="AJ866" s="109"/>
      <c r="AK866" s="109"/>
      <c r="AL866" s="109"/>
      <c r="AM866" s="109"/>
      <c r="AN866" s="109"/>
      <c r="AO866" s="109"/>
      <c r="AP866" s="109"/>
      <c r="AQ866" s="109"/>
      <c r="AR866" s="109"/>
      <c r="AS866" s="109"/>
      <c r="AT866" s="109"/>
      <c r="AU866" s="109"/>
      <c r="AV866" s="109"/>
    </row>
    <row r="867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  <c r="AA867" s="109"/>
      <c r="AB867" s="109"/>
      <c r="AC867" s="109"/>
      <c r="AD867" s="109"/>
      <c r="AE867" s="109"/>
      <c r="AF867" s="109"/>
      <c r="AG867" s="109"/>
      <c r="AH867" s="109"/>
      <c r="AI867" s="109"/>
      <c r="AJ867" s="109"/>
      <c r="AK867" s="109"/>
      <c r="AL867" s="109"/>
      <c r="AM867" s="109"/>
      <c r="AN867" s="109"/>
      <c r="AO867" s="109"/>
      <c r="AP867" s="109"/>
      <c r="AQ867" s="109"/>
      <c r="AR867" s="109"/>
      <c r="AS867" s="109"/>
      <c r="AT867" s="109"/>
      <c r="AU867" s="109"/>
      <c r="AV867" s="109"/>
    </row>
    <row r="868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  <c r="AA868" s="109"/>
      <c r="AB868" s="109"/>
      <c r="AC868" s="109"/>
      <c r="AD868" s="109"/>
      <c r="AE868" s="109"/>
      <c r="AF868" s="109"/>
      <c r="AG868" s="109"/>
      <c r="AH868" s="109"/>
      <c r="AI868" s="109"/>
      <c r="AJ868" s="109"/>
      <c r="AK868" s="109"/>
      <c r="AL868" s="109"/>
      <c r="AM868" s="109"/>
      <c r="AN868" s="109"/>
      <c r="AO868" s="109"/>
      <c r="AP868" s="109"/>
      <c r="AQ868" s="109"/>
      <c r="AR868" s="109"/>
      <c r="AS868" s="109"/>
      <c r="AT868" s="109"/>
      <c r="AU868" s="109"/>
      <c r="AV868" s="109"/>
    </row>
    <row r="869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  <c r="AA869" s="109"/>
      <c r="AB869" s="109"/>
      <c r="AC869" s="109"/>
      <c r="AD869" s="109"/>
      <c r="AE869" s="109"/>
      <c r="AF869" s="109"/>
      <c r="AG869" s="109"/>
      <c r="AH869" s="109"/>
      <c r="AI869" s="109"/>
      <c r="AJ869" s="109"/>
      <c r="AK869" s="109"/>
      <c r="AL869" s="109"/>
      <c r="AM869" s="109"/>
      <c r="AN869" s="109"/>
      <c r="AO869" s="109"/>
      <c r="AP869" s="109"/>
      <c r="AQ869" s="109"/>
      <c r="AR869" s="109"/>
      <c r="AS869" s="109"/>
      <c r="AT869" s="109"/>
      <c r="AU869" s="109"/>
      <c r="AV869" s="109"/>
    </row>
    <row r="870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  <c r="AA870" s="109"/>
      <c r="AB870" s="109"/>
      <c r="AC870" s="109"/>
      <c r="AD870" s="109"/>
      <c r="AE870" s="109"/>
      <c r="AF870" s="109"/>
      <c r="AG870" s="109"/>
      <c r="AH870" s="109"/>
      <c r="AI870" s="109"/>
      <c r="AJ870" s="109"/>
      <c r="AK870" s="109"/>
      <c r="AL870" s="109"/>
      <c r="AM870" s="109"/>
      <c r="AN870" s="109"/>
      <c r="AO870" s="109"/>
      <c r="AP870" s="109"/>
      <c r="AQ870" s="109"/>
      <c r="AR870" s="109"/>
      <c r="AS870" s="109"/>
      <c r="AT870" s="109"/>
      <c r="AU870" s="109"/>
      <c r="AV870" s="109"/>
    </row>
    <row r="871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  <c r="AA871" s="109"/>
      <c r="AB871" s="109"/>
      <c r="AC871" s="109"/>
      <c r="AD871" s="109"/>
      <c r="AE871" s="109"/>
      <c r="AF871" s="109"/>
      <c r="AG871" s="109"/>
      <c r="AH871" s="109"/>
      <c r="AI871" s="109"/>
      <c r="AJ871" s="109"/>
      <c r="AK871" s="109"/>
      <c r="AL871" s="109"/>
      <c r="AM871" s="109"/>
      <c r="AN871" s="109"/>
      <c r="AO871" s="109"/>
      <c r="AP871" s="109"/>
      <c r="AQ871" s="109"/>
      <c r="AR871" s="109"/>
      <c r="AS871" s="109"/>
      <c r="AT871" s="109"/>
      <c r="AU871" s="109"/>
      <c r="AV871" s="109"/>
    </row>
    <row r="872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  <c r="AA872" s="109"/>
      <c r="AB872" s="109"/>
      <c r="AC872" s="109"/>
      <c r="AD872" s="109"/>
      <c r="AE872" s="109"/>
      <c r="AF872" s="109"/>
      <c r="AG872" s="109"/>
      <c r="AH872" s="109"/>
      <c r="AI872" s="109"/>
      <c r="AJ872" s="109"/>
      <c r="AK872" s="109"/>
      <c r="AL872" s="109"/>
      <c r="AM872" s="109"/>
      <c r="AN872" s="109"/>
      <c r="AO872" s="109"/>
      <c r="AP872" s="109"/>
      <c r="AQ872" s="109"/>
      <c r="AR872" s="109"/>
      <c r="AS872" s="109"/>
      <c r="AT872" s="109"/>
      <c r="AU872" s="109"/>
      <c r="AV872" s="109"/>
    </row>
    <row r="873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  <c r="AA873" s="109"/>
      <c r="AB873" s="109"/>
      <c r="AC873" s="109"/>
      <c r="AD873" s="109"/>
      <c r="AE873" s="109"/>
      <c r="AF873" s="109"/>
      <c r="AG873" s="109"/>
      <c r="AH873" s="109"/>
      <c r="AI873" s="109"/>
      <c r="AJ873" s="109"/>
      <c r="AK873" s="109"/>
      <c r="AL873" s="109"/>
      <c r="AM873" s="109"/>
      <c r="AN873" s="109"/>
      <c r="AO873" s="109"/>
      <c r="AP873" s="109"/>
      <c r="AQ873" s="109"/>
      <c r="AR873" s="109"/>
      <c r="AS873" s="109"/>
      <c r="AT873" s="109"/>
      <c r="AU873" s="109"/>
      <c r="AV873" s="109"/>
    </row>
    <row r="874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  <c r="AA874" s="109"/>
      <c r="AB874" s="109"/>
      <c r="AC874" s="109"/>
      <c r="AD874" s="109"/>
      <c r="AE874" s="109"/>
      <c r="AF874" s="109"/>
      <c r="AG874" s="109"/>
      <c r="AH874" s="109"/>
      <c r="AI874" s="109"/>
      <c r="AJ874" s="109"/>
      <c r="AK874" s="109"/>
      <c r="AL874" s="109"/>
      <c r="AM874" s="109"/>
      <c r="AN874" s="109"/>
      <c r="AO874" s="109"/>
      <c r="AP874" s="109"/>
      <c r="AQ874" s="109"/>
      <c r="AR874" s="109"/>
      <c r="AS874" s="109"/>
      <c r="AT874" s="109"/>
      <c r="AU874" s="109"/>
      <c r="AV874" s="109"/>
    </row>
    <row r="875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  <c r="AA875" s="109"/>
      <c r="AB875" s="109"/>
      <c r="AC875" s="109"/>
      <c r="AD875" s="109"/>
      <c r="AE875" s="109"/>
      <c r="AF875" s="109"/>
      <c r="AG875" s="109"/>
      <c r="AH875" s="109"/>
      <c r="AI875" s="109"/>
      <c r="AJ875" s="109"/>
      <c r="AK875" s="109"/>
      <c r="AL875" s="109"/>
      <c r="AM875" s="109"/>
      <c r="AN875" s="109"/>
      <c r="AO875" s="109"/>
      <c r="AP875" s="109"/>
      <c r="AQ875" s="109"/>
      <c r="AR875" s="109"/>
      <c r="AS875" s="109"/>
      <c r="AT875" s="109"/>
      <c r="AU875" s="109"/>
      <c r="AV875" s="109"/>
    </row>
    <row r="876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  <c r="AA876" s="109"/>
      <c r="AB876" s="109"/>
      <c r="AC876" s="109"/>
      <c r="AD876" s="109"/>
      <c r="AE876" s="109"/>
      <c r="AF876" s="109"/>
      <c r="AG876" s="109"/>
      <c r="AH876" s="109"/>
      <c r="AI876" s="109"/>
      <c r="AJ876" s="109"/>
      <c r="AK876" s="109"/>
      <c r="AL876" s="109"/>
      <c r="AM876" s="109"/>
      <c r="AN876" s="109"/>
      <c r="AO876" s="109"/>
      <c r="AP876" s="109"/>
      <c r="AQ876" s="109"/>
      <c r="AR876" s="109"/>
      <c r="AS876" s="109"/>
      <c r="AT876" s="109"/>
      <c r="AU876" s="109"/>
      <c r="AV876" s="109"/>
    </row>
    <row r="877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  <c r="AA877" s="109"/>
      <c r="AB877" s="109"/>
      <c r="AC877" s="109"/>
      <c r="AD877" s="109"/>
      <c r="AE877" s="109"/>
      <c r="AF877" s="109"/>
      <c r="AG877" s="109"/>
      <c r="AH877" s="109"/>
      <c r="AI877" s="109"/>
      <c r="AJ877" s="109"/>
      <c r="AK877" s="109"/>
      <c r="AL877" s="109"/>
      <c r="AM877" s="109"/>
      <c r="AN877" s="109"/>
      <c r="AO877" s="109"/>
      <c r="AP877" s="109"/>
      <c r="AQ877" s="109"/>
      <c r="AR877" s="109"/>
      <c r="AS877" s="109"/>
      <c r="AT877" s="109"/>
      <c r="AU877" s="109"/>
      <c r="AV877" s="109"/>
    </row>
    <row r="878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  <c r="AA878" s="109"/>
      <c r="AB878" s="109"/>
      <c r="AC878" s="109"/>
      <c r="AD878" s="109"/>
      <c r="AE878" s="109"/>
      <c r="AF878" s="109"/>
      <c r="AG878" s="109"/>
      <c r="AH878" s="109"/>
      <c r="AI878" s="109"/>
      <c r="AJ878" s="109"/>
      <c r="AK878" s="109"/>
      <c r="AL878" s="109"/>
      <c r="AM878" s="109"/>
      <c r="AN878" s="109"/>
      <c r="AO878" s="109"/>
      <c r="AP878" s="109"/>
      <c r="AQ878" s="109"/>
      <c r="AR878" s="109"/>
      <c r="AS878" s="109"/>
      <c r="AT878" s="109"/>
      <c r="AU878" s="109"/>
      <c r="AV878" s="109"/>
    </row>
    <row r="879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  <c r="AA879" s="109"/>
      <c r="AB879" s="109"/>
      <c r="AC879" s="109"/>
      <c r="AD879" s="109"/>
      <c r="AE879" s="109"/>
      <c r="AF879" s="109"/>
      <c r="AG879" s="109"/>
      <c r="AH879" s="109"/>
      <c r="AI879" s="109"/>
      <c r="AJ879" s="109"/>
      <c r="AK879" s="109"/>
      <c r="AL879" s="109"/>
      <c r="AM879" s="109"/>
      <c r="AN879" s="109"/>
      <c r="AO879" s="109"/>
      <c r="AP879" s="109"/>
      <c r="AQ879" s="109"/>
      <c r="AR879" s="109"/>
      <c r="AS879" s="109"/>
      <c r="AT879" s="109"/>
      <c r="AU879" s="109"/>
      <c r="AV879" s="109"/>
    </row>
    <row r="880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  <c r="AA880" s="109"/>
      <c r="AB880" s="109"/>
      <c r="AC880" s="109"/>
      <c r="AD880" s="109"/>
      <c r="AE880" s="109"/>
      <c r="AF880" s="109"/>
      <c r="AG880" s="109"/>
      <c r="AH880" s="109"/>
      <c r="AI880" s="109"/>
      <c r="AJ880" s="109"/>
      <c r="AK880" s="109"/>
      <c r="AL880" s="109"/>
      <c r="AM880" s="109"/>
      <c r="AN880" s="109"/>
      <c r="AO880" s="109"/>
      <c r="AP880" s="109"/>
      <c r="AQ880" s="109"/>
      <c r="AR880" s="109"/>
      <c r="AS880" s="109"/>
      <c r="AT880" s="109"/>
      <c r="AU880" s="109"/>
      <c r="AV880" s="109"/>
    </row>
    <row r="881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  <c r="AA881" s="109"/>
      <c r="AB881" s="109"/>
      <c r="AC881" s="109"/>
      <c r="AD881" s="109"/>
      <c r="AE881" s="109"/>
      <c r="AF881" s="109"/>
      <c r="AG881" s="109"/>
      <c r="AH881" s="109"/>
      <c r="AI881" s="109"/>
      <c r="AJ881" s="109"/>
      <c r="AK881" s="109"/>
      <c r="AL881" s="109"/>
      <c r="AM881" s="109"/>
      <c r="AN881" s="109"/>
      <c r="AO881" s="109"/>
      <c r="AP881" s="109"/>
      <c r="AQ881" s="109"/>
      <c r="AR881" s="109"/>
      <c r="AS881" s="109"/>
      <c r="AT881" s="109"/>
      <c r="AU881" s="109"/>
      <c r="AV881" s="109"/>
    </row>
    <row r="882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/>
      <c r="AC882" s="109"/>
      <c r="AD882" s="109"/>
      <c r="AE882" s="109"/>
      <c r="AF882" s="109"/>
      <c r="AG882" s="109"/>
      <c r="AH882" s="109"/>
      <c r="AI882" s="109"/>
      <c r="AJ882" s="109"/>
      <c r="AK882" s="109"/>
      <c r="AL882" s="109"/>
      <c r="AM882" s="109"/>
      <c r="AN882" s="109"/>
      <c r="AO882" s="109"/>
      <c r="AP882" s="109"/>
      <c r="AQ882" s="109"/>
      <c r="AR882" s="109"/>
      <c r="AS882" s="109"/>
      <c r="AT882" s="109"/>
      <c r="AU882" s="109"/>
      <c r="AV882" s="109"/>
    </row>
    <row r="883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  <c r="AA883" s="109"/>
      <c r="AB883" s="109"/>
      <c r="AC883" s="109"/>
      <c r="AD883" s="109"/>
      <c r="AE883" s="109"/>
      <c r="AF883" s="109"/>
      <c r="AG883" s="109"/>
      <c r="AH883" s="109"/>
      <c r="AI883" s="109"/>
      <c r="AJ883" s="109"/>
      <c r="AK883" s="109"/>
      <c r="AL883" s="109"/>
      <c r="AM883" s="109"/>
      <c r="AN883" s="109"/>
      <c r="AO883" s="109"/>
      <c r="AP883" s="109"/>
      <c r="AQ883" s="109"/>
      <c r="AR883" s="109"/>
      <c r="AS883" s="109"/>
      <c r="AT883" s="109"/>
      <c r="AU883" s="109"/>
      <c r="AV883" s="109"/>
    </row>
    <row r="884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  <c r="AA884" s="109"/>
      <c r="AB884" s="109"/>
      <c r="AC884" s="109"/>
      <c r="AD884" s="109"/>
      <c r="AE884" s="109"/>
      <c r="AF884" s="109"/>
      <c r="AG884" s="109"/>
      <c r="AH884" s="109"/>
      <c r="AI884" s="109"/>
      <c r="AJ884" s="109"/>
      <c r="AK884" s="109"/>
      <c r="AL884" s="109"/>
      <c r="AM884" s="109"/>
      <c r="AN884" s="109"/>
      <c r="AO884" s="109"/>
      <c r="AP884" s="109"/>
      <c r="AQ884" s="109"/>
      <c r="AR884" s="109"/>
      <c r="AS884" s="109"/>
      <c r="AT884" s="109"/>
      <c r="AU884" s="109"/>
      <c r="AV884" s="109"/>
    </row>
    <row r="885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  <c r="AA885" s="109"/>
      <c r="AB885" s="109"/>
      <c r="AC885" s="109"/>
      <c r="AD885" s="109"/>
      <c r="AE885" s="109"/>
      <c r="AF885" s="109"/>
      <c r="AG885" s="109"/>
      <c r="AH885" s="109"/>
      <c r="AI885" s="109"/>
      <c r="AJ885" s="109"/>
      <c r="AK885" s="109"/>
      <c r="AL885" s="109"/>
      <c r="AM885" s="109"/>
      <c r="AN885" s="109"/>
      <c r="AO885" s="109"/>
      <c r="AP885" s="109"/>
      <c r="AQ885" s="109"/>
      <c r="AR885" s="109"/>
      <c r="AS885" s="109"/>
      <c r="AT885" s="109"/>
      <c r="AU885" s="109"/>
      <c r="AV885" s="109"/>
    </row>
    <row r="886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  <c r="AA886" s="109"/>
      <c r="AB886" s="109"/>
      <c r="AC886" s="109"/>
      <c r="AD886" s="109"/>
      <c r="AE886" s="109"/>
      <c r="AF886" s="109"/>
      <c r="AG886" s="109"/>
      <c r="AH886" s="109"/>
      <c r="AI886" s="109"/>
      <c r="AJ886" s="109"/>
      <c r="AK886" s="109"/>
      <c r="AL886" s="109"/>
      <c r="AM886" s="109"/>
      <c r="AN886" s="109"/>
      <c r="AO886" s="109"/>
      <c r="AP886" s="109"/>
      <c r="AQ886" s="109"/>
      <c r="AR886" s="109"/>
      <c r="AS886" s="109"/>
      <c r="AT886" s="109"/>
      <c r="AU886" s="109"/>
      <c r="AV886" s="109"/>
    </row>
    <row r="887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  <c r="AA887" s="109"/>
      <c r="AB887" s="109"/>
      <c r="AC887" s="109"/>
      <c r="AD887" s="109"/>
      <c r="AE887" s="109"/>
      <c r="AF887" s="109"/>
      <c r="AG887" s="109"/>
      <c r="AH887" s="109"/>
      <c r="AI887" s="109"/>
      <c r="AJ887" s="109"/>
      <c r="AK887" s="109"/>
      <c r="AL887" s="109"/>
      <c r="AM887" s="109"/>
      <c r="AN887" s="109"/>
      <c r="AO887" s="109"/>
      <c r="AP887" s="109"/>
      <c r="AQ887" s="109"/>
      <c r="AR887" s="109"/>
      <c r="AS887" s="109"/>
      <c r="AT887" s="109"/>
      <c r="AU887" s="109"/>
      <c r="AV887" s="109"/>
    </row>
    <row r="888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  <c r="AA888" s="109"/>
      <c r="AB888" s="109"/>
      <c r="AC888" s="109"/>
      <c r="AD888" s="109"/>
      <c r="AE888" s="109"/>
      <c r="AF888" s="109"/>
      <c r="AG888" s="109"/>
      <c r="AH888" s="109"/>
      <c r="AI888" s="109"/>
      <c r="AJ888" s="109"/>
      <c r="AK888" s="109"/>
      <c r="AL888" s="109"/>
      <c r="AM888" s="109"/>
      <c r="AN888" s="109"/>
      <c r="AO888" s="109"/>
      <c r="AP888" s="109"/>
      <c r="AQ888" s="109"/>
      <c r="AR888" s="109"/>
      <c r="AS888" s="109"/>
      <c r="AT888" s="109"/>
      <c r="AU888" s="109"/>
      <c r="AV888" s="109"/>
    </row>
    <row r="889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  <c r="AA889" s="109"/>
      <c r="AB889" s="109"/>
      <c r="AC889" s="109"/>
      <c r="AD889" s="109"/>
      <c r="AE889" s="109"/>
      <c r="AF889" s="109"/>
      <c r="AG889" s="109"/>
      <c r="AH889" s="109"/>
      <c r="AI889" s="109"/>
      <c r="AJ889" s="109"/>
      <c r="AK889" s="109"/>
      <c r="AL889" s="109"/>
      <c r="AM889" s="109"/>
      <c r="AN889" s="109"/>
      <c r="AO889" s="109"/>
      <c r="AP889" s="109"/>
      <c r="AQ889" s="109"/>
      <c r="AR889" s="109"/>
      <c r="AS889" s="109"/>
      <c r="AT889" s="109"/>
      <c r="AU889" s="109"/>
      <c r="AV889" s="109"/>
    </row>
    <row r="890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  <c r="AA890" s="109"/>
      <c r="AB890" s="109"/>
      <c r="AC890" s="109"/>
      <c r="AD890" s="109"/>
      <c r="AE890" s="109"/>
      <c r="AF890" s="109"/>
      <c r="AG890" s="109"/>
      <c r="AH890" s="109"/>
      <c r="AI890" s="109"/>
      <c r="AJ890" s="109"/>
      <c r="AK890" s="109"/>
      <c r="AL890" s="109"/>
      <c r="AM890" s="109"/>
      <c r="AN890" s="109"/>
      <c r="AO890" s="109"/>
      <c r="AP890" s="109"/>
      <c r="AQ890" s="109"/>
      <c r="AR890" s="109"/>
      <c r="AS890" s="109"/>
      <c r="AT890" s="109"/>
      <c r="AU890" s="109"/>
      <c r="AV890" s="109"/>
    </row>
    <row r="891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  <c r="AA891" s="109"/>
      <c r="AB891" s="109"/>
      <c r="AC891" s="109"/>
      <c r="AD891" s="109"/>
      <c r="AE891" s="109"/>
      <c r="AF891" s="109"/>
      <c r="AG891" s="109"/>
      <c r="AH891" s="109"/>
      <c r="AI891" s="109"/>
      <c r="AJ891" s="109"/>
      <c r="AK891" s="109"/>
      <c r="AL891" s="109"/>
      <c r="AM891" s="109"/>
      <c r="AN891" s="109"/>
      <c r="AO891" s="109"/>
      <c r="AP891" s="109"/>
      <c r="AQ891" s="109"/>
      <c r="AR891" s="109"/>
      <c r="AS891" s="109"/>
      <c r="AT891" s="109"/>
      <c r="AU891" s="109"/>
      <c r="AV891" s="109"/>
    </row>
    <row r="892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  <c r="AA892" s="109"/>
      <c r="AB892" s="109"/>
      <c r="AC892" s="109"/>
      <c r="AD892" s="109"/>
      <c r="AE892" s="109"/>
      <c r="AF892" s="109"/>
      <c r="AG892" s="109"/>
      <c r="AH892" s="109"/>
      <c r="AI892" s="109"/>
      <c r="AJ892" s="109"/>
      <c r="AK892" s="109"/>
      <c r="AL892" s="109"/>
      <c r="AM892" s="109"/>
      <c r="AN892" s="109"/>
      <c r="AO892" s="109"/>
      <c r="AP892" s="109"/>
      <c r="AQ892" s="109"/>
      <c r="AR892" s="109"/>
      <c r="AS892" s="109"/>
      <c r="AT892" s="109"/>
      <c r="AU892" s="109"/>
      <c r="AV892" s="109"/>
    </row>
    <row r="893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  <c r="AA893" s="109"/>
      <c r="AB893" s="109"/>
      <c r="AC893" s="109"/>
      <c r="AD893" s="109"/>
      <c r="AE893" s="109"/>
      <c r="AF893" s="109"/>
      <c r="AG893" s="109"/>
      <c r="AH893" s="109"/>
      <c r="AI893" s="109"/>
      <c r="AJ893" s="109"/>
      <c r="AK893" s="109"/>
      <c r="AL893" s="109"/>
      <c r="AM893" s="109"/>
      <c r="AN893" s="109"/>
      <c r="AO893" s="109"/>
      <c r="AP893" s="109"/>
      <c r="AQ893" s="109"/>
      <c r="AR893" s="109"/>
      <c r="AS893" s="109"/>
      <c r="AT893" s="109"/>
      <c r="AU893" s="109"/>
      <c r="AV893" s="109"/>
    </row>
    <row r="894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  <c r="AA894" s="109"/>
      <c r="AB894" s="109"/>
      <c r="AC894" s="109"/>
      <c r="AD894" s="109"/>
      <c r="AE894" s="109"/>
      <c r="AF894" s="109"/>
      <c r="AG894" s="109"/>
      <c r="AH894" s="109"/>
      <c r="AI894" s="109"/>
      <c r="AJ894" s="109"/>
      <c r="AK894" s="109"/>
      <c r="AL894" s="109"/>
      <c r="AM894" s="109"/>
      <c r="AN894" s="109"/>
      <c r="AO894" s="109"/>
      <c r="AP894" s="109"/>
      <c r="AQ894" s="109"/>
      <c r="AR894" s="109"/>
      <c r="AS894" s="109"/>
      <c r="AT894" s="109"/>
      <c r="AU894" s="109"/>
      <c r="AV894" s="109"/>
    </row>
    <row r="895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  <c r="AA895" s="109"/>
      <c r="AB895" s="109"/>
      <c r="AC895" s="109"/>
      <c r="AD895" s="109"/>
      <c r="AE895" s="109"/>
      <c r="AF895" s="109"/>
      <c r="AG895" s="109"/>
      <c r="AH895" s="109"/>
      <c r="AI895" s="109"/>
      <c r="AJ895" s="109"/>
      <c r="AK895" s="109"/>
      <c r="AL895" s="109"/>
      <c r="AM895" s="109"/>
      <c r="AN895" s="109"/>
      <c r="AO895" s="109"/>
      <c r="AP895" s="109"/>
      <c r="AQ895" s="109"/>
      <c r="AR895" s="109"/>
      <c r="AS895" s="109"/>
      <c r="AT895" s="109"/>
      <c r="AU895" s="109"/>
      <c r="AV895" s="109"/>
    </row>
    <row r="896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  <c r="AA896" s="109"/>
      <c r="AB896" s="109"/>
      <c r="AC896" s="109"/>
      <c r="AD896" s="109"/>
      <c r="AE896" s="109"/>
      <c r="AF896" s="109"/>
      <c r="AG896" s="109"/>
      <c r="AH896" s="109"/>
      <c r="AI896" s="109"/>
      <c r="AJ896" s="109"/>
      <c r="AK896" s="109"/>
      <c r="AL896" s="109"/>
      <c r="AM896" s="109"/>
      <c r="AN896" s="109"/>
      <c r="AO896" s="109"/>
      <c r="AP896" s="109"/>
      <c r="AQ896" s="109"/>
      <c r="AR896" s="109"/>
      <c r="AS896" s="109"/>
      <c r="AT896" s="109"/>
      <c r="AU896" s="109"/>
      <c r="AV896" s="109"/>
    </row>
    <row r="897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  <c r="AA897" s="109"/>
      <c r="AB897" s="109"/>
      <c r="AC897" s="109"/>
      <c r="AD897" s="109"/>
      <c r="AE897" s="109"/>
      <c r="AF897" s="109"/>
      <c r="AG897" s="109"/>
      <c r="AH897" s="109"/>
      <c r="AI897" s="109"/>
      <c r="AJ897" s="109"/>
      <c r="AK897" s="109"/>
      <c r="AL897" s="109"/>
      <c r="AM897" s="109"/>
      <c r="AN897" s="109"/>
      <c r="AO897" s="109"/>
      <c r="AP897" s="109"/>
      <c r="AQ897" s="109"/>
      <c r="AR897" s="109"/>
      <c r="AS897" s="109"/>
      <c r="AT897" s="109"/>
      <c r="AU897" s="109"/>
      <c r="AV897" s="109"/>
    </row>
    <row r="898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  <c r="AA898" s="109"/>
      <c r="AB898" s="109"/>
      <c r="AC898" s="109"/>
      <c r="AD898" s="109"/>
      <c r="AE898" s="109"/>
      <c r="AF898" s="109"/>
      <c r="AG898" s="109"/>
      <c r="AH898" s="109"/>
      <c r="AI898" s="109"/>
      <c r="AJ898" s="109"/>
      <c r="AK898" s="109"/>
      <c r="AL898" s="109"/>
      <c r="AM898" s="109"/>
      <c r="AN898" s="109"/>
      <c r="AO898" s="109"/>
      <c r="AP898" s="109"/>
      <c r="AQ898" s="109"/>
      <c r="AR898" s="109"/>
      <c r="AS898" s="109"/>
      <c r="AT898" s="109"/>
      <c r="AU898" s="109"/>
      <c r="AV898" s="109"/>
    </row>
    <row r="899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  <c r="AA899" s="109"/>
      <c r="AB899" s="109"/>
      <c r="AC899" s="109"/>
      <c r="AD899" s="109"/>
      <c r="AE899" s="109"/>
      <c r="AF899" s="109"/>
      <c r="AG899" s="109"/>
      <c r="AH899" s="109"/>
      <c r="AI899" s="109"/>
      <c r="AJ899" s="109"/>
      <c r="AK899" s="109"/>
      <c r="AL899" s="109"/>
      <c r="AM899" s="109"/>
      <c r="AN899" s="109"/>
      <c r="AO899" s="109"/>
      <c r="AP899" s="109"/>
      <c r="AQ899" s="109"/>
      <c r="AR899" s="109"/>
      <c r="AS899" s="109"/>
      <c r="AT899" s="109"/>
      <c r="AU899" s="109"/>
      <c r="AV899" s="109"/>
    </row>
    <row r="900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  <c r="AA900" s="109"/>
      <c r="AB900" s="109"/>
      <c r="AC900" s="109"/>
      <c r="AD900" s="109"/>
      <c r="AE900" s="109"/>
      <c r="AF900" s="109"/>
      <c r="AG900" s="109"/>
      <c r="AH900" s="109"/>
      <c r="AI900" s="109"/>
      <c r="AJ900" s="109"/>
      <c r="AK900" s="109"/>
      <c r="AL900" s="109"/>
      <c r="AM900" s="109"/>
      <c r="AN900" s="109"/>
      <c r="AO900" s="109"/>
      <c r="AP900" s="109"/>
      <c r="AQ900" s="109"/>
      <c r="AR900" s="109"/>
      <c r="AS900" s="109"/>
      <c r="AT900" s="109"/>
      <c r="AU900" s="109"/>
      <c r="AV900" s="109"/>
    </row>
    <row r="901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  <c r="AA901" s="109"/>
      <c r="AB901" s="109"/>
      <c r="AC901" s="109"/>
      <c r="AD901" s="109"/>
      <c r="AE901" s="109"/>
      <c r="AF901" s="109"/>
      <c r="AG901" s="109"/>
      <c r="AH901" s="109"/>
      <c r="AI901" s="109"/>
      <c r="AJ901" s="109"/>
      <c r="AK901" s="109"/>
      <c r="AL901" s="109"/>
      <c r="AM901" s="109"/>
      <c r="AN901" s="109"/>
      <c r="AO901" s="109"/>
      <c r="AP901" s="109"/>
      <c r="AQ901" s="109"/>
      <c r="AR901" s="109"/>
      <c r="AS901" s="109"/>
      <c r="AT901" s="109"/>
      <c r="AU901" s="109"/>
      <c r="AV901" s="109"/>
    </row>
    <row r="902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  <c r="AA902" s="109"/>
      <c r="AB902" s="109"/>
      <c r="AC902" s="109"/>
      <c r="AD902" s="109"/>
      <c r="AE902" s="109"/>
      <c r="AF902" s="109"/>
      <c r="AG902" s="109"/>
      <c r="AH902" s="109"/>
      <c r="AI902" s="109"/>
      <c r="AJ902" s="109"/>
      <c r="AK902" s="109"/>
      <c r="AL902" s="109"/>
      <c r="AM902" s="109"/>
      <c r="AN902" s="109"/>
      <c r="AO902" s="109"/>
      <c r="AP902" s="109"/>
      <c r="AQ902" s="109"/>
      <c r="AR902" s="109"/>
      <c r="AS902" s="109"/>
      <c r="AT902" s="109"/>
      <c r="AU902" s="109"/>
      <c r="AV902" s="109"/>
    </row>
    <row r="903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  <c r="AA903" s="109"/>
      <c r="AB903" s="109"/>
      <c r="AC903" s="109"/>
      <c r="AD903" s="109"/>
      <c r="AE903" s="109"/>
      <c r="AF903" s="109"/>
      <c r="AG903" s="109"/>
      <c r="AH903" s="109"/>
      <c r="AI903" s="109"/>
      <c r="AJ903" s="109"/>
      <c r="AK903" s="109"/>
      <c r="AL903" s="109"/>
      <c r="AM903" s="109"/>
      <c r="AN903" s="109"/>
      <c r="AO903" s="109"/>
      <c r="AP903" s="109"/>
      <c r="AQ903" s="109"/>
      <c r="AR903" s="109"/>
      <c r="AS903" s="109"/>
      <c r="AT903" s="109"/>
      <c r="AU903" s="109"/>
      <c r="AV903" s="109"/>
    </row>
    <row r="904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  <c r="AA904" s="109"/>
      <c r="AB904" s="109"/>
      <c r="AC904" s="109"/>
      <c r="AD904" s="109"/>
      <c r="AE904" s="109"/>
      <c r="AF904" s="109"/>
      <c r="AG904" s="109"/>
      <c r="AH904" s="109"/>
      <c r="AI904" s="109"/>
      <c r="AJ904" s="109"/>
      <c r="AK904" s="109"/>
      <c r="AL904" s="109"/>
      <c r="AM904" s="109"/>
      <c r="AN904" s="109"/>
      <c r="AO904" s="109"/>
      <c r="AP904" s="109"/>
      <c r="AQ904" s="109"/>
      <c r="AR904" s="109"/>
      <c r="AS904" s="109"/>
      <c r="AT904" s="109"/>
      <c r="AU904" s="109"/>
      <c r="AV904" s="109"/>
    </row>
    <row r="905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  <c r="AA905" s="109"/>
      <c r="AB905" s="109"/>
      <c r="AC905" s="109"/>
      <c r="AD905" s="109"/>
      <c r="AE905" s="109"/>
      <c r="AF905" s="109"/>
      <c r="AG905" s="109"/>
      <c r="AH905" s="109"/>
      <c r="AI905" s="109"/>
      <c r="AJ905" s="109"/>
      <c r="AK905" s="109"/>
      <c r="AL905" s="109"/>
      <c r="AM905" s="109"/>
      <c r="AN905" s="109"/>
      <c r="AO905" s="109"/>
      <c r="AP905" s="109"/>
      <c r="AQ905" s="109"/>
      <c r="AR905" s="109"/>
      <c r="AS905" s="109"/>
      <c r="AT905" s="109"/>
      <c r="AU905" s="109"/>
      <c r="AV905" s="109"/>
    </row>
    <row r="906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  <c r="AA906" s="109"/>
      <c r="AB906" s="109"/>
      <c r="AC906" s="109"/>
      <c r="AD906" s="109"/>
      <c r="AE906" s="109"/>
      <c r="AF906" s="109"/>
      <c r="AG906" s="109"/>
      <c r="AH906" s="109"/>
      <c r="AI906" s="109"/>
      <c r="AJ906" s="109"/>
      <c r="AK906" s="109"/>
      <c r="AL906" s="109"/>
      <c r="AM906" s="109"/>
      <c r="AN906" s="109"/>
      <c r="AO906" s="109"/>
      <c r="AP906" s="109"/>
      <c r="AQ906" s="109"/>
      <c r="AR906" s="109"/>
      <c r="AS906" s="109"/>
      <c r="AT906" s="109"/>
      <c r="AU906" s="109"/>
      <c r="AV906" s="109"/>
    </row>
    <row r="907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  <c r="AA907" s="109"/>
      <c r="AB907" s="109"/>
      <c r="AC907" s="109"/>
      <c r="AD907" s="109"/>
      <c r="AE907" s="109"/>
      <c r="AF907" s="109"/>
      <c r="AG907" s="109"/>
      <c r="AH907" s="109"/>
      <c r="AI907" s="109"/>
      <c r="AJ907" s="109"/>
      <c r="AK907" s="109"/>
      <c r="AL907" s="109"/>
      <c r="AM907" s="109"/>
      <c r="AN907" s="109"/>
      <c r="AO907" s="109"/>
      <c r="AP907" s="109"/>
      <c r="AQ907" s="109"/>
      <c r="AR907" s="109"/>
      <c r="AS907" s="109"/>
      <c r="AT907" s="109"/>
      <c r="AU907" s="109"/>
      <c r="AV907" s="109"/>
    </row>
    <row r="908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  <c r="AA908" s="109"/>
      <c r="AB908" s="109"/>
      <c r="AC908" s="109"/>
      <c r="AD908" s="109"/>
      <c r="AE908" s="109"/>
      <c r="AF908" s="109"/>
      <c r="AG908" s="109"/>
      <c r="AH908" s="109"/>
      <c r="AI908" s="109"/>
      <c r="AJ908" s="109"/>
      <c r="AK908" s="109"/>
      <c r="AL908" s="109"/>
      <c r="AM908" s="109"/>
      <c r="AN908" s="109"/>
      <c r="AO908" s="109"/>
      <c r="AP908" s="109"/>
      <c r="AQ908" s="109"/>
      <c r="AR908" s="109"/>
      <c r="AS908" s="109"/>
      <c r="AT908" s="109"/>
      <c r="AU908" s="109"/>
      <c r="AV908" s="109"/>
    </row>
    <row r="909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  <c r="AA909" s="109"/>
      <c r="AB909" s="109"/>
      <c r="AC909" s="109"/>
      <c r="AD909" s="109"/>
      <c r="AE909" s="109"/>
      <c r="AF909" s="109"/>
      <c r="AG909" s="109"/>
      <c r="AH909" s="109"/>
      <c r="AI909" s="109"/>
      <c r="AJ909" s="109"/>
      <c r="AK909" s="109"/>
      <c r="AL909" s="109"/>
      <c r="AM909" s="109"/>
      <c r="AN909" s="109"/>
      <c r="AO909" s="109"/>
      <c r="AP909" s="109"/>
      <c r="AQ909" s="109"/>
      <c r="AR909" s="109"/>
      <c r="AS909" s="109"/>
      <c r="AT909" s="109"/>
      <c r="AU909" s="109"/>
      <c r="AV909" s="109"/>
    </row>
    <row r="910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  <c r="AA910" s="109"/>
      <c r="AB910" s="109"/>
      <c r="AC910" s="109"/>
      <c r="AD910" s="109"/>
      <c r="AE910" s="109"/>
      <c r="AF910" s="109"/>
      <c r="AG910" s="109"/>
      <c r="AH910" s="109"/>
      <c r="AI910" s="109"/>
      <c r="AJ910" s="109"/>
      <c r="AK910" s="109"/>
      <c r="AL910" s="109"/>
      <c r="AM910" s="109"/>
      <c r="AN910" s="109"/>
      <c r="AO910" s="109"/>
      <c r="AP910" s="109"/>
      <c r="AQ910" s="109"/>
      <c r="AR910" s="109"/>
      <c r="AS910" s="109"/>
      <c r="AT910" s="109"/>
      <c r="AU910" s="109"/>
      <c r="AV910" s="109"/>
    </row>
    <row r="911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  <c r="AA911" s="109"/>
      <c r="AB911" s="109"/>
      <c r="AC911" s="109"/>
      <c r="AD911" s="109"/>
      <c r="AE911" s="109"/>
      <c r="AF911" s="109"/>
      <c r="AG911" s="109"/>
      <c r="AH911" s="109"/>
      <c r="AI911" s="109"/>
      <c r="AJ911" s="109"/>
      <c r="AK911" s="109"/>
      <c r="AL911" s="109"/>
      <c r="AM911" s="109"/>
      <c r="AN911" s="109"/>
      <c r="AO911" s="109"/>
      <c r="AP911" s="109"/>
      <c r="AQ911" s="109"/>
      <c r="AR911" s="109"/>
      <c r="AS911" s="109"/>
      <c r="AT911" s="109"/>
      <c r="AU911" s="109"/>
      <c r="AV911" s="109"/>
    </row>
    <row r="912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  <c r="AA912" s="109"/>
      <c r="AB912" s="109"/>
      <c r="AC912" s="109"/>
      <c r="AD912" s="109"/>
      <c r="AE912" s="109"/>
      <c r="AF912" s="109"/>
      <c r="AG912" s="109"/>
      <c r="AH912" s="109"/>
      <c r="AI912" s="109"/>
      <c r="AJ912" s="109"/>
      <c r="AK912" s="109"/>
      <c r="AL912" s="109"/>
      <c r="AM912" s="109"/>
      <c r="AN912" s="109"/>
      <c r="AO912" s="109"/>
      <c r="AP912" s="109"/>
      <c r="AQ912" s="109"/>
      <c r="AR912" s="109"/>
      <c r="AS912" s="109"/>
      <c r="AT912" s="109"/>
      <c r="AU912" s="109"/>
      <c r="AV912" s="109"/>
    </row>
    <row r="913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  <c r="AA913" s="109"/>
      <c r="AB913" s="109"/>
      <c r="AC913" s="109"/>
      <c r="AD913" s="109"/>
      <c r="AE913" s="109"/>
      <c r="AF913" s="109"/>
      <c r="AG913" s="109"/>
      <c r="AH913" s="109"/>
      <c r="AI913" s="109"/>
      <c r="AJ913" s="109"/>
      <c r="AK913" s="109"/>
      <c r="AL913" s="109"/>
      <c r="AM913" s="109"/>
      <c r="AN913" s="109"/>
      <c r="AO913" s="109"/>
      <c r="AP913" s="109"/>
      <c r="AQ913" s="109"/>
      <c r="AR913" s="109"/>
      <c r="AS913" s="109"/>
      <c r="AT913" s="109"/>
      <c r="AU913" s="109"/>
      <c r="AV913" s="109"/>
    </row>
    <row r="914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  <c r="AA914" s="109"/>
      <c r="AB914" s="109"/>
      <c r="AC914" s="109"/>
      <c r="AD914" s="109"/>
      <c r="AE914" s="109"/>
      <c r="AF914" s="109"/>
      <c r="AG914" s="109"/>
      <c r="AH914" s="109"/>
      <c r="AI914" s="109"/>
      <c r="AJ914" s="109"/>
      <c r="AK914" s="109"/>
      <c r="AL914" s="109"/>
      <c r="AM914" s="109"/>
      <c r="AN914" s="109"/>
      <c r="AO914" s="109"/>
      <c r="AP914" s="109"/>
      <c r="AQ914" s="109"/>
      <c r="AR914" s="109"/>
      <c r="AS914" s="109"/>
      <c r="AT914" s="109"/>
      <c r="AU914" s="109"/>
      <c r="AV914" s="109"/>
    </row>
    <row r="915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  <c r="AA915" s="109"/>
      <c r="AB915" s="109"/>
      <c r="AC915" s="109"/>
      <c r="AD915" s="109"/>
      <c r="AE915" s="109"/>
      <c r="AF915" s="109"/>
      <c r="AG915" s="109"/>
      <c r="AH915" s="109"/>
      <c r="AI915" s="109"/>
      <c r="AJ915" s="109"/>
      <c r="AK915" s="109"/>
      <c r="AL915" s="109"/>
      <c r="AM915" s="109"/>
      <c r="AN915" s="109"/>
      <c r="AO915" s="109"/>
      <c r="AP915" s="109"/>
      <c r="AQ915" s="109"/>
      <c r="AR915" s="109"/>
      <c r="AS915" s="109"/>
      <c r="AT915" s="109"/>
      <c r="AU915" s="109"/>
      <c r="AV915" s="109"/>
    </row>
    <row r="916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  <c r="AA916" s="109"/>
      <c r="AB916" s="109"/>
      <c r="AC916" s="109"/>
      <c r="AD916" s="109"/>
      <c r="AE916" s="109"/>
      <c r="AF916" s="109"/>
      <c r="AG916" s="109"/>
      <c r="AH916" s="109"/>
      <c r="AI916" s="109"/>
      <c r="AJ916" s="109"/>
      <c r="AK916" s="109"/>
      <c r="AL916" s="109"/>
      <c r="AM916" s="109"/>
      <c r="AN916" s="109"/>
      <c r="AO916" s="109"/>
      <c r="AP916" s="109"/>
      <c r="AQ916" s="109"/>
      <c r="AR916" s="109"/>
      <c r="AS916" s="109"/>
      <c r="AT916" s="109"/>
      <c r="AU916" s="109"/>
      <c r="AV916" s="109"/>
    </row>
    <row r="917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  <c r="AA917" s="109"/>
      <c r="AB917" s="109"/>
      <c r="AC917" s="109"/>
      <c r="AD917" s="109"/>
      <c r="AE917" s="109"/>
      <c r="AF917" s="109"/>
      <c r="AG917" s="109"/>
      <c r="AH917" s="109"/>
      <c r="AI917" s="109"/>
      <c r="AJ917" s="109"/>
      <c r="AK917" s="109"/>
      <c r="AL917" s="109"/>
      <c r="AM917" s="109"/>
      <c r="AN917" s="109"/>
      <c r="AO917" s="109"/>
      <c r="AP917" s="109"/>
      <c r="AQ917" s="109"/>
      <c r="AR917" s="109"/>
      <c r="AS917" s="109"/>
      <c r="AT917" s="109"/>
      <c r="AU917" s="109"/>
      <c r="AV917" s="109"/>
    </row>
    <row r="918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  <c r="AA918" s="109"/>
      <c r="AB918" s="109"/>
      <c r="AC918" s="109"/>
      <c r="AD918" s="109"/>
      <c r="AE918" s="109"/>
      <c r="AF918" s="109"/>
      <c r="AG918" s="109"/>
      <c r="AH918" s="109"/>
      <c r="AI918" s="109"/>
      <c r="AJ918" s="109"/>
      <c r="AK918" s="109"/>
      <c r="AL918" s="109"/>
      <c r="AM918" s="109"/>
      <c r="AN918" s="109"/>
      <c r="AO918" s="109"/>
      <c r="AP918" s="109"/>
      <c r="AQ918" s="109"/>
      <c r="AR918" s="109"/>
      <c r="AS918" s="109"/>
      <c r="AT918" s="109"/>
      <c r="AU918" s="109"/>
      <c r="AV918" s="109"/>
    </row>
    <row r="919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  <c r="AA919" s="109"/>
      <c r="AB919" s="109"/>
      <c r="AC919" s="109"/>
      <c r="AD919" s="109"/>
      <c r="AE919" s="109"/>
      <c r="AF919" s="109"/>
      <c r="AG919" s="109"/>
      <c r="AH919" s="109"/>
      <c r="AI919" s="109"/>
      <c r="AJ919" s="109"/>
      <c r="AK919" s="109"/>
      <c r="AL919" s="109"/>
      <c r="AM919" s="109"/>
      <c r="AN919" s="109"/>
      <c r="AO919" s="109"/>
      <c r="AP919" s="109"/>
      <c r="AQ919" s="109"/>
      <c r="AR919" s="109"/>
      <c r="AS919" s="109"/>
      <c r="AT919" s="109"/>
      <c r="AU919" s="109"/>
      <c r="AV919" s="109"/>
    </row>
    <row r="920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  <c r="AA920" s="109"/>
      <c r="AB920" s="109"/>
      <c r="AC920" s="109"/>
      <c r="AD920" s="109"/>
      <c r="AE920" s="109"/>
      <c r="AF920" s="109"/>
      <c r="AG920" s="109"/>
      <c r="AH920" s="109"/>
      <c r="AI920" s="109"/>
      <c r="AJ920" s="109"/>
      <c r="AK920" s="109"/>
      <c r="AL920" s="109"/>
      <c r="AM920" s="109"/>
      <c r="AN920" s="109"/>
      <c r="AO920" s="109"/>
      <c r="AP920" s="109"/>
      <c r="AQ920" s="109"/>
      <c r="AR920" s="109"/>
      <c r="AS920" s="109"/>
      <c r="AT920" s="109"/>
      <c r="AU920" s="109"/>
      <c r="AV920" s="109"/>
    </row>
    <row r="921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  <c r="AA921" s="109"/>
      <c r="AB921" s="109"/>
      <c r="AC921" s="109"/>
      <c r="AD921" s="109"/>
      <c r="AE921" s="109"/>
      <c r="AF921" s="109"/>
      <c r="AG921" s="109"/>
      <c r="AH921" s="109"/>
      <c r="AI921" s="109"/>
      <c r="AJ921" s="109"/>
      <c r="AK921" s="109"/>
      <c r="AL921" s="109"/>
      <c r="AM921" s="109"/>
      <c r="AN921" s="109"/>
      <c r="AO921" s="109"/>
      <c r="AP921" s="109"/>
      <c r="AQ921" s="109"/>
      <c r="AR921" s="109"/>
      <c r="AS921" s="109"/>
      <c r="AT921" s="109"/>
      <c r="AU921" s="109"/>
      <c r="AV921" s="109"/>
    </row>
    <row r="922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  <c r="AA922" s="109"/>
      <c r="AB922" s="109"/>
      <c r="AC922" s="109"/>
      <c r="AD922" s="109"/>
      <c r="AE922" s="109"/>
      <c r="AF922" s="109"/>
      <c r="AG922" s="109"/>
      <c r="AH922" s="109"/>
      <c r="AI922" s="109"/>
      <c r="AJ922" s="109"/>
      <c r="AK922" s="109"/>
      <c r="AL922" s="109"/>
      <c r="AM922" s="109"/>
      <c r="AN922" s="109"/>
      <c r="AO922" s="109"/>
      <c r="AP922" s="109"/>
      <c r="AQ922" s="109"/>
      <c r="AR922" s="109"/>
      <c r="AS922" s="109"/>
      <c r="AT922" s="109"/>
      <c r="AU922" s="109"/>
      <c r="AV922" s="109"/>
    </row>
    <row r="923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  <c r="AA923" s="109"/>
      <c r="AB923" s="109"/>
      <c r="AC923" s="109"/>
      <c r="AD923" s="109"/>
      <c r="AE923" s="109"/>
      <c r="AF923" s="109"/>
      <c r="AG923" s="109"/>
      <c r="AH923" s="109"/>
      <c r="AI923" s="109"/>
      <c r="AJ923" s="109"/>
      <c r="AK923" s="109"/>
      <c r="AL923" s="109"/>
      <c r="AM923" s="109"/>
      <c r="AN923" s="109"/>
      <c r="AO923" s="109"/>
      <c r="AP923" s="109"/>
      <c r="AQ923" s="109"/>
      <c r="AR923" s="109"/>
      <c r="AS923" s="109"/>
      <c r="AT923" s="109"/>
      <c r="AU923" s="109"/>
      <c r="AV923" s="109"/>
    </row>
    <row r="924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  <c r="AA924" s="109"/>
      <c r="AB924" s="109"/>
      <c r="AC924" s="109"/>
      <c r="AD924" s="109"/>
      <c r="AE924" s="109"/>
      <c r="AF924" s="109"/>
      <c r="AG924" s="109"/>
      <c r="AH924" s="109"/>
      <c r="AI924" s="109"/>
      <c r="AJ924" s="109"/>
      <c r="AK924" s="109"/>
      <c r="AL924" s="109"/>
      <c r="AM924" s="109"/>
      <c r="AN924" s="109"/>
      <c r="AO924" s="109"/>
      <c r="AP924" s="109"/>
      <c r="AQ924" s="109"/>
      <c r="AR924" s="109"/>
      <c r="AS924" s="109"/>
      <c r="AT924" s="109"/>
      <c r="AU924" s="109"/>
      <c r="AV924" s="109"/>
    </row>
    <row r="925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  <c r="AA925" s="109"/>
      <c r="AB925" s="109"/>
      <c r="AC925" s="109"/>
      <c r="AD925" s="109"/>
      <c r="AE925" s="109"/>
      <c r="AF925" s="109"/>
      <c r="AG925" s="109"/>
      <c r="AH925" s="109"/>
      <c r="AI925" s="109"/>
      <c r="AJ925" s="109"/>
      <c r="AK925" s="109"/>
      <c r="AL925" s="109"/>
      <c r="AM925" s="109"/>
      <c r="AN925" s="109"/>
      <c r="AO925" s="109"/>
      <c r="AP925" s="109"/>
      <c r="AQ925" s="109"/>
      <c r="AR925" s="109"/>
      <c r="AS925" s="109"/>
      <c r="AT925" s="109"/>
      <c r="AU925" s="109"/>
      <c r="AV925" s="109"/>
    </row>
    <row r="926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  <c r="AA926" s="109"/>
      <c r="AB926" s="109"/>
      <c r="AC926" s="109"/>
      <c r="AD926" s="109"/>
      <c r="AE926" s="109"/>
      <c r="AF926" s="109"/>
      <c r="AG926" s="109"/>
      <c r="AH926" s="109"/>
      <c r="AI926" s="109"/>
      <c r="AJ926" s="109"/>
      <c r="AK926" s="109"/>
      <c r="AL926" s="109"/>
      <c r="AM926" s="109"/>
      <c r="AN926" s="109"/>
      <c r="AO926" s="109"/>
      <c r="AP926" s="109"/>
      <c r="AQ926" s="109"/>
      <c r="AR926" s="109"/>
      <c r="AS926" s="109"/>
      <c r="AT926" s="109"/>
      <c r="AU926" s="109"/>
      <c r="AV926" s="109"/>
    </row>
    <row r="927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  <c r="AA927" s="109"/>
      <c r="AB927" s="109"/>
      <c r="AC927" s="109"/>
      <c r="AD927" s="109"/>
      <c r="AE927" s="109"/>
      <c r="AF927" s="109"/>
      <c r="AG927" s="109"/>
      <c r="AH927" s="109"/>
      <c r="AI927" s="109"/>
      <c r="AJ927" s="109"/>
      <c r="AK927" s="109"/>
      <c r="AL927" s="109"/>
      <c r="AM927" s="109"/>
      <c r="AN927" s="109"/>
      <c r="AO927" s="109"/>
      <c r="AP927" s="109"/>
      <c r="AQ927" s="109"/>
      <c r="AR927" s="109"/>
      <c r="AS927" s="109"/>
      <c r="AT927" s="109"/>
      <c r="AU927" s="109"/>
      <c r="AV927" s="109"/>
    </row>
    <row r="928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  <c r="AA928" s="109"/>
      <c r="AB928" s="109"/>
      <c r="AC928" s="109"/>
      <c r="AD928" s="109"/>
      <c r="AE928" s="109"/>
      <c r="AF928" s="109"/>
      <c r="AG928" s="109"/>
      <c r="AH928" s="109"/>
      <c r="AI928" s="109"/>
      <c r="AJ928" s="109"/>
      <c r="AK928" s="109"/>
      <c r="AL928" s="109"/>
      <c r="AM928" s="109"/>
      <c r="AN928" s="109"/>
      <c r="AO928" s="109"/>
      <c r="AP928" s="109"/>
      <c r="AQ928" s="109"/>
      <c r="AR928" s="109"/>
      <c r="AS928" s="109"/>
      <c r="AT928" s="109"/>
      <c r="AU928" s="109"/>
      <c r="AV928" s="109"/>
    </row>
    <row r="929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  <c r="AA929" s="109"/>
      <c r="AB929" s="109"/>
      <c r="AC929" s="109"/>
      <c r="AD929" s="109"/>
      <c r="AE929" s="109"/>
      <c r="AF929" s="109"/>
      <c r="AG929" s="109"/>
      <c r="AH929" s="109"/>
      <c r="AI929" s="109"/>
      <c r="AJ929" s="109"/>
      <c r="AK929" s="109"/>
      <c r="AL929" s="109"/>
      <c r="AM929" s="109"/>
      <c r="AN929" s="109"/>
      <c r="AO929" s="109"/>
      <c r="AP929" s="109"/>
      <c r="AQ929" s="109"/>
      <c r="AR929" s="109"/>
      <c r="AS929" s="109"/>
      <c r="AT929" s="109"/>
      <c r="AU929" s="109"/>
      <c r="AV929" s="109"/>
    </row>
    <row r="930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  <c r="AA930" s="109"/>
      <c r="AB930" s="109"/>
      <c r="AC930" s="109"/>
      <c r="AD930" s="109"/>
      <c r="AE930" s="109"/>
      <c r="AF930" s="109"/>
      <c r="AG930" s="109"/>
      <c r="AH930" s="109"/>
      <c r="AI930" s="109"/>
      <c r="AJ930" s="109"/>
      <c r="AK930" s="109"/>
      <c r="AL930" s="109"/>
      <c r="AM930" s="109"/>
      <c r="AN930" s="109"/>
      <c r="AO930" s="109"/>
      <c r="AP930" s="109"/>
      <c r="AQ930" s="109"/>
      <c r="AR930" s="109"/>
      <c r="AS930" s="109"/>
      <c r="AT930" s="109"/>
      <c r="AU930" s="109"/>
      <c r="AV930" s="109"/>
    </row>
    <row r="931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  <c r="AA931" s="109"/>
      <c r="AB931" s="109"/>
      <c r="AC931" s="109"/>
      <c r="AD931" s="109"/>
      <c r="AE931" s="109"/>
      <c r="AF931" s="109"/>
      <c r="AG931" s="109"/>
      <c r="AH931" s="109"/>
      <c r="AI931" s="109"/>
      <c r="AJ931" s="109"/>
      <c r="AK931" s="109"/>
      <c r="AL931" s="109"/>
      <c r="AM931" s="109"/>
      <c r="AN931" s="109"/>
      <c r="AO931" s="109"/>
      <c r="AP931" s="109"/>
      <c r="AQ931" s="109"/>
      <c r="AR931" s="109"/>
      <c r="AS931" s="109"/>
      <c r="AT931" s="109"/>
      <c r="AU931" s="109"/>
      <c r="AV931" s="109"/>
    </row>
    <row r="932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  <c r="AA932" s="109"/>
      <c r="AB932" s="109"/>
      <c r="AC932" s="109"/>
      <c r="AD932" s="109"/>
      <c r="AE932" s="109"/>
      <c r="AF932" s="109"/>
      <c r="AG932" s="109"/>
      <c r="AH932" s="109"/>
      <c r="AI932" s="109"/>
      <c r="AJ932" s="109"/>
      <c r="AK932" s="109"/>
      <c r="AL932" s="109"/>
      <c r="AM932" s="109"/>
      <c r="AN932" s="109"/>
      <c r="AO932" s="109"/>
      <c r="AP932" s="109"/>
      <c r="AQ932" s="109"/>
      <c r="AR932" s="109"/>
      <c r="AS932" s="109"/>
      <c r="AT932" s="109"/>
      <c r="AU932" s="109"/>
      <c r="AV932" s="109"/>
    </row>
    <row r="933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  <c r="AA933" s="109"/>
      <c r="AB933" s="109"/>
      <c r="AC933" s="109"/>
      <c r="AD933" s="109"/>
      <c r="AE933" s="109"/>
      <c r="AF933" s="109"/>
      <c r="AG933" s="109"/>
      <c r="AH933" s="109"/>
      <c r="AI933" s="109"/>
      <c r="AJ933" s="109"/>
      <c r="AK933" s="109"/>
      <c r="AL933" s="109"/>
      <c r="AM933" s="109"/>
      <c r="AN933" s="109"/>
      <c r="AO933" s="109"/>
      <c r="AP933" s="109"/>
      <c r="AQ933" s="109"/>
      <c r="AR933" s="109"/>
      <c r="AS933" s="109"/>
      <c r="AT933" s="109"/>
      <c r="AU933" s="109"/>
      <c r="AV933" s="109"/>
    </row>
    <row r="934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  <c r="AA934" s="109"/>
      <c r="AB934" s="109"/>
      <c r="AC934" s="109"/>
      <c r="AD934" s="109"/>
      <c r="AE934" s="109"/>
      <c r="AF934" s="109"/>
      <c r="AG934" s="109"/>
      <c r="AH934" s="109"/>
      <c r="AI934" s="109"/>
      <c r="AJ934" s="109"/>
      <c r="AK934" s="109"/>
      <c r="AL934" s="109"/>
      <c r="AM934" s="109"/>
      <c r="AN934" s="109"/>
      <c r="AO934" s="109"/>
      <c r="AP934" s="109"/>
      <c r="AQ934" s="109"/>
      <c r="AR934" s="109"/>
      <c r="AS934" s="109"/>
      <c r="AT934" s="109"/>
      <c r="AU934" s="109"/>
      <c r="AV934" s="109"/>
    </row>
    <row r="935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  <c r="AA935" s="109"/>
      <c r="AB935" s="109"/>
      <c r="AC935" s="109"/>
      <c r="AD935" s="109"/>
      <c r="AE935" s="109"/>
      <c r="AF935" s="109"/>
      <c r="AG935" s="109"/>
      <c r="AH935" s="109"/>
      <c r="AI935" s="109"/>
      <c r="AJ935" s="109"/>
      <c r="AK935" s="109"/>
      <c r="AL935" s="109"/>
      <c r="AM935" s="109"/>
      <c r="AN935" s="109"/>
      <c r="AO935" s="109"/>
      <c r="AP935" s="109"/>
      <c r="AQ935" s="109"/>
      <c r="AR935" s="109"/>
      <c r="AS935" s="109"/>
      <c r="AT935" s="109"/>
      <c r="AU935" s="109"/>
      <c r="AV935" s="109"/>
    </row>
    <row r="936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  <c r="AA936" s="109"/>
      <c r="AB936" s="109"/>
      <c r="AC936" s="109"/>
      <c r="AD936" s="109"/>
      <c r="AE936" s="109"/>
      <c r="AF936" s="109"/>
      <c r="AG936" s="109"/>
      <c r="AH936" s="109"/>
      <c r="AI936" s="109"/>
      <c r="AJ936" s="109"/>
      <c r="AK936" s="109"/>
      <c r="AL936" s="109"/>
      <c r="AM936" s="109"/>
      <c r="AN936" s="109"/>
      <c r="AO936" s="109"/>
      <c r="AP936" s="109"/>
      <c r="AQ936" s="109"/>
      <c r="AR936" s="109"/>
      <c r="AS936" s="109"/>
      <c r="AT936" s="109"/>
      <c r="AU936" s="109"/>
      <c r="AV936" s="109"/>
    </row>
    <row r="937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  <c r="AA937" s="109"/>
      <c r="AB937" s="109"/>
      <c r="AC937" s="109"/>
      <c r="AD937" s="109"/>
      <c r="AE937" s="109"/>
      <c r="AF937" s="109"/>
      <c r="AG937" s="109"/>
      <c r="AH937" s="109"/>
      <c r="AI937" s="109"/>
      <c r="AJ937" s="109"/>
      <c r="AK937" s="109"/>
      <c r="AL937" s="109"/>
      <c r="AM937" s="109"/>
      <c r="AN937" s="109"/>
      <c r="AO937" s="109"/>
      <c r="AP937" s="109"/>
      <c r="AQ937" s="109"/>
      <c r="AR937" s="109"/>
      <c r="AS937" s="109"/>
      <c r="AT937" s="109"/>
      <c r="AU937" s="109"/>
      <c r="AV937" s="109"/>
    </row>
    <row r="938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  <c r="AA938" s="109"/>
      <c r="AB938" s="109"/>
      <c r="AC938" s="109"/>
      <c r="AD938" s="109"/>
      <c r="AE938" s="109"/>
      <c r="AF938" s="109"/>
      <c r="AG938" s="109"/>
      <c r="AH938" s="109"/>
      <c r="AI938" s="109"/>
      <c r="AJ938" s="109"/>
      <c r="AK938" s="109"/>
      <c r="AL938" s="109"/>
      <c r="AM938" s="109"/>
      <c r="AN938" s="109"/>
      <c r="AO938" s="109"/>
      <c r="AP938" s="109"/>
      <c r="AQ938" s="109"/>
      <c r="AR938" s="109"/>
      <c r="AS938" s="109"/>
      <c r="AT938" s="109"/>
      <c r="AU938" s="109"/>
      <c r="AV938" s="109"/>
    </row>
    <row r="939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  <c r="AA939" s="109"/>
      <c r="AB939" s="109"/>
      <c r="AC939" s="109"/>
      <c r="AD939" s="109"/>
      <c r="AE939" s="109"/>
      <c r="AF939" s="109"/>
      <c r="AG939" s="109"/>
      <c r="AH939" s="109"/>
      <c r="AI939" s="109"/>
      <c r="AJ939" s="109"/>
      <c r="AK939" s="109"/>
      <c r="AL939" s="109"/>
      <c r="AM939" s="109"/>
      <c r="AN939" s="109"/>
      <c r="AO939" s="109"/>
      <c r="AP939" s="109"/>
      <c r="AQ939" s="109"/>
      <c r="AR939" s="109"/>
      <c r="AS939" s="109"/>
      <c r="AT939" s="109"/>
      <c r="AU939" s="109"/>
      <c r="AV939" s="109"/>
    </row>
    <row r="940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  <c r="AA940" s="109"/>
      <c r="AB940" s="109"/>
      <c r="AC940" s="109"/>
      <c r="AD940" s="109"/>
      <c r="AE940" s="109"/>
      <c r="AF940" s="109"/>
      <c r="AG940" s="109"/>
      <c r="AH940" s="109"/>
      <c r="AI940" s="109"/>
      <c r="AJ940" s="109"/>
      <c r="AK940" s="109"/>
      <c r="AL940" s="109"/>
      <c r="AM940" s="109"/>
      <c r="AN940" s="109"/>
      <c r="AO940" s="109"/>
      <c r="AP940" s="109"/>
      <c r="AQ940" s="109"/>
      <c r="AR940" s="109"/>
      <c r="AS940" s="109"/>
      <c r="AT940" s="109"/>
      <c r="AU940" s="109"/>
      <c r="AV940" s="109"/>
    </row>
    <row r="941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  <c r="AA941" s="109"/>
      <c r="AB941" s="109"/>
      <c r="AC941" s="109"/>
      <c r="AD941" s="109"/>
      <c r="AE941" s="109"/>
      <c r="AF941" s="109"/>
      <c r="AG941" s="109"/>
      <c r="AH941" s="109"/>
      <c r="AI941" s="109"/>
      <c r="AJ941" s="109"/>
      <c r="AK941" s="109"/>
      <c r="AL941" s="109"/>
      <c r="AM941" s="109"/>
      <c r="AN941" s="109"/>
      <c r="AO941" s="109"/>
      <c r="AP941" s="109"/>
      <c r="AQ941" s="109"/>
      <c r="AR941" s="109"/>
      <c r="AS941" s="109"/>
      <c r="AT941" s="109"/>
      <c r="AU941" s="109"/>
      <c r="AV941" s="109"/>
    </row>
    <row r="942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  <c r="AA942" s="109"/>
      <c r="AB942" s="109"/>
      <c r="AC942" s="109"/>
      <c r="AD942" s="109"/>
      <c r="AE942" s="109"/>
      <c r="AF942" s="109"/>
      <c r="AG942" s="109"/>
      <c r="AH942" s="109"/>
      <c r="AI942" s="109"/>
      <c r="AJ942" s="109"/>
      <c r="AK942" s="109"/>
      <c r="AL942" s="109"/>
      <c r="AM942" s="109"/>
      <c r="AN942" s="109"/>
      <c r="AO942" s="109"/>
      <c r="AP942" s="109"/>
      <c r="AQ942" s="109"/>
      <c r="AR942" s="109"/>
      <c r="AS942" s="109"/>
      <c r="AT942" s="109"/>
      <c r="AU942" s="109"/>
      <c r="AV942" s="109"/>
    </row>
    <row r="943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  <c r="AA943" s="109"/>
      <c r="AB943" s="109"/>
      <c r="AC943" s="109"/>
      <c r="AD943" s="109"/>
      <c r="AE943" s="109"/>
      <c r="AF943" s="109"/>
      <c r="AG943" s="109"/>
      <c r="AH943" s="109"/>
      <c r="AI943" s="109"/>
      <c r="AJ943" s="109"/>
      <c r="AK943" s="109"/>
      <c r="AL943" s="109"/>
      <c r="AM943" s="109"/>
      <c r="AN943" s="109"/>
      <c r="AO943" s="109"/>
      <c r="AP943" s="109"/>
      <c r="AQ943" s="109"/>
      <c r="AR943" s="109"/>
      <c r="AS943" s="109"/>
      <c r="AT943" s="109"/>
      <c r="AU943" s="109"/>
      <c r="AV943" s="109"/>
    </row>
    <row r="944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  <c r="AA944" s="109"/>
      <c r="AB944" s="109"/>
      <c r="AC944" s="109"/>
      <c r="AD944" s="109"/>
      <c r="AE944" s="109"/>
      <c r="AF944" s="109"/>
      <c r="AG944" s="109"/>
      <c r="AH944" s="109"/>
      <c r="AI944" s="109"/>
      <c r="AJ944" s="109"/>
      <c r="AK944" s="109"/>
      <c r="AL944" s="109"/>
      <c r="AM944" s="109"/>
      <c r="AN944" s="109"/>
      <c r="AO944" s="109"/>
      <c r="AP944" s="109"/>
      <c r="AQ944" s="109"/>
      <c r="AR944" s="109"/>
      <c r="AS944" s="109"/>
      <c r="AT944" s="109"/>
      <c r="AU944" s="109"/>
      <c r="AV944" s="109"/>
    </row>
    <row r="945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  <c r="AA945" s="109"/>
      <c r="AB945" s="109"/>
      <c r="AC945" s="109"/>
      <c r="AD945" s="109"/>
      <c r="AE945" s="109"/>
      <c r="AF945" s="109"/>
      <c r="AG945" s="109"/>
      <c r="AH945" s="109"/>
      <c r="AI945" s="109"/>
      <c r="AJ945" s="109"/>
      <c r="AK945" s="109"/>
      <c r="AL945" s="109"/>
      <c r="AM945" s="109"/>
      <c r="AN945" s="109"/>
      <c r="AO945" s="109"/>
      <c r="AP945" s="109"/>
      <c r="AQ945" s="109"/>
      <c r="AR945" s="109"/>
      <c r="AS945" s="109"/>
      <c r="AT945" s="109"/>
      <c r="AU945" s="109"/>
      <c r="AV945" s="109"/>
    </row>
    <row r="946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  <c r="AA946" s="109"/>
      <c r="AB946" s="109"/>
      <c r="AC946" s="109"/>
      <c r="AD946" s="109"/>
      <c r="AE946" s="109"/>
      <c r="AF946" s="109"/>
      <c r="AG946" s="109"/>
      <c r="AH946" s="109"/>
      <c r="AI946" s="109"/>
      <c r="AJ946" s="109"/>
      <c r="AK946" s="109"/>
      <c r="AL946" s="109"/>
      <c r="AM946" s="109"/>
      <c r="AN946" s="109"/>
      <c r="AO946" s="109"/>
      <c r="AP946" s="109"/>
      <c r="AQ946" s="109"/>
      <c r="AR946" s="109"/>
      <c r="AS946" s="109"/>
      <c r="AT946" s="109"/>
      <c r="AU946" s="109"/>
      <c r="AV946" s="109"/>
    </row>
    <row r="947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  <c r="AA947" s="109"/>
      <c r="AB947" s="109"/>
      <c r="AC947" s="109"/>
      <c r="AD947" s="109"/>
      <c r="AE947" s="109"/>
      <c r="AF947" s="109"/>
      <c r="AG947" s="109"/>
      <c r="AH947" s="109"/>
      <c r="AI947" s="109"/>
      <c r="AJ947" s="109"/>
      <c r="AK947" s="109"/>
      <c r="AL947" s="109"/>
      <c r="AM947" s="109"/>
      <c r="AN947" s="109"/>
      <c r="AO947" s="109"/>
      <c r="AP947" s="109"/>
      <c r="AQ947" s="109"/>
      <c r="AR947" s="109"/>
      <c r="AS947" s="109"/>
      <c r="AT947" s="109"/>
      <c r="AU947" s="109"/>
      <c r="AV947" s="109"/>
    </row>
    <row r="948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  <c r="AA948" s="109"/>
      <c r="AB948" s="109"/>
      <c r="AC948" s="109"/>
      <c r="AD948" s="109"/>
      <c r="AE948" s="109"/>
      <c r="AF948" s="109"/>
      <c r="AG948" s="109"/>
      <c r="AH948" s="109"/>
      <c r="AI948" s="109"/>
      <c r="AJ948" s="109"/>
      <c r="AK948" s="109"/>
      <c r="AL948" s="109"/>
      <c r="AM948" s="109"/>
      <c r="AN948" s="109"/>
      <c r="AO948" s="109"/>
      <c r="AP948" s="109"/>
      <c r="AQ948" s="109"/>
      <c r="AR948" s="109"/>
      <c r="AS948" s="109"/>
      <c r="AT948" s="109"/>
      <c r="AU948" s="109"/>
      <c r="AV948" s="109"/>
    </row>
    <row r="949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  <c r="AA949" s="109"/>
      <c r="AB949" s="109"/>
      <c r="AC949" s="109"/>
      <c r="AD949" s="109"/>
      <c r="AE949" s="109"/>
      <c r="AF949" s="109"/>
      <c r="AG949" s="109"/>
      <c r="AH949" s="109"/>
      <c r="AI949" s="109"/>
      <c r="AJ949" s="109"/>
      <c r="AK949" s="109"/>
      <c r="AL949" s="109"/>
      <c r="AM949" s="109"/>
      <c r="AN949" s="109"/>
      <c r="AO949" s="109"/>
      <c r="AP949" s="109"/>
      <c r="AQ949" s="109"/>
      <c r="AR949" s="109"/>
      <c r="AS949" s="109"/>
      <c r="AT949" s="109"/>
      <c r="AU949" s="109"/>
      <c r="AV949" s="109"/>
    </row>
    <row r="950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  <c r="AA950" s="109"/>
      <c r="AB950" s="109"/>
      <c r="AC950" s="109"/>
      <c r="AD950" s="109"/>
      <c r="AE950" s="109"/>
      <c r="AF950" s="109"/>
      <c r="AG950" s="109"/>
      <c r="AH950" s="109"/>
      <c r="AI950" s="109"/>
      <c r="AJ950" s="109"/>
      <c r="AK950" s="109"/>
      <c r="AL950" s="109"/>
      <c r="AM950" s="109"/>
      <c r="AN950" s="109"/>
      <c r="AO950" s="109"/>
      <c r="AP950" s="109"/>
      <c r="AQ950" s="109"/>
      <c r="AR950" s="109"/>
      <c r="AS950" s="109"/>
      <c r="AT950" s="109"/>
      <c r="AU950" s="109"/>
      <c r="AV950" s="109"/>
    </row>
    <row r="951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  <c r="AA951" s="109"/>
      <c r="AB951" s="109"/>
      <c r="AC951" s="109"/>
      <c r="AD951" s="109"/>
      <c r="AE951" s="109"/>
      <c r="AF951" s="109"/>
      <c r="AG951" s="109"/>
      <c r="AH951" s="109"/>
      <c r="AI951" s="109"/>
      <c r="AJ951" s="109"/>
      <c r="AK951" s="109"/>
      <c r="AL951" s="109"/>
      <c r="AM951" s="109"/>
      <c r="AN951" s="109"/>
      <c r="AO951" s="109"/>
      <c r="AP951" s="109"/>
      <c r="AQ951" s="109"/>
      <c r="AR951" s="109"/>
      <c r="AS951" s="109"/>
      <c r="AT951" s="109"/>
      <c r="AU951" s="109"/>
      <c r="AV951" s="109"/>
    </row>
    <row r="952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  <c r="AA952" s="109"/>
      <c r="AB952" s="109"/>
      <c r="AC952" s="109"/>
      <c r="AD952" s="109"/>
      <c r="AE952" s="109"/>
      <c r="AF952" s="109"/>
      <c r="AG952" s="109"/>
      <c r="AH952" s="109"/>
      <c r="AI952" s="109"/>
      <c r="AJ952" s="109"/>
      <c r="AK952" s="109"/>
      <c r="AL952" s="109"/>
      <c r="AM952" s="109"/>
      <c r="AN952" s="109"/>
      <c r="AO952" s="109"/>
      <c r="AP952" s="109"/>
      <c r="AQ952" s="109"/>
      <c r="AR952" s="109"/>
      <c r="AS952" s="109"/>
      <c r="AT952" s="109"/>
      <c r="AU952" s="109"/>
      <c r="AV952" s="109"/>
    </row>
    <row r="953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  <c r="AA953" s="109"/>
      <c r="AB953" s="109"/>
      <c r="AC953" s="109"/>
      <c r="AD953" s="109"/>
      <c r="AE953" s="109"/>
      <c r="AF953" s="109"/>
      <c r="AG953" s="109"/>
      <c r="AH953" s="109"/>
      <c r="AI953" s="109"/>
      <c r="AJ953" s="109"/>
      <c r="AK953" s="109"/>
      <c r="AL953" s="109"/>
      <c r="AM953" s="109"/>
      <c r="AN953" s="109"/>
      <c r="AO953" s="109"/>
      <c r="AP953" s="109"/>
      <c r="AQ953" s="109"/>
      <c r="AR953" s="109"/>
      <c r="AS953" s="109"/>
      <c r="AT953" s="109"/>
      <c r="AU953" s="109"/>
      <c r="AV953" s="109"/>
    </row>
    <row r="954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  <c r="AA954" s="109"/>
      <c r="AB954" s="109"/>
      <c r="AC954" s="109"/>
      <c r="AD954" s="109"/>
      <c r="AE954" s="109"/>
      <c r="AF954" s="109"/>
      <c r="AG954" s="109"/>
      <c r="AH954" s="109"/>
      <c r="AI954" s="109"/>
      <c r="AJ954" s="109"/>
      <c r="AK954" s="109"/>
      <c r="AL954" s="109"/>
      <c r="AM954" s="109"/>
      <c r="AN954" s="109"/>
      <c r="AO954" s="109"/>
      <c r="AP954" s="109"/>
      <c r="AQ954" s="109"/>
      <c r="AR954" s="109"/>
      <c r="AS954" s="109"/>
      <c r="AT954" s="109"/>
      <c r="AU954" s="109"/>
      <c r="AV954" s="109"/>
    </row>
    <row r="955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  <c r="AA955" s="109"/>
      <c r="AB955" s="109"/>
      <c r="AC955" s="109"/>
      <c r="AD955" s="109"/>
      <c r="AE955" s="109"/>
      <c r="AF955" s="109"/>
      <c r="AG955" s="109"/>
      <c r="AH955" s="109"/>
      <c r="AI955" s="109"/>
      <c r="AJ955" s="109"/>
      <c r="AK955" s="109"/>
      <c r="AL955" s="109"/>
      <c r="AM955" s="109"/>
      <c r="AN955" s="109"/>
      <c r="AO955" s="109"/>
      <c r="AP955" s="109"/>
      <c r="AQ955" s="109"/>
      <c r="AR955" s="109"/>
      <c r="AS955" s="109"/>
      <c r="AT955" s="109"/>
      <c r="AU955" s="109"/>
      <c r="AV955" s="109"/>
    </row>
    <row r="956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  <c r="AA956" s="109"/>
      <c r="AB956" s="109"/>
      <c r="AC956" s="109"/>
      <c r="AD956" s="109"/>
      <c r="AE956" s="109"/>
      <c r="AF956" s="109"/>
      <c r="AG956" s="109"/>
      <c r="AH956" s="109"/>
      <c r="AI956" s="109"/>
      <c r="AJ956" s="109"/>
      <c r="AK956" s="109"/>
      <c r="AL956" s="109"/>
      <c r="AM956" s="109"/>
      <c r="AN956" s="109"/>
      <c r="AO956" s="109"/>
      <c r="AP956" s="109"/>
      <c r="AQ956" s="109"/>
      <c r="AR956" s="109"/>
      <c r="AS956" s="109"/>
      <c r="AT956" s="109"/>
      <c r="AU956" s="109"/>
      <c r="AV956" s="109"/>
    </row>
    <row r="957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  <c r="AA957" s="109"/>
      <c r="AB957" s="109"/>
      <c r="AC957" s="109"/>
      <c r="AD957" s="109"/>
      <c r="AE957" s="109"/>
      <c r="AF957" s="109"/>
      <c r="AG957" s="109"/>
      <c r="AH957" s="109"/>
      <c r="AI957" s="109"/>
      <c r="AJ957" s="109"/>
      <c r="AK957" s="109"/>
      <c r="AL957" s="109"/>
      <c r="AM957" s="109"/>
      <c r="AN957" s="109"/>
      <c r="AO957" s="109"/>
      <c r="AP957" s="109"/>
      <c r="AQ957" s="109"/>
      <c r="AR957" s="109"/>
      <c r="AS957" s="109"/>
      <c r="AT957" s="109"/>
      <c r="AU957" s="109"/>
      <c r="AV957" s="109"/>
    </row>
    <row r="958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  <c r="AA958" s="109"/>
      <c r="AB958" s="109"/>
      <c r="AC958" s="109"/>
      <c r="AD958" s="109"/>
      <c r="AE958" s="109"/>
      <c r="AF958" s="109"/>
      <c r="AG958" s="109"/>
      <c r="AH958" s="109"/>
      <c r="AI958" s="109"/>
      <c r="AJ958" s="109"/>
      <c r="AK958" s="109"/>
      <c r="AL958" s="109"/>
      <c r="AM958" s="109"/>
      <c r="AN958" s="109"/>
      <c r="AO958" s="109"/>
      <c r="AP958" s="109"/>
      <c r="AQ958" s="109"/>
      <c r="AR958" s="109"/>
      <c r="AS958" s="109"/>
      <c r="AT958" s="109"/>
      <c r="AU958" s="109"/>
      <c r="AV958" s="109"/>
    </row>
    <row r="959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  <c r="AA959" s="109"/>
      <c r="AB959" s="109"/>
      <c r="AC959" s="109"/>
      <c r="AD959" s="109"/>
      <c r="AE959" s="109"/>
      <c r="AF959" s="109"/>
      <c r="AG959" s="109"/>
      <c r="AH959" s="109"/>
      <c r="AI959" s="109"/>
      <c r="AJ959" s="109"/>
      <c r="AK959" s="109"/>
      <c r="AL959" s="109"/>
      <c r="AM959" s="109"/>
      <c r="AN959" s="109"/>
      <c r="AO959" s="109"/>
      <c r="AP959" s="109"/>
      <c r="AQ959" s="109"/>
      <c r="AR959" s="109"/>
      <c r="AS959" s="109"/>
      <c r="AT959" s="109"/>
      <c r="AU959" s="109"/>
      <c r="AV959" s="109"/>
    </row>
    <row r="960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  <c r="AA960" s="109"/>
      <c r="AB960" s="109"/>
      <c r="AC960" s="109"/>
      <c r="AD960" s="109"/>
      <c r="AE960" s="109"/>
      <c r="AF960" s="109"/>
      <c r="AG960" s="109"/>
      <c r="AH960" s="109"/>
      <c r="AI960" s="109"/>
      <c r="AJ960" s="109"/>
      <c r="AK960" s="109"/>
      <c r="AL960" s="109"/>
      <c r="AM960" s="109"/>
      <c r="AN960" s="109"/>
      <c r="AO960" s="109"/>
      <c r="AP960" s="109"/>
      <c r="AQ960" s="109"/>
      <c r="AR960" s="109"/>
      <c r="AS960" s="109"/>
      <c r="AT960" s="109"/>
      <c r="AU960" s="109"/>
      <c r="AV960" s="109"/>
    </row>
    <row r="961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  <c r="AA961" s="109"/>
      <c r="AB961" s="109"/>
      <c r="AC961" s="109"/>
      <c r="AD961" s="109"/>
      <c r="AE961" s="109"/>
      <c r="AF961" s="109"/>
      <c r="AG961" s="109"/>
      <c r="AH961" s="109"/>
      <c r="AI961" s="109"/>
      <c r="AJ961" s="109"/>
      <c r="AK961" s="109"/>
      <c r="AL961" s="109"/>
      <c r="AM961" s="109"/>
      <c r="AN961" s="109"/>
      <c r="AO961" s="109"/>
      <c r="AP961" s="109"/>
      <c r="AQ961" s="109"/>
      <c r="AR961" s="109"/>
      <c r="AS961" s="109"/>
      <c r="AT961" s="109"/>
      <c r="AU961" s="109"/>
      <c r="AV961" s="109"/>
    </row>
    <row r="962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  <c r="AA962" s="109"/>
      <c r="AB962" s="109"/>
      <c r="AC962" s="109"/>
      <c r="AD962" s="109"/>
      <c r="AE962" s="109"/>
      <c r="AF962" s="109"/>
      <c r="AG962" s="109"/>
      <c r="AH962" s="109"/>
      <c r="AI962" s="109"/>
      <c r="AJ962" s="109"/>
      <c r="AK962" s="109"/>
      <c r="AL962" s="109"/>
      <c r="AM962" s="109"/>
      <c r="AN962" s="109"/>
      <c r="AO962" s="109"/>
      <c r="AP962" s="109"/>
      <c r="AQ962" s="109"/>
      <c r="AR962" s="109"/>
      <c r="AS962" s="109"/>
      <c r="AT962" s="109"/>
      <c r="AU962" s="109"/>
      <c r="AV962" s="109"/>
    </row>
    <row r="963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  <c r="AA963" s="109"/>
      <c r="AB963" s="109"/>
      <c r="AC963" s="109"/>
      <c r="AD963" s="109"/>
      <c r="AE963" s="109"/>
      <c r="AF963" s="109"/>
      <c r="AG963" s="109"/>
      <c r="AH963" s="109"/>
      <c r="AI963" s="109"/>
      <c r="AJ963" s="109"/>
      <c r="AK963" s="109"/>
      <c r="AL963" s="109"/>
      <c r="AM963" s="109"/>
      <c r="AN963" s="109"/>
      <c r="AO963" s="109"/>
      <c r="AP963" s="109"/>
      <c r="AQ963" s="109"/>
      <c r="AR963" s="109"/>
      <c r="AS963" s="109"/>
      <c r="AT963" s="109"/>
      <c r="AU963" s="109"/>
      <c r="AV963" s="109"/>
    </row>
    <row r="964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  <c r="AA964" s="109"/>
      <c r="AB964" s="109"/>
      <c r="AC964" s="109"/>
      <c r="AD964" s="109"/>
      <c r="AE964" s="109"/>
      <c r="AF964" s="109"/>
      <c r="AG964" s="109"/>
      <c r="AH964" s="109"/>
      <c r="AI964" s="109"/>
      <c r="AJ964" s="109"/>
      <c r="AK964" s="109"/>
      <c r="AL964" s="109"/>
      <c r="AM964" s="109"/>
      <c r="AN964" s="109"/>
      <c r="AO964" s="109"/>
      <c r="AP964" s="109"/>
      <c r="AQ964" s="109"/>
      <c r="AR964" s="109"/>
      <c r="AS964" s="109"/>
      <c r="AT964" s="109"/>
      <c r="AU964" s="109"/>
      <c r="AV964" s="109"/>
    </row>
    <row r="965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  <c r="AA965" s="109"/>
      <c r="AB965" s="109"/>
      <c r="AC965" s="109"/>
      <c r="AD965" s="109"/>
      <c r="AE965" s="109"/>
      <c r="AF965" s="109"/>
      <c r="AG965" s="109"/>
      <c r="AH965" s="109"/>
      <c r="AI965" s="109"/>
      <c r="AJ965" s="109"/>
      <c r="AK965" s="109"/>
      <c r="AL965" s="109"/>
      <c r="AM965" s="109"/>
      <c r="AN965" s="109"/>
      <c r="AO965" s="109"/>
      <c r="AP965" s="109"/>
      <c r="AQ965" s="109"/>
      <c r="AR965" s="109"/>
      <c r="AS965" s="109"/>
      <c r="AT965" s="109"/>
      <c r="AU965" s="109"/>
      <c r="AV965" s="109"/>
    </row>
    <row r="966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  <c r="AA966" s="109"/>
      <c r="AB966" s="109"/>
      <c r="AC966" s="109"/>
      <c r="AD966" s="109"/>
      <c r="AE966" s="109"/>
      <c r="AF966" s="109"/>
      <c r="AG966" s="109"/>
      <c r="AH966" s="109"/>
      <c r="AI966" s="109"/>
      <c r="AJ966" s="109"/>
      <c r="AK966" s="109"/>
      <c r="AL966" s="109"/>
      <c r="AM966" s="109"/>
      <c r="AN966" s="109"/>
      <c r="AO966" s="109"/>
      <c r="AP966" s="109"/>
      <c r="AQ966" s="109"/>
      <c r="AR966" s="109"/>
      <c r="AS966" s="109"/>
      <c r="AT966" s="109"/>
      <c r="AU966" s="109"/>
      <c r="AV966" s="109"/>
    </row>
    <row r="967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  <c r="AA967" s="109"/>
      <c r="AB967" s="109"/>
      <c r="AC967" s="109"/>
      <c r="AD967" s="109"/>
      <c r="AE967" s="109"/>
      <c r="AF967" s="109"/>
      <c r="AG967" s="109"/>
      <c r="AH967" s="109"/>
      <c r="AI967" s="109"/>
      <c r="AJ967" s="109"/>
      <c r="AK967" s="109"/>
      <c r="AL967" s="109"/>
      <c r="AM967" s="109"/>
      <c r="AN967" s="109"/>
      <c r="AO967" s="109"/>
      <c r="AP967" s="109"/>
      <c r="AQ967" s="109"/>
      <c r="AR967" s="109"/>
      <c r="AS967" s="109"/>
      <c r="AT967" s="109"/>
      <c r="AU967" s="109"/>
      <c r="AV967" s="109"/>
    </row>
    <row r="968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  <c r="AA968" s="109"/>
      <c r="AB968" s="109"/>
      <c r="AC968" s="109"/>
      <c r="AD968" s="109"/>
      <c r="AE968" s="109"/>
      <c r="AF968" s="109"/>
      <c r="AG968" s="109"/>
      <c r="AH968" s="109"/>
      <c r="AI968" s="109"/>
      <c r="AJ968" s="109"/>
      <c r="AK968" s="109"/>
      <c r="AL968" s="109"/>
      <c r="AM968" s="109"/>
      <c r="AN968" s="109"/>
      <c r="AO968" s="109"/>
      <c r="AP968" s="109"/>
      <c r="AQ968" s="109"/>
      <c r="AR968" s="109"/>
      <c r="AS968" s="109"/>
      <c r="AT968" s="109"/>
      <c r="AU968" s="109"/>
      <c r="AV968" s="109"/>
    </row>
    <row r="969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  <c r="AA969" s="109"/>
      <c r="AB969" s="109"/>
      <c r="AC969" s="109"/>
      <c r="AD969" s="109"/>
      <c r="AE969" s="109"/>
      <c r="AF969" s="109"/>
      <c r="AG969" s="109"/>
      <c r="AH969" s="109"/>
      <c r="AI969" s="109"/>
      <c r="AJ969" s="109"/>
      <c r="AK969" s="109"/>
      <c r="AL969" s="109"/>
      <c r="AM969" s="109"/>
      <c r="AN969" s="109"/>
      <c r="AO969" s="109"/>
      <c r="AP969" s="109"/>
      <c r="AQ969" s="109"/>
      <c r="AR969" s="109"/>
      <c r="AS969" s="109"/>
      <c r="AT969" s="109"/>
      <c r="AU969" s="109"/>
      <c r="AV969" s="109"/>
    </row>
    <row r="970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  <c r="AA970" s="109"/>
      <c r="AB970" s="109"/>
      <c r="AC970" s="109"/>
      <c r="AD970" s="109"/>
      <c r="AE970" s="109"/>
      <c r="AF970" s="109"/>
      <c r="AG970" s="109"/>
      <c r="AH970" s="109"/>
      <c r="AI970" s="109"/>
      <c r="AJ970" s="109"/>
      <c r="AK970" s="109"/>
      <c r="AL970" s="109"/>
      <c r="AM970" s="109"/>
      <c r="AN970" s="109"/>
      <c r="AO970" s="109"/>
      <c r="AP970" s="109"/>
      <c r="AQ970" s="109"/>
      <c r="AR970" s="109"/>
      <c r="AS970" s="109"/>
      <c r="AT970" s="109"/>
      <c r="AU970" s="109"/>
      <c r="AV970" s="109"/>
    </row>
    <row r="971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  <c r="AA971" s="109"/>
      <c r="AB971" s="109"/>
      <c r="AC971" s="109"/>
      <c r="AD971" s="109"/>
      <c r="AE971" s="109"/>
      <c r="AF971" s="109"/>
      <c r="AG971" s="109"/>
      <c r="AH971" s="109"/>
      <c r="AI971" s="109"/>
      <c r="AJ971" s="109"/>
      <c r="AK971" s="109"/>
      <c r="AL971" s="109"/>
      <c r="AM971" s="109"/>
      <c r="AN971" s="109"/>
      <c r="AO971" s="109"/>
      <c r="AP971" s="109"/>
      <c r="AQ971" s="109"/>
      <c r="AR971" s="109"/>
      <c r="AS971" s="109"/>
      <c r="AT971" s="109"/>
      <c r="AU971" s="109"/>
      <c r="AV971" s="109"/>
    </row>
    <row r="972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  <c r="AA972" s="109"/>
      <c r="AB972" s="109"/>
      <c r="AC972" s="109"/>
      <c r="AD972" s="109"/>
      <c r="AE972" s="109"/>
      <c r="AF972" s="109"/>
      <c r="AG972" s="109"/>
      <c r="AH972" s="109"/>
      <c r="AI972" s="109"/>
      <c r="AJ972" s="109"/>
      <c r="AK972" s="109"/>
      <c r="AL972" s="109"/>
      <c r="AM972" s="109"/>
      <c r="AN972" s="109"/>
      <c r="AO972" s="109"/>
      <c r="AP972" s="109"/>
      <c r="AQ972" s="109"/>
      <c r="AR972" s="109"/>
      <c r="AS972" s="109"/>
      <c r="AT972" s="109"/>
      <c r="AU972" s="109"/>
      <c r="AV972" s="109"/>
    </row>
    <row r="973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  <c r="AA973" s="109"/>
      <c r="AB973" s="109"/>
      <c r="AC973" s="109"/>
      <c r="AD973" s="109"/>
      <c r="AE973" s="109"/>
      <c r="AF973" s="109"/>
      <c r="AG973" s="109"/>
      <c r="AH973" s="109"/>
      <c r="AI973" s="109"/>
      <c r="AJ973" s="109"/>
      <c r="AK973" s="109"/>
      <c r="AL973" s="109"/>
      <c r="AM973" s="109"/>
      <c r="AN973" s="109"/>
      <c r="AO973" s="109"/>
      <c r="AP973" s="109"/>
      <c r="AQ973" s="109"/>
      <c r="AR973" s="109"/>
      <c r="AS973" s="109"/>
      <c r="AT973" s="109"/>
      <c r="AU973" s="109"/>
      <c r="AV973" s="109"/>
    </row>
    <row r="974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  <c r="AA974" s="109"/>
      <c r="AB974" s="109"/>
      <c r="AC974" s="109"/>
      <c r="AD974" s="109"/>
      <c r="AE974" s="109"/>
      <c r="AF974" s="109"/>
      <c r="AG974" s="109"/>
      <c r="AH974" s="109"/>
      <c r="AI974" s="109"/>
      <c r="AJ974" s="109"/>
      <c r="AK974" s="109"/>
      <c r="AL974" s="109"/>
      <c r="AM974" s="109"/>
      <c r="AN974" s="109"/>
      <c r="AO974" s="109"/>
      <c r="AP974" s="109"/>
      <c r="AQ974" s="109"/>
      <c r="AR974" s="109"/>
      <c r="AS974" s="109"/>
      <c r="AT974" s="109"/>
      <c r="AU974" s="109"/>
      <c r="AV974" s="109"/>
    </row>
    <row r="975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  <c r="AA975" s="109"/>
      <c r="AB975" s="109"/>
      <c r="AC975" s="109"/>
      <c r="AD975" s="109"/>
      <c r="AE975" s="109"/>
      <c r="AF975" s="109"/>
      <c r="AG975" s="109"/>
      <c r="AH975" s="109"/>
      <c r="AI975" s="109"/>
      <c r="AJ975" s="109"/>
      <c r="AK975" s="109"/>
      <c r="AL975" s="109"/>
      <c r="AM975" s="109"/>
      <c r="AN975" s="109"/>
      <c r="AO975" s="109"/>
      <c r="AP975" s="109"/>
      <c r="AQ975" s="109"/>
      <c r="AR975" s="109"/>
      <c r="AS975" s="109"/>
      <c r="AT975" s="109"/>
      <c r="AU975" s="109"/>
      <c r="AV975" s="109"/>
    </row>
    <row r="976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  <c r="AA976" s="109"/>
      <c r="AB976" s="109"/>
      <c r="AC976" s="109"/>
      <c r="AD976" s="109"/>
      <c r="AE976" s="109"/>
      <c r="AF976" s="109"/>
      <c r="AG976" s="109"/>
      <c r="AH976" s="109"/>
      <c r="AI976" s="109"/>
      <c r="AJ976" s="109"/>
      <c r="AK976" s="109"/>
      <c r="AL976" s="109"/>
      <c r="AM976" s="109"/>
      <c r="AN976" s="109"/>
      <c r="AO976" s="109"/>
      <c r="AP976" s="109"/>
      <c r="AQ976" s="109"/>
      <c r="AR976" s="109"/>
      <c r="AS976" s="109"/>
      <c r="AT976" s="109"/>
      <c r="AU976" s="109"/>
      <c r="AV976" s="109"/>
    </row>
    <row r="977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  <c r="AA977" s="109"/>
      <c r="AB977" s="109"/>
      <c r="AC977" s="109"/>
      <c r="AD977" s="109"/>
      <c r="AE977" s="109"/>
      <c r="AF977" s="109"/>
      <c r="AG977" s="109"/>
      <c r="AH977" s="109"/>
      <c r="AI977" s="109"/>
      <c r="AJ977" s="109"/>
      <c r="AK977" s="109"/>
      <c r="AL977" s="109"/>
      <c r="AM977" s="109"/>
      <c r="AN977" s="109"/>
      <c r="AO977" s="109"/>
      <c r="AP977" s="109"/>
      <c r="AQ977" s="109"/>
      <c r="AR977" s="109"/>
      <c r="AS977" s="109"/>
      <c r="AT977" s="109"/>
      <c r="AU977" s="109"/>
      <c r="AV977" s="109"/>
    </row>
    <row r="978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  <c r="AA978" s="109"/>
      <c r="AB978" s="109"/>
      <c r="AC978" s="109"/>
      <c r="AD978" s="109"/>
      <c r="AE978" s="109"/>
      <c r="AF978" s="109"/>
      <c r="AG978" s="109"/>
      <c r="AH978" s="109"/>
      <c r="AI978" s="109"/>
      <c r="AJ978" s="109"/>
      <c r="AK978" s="109"/>
      <c r="AL978" s="109"/>
      <c r="AM978" s="109"/>
      <c r="AN978" s="109"/>
      <c r="AO978" s="109"/>
      <c r="AP978" s="109"/>
      <c r="AQ978" s="109"/>
      <c r="AR978" s="109"/>
      <c r="AS978" s="109"/>
      <c r="AT978" s="109"/>
      <c r="AU978" s="109"/>
      <c r="AV978" s="109"/>
    </row>
    <row r="979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  <c r="AA979" s="109"/>
      <c r="AB979" s="109"/>
      <c r="AC979" s="109"/>
      <c r="AD979" s="109"/>
      <c r="AE979" s="109"/>
      <c r="AF979" s="109"/>
      <c r="AG979" s="109"/>
      <c r="AH979" s="109"/>
      <c r="AI979" s="109"/>
      <c r="AJ979" s="109"/>
      <c r="AK979" s="109"/>
      <c r="AL979" s="109"/>
      <c r="AM979" s="109"/>
      <c r="AN979" s="109"/>
      <c r="AO979" s="109"/>
      <c r="AP979" s="109"/>
      <c r="AQ979" s="109"/>
      <c r="AR979" s="109"/>
      <c r="AS979" s="109"/>
      <c r="AT979" s="109"/>
      <c r="AU979" s="109"/>
      <c r="AV979" s="109"/>
    </row>
    <row r="980">
      <c r="A980" s="109"/>
      <c r="B980" s="109"/>
      <c r="C980" s="109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  <c r="AA980" s="109"/>
      <c r="AB980" s="109"/>
      <c r="AC980" s="109"/>
      <c r="AD980" s="109"/>
      <c r="AE980" s="109"/>
      <c r="AF980" s="109"/>
      <c r="AG980" s="109"/>
      <c r="AH980" s="109"/>
      <c r="AI980" s="109"/>
      <c r="AJ980" s="109"/>
      <c r="AK980" s="109"/>
      <c r="AL980" s="109"/>
      <c r="AM980" s="109"/>
      <c r="AN980" s="109"/>
      <c r="AO980" s="109"/>
      <c r="AP980" s="109"/>
      <c r="AQ980" s="109"/>
      <c r="AR980" s="109"/>
      <c r="AS980" s="109"/>
      <c r="AT980" s="109"/>
      <c r="AU980" s="109"/>
      <c r="AV980" s="109"/>
    </row>
    <row r="981">
      <c r="A981" s="109"/>
      <c r="B981" s="109"/>
      <c r="C981" s="109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  <c r="AA981" s="109"/>
      <c r="AB981" s="109"/>
      <c r="AC981" s="109"/>
      <c r="AD981" s="109"/>
      <c r="AE981" s="109"/>
      <c r="AF981" s="109"/>
      <c r="AG981" s="109"/>
      <c r="AH981" s="109"/>
      <c r="AI981" s="109"/>
      <c r="AJ981" s="109"/>
      <c r="AK981" s="109"/>
      <c r="AL981" s="109"/>
      <c r="AM981" s="109"/>
      <c r="AN981" s="109"/>
      <c r="AO981" s="109"/>
      <c r="AP981" s="109"/>
      <c r="AQ981" s="109"/>
      <c r="AR981" s="109"/>
      <c r="AS981" s="109"/>
      <c r="AT981" s="109"/>
      <c r="AU981" s="109"/>
      <c r="AV981" s="109"/>
    </row>
    <row r="982">
      <c r="A982" s="109"/>
      <c r="B982" s="109"/>
      <c r="C982" s="109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  <c r="AA982" s="109"/>
      <c r="AB982" s="109"/>
      <c r="AC982" s="109"/>
      <c r="AD982" s="109"/>
      <c r="AE982" s="109"/>
      <c r="AF982" s="109"/>
      <c r="AG982" s="109"/>
      <c r="AH982" s="109"/>
      <c r="AI982" s="109"/>
      <c r="AJ982" s="109"/>
      <c r="AK982" s="109"/>
      <c r="AL982" s="109"/>
      <c r="AM982" s="109"/>
      <c r="AN982" s="109"/>
      <c r="AO982" s="109"/>
      <c r="AP982" s="109"/>
      <c r="AQ982" s="109"/>
      <c r="AR982" s="109"/>
      <c r="AS982" s="109"/>
      <c r="AT982" s="109"/>
      <c r="AU982" s="109"/>
      <c r="AV982" s="109"/>
    </row>
    <row r="983">
      <c r="A983" s="109"/>
      <c r="B983" s="109"/>
      <c r="C983" s="109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  <c r="AA983" s="109"/>
      <c r="AB983" s="109"/>
      <c r="AC983" s="109"/>
      <c r="AD983" s="109"/>
      <c r="AE983" s="109"/>
      <c r="AF983" s="109"/>
      <c r="AG983" s="109"/>
      <c r="AH983" s="109"/>
      <c r="AI983" s="109"/>
      <c r="AJ983" s="109"/>
      <c r="AK983" s="109"/>
      <c r="AL983" s="109"/>
      <c r="AM983" s="109"/>
      <c r="AN983" s="109"/>
      <c r="AO983" s="109"/>
      <c r="AP983" s="109"/>
      <c r="AQ983" s="109"/>
      <c r="AR983" s="109"/>
      <c r="AS983" s="109"/>
      <c r="AT983" s="109"/>
      <c r="AU983" s="109"/>
      <c r="AV983" s="109"/>
    </row>
    <row r="984">
      <c r="A984" s="109"/>
      <c r="B984" s="109"/>
      <c r="C984" s="109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  <c r="AA984" s="109"/>
      <c r="AB984" s="109"/>
      <c r="AC984" s="109"/>
      <c r="AD984" s="109"/>
      <c r="AE984" s="109"/>
      <c r="AF984" s="109"/>
      <c r="AG984" s="109"/>
      <c r="AH984" s="109"/>
      <c r="AI984" s="109"/>
      <c r="AJ984" s="109"/>
      <c r="AK984" s="109"/>
      <c r="AL984" s="109"/>
      <c r="AM984" s="109"/>
      <c r="AN984" s="109"/>
      <c r="AO984" s="109"/>
      <c r="AP984" s="109"/>
      <c r="AQ984" s="109"/>
      <c r="AR984" s="109"/>
      <c r="AS984" s="109"/>
      <c r="AT984" s="109"/>
      <c r="AU984" s="109"/>
      <c r="AV984" s="109"/>
    </row>
    <row r="985">
      <c r="A985" s="109"/>
      <c r="B985" s="109"/>
      <c r="C985" s="109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  <c r="AA985" s="109"/>
      <c r="AB985" s="109"/>
      <c r="AC985" s="109"/>
      <c r="AD985" s="109"/>
      <c r="AE985" s="109"/>
      <c r="AF985" s="109"/>
      <c r="AG985" s="109"/>
      <c r="AH985" s="109"/>
      <c r="AI985" s="109"/>
      <c r="AJ985" s="109"/>
      <c r="AK985" s="109"/>
      <c r="AL985" s="109"/>
      <c r="AM985" s="109"/>
      <c r="AN985" s="109"/>
      <c r="AO985" s="109"/>
      <c r="AP985" s="109"/>
      <c r="AQ985" s="109"/>
      <c r="AR985" s="109"/>
      <c r="AS985" s="109"/>
      <c r="AT985" s="109"/>
      <c r="AU985" s="109"/>
      <c r="AV985" s="109"/>
    </row>
    <row r="986">
      <c r="A986" s="109"/>
      <c r="B986" s="109"/>
      <c r="C986" s="109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  <c r="AA986" s="109"/>
      <c r="AB986" s="109"/>
      <c r="AC986" s="109"/>
      <c r="AD986" s="109"/>
      <c r="AE986" s="109"/>
      <c r="AF986" s="109"/>
      <c r="AG986" s="109"/>
      <c r="AH986" s="109"/>
      <c r="AI986" s="109"/>
      <c r="AJ986" s="109"/>
      <c r="AK986" s="109"/>
      <c r="AL986" s="109"/>
      <c r="AM986" s="109"/>
      <c r="AN986" s="109"/>
      <c r="AO986" s="109"/>
      <c r="AP986" s="109"/>
      <c r="AQ986" s="109"/>
      <c r="AR986" s="109"/>
      <c r="AS986" s="109"/>
      <c r="AT986" s="109"/>
      <c r="AU986" s="109"/>
      <c r="AV986" s="109"/>
    </row>
    <row r="987">
      <c r="A987" s="109"/>
      <c r="B987" s="109"/>
      <c r="C987" s="109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  <c r="AA987" s="109"/>
      <c r="AB987" s="109"/>
      <c r="AC987" s="109"/>
      <c r="AD987" s="109"/>
      <c r="AE987" s="109"/>
      <c r="AF987" s="109"/>
      <c r="AG987" s="109"/>
      <c r="AH987" s="109"/>
      <c r="AI987" s="109"/>
      <c r="AJ987" s="109"/>
      <c r="AK987" s="109"/>
      <c r="AL987" s="109"/>
      <c r="AM987" s="109"/>
      <c r="AN987" s="109"/>
      <c r="AO987" s="109"/>
      <c r="AP987" s="109"/>
      <c r="AQ987" s="109"/>
      <c r="AR987" s="109"/>
      <c r="AS987" s="109"/>
      <c r="AT987" s="109"/>
      <c r="AU987" s="109"/>
      <c r="AV987" s="109"/>
    </row>
    <row r="988">
      <c r="A988" s="109"/>
      <c r="B988" s="109"/>
      <c r="C988" s="109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  <c r="AA988" s="109"/>
      <c r="AB988" s="109"/>
      <c r="AC988" s="109"/>
      <c r="AD988" s="109"/>
      <c r="AE988" s="109"/>
      <c r="AF988" s="109"/>
      <c r="AG988" s="109"/>
      <c r="AH988" s="109"/>
      <c r="AI988" s="109"/>
      <c r="AJ988" s="109"/>
      <c r="AK988" s="109"/>
      <c r="AL988" s="109"/>
      <c r="AM988" s="109"/>
      <c r="AN988" s="109"/>
      <c r="AO988" s="109"/>
      <c r="AP988" s="109"/>
      <c r="AQ988" s="109"/>
      <c r="AR988" s="109"/>
      <c r="AS988" s="109"/>
      <c r="AT988" s="109"/>
      <c r="AU988" s="109"/>
      <c r="AV988" s="109"/>
    </row>
    <row r="989">
      <c r="A989" s="109"/>
      <c r="B989" s="109"/>
      <c r="C989" s="109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  <c r="AA989" s="109"/>
      <c r="AB989" s="109"/>
      <c r="AC989" s="109"/>
      <c r="AD989" s="109"/>
      <c r="AE989" s="109"/>
      <c r="AF989" s="109"/>
      <c r="AG989" s="109"/>
      <c r="AH989" s="109"/>
      <c r="AI989" s="109"/>
      <c r="AJ989" s="109"/>
      <c r="AK989" s="109"/>
      <c r="AL989" s="109"/>
      <c r="AM989" s="109"/>
      <c r="AN989" s="109"/>
      <c r="AO989" s="109"/>
      <c r="AP989" s="109"/>
      <c r="AQ989" s="109"/>
      <c r="AR989" s="109"/>
      <c r="AS989" s="109"/>
      <c r="AT989" s="109"/>
      <c r="AU989" s="109"/>
      <c r="AV989" s="109"/>
    </row>
    <row r="990">
      <c r="A990" s="109"/>
      <c r="B990" s="109"/>
      <c r="C990" s="109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  <c r="AA990" s="109"/>
      <c r="AB990" s="109"/>
      <c r="AC990" s="109"/>
      <c r="AD990" s="109"/>
      <c r="AE990" s="109"/>
      <c r="AF990" s="109"/>
      <c r="AG990" s="109"/>
      <c r="AH990" s="109"/>
      <c r="AI990" s="109"/>
      <c r="AJ990" s="109"/>
      <c r="AK990" s="109"/>
      <c r="AL990" s="109"/>
      <c r="AM990" s="109"/>
      <c r="AN990" s="109"/>
      <c r="AO990" s="109"/>
      <c r="AP990" s="109"/>
      <c r="AQ990" s="109"/>
      <c r="AR990" s="109"/>
      <c r="AS990" s="109"/>
      <c r="AT990" s="109"/>
      <c r="AU990" s="109"/>
      <c r="AV990" s="109"/>
    </row>
    <row r="991">
      <c r="A991" s="109"/>
      <c r="B991" s="109"/>
      <c r="C991" s="109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  <c r="AA991" s="109"/>
      <c r="AB991" s="109"/>
      <c r="AC991" s="109"/>
      <c r="AD991" s="109"/>
      <c r="AE991" s="109"/>
      <c r="AF991" s="109"/>
      <c r="AG991" s="109"/>
      <c r="AH991" s="109"/>
      <c r="AI991" s="109"/>
      <c r="AJ991" s="109"/>
      <c r="AK991" s="109"/>
      <c r="AL991" s="109"/>
      <c r="AM991" s="109"/>
      <c r="AN991" s="109"/>
      <c r="AO991" s="109"/>
      <c r="AP991" s="109"/>
      <c r="AQ991" s="109"/>
      <c r="AR991" s="109"/>
      <c r="AS991" s="109"/>
      <c r="AT991" s="109"/>
      <c r="AU991" s="109"/>
      <c r="AV991" s="109"/>
    </row>
    <row r="992">
      <c r="A992" s="109"/>
      <c r="B992" s="109"/>
      <c r="C992" s="109"/>
      <c r="D992" s="10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  <c r="AA992" s="109"/>
      <c r="AB992" s="109"/>
      <c r="AC992" s="109"/>
      <c r="AD992" s="109"/>
      <c r="AE992" s="109"/>
      <c r="AF992" s="109"/>
      <c r="AG992" s="109"/>
      <c r="AH992" s="109"/>
      <c r="AI992" s="109"/>
      <c r="AJ992" s="109"/>
      <c r="AK992" s="109"/>
      <c r="AL992" s="109"/>
      <c r="AM992" s="109"/>
      <c r="AN992" s="109"/>
      <c r="AO992" s="109"/>
      <c r="AP992" s="109"/>
      <c r="AQ992" s="109"/>
      <c r="AR992" s="109"/>
      <c r="AS992" s="109"/>
      <c r="AT992" s="109"/>
      <c r="AU992" s="109"/>
      <c r="AV992" s="109"/>
    </row>
    <row r="993">
      <c r="A993" s="109"/>
      <c r="B993" s="109"/>
      <c r="C993" s="109"/>
      <c r="D993" s="10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  <c r="AA993" s="109"/>
      <c r="AB993" s="109"/>
      <c r="AC993" s="109"/>
      <c r="AD993" s="109"/>
      <c r="AE993" s="109"/>
      <c r="AF993" s="109"/>
      <c r="AG993" s="109"/>
      <c r="AH993" s="109"/>
      <c r="AI993" s="109"/>
      <c r="AJ993" s="109"/>
      <c r="AK993" s="109"/>
      <c r="AL993" s="109"/>
      <c r="AM993" s="109"/>
      <c r="AN993" s="109"/>
      <c r="AO993" s="109"/>
      <c r="AP993" s="109"/>
      <c r="AQ993" s="109"/>
      <c r="AR993" s="109"/>
      <c r="AS993" s="109"/>
      <c r="AT993" s="109"/>
      <c r="AU993" s="109"/>
      <c r="AV993" s="109"/>
    </row>
    <row r="994">
      <c r="A994" s="109"/>
      <c r="B994" s="109"/>
      <c r="C994" s="109"/>
      <c r="D994" s="10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  <c r="AA994" s="109"/>
      <c r="AB994" s="109"/>
      <c r="AC994" s="109"/>
      <c r="AD994" s="109"/>
      <c r="AE994" s="109"/>
      <c r="AF994" s="109"/>
      <c r="AG994" s="109"/>
      <c r="AH994" s="109"/>
      <c r="AI994" s="109"/>
      <c r="AJ994" s="109"/>
      <c r="AK994" s="109"/>
      <c r="AL994" s="109"/>
      <c r="AM994" s="109"/>
      <c r="AN994" s="109"/>
      <c r="AO994" s="109"/>
      <c r="AP994" s="109"/>
      <c r="AQ994" s="109"/>
      <c r="AR994" s="109"/>
      <c r="AS994" s="109"/>
      <c r="AT994" s="109"/>
      <c r="AU994" s="109"/>
      <c r="AV994" s="109"/>
    </row>
    <row r="995">
      <c r="A995" s="109"/>
      <c r="B995" s="109"/>
      <c r="C995" s="109"/>
      <c r="D995" s="109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  <c r="AA995" s="109"/>
      <c r="AB995" s="109"/>
      <c r="AC995" s="109"/>
      <c r="AD995" s="109"/>
      <c r="AE995" s="109"/>
      <c r="AF995" s="109"/>
      <c r="AG995" s="109"/>
      <c r="AH995" s="109"/>
      <c r="AI995" s="109"/>
      <c r="AJ995" s="109"/>
      <c r="AK995" s="109"/>
      <c r="AL995" s="109"/>
      <c r="AM995" s="109"/>
      <c r="AN995" s="109"/>
      <c r="AO995" s="109"/>
      <c r="AP995" s="109"/>
      <c r="AQ995" s="109"/>
      <c r="AR995" s="109"/>
      <c r="AS995" s="109"/>
      <c r="AT995" s="109"/>
      <c r="AU995" s="109"/>
      <c r="AV995" s="109"/>
    </row>
    <row r="996">
      <c r="A996" s="109"/>
      <c r="B996" s="109"/>
      <c r="C996" s="109"/>
      <c r="D996" s="109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  <c r="AA996" s="109"/>
      <c r="AB996" s="109"/>
      <c r="AC996" s="109"/>
      <c r="AD996" s="109"/>
      <c r="AE996" s="109"/>
      <c r="AF996" s="109"/>
      <c r="AG996" s="109"/>
      <c r="AH996" s="109"/>
      <c r="AI996" s="109"/>
      <c r="AJ996" s="109"/>
      <c r="AK996" s="109"/>
      <c r="AL996" s="109"/>
      <c r="AM996" s="109"/>
      <c r="AN996" s="109"/>
      <c r="AO996" s="109"/>
      <c r="AP996" s="109"/>
      <c r="AQ996" s="109"/>
      <c r="AR996" s="109"/>
      <c r="AS996" s="109"/>
      <c r="AT996" s="109"/>
      <c r="AU996" s="109"/>
      <c r="AV996" s="109"/>
    </row>
    <row r="997">
      <c r="A997" s="109"/>
      <c r="B997" s="109"/>
      <c r="C997" s="109"/>
      <c r="D997" s="109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  <c r="AA997" s="109"/>
      <c r="AB997" s="109"/>
      <c r="AC997" s="109"/>
      <c r="AD997" s="109"/>
      <c r="AE997" s="109"/>
      <c r="AF997" s="109"/>
      <c r="AG997" s="109"/>
      <c r="AH997" s="109"/>
      <c r="AI997" s="109"/>
      <c r="AJ997" s="109"/>
      <c r="AK997" s="109"/>
      <c r="AL997" s="109"/>
      <c r="AM997" s="109"/>
      <c r="AN997" s="109"/>
      <c r="AO997" s="109"/>
      <c r="AP997" s="109"/>
      <c r="AQ997" s="109"/>
      <c r="AR997" s="109"/>
      <c r="AS997" s="109"/>
      <c r="AT997" s="109"/>
      <c r="AU997" s="109"/>
      <c r="AV997" s="109"/>
    </row>
    <row r="998">
      <c r="A998" s="109"/>
      <c r="B998" s="109"/>
      <c r="C998" s="109"/>
      <c r="D998" s="109"/>
      <c r="E998" s="109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  <c r="AA998" s="109"/>
      <c r="AB998" s="109"/>
      <c r="AC998" s="109"/>
      <c r="AD998" s="109"/>
      <c r="AE998" s="109"/>
      <c r="AF998" s="109"/>
      <c r="AG998" s="109"/>
      <c r="AH998" s="109"/>
      <c r="AI998" s="109"/>
      <c r="AJ998" s="109"/>
      <c r="AK998" s="109"/>
      <c r="AL998" s="109"/>
      <c r="AM998" s="109"/>
      <c r="AN998" s="109"/>
      <c r="AO998" s="109"/>
      <c r="AP998" s="109"/>
      <c r="AQ998" s="109"/>
      <c r="AR998" s="109"/>
      <c r="AS998" s="109"/>
      <c r="AT998" s="109"/>
      <c r="AU998" s="109"/>
      <c r="AV998" s="109"/>
    </row>
    <row r="999">
      <c r="A999" s="109"/>
      <c r="B999" s="109"/>
      <c r="C999" s="109"/>
      <c r="D999" s="109"/>
      <c r="E999" s="109"/>
      <c r="F999" s="109"/>
      <c r="G999" s="109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  <c r="AA999" s="109"/>
      <c r="AB999" s="109"/>
      <c r="AC999" s="109"/>
      <c r="AD999" s="109"/>
      <c r="AE999" s="109"/>
      <c r="AF999" s="109"/>
      <c r="AG999" s="109"/>
      <c r="AH999" s="109"/>
      <c r="AI999" s="109"/>
      <c r="AJ999" s="109"/>
      <c r="AK999" s="109"/>
      <c r="AL999" s="109"/>
      <c r="AM999" s="109"/>
      <c r="AN999" s="109"/>
      <c r="AO999" s="109"/>
      <c r="AP999" s="109"/>
      <c r="AQ999" s="109"/>
      <c r="AR999" s="109"/>
      <c r="AS999" s="109"/>
      <c r="AT999" s="109"/>
      <c r="AU999" s="109"/>
      <c r="AV999" s="109"/>
    </row>
    <row r="1000">
      <c r="A1000" s="109"/>
      <c r="B1000" s="109"/>
      <c r="C1000" s="109"/>
      <c r="D1000" s="109"/>
      <c r="E1000" s="109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109"/>
      <c r="P1000" s="109"/>
      <c r="Q1000" s="109"/>
      <c r="R1000" s="109"/>
      <c r="S1000" s="109"/>
      <c r="T1000" s="109"/>
      <c r="U1000" s="109"/>
      <c r="V1000" s="109"/>
      <c r="W1000" s="109"/>
      <c r="X1000" s="109"/>
      <c r="Y1000" s="109"/>
      <c r="Z1000" s="109"/>
      <c r="AA1000" s="109"/>
      <c r="AB1000" s="109"/>
      <c r="AC1000" s="109"/>
      <c r="AD1000" s="109"/>
      <c r="AE1000" s="109"/>
      <c r="AF1000" s="109"/>
      <c r="AG1000" s="109"/>
      <c r="AH1000" s="109"/>
      <c r="AI1000" s="109"/>
      <c r="AJ1000" s="109"/>
      <c r="AK1000" s="109"/>
      <c r="AL1000" s="109"/>
      <c r="AM1000" s="109"/>
      <c r="AN1000" s="109"/>
      <c r="AO1000" s="109"/>
      <c r="AP1000" s="109"/>
      <c r="AQ1000" s="109"/>
      <c r="AR1000" s="109"/>
      <c r="AS1000" s="109"/>
      <c r="AT1000" s="109"/>
      <c r="AU1000" s="109"/>
      <c r="AV1000" s="109"/>
    </row>
    <row r="1001">
      <c r="A1001" s="109"/>
      <c r="B1001" s="109"/>
      <c r="C1001" s="109"/>
      <c r="D1001" s="109"/>
      <c r="E1001" s="109"/>
      <c r="F1001" s="109"/>
      <c r="G1001" s="109"/>
      <c r="H1001" s="109"/>
      <c r="I1001" s="109"/>
      <c r="J1001" s="109"/>
      <c r="K1001" s="109"/>
      <c r="L1001" s="109"/>
      <c r="M1001" s="109"/>
      <c r="N1001" s="109"/>
      <c r="O1001" s="109"/>
      <c r="P1001" s="109"/>
      <c r="Q1001" s="109"/>
      <c r="R1001" s="109"/>
      <c r="S1001" s="109"/>
      <c r="T1001" s="109"/>
      <c r="U1001" s="109"/>
      <c r="V1001" s="109"/>
      <c r="W1001" s="109"/>
      <c r="X1001" s="109"/>
      <c r="Y1001" s="109"/>
      <c r="Z1001" s="109"/>
      <c r="AA1001" s="109"/>
      <c r="AB1001" s="109"/>
      <c r="AC1001" s="109"/>
      <c r="AD1001" s="109"/>
      <c r="AE1001" s="109"/>
      <c r="AF1001" s="109"/>
      <c r="AG1001" s="109"/>
      <c r="AH1001" s="109"/>
      <c r="AI1001" s="109"/>
      <c r="AJ1001" s="109"/>
      <c r="AK1001" s="109"/>
      <c r="AL1001" s="109"/>
      <c r="AM1001" s="109"/>
      <c r="AN1001" s="109"/>
      <c r="AO1001" s="109"/>
      <c r="AP1001" s="109"/>
      <c r="AQ1001" s="109"/>
      <c r="AR1001" s="109"/>
      <c r="AS1001" s="109"/>
      <c r="AT1001" s="109"/>
      <c r="AU1001" s="109"/>
      <c r="AV1001" s="109"/>
    </row>
    <row r="1002">
      <c r="A1002" s="109"/>
      <c r="B1002" s="109"/>
      <c r="C1002" s="109"/>
      <c r="D1002" s="109"/>
      <c r="E1002" s="109"/>
      <c r="F1002" s="109"/>
      <c r="G1002" s="109"/>
      <c r="H1002" s="109"/>
      <c r="I1002" s="109"/>
      <c r="J1002" s="109"/>
      <c r="K1002" s="109"/>
      <c r="L1002" s="109"/>
      <c r="M1002" s="109"/>
      <c r="N1002" s="109"/>
      <c r="O1002" s="109"/>
      <c r="P1002" s="109"/>
      <c r="Q1002" s="109"/>
      <c r="R1002" s="109"/>
      <c r="S1002" s="109"/>
      <c r="T1002" s="109"/>
      <c r="U1002" s="109"/>
      <c r="V1002" s="109"/>
      <c r="W1002" s="109"/>
      <c r="X1002" s="109"/>
      <c r="Y1002" s="109"/>
      <c r="Z1002" s="109"/>
      <c r="AA1002" s="109"/>
      <c r="AB1002" s="109"/>
      <c r="AC1002" s="109"/>
      <c r="AD1002" s="109"/>
      <c r="AE1002" s="109"/>
      <c r="AF1002" s="109"/>
      <c r="AG1002" s="109"/>
      <c r="AH1002" s="109"/>
      <c r="AI1002" s="109"/>
      <c r="AJ1002" s="109"/>
      <c r="AK1002" s="109"/>
      <c r="AL1002" s="109"/>
      <c r="AM1002" s="109"/>
      <c r="AN1002" s="109"/>
      <c r="AO1002" s="109"/>
      <c r="AP1002" s="109"/>
      <c r="AQ1002" s="109"/>
      <c r="AR1002" s="109"/>
      <c r="AS1002" s="109"/>
      <c r="AT1002" s="109"/>
      <c r="AU1002" s="109"/>
      <c r="AV1002" s="109"/>
    </row>
    <row r="1003">
      <c r="A1003" s="109"/>
      <c r="B1003" s="109"/>
      <c r="C1003" s="109"/>
      <c r="D1003" s="109"/>
      <c r="E1003" s="109"/>
      <c r="F1003" s="109"/>
      <c r="G1003" s="109"/>
      <c r="H1003" s="109"/>
      <c r="I1003" s="109"/>
      <c r="J1003" s="109"/>
      <c r="K1003" s="109"/>
      <c r="L1003" s="109"/>
      <c r="M1003" s="109"/>
      <c r="N1003" s="109"/>
      <c r="O1003" s="109"/>
      <c r="P1003" s="109"/>
      <c r="Q1003" s="109"/>
      <c r="R1003" s="109"/>
      <c r="S1003" s="109"/>
      <c r="T1003" s="109"/>
      <c r="U1003" s="109"/>
      <c r="V1003" s="109"/>
      <c r="W1003" s="109"/>
      <c r="X1003" s="109"/>
      <c r="Y1003" s="109"/>
      <c r="Z1003" s="109"/>
      <c r="AA1003" s="109"/>
      <c r="AB1003" s="109"/>
      <c r="AC1003" s="109"/>
      <c r="AD1003" s="109"/>
      <c r="AE1003" s="109"/>
      <c r="AF1003" s="109"/>
      <c r="AG1003" s="109"/>
      <c r="AH1003" s="109"/>
      <c r="AI1003" s="109"/>
      <c r="AJ1003" s="109"/>
      <c r="AK1003" s="109"/>
      <c r="AL1003" s="109"/>
      <c r="AM1003" s="109"/>
      <c r="AN1003" s="109"/>
      <c r="AO1003" s="109"/>
      <c r="AP1003" s="109"/>
      <c r="AQ1003" s="109"/>
      <c r="AR1003" s="109"/>
      <c r="AS1003" s="109"/>
      <c r="AT1003" s="109"/>
      <c r="AU1003" s="109"/>
      <c r="AV1003" s="109"/>
    </row>
    <row r="1004">
      <c r="A1004" s="109"/>
      <c r="B1004" s="109"/>
      <c r="C1004" s="109"/>
      <c r="D1004" s="109"/>
      <c r="E1004" s="109"/>
      <c r="F1004" s="109"/>
      <c r="G1004" s="109"/>
      <c r="H1004" s="109"/>
      <c r="I1004" s="109"/>
      <c r="J1004" s="109"/>
      <c r="K1004" s="109"/>
      <c r="L1004" s="109"/>
      <c r="M1004" s="109"/>
      <c r="N1004" s="109"/>
      <c r="O1004" s="109"/>
      <c r="P1004" s="109"/>
      <c r="Q1004" s="109"/>
      <c r="R1004" s="109"/>
      <c r="S1004" s="109"/>
      <c r="T1004" s="109"/>
      <c r="U1004" s="109"/>
      <c r="V1004" s="109"/>
      <c r="W1004" s="109"/>
      <c r="X1004" s="109"/>
      <c r="Y1004" s="109"/>
      <c r="Z1004" s="109"/>
      <c r="AA1004" s="109"/>
      <c r="AB1004" s="109"/>
      <c r="AC1004" s="109"/>
      <c r="AD1004" s="109"/>
      <c r="AE1004" s="109"/>
      <c r="AF1004" s="109"/>
      <c r="AG1004" s="109"/>
      <c r="AH1004" s="109"/>
      <c r="AI1004" s="109"/>
      <c r="AJ1004" s="109"/>
      <c r="AK1004" s="109"/>
      <c r="AL1004" s="109"/>
      <c r="AM1004" s="109"/>
      <c r="AN1004" s="109"/>
      <c r="AO1004" s="109"/>
      <c r="AP1004" s="109"/>
      <c r="AQ1004" s="109"/>
      <c r="AR1004" s="109"/>
      <c r="AS1004" s="109"/>
      <c r="AT1004" s="109"/>
      <c r="AU1004" s="109"/>
      <c r="AV1004" s="109"/>
    </row>
    <row r="1005">
      <c r="A1005" s="109"/>
      <c r="B1005" s="109"/>
      <c r="C1005" s="109"/>
      <c r="D1005" s="109"/>
      <c r="E1005" s="109"/>
      <c r="F1005" s="109"/>
      <c r="G1005" s="109"/>
      <c r="H1005" s="109"/>
      <c r="I1005" s="109"/>
      <c r="J1005" s="109"/>
      <c r="K1005" s="109"/>
      <c r="L1005" s="109"/>
      <c r="M1005" s="109"/>
      <c r="N1005" s="109"/>
      <c r="O1005" s="109"/>
      <c r="P1005" s="109"/>
      <c r="Q1005" s="109"/>
      <c r="R1005" s="109"/>
      <c r="S1005" s="109"/>
      <c r="T1005" s="109"/>
      <c r="U1005" s="109"/>
      <c r="V1005" s="109"/>
      <c r="W1005" s="109"/>
      <c r="X1005" s="109"/>
      <c r="Y1005" s="109"/>
      <c r="Z1005" s="109"/>
      <c r="AA1005" s="109"/>
      <c r="AB1005" s="109"/>
      <c r="AC1005" s="109"/>
      <c r="AD1005" s="109"/>
      <c r="AE1005" s="109"/>
      <c r="AF1005" s="109"/>
      <c r="AG1005" s="109"/>
      <c r="AH1005" s="109"/>
      <c r="AI1005" s="109"/>
      <c r="AJ1005" s="109"/>
      <c r="AK1005" s="109"/>
      <c r="AL1005" s="109"/>
      <c r="AM1005" s="109"/>
      <c r="AN1005" s="109"/>
      <c r="AO1005" s="109"/>
      <c r="AP1005" s="109"/>
      <c r="AQ1005" s="109"/>
      <c r="AR1005" s="109"/>
      <c r="AS1005" s="109"/>
      <c r="AT1005" s="109"/>
      <c r="AU1005" s="109"/>
      <c r="AV1005" s="109"/>
    </row>
    <row r="1006">
      <c r="A1006" s="109"/>
      <c r="B1006" s="109"/>
      <c r="C1006" s="109"/>
      <c r="D1006" s="109"/>
      <c r="E1006" s="109"/>
      <c r="F1006" s="109"/>
      <c r="G1006" s="109"/>
      <c r="H1006" s="109"/>
      <c r="I1006" s="109"/>
      <c r="J1006" s="109"/>
      <c r="K1006" s="109"/>
      <c r="L1006" s="109"/>
      <c r="M1006" s="109"/>
      <c r="N1006" s="109"/>
      <c r="O1006" s="109"/>
      <c r="P1006" s="109"/>
      <c r="Q1006" s="109"/>
      <c r="R1006" s="109"/>
      <c r="S1006" s="109"/>
      <c r="T1006" s="109"/>
      <c r="U1006" s="109"/>
      <c r="V1006" s="109"/>
      <c r="W1006" s="109"/>
      <c r="X1006" s="109"/>
      <c r="Y1006" s="109"/>
      <c r="Z1006" s="109"/>
      <c r="AA1006" s="109"/>
      <c r="AB1006" s="109"/>
      <c r="AC1006" s="109"/>
      <c r="AD1006" s="109"/>
      <c r="AE1006" s="109"/>
      <c r="AF1006" s="109"/>
      <c r="AG1006" s="109"/>
      <c r="AH1006" s="109"/>
      <c r="AI1006" s="109"/>
      <c r="AJ1006" s="109"/>
      <c r="AK1006" s="109"/>
      <c r="AL1006" s="109"/>
      <c r="AM1006" s="109"/>
      <c r="AN1006" s="109"/>
      <c r="AO1006" s="109"/>
      <c r="AP1006" s="109"/>
      <c r="AQ1006" s="109"/>
      <c r="AR1006" s="109"/>
      <c r="AS1006" s="109"/>
      <c r="AT1006" s="109"/>
      <c r="AU1006" s="109"/>
      <c r="AV1006" s="109"/>
    </row>
    <row r="1007">
      <c r="A1007" s="109"/>
      <c r="B1007" s="109"/>
      <c r="C1007" s="109"/>
      <c r="D1007" s="109"/>
      <c r="E1007" s="109"/>
      <c r="F1007" s="109"/>
      <c r="G1007" s="109"/>
      <c r="H1007" s="109"/>
      <c r="I1007" s="109"/>
      <c r="J1007" s="109"/>
      <c r="K1007" s="109"/>
      <c r="L1007" s="109"/>
      <c r="M1007" s="109"/>
      <c r="N1007" s="109"/>
      <c r="O1007" s="109"/>
      <c r="P1007" s="109"/>
      <c r="Q1007" s="109"/>
      <c r="R1007" s="109"/>
      <c r="S1007" s="109"/>
      <c r="T1007" s="109"/>
      <c r="U1007" s="109"/>
      <c r="V1007" s="109"/>
      <c r="W1007" s="109"/>
      <c r="X1007" s="109"/>
      <c r="Y1007" s="109"/>
      <c r="Z1007" s="109"/>
      <c r="AA1007" s="109"/>
      <c r="AB1007" s="109"/>
      <c r="AC1007" s="109"/>
      <c r="AD1007" s="109"/>
      <c r="AE1007" s="109"/>
      <c r="AF1007" s="109"/>
      <c r="AG1007" s="109"/>
      <c r="AH1007" s="109"/>
      <c r="AI1007" s="109"/>
      <c r="AJ1007" s="109"/>
      <c r="AK1007" s="109"/>
      <c r="AL1007" s="109"/>
      <c r="AM1007" s="109"/>
      <c r="AN1007" s="109"/>
      <c r="AO1007" s="109"/>
      <c r="AP1007" s="109"/>
      <c r="AQ1007" s="109"/>
      <c r="AR1007" s="109"/>
      <c r="AS1007" s="109"/>
      <c r="AT1007" s="109"/>
      <c r="AU1007" s="109"/>
      <c r="AV1007" s="109"/>
    </row>
    <row r="1008">
      <c r="A1008" s="109"/>
      <c r="B1008" s="109"/>
      <c r="C1008" s="109"/>
      <c r="D1008" s="109"/>
      <c r="E1008" s="109"/>
      <c r="F1008" s="109"/>
      <c r="G1008" s="109"/>
      <c r="H1008" s="109"/>
      <c r="I1008" s="109"/>
      <c r="J1008" s="109"/>
      <c r="K1008" s="109"/>
      <c r="L1008" s="109"/>
      <c r="M1008" s="109"/>
      <c r="N1008" s="109"/>
      <c r="O1008" s="109"/>
      <c r="P1008" s="109"/>
      <c r="Q1008" s="109"/>
      <c r="R1008" s="109"/>
      <c r="S1008" s="109"/>
      <c r="T1008" s="109"/>
      <c r="U1008" s="109"/>
      <c r="V1008" s="109"/>
      <c r="W1008" s="109"/>
      <c r="X1008" s="109"/>
      <c r="Y1008" s="109"/>
      <c r="Z1008" s="109"/>
      <c r="AA1008" s="109"/>
      <c r="AB1008" s="109"/>
      <c r="AC1008" s="109"/>
      <c r="AD1008" s="109"/>
      <c r="AE1008" s="109"/>
      <c r="AF1008" s="109"/>
      <c r="AG1008" s="109"/>
      <c r="AH1008" s="109"/>
      <c r="AI1008" s="109"/>
      <c r="AJ1008" s="109"/>
      <c r="AK1008" s="109"/>
      <c r="AL1008" s="109"/>
      <c r="AM1008" s="109"/>
      <c r="AN1008" s="109"/>
      <c r="AO1008" s="109"/>
      <c r="AP1008" s="109"/>
      <c r="AQ1008" s="109"/>
      <c r="AR1008" s="109"/>
      <c r="AS1008" s="109"/>
      <c r="AT1008" s="109"/>
      <c r="AU1008" s="109"/>
      <c r="AV1008" s="109"/>
    </row>
    <row r="1009">
      <c r="A1009" s="109"/>
      <c r="B1009" s="109"/>
      <c r="C1009" s="109"/>
      <c r="D1009" s="109"/>
      <c r="E1009" s="109"/>
      <c r="F1009" s="109"/>
      <c r="G1009" s="109"/>
      <c r="H1009" s="109"/>
      <c r="I1009" s="109"/>
      <c r="J1009" s="109"/>
      <c r="K1009" s="109"/>
      <c r="L1009" s="109"/>
      <c r="M1009" s="109"/>
      <c r="N1009" s="109"/>
      <c r="O1009" s="109"/>
      <c r="P1009" s="109"/>
      <c r="Q1009" s="109"/>
      <c r="R1009" s="109"/>
      <c r="S1009" s="109"/>
      <c r="T1009" s="109"/>
      <c r="U1009" s="109"/>
      <c r="V1009" s="109"/>
      <c r="W1009" s="109"/>
      <c r="X1009" s="109"/>
      <c r="Y1009" s="109"/>
      <c r="Z1009" s="109"/>
      <c r="AA1009" s="109"/>
      <c r="AB1009" s="109"/>
      <c r="AC1009" s="109"/>
      <c r="AD1009" s="109"/>
      <c r="AE1009" s="109"/>
      <c r="AF1009" s="109"/>
      <c r="AG1009" s="109"/>
      <c r="AH1009" s="109"/>
      <c r="AI1009" s="109"/>
      <c r="AJ1009" s="109"/>
      <c r="AK1009" s="109"/>
      <c r="AL1009" s="109"/>
      <c r="AM1009" s="109"/>
      <c r="AN1009" s="109"/>
      <c r="AO1009" s="109"/>
      <c r="AP1009" s="109"/>
      <c r="AQ1009" s="109"/>
      <c r="AR1009" s="109"/>
      <c r="AS1009" s="109"/>
      <c r="AT1009" s="109"/>
      <c r="AU1009" s="109"/>
      <c r="AV1009" s="109"/>
    </row>
    <row r="1010">
      <c r="A1010" s="109"/>
      <c r="B1010" s="109"/>
      <c r="C1010" s="109"/>
      <c r="D1010" s="109"/>
      <c r="E1010" s="109"/>
      <c r="F1010" s="109"/>
      <c r="G1010" s="109"/>
      <c r="H1010" s="109"/>
      <c r="I1010" s="109"/>
      <c r="J1010" s="109"/>
      <c r="K1010" s="109"/>
      <c r="L1010" s="109"/>
      <c r="M1010" s="109"/>
      <c r="N1010" s="109"/>
      <c r="O1010" s="109"/>
      <c r="P1010" s="109"/>
      <c r="Q1010" s="109"/>
      <c r="R1010" s="109"/>
      <c r="S1010" s="109"/>
      <c r="T1010" s="109"/>
      <c r="U1010" s="109"/>
      <c r="V1010" s="109"/>
      <c r="W1010" s="109"/>
      <c r="X1010" s="109"/>
      <c r="Y1010" s="109"/>
      <c r="Z1010" s="109"/>
      <c r="AA1010" s="109"/>
      <c r="AB1010" s="109"/>
      <c r="AC1010" s="109"/>
      <c r="AD1010" s="109"/>
      <c r="AE1010" s="109"/>
      <c r="AF1010" s="109"/>
      <c r="AG1010" s="109"/>
      <c r="AH1010" s="109"/>
      <c r="AI1010" s="109"/>
      <c r="AJ1010" s="109"/>
      <c r="AK1010" s="109"/>
      <c r="AL1010" s="109"/>
      <c r="AM1010" s="109"/>
      <c r="AN1010" s="109"/>
      <c r="AO1010" s="109"/>
      <c r="AP1010" s="109"/>
      <c r="AQ1010" s="109"/>
      <c r="AR1010" s="109"/>
      <c r="AS1010" s="109"/>
      <c r="AT1010" s="109"/>
      <c r="AU1010" s="109"/>
      <c r="AV1010" s="109"/>
    </row>
    <row r="1011">
      <c r="A1011" s="109"/>
      <c r="B1011" s="109"/>
      <c r="C1011" s="109"/>
      <c r="D1011" s="109"/>
      <c r="E1011" s="109"/>
      <c r="F1011" s="109"/>
      <c r="G1011" s="109"/>
      <c r="H1011" s="109"/>
      <c r="I1011" s="109"/>
      <c r="J1011" s="109"/>
      <c r="K1011" s="109"/>
      <c r="L1011" s="109"/>
      <c r="M1011" s="109"/>
      <c r="N1011" s="109"/>
      <c r="O1011" s="109"/>
      <c r="P1011" s="109"/>
      <c r="Q1011" s="109"/>
      <c r="R1011" s="109"/>
      <c r="S1011" s="109"/>
      <c r="T1011" s="109"/>
      <c r="U1011" s="109"/>
      <c r="V1011" s="109"/>
      <c r="W1011" s="109"/>
      <c r="X1011" s="109"/>
      <c r="Y1011" s="109"/>
      <c r="Z1011" s="109"/>
      <c r="AA1011" s="109"/>
      <c r="AB1011" s="109"/>
      <c r="AC1011" s="109"/>
      <c r="AD1011" s="109"/>
      <c r="AE1011" s="109"/>
      <c r="AF1011" s="109"/>
      <c r="AG1011" s="109"/>
      <c r="AH1011" s="109"/>
      <c r="AI1011" s="109"/>
      <c r="AJ1011" s="109"/>
      <c r="AK1011" s="109"/>
      <c r="AL1011" s="109"/>
      <c r="AM1011" s="109"/>
      <c r="AN1011" s="109"/>
      <c r="AO1011" s="109"/>
      <c r="AP1011" s="109"/>
      <c r="AQ1011" s="109"/>
      <c r="AR1011" s="109"/>
      <c r="AS1011" s="109"/>
      <c r="AT1011" s="109"/>
      <c r="AU1011" s="109"/>
      <c r="AV1011" s="109"/>
    </row>
  </sheetData>
  <mergeCells count="8">
    <mergeCell ref="B9:C9"/>
    <mergeCell ref="F9:G9"/>
    <mergeCell ref="J9:K9"/>
    <mergeCell ref="N9:O9"/>
    <mergeCell ref="B8:C8"/>
    <mergeCell ref="F8:G8"/>
    <mergeCell ref="J8:K8"/>
    <mergeCell ref="N8:O8"/>
  </mergeCells>
  <drawing r:id="rId1"/>
</worksheet>
</file>