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wanarutboonyung/Desktop/Works/OASYS/Scheduling/"/>
    </mc:Choice>
  </mc:AlternateContent>
  <xr:revisionPtr revIDLastSave="0" documentId="13_ncr:1_{F961CBA0-B1C6-CF4B-9F95-0E35D06A026D}" xr6:coauthVersionLast="45" xr6:coauthVersionMax="45" xr10:uidLastSave="{00000000-0000-0000-0000-000000000000}"/>
  <bookViews>
    <workbookView xWindow="0" yWindow="460" windowWidth="16800" windowHeight="19760" xr2:uid="{00000000-000D-0000-FFFF-FFFF00000000}"/>
  </bookViews>
  <sheets>
    <sheet name="BOQ Activity" sheetId="1" r:id="rId1"/>
    <sheet name="Sheet1" sheetId="2" r:id="rId2"/>
  </sheets>
  <definedNames>
    <definedName name="_xlnm._FilterDatabase" localSheetId="0" hidden="1">'BOQ Activity'!$A$1:$J$253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1" i="1" l="1"/>
  <c r="I250" i="1"/>
  <c r="I249" i="1"/>
  <c r="I248" i="1"/>
  <c r="I247" i="1"/>
  <c r="I245" i="1"/>
  <c r="I244" i="1"/>
  <c r="I243" i="1"/>
  <c r="I242" i="1"/>
  <c r="I241" i="1"/>
  <c r="I239" i="1"/>
  <c r="I238" i="1"/>
  <c r="I237" i="1"/>
  <c r="I236" i="1"/>
  <c r="I235" i="1"/>
  <c r="I208" i="1"/>
  <c r="I207" i="1"/>
  <c r="I206" i="1"/>
  <c r="I205" i="1"/>
  <c r="I203" i="1"/>
  <c r="I200" i="1"/>
  <c r="I199" i="1"/>
  <c r="I198" i="1"/>
  <c r="I197" i="1"/>
  <c r="I196" i="1"/>
  <c r="I194" i="1"/>
  <c r="I191" i="1"/>
  <c r="I190" i="1"/>
  <c r="I189" i="1"/>
  <c r="I188" i="1"/>
  <c r="I187" i="1"/>
  <c r="I185" i="1"/>
  <c r="I184" i="1"/>
  <c r="I183" i="1"/>
  <c r="I182" i="1"/>
  <c r="I181" i="1"/>
  <c r="I177" i="1"/>
  <c r="I176" i="1"/>
  <c r="I175" i="1"/>
  <c r="I174" i="1"/>
  <c r="I173" i="1"/>
  <c r="I171" i="1"/>
  <c r="I170" i="1"/>
  <c r="I168" i="1"/>
  <c r="I165" i="1"/>
  <c r="I163" i="1"/>
  <c r="I162" i="1"/>
  <c r="I161" i="1"/>
  <c r="I160" i="1"/>
  <c r="I159" i="1"/>
  <c r="I158" i="1"/>
  <c r="I156" i="1"/>
  <c r="I155" i="1"/>
  <c r="I152" i="1"/>
  <c r="I151" i="1"/>
  <c r="I150" i="1"/>
  <c r="I149" i="1"/>
  <c r="I148" i="1"/>
  <c r="I146" i="1"/>
  <c r="I145" i="1"/>
  <c r="I144" i="1"/>
  <c r="I142" i="1"/>
  <c r="I141" i="1"/>
  <c r="I140" i="1"/>
  <c r="I137" i="1"/>
  <c r="I136" i="1"/>
  <c r="I135" i="1"/>
  <c r="I133" i="1"/>
  <c r="I131" i="1"/>
  <c r="I130" i="1"/>
  <c r="I129" i="1"/>
  <c r="I128" i="1"/>
  <c r="I127" i="1"/>
  <c r="I125" i="1"/>
  <c r="I124" i="1"/>
  <c r="I121" i="1"/>
  <c r="I120" i="1"/>
  <c r="I119" i="1"/>
  <c r="I118" i="1"/>
  <c r="I117" i="1"/>
  <c r="I115" i="1"/>
  <c r="I114" i="1"/>
  <c r="I113" i="1"/>
  <c r="I111" i="1"/>
  <c r="I110" i="1"/>
  <c r="I109" i="1"/>
  <c r="I106" i="1"/>
  <c r="I105" i="1"/>
  <c r="I104" i="1"/>
  <c r="I102" i="1"/>
  <c r="I101" i="1"/>
  <c r="I100" i="1"/>
  <c r="I99" i="1"/>
  <c r="I98" i="1"/>
  <c r="I97" i="1"/>
  <c r="I95" i="1"/>
  <c r="I92" i="1"/>
  <c r="I91" i="1"/>
  <c r="I90" i="1"/>
  <c r="I89" i="1"/>
  <c r="I88" i="1"/>
  <c r="I86" i="1"/>
  <c r="I85" i="1"/>
  <c r="I84" i="1"/>
  <c r="I82" i="1"/>
  <c r="I81" i="1"/>
  <c r="I80" i="1"/>
  <c r="I77" i="1"/>
  <c r="I76" i="1"/>
  <c r="I75" i="1"/>
  <c r="I73" i="1"/>
  <c r="I72" i="1"/>
  <c r="I71" i="1"/>
  <c r="I70" i="1"/>
  <c r="I69" i="1"/>
  <c r="I68" i="1"/>
  <c r="I66" i="1"/>
  <c r="I63" i="1"/>
  <c r="I62" i="1"/>
  <c r="I61" i="1"/>
  <c r="I60" i="1"/>
  <c r="I59" i="1"/>
  <c r="I57" i="1"/>
  <c r="I56" i="1"/>
  <c r="I55" i="1"/>
  <c r="I53" i="1"/>
  <c r="I52" i="1"/>
  <c r="I51" i="1"/>
  <c r="I48" i="1"/>
  <c r="I47" i="1"/>
  <c r="I46" i="1"/>
  <c r="I44" i="1"/>
  <c r="I43" i="1"/>
  <c r="I42" i="1"/>
  <c r="I41" i="1"/>
  <c r="I40" i="1"/>
  <c r="I39" i="1"/>
  <c r="I37" i="1"/>
  <c r="G245" i="1"/>
  <c r="H252" i="1"/>
  <c r="H145" i="1" l="1"/>
  <c r="J145" i="1" s="1"/>
  <c r="H146" i="1"/>
  <c r="J146" i="1" s="1"/>
  <c r="H144" i="1"/>
  <c r="J144" i="1" s="1"/>
  <c r="F145" i="1"/>
  <c r="G145" i="1" s="1"/>
  <c r="F146" i="1"/>
  <c r="G146" i="1" s="1"/>
  <c r="F144" i="1"/>
  <c r="H182" i="1"/>
  <c r="J182" i="1" s="1"/>
  <c r="H183" i="1"/>
  <c r="J183" i="1"/>
  <c r="H184" i="1"/>
  <c r="J184" i="1"/>
  <c r="H185" i="1"/>
  <c r="J185" i="1" s="1"/>
  <c r="H181" i="1"/>
  <c r="J181" i="1" s="1"/>
  <c r="F185" i="1"/>
  <c r="G185" i="1" s="1"/>
  <c r="F184" i="1"/>
  <c r="G184" i="1" s="1"/>
  <c r="F183" i="1"/>
  <c r="G183" i="1" s="1"/>
  <c r="F182" i="1"/>
  <c r="G182" i="1" s="1"/>
  <c r="F181" i="1"/>
  <c r="H188" i="1"/>
  <c r="J188" i="1" s="1"/>
  <c r="H189" i="1"/>
  <c r="J189" i="1"/>
  <c r="H190" i="1"/>
  <c r="J190" i="1" s="1"/>
  <c r="H191" i="1"/>
  <c r="J191" i="1" s="1"/>
  <c r="H187" i="1"/>
  <c r="J187" i="1" s="1"/>
  <c r="F188" i="1"/>
  <c r="G188" i="1"/>
  <c r="F189" i="1"/>
  <c r="G189" i="1" s="1"/>
  <c r="F190" i="1"/>
  <c r="G190" i="1" s="1"/>
  <c r="F191" i="1"/>
  <c r="G191" i="1" s="1"/>
  <c r="G187" i="1"/>
  <c r="F187" i="1"/>
  <c r="H236" i="1"/>
  <c r="J236" i="1" s="1"/>
  <c r="H237" i="1"/>
  <c r="J237" i="1"/>
  <c r="H238" i="1"/>
  <c r="J238" i="1"/>
  <c r="H239" i="1"/>
  <c r="J239" i="1" s="1"/>
  <c r="H235" i="1"/>
  <c r="J235" i="1" s="1"/>
  <c r="F236" i="1"/>
  <c r="G236" i="1" s="1"/>
  <c r="F237" i="1"/>
  <c r="G237" i="1" s="1"/>
  <c r="F238" i="1"/>
  <c r="G238" i="1" s="1"/>
  <c r="F239" i="1"/>
  <c r="G239" i="1" s="1"/>
  <c r="F235" i="1"/>
  <c r="H141" i="1"/>
  <c r="J141" i="1" s="1"/>
  <c r="H142" i="1"/>
  <c r="J142" i="1" s="1"/>
  <c r="J140" i="1"/>
  <c r="H140" i="1"/>
  <c r="F141" i="1"/>
  <c r="G141" i="1" s="1"/>
  <c r="F142" i="1"/>
  <c r="G142" i="1" s="1"/>
  <c r="F140" i="1"/>
  <c r="H136" i="1"/>
  <c r="J136" i="1"/>
  <c r="H137" i="1"/>
  <c r="J137" i="1"/>
  <c r="J135" i="1"/>
  <c r="H135" i="1"/>
  <c r="F136" i="1"/>
  <c r="G136" i="1" s="1"/>
  <c r="F137" i="1"/>
  <c r="G137" i="1" s="1"/>
  <c r="F135" i="1"/>
  <c r="H114" i="1"/>
  <c r="J114" i="1"/>
  <c r="H115" i="1"/>
  <c r="J115" i="1" s="1"/>
  <c r="H113" i="1"/>
  <c r="J113" i="1" s="1"/>
  <c r="F114" i="1"/>
  <c r="G114" i="1"/>
  <c r="F115" i="1"/>
  <c r="G115" i="1"/>
  <c r="F113" i="1"/>
  <c r="F110" i="1"/>
  <c r="G110" i="1" s="1"/>
  <c r="F111" i="1"/>
  <c r="G111" i="1" s="1"/>
  <c r="H110" i="1"/>
  <c r="J110" i="1" s="1"/>
  <c r="H111" i="1"/>
  <c r="J111" i="1"/>
  <c r="J109" i="1"/>
  <c r="H109" i="1"/>
  <c r="F109" i="1"/>
  <c r="H105" i="1"/>
  <c r="J105" i="1"/>
  <c r="H106" i="1"/>
  <c r="J106" i="1" s="1"/>
  <c r="H104" i="1"/>
  <c r="J104" i="1" s="1"/>
  <c r="F105" i="1"/>
  <c r="G105" i="1"/>
  <c r="F106" i="1"/>
  <c r="G106" i="1"/>
  <c r="F104" i="1"/>
  <c r="G104" i="1" s="1"/>
  <c r="H81" i="1"/>
  <c r="J81" i="1"/>
  <c r="H82" i="1"/>
  <c r="J82" i="1"/>
  <c r="J55" i="1"/>
  <c r="H55" i="1"/>
  <c r="H46" i="1" l="1"/>
  <c r="J48" i="1"/>
  <c r="H48" i="1"/>
  <c r="J47" i="1"/>
  <c r="H47" i="1"/>
  <c r="J46" i="1" l="1"/>
  <c r="J85" i="1"/>
  <c r="J86" i="1"/>
  <c r="J84" i="1"/>
  <c r="F86" i="1"/>
  <c r="G86" i="1" s="1"/>
  <c r="F85" i="1"/>
  <c r="G85" i="1" s="1"/>
  <c r="F84" i="1"/>
  <c r="J77" i="1"/>
  <c r="J75" i="1"/>
  <c r="H75" i="1"/>
  <c r="J80" i="1"/>
  <c r="F82" i="1"/>
  <c r="G82" i="1" s="1"/>
  <c r="F81" i="1"/>
  <c r="G81" i="1" s="1"/>
  <c r="H80" i="1"/>
  <c r="F80" i="1"/>
  <c r="H77" i="1"/>
  <c r="F77" i="1"/>
  <c r="G77" i="1" s="1"/>
  <c r="J76" i="1"/>
  <c r="H76" i="1"/>
  <c r="F76" i="1"/>
  <c r="G76" i="1" s="1"/>
  <c r="F75" i="1"/>
  <c r="G75" i="1" s="1"/>
  <c r="G39" i="1" l="1"/>
  <c r="G41" i="1"/>
  <c r="G42" i="1"/>
  <c r="G43" i="1"/>
  <c r="G44" i="1"/>
  <c r="G48" i="1"/>
  <c r="G56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80" i="1"/>
  <c r="G84" i="1"/>
  <c r="G88" i="1"/>
  <c r="G89" i="1"/>
  <c r="G90" i="1"/>
  <c r="G91" i="1"/>
  <c r="G92" i="1"/>
  <c r="G93" i="1"/>
  <c r="G95" i="1"/>
  <c r="G97" i="1"/>
  <c r="G98" i="1"/>
  <c r="G99" i="1"/>
  <c r="G100" i="1"/>
  <c r="G101" i="1"/>
  <c r="G102" i="1"/>
  <c r="G109" i="1"/>
  <c r="G113" i="1"/>
  <c r="G117" i="1"/>
  <c r="G118" i="1"/>
  <c r="G119" i="1"/>
  <c r="G120" i="1"/>
  <c r="G121" i="1"/>
  <c r="G122" i="1"/>
  <c r="G124" i="1"/>
  <c r="G125" i="1"/>
  <c r="G127" i="1"/>
  <c r="G128" i="1"/>
  <c r="G129" i="1"/>
  <c r="G130" i="1"/>
  <c r="G131" i="1"/>
  <c r="G132" i="1"/>
  <c r="G133" i="1"/>
  <c r="G135" i="1"/>
  <c r="G140" i="1"/>
  <c r="G144" i="1"/>
  <c r="G148" i="1"/>
  <c r="G149" i="1"/>
  <c r="G150" i="1"/>
  <c r="G151" i="1"/>
  <c r="G152" i="1"/>
  <c r="G153" i="1"/>
  <c r="G155" i="1"/>
  <c r="G156" i="1"/>
  <c r="G158" i="1"/>
  <c r="G159" i="1"/>
  <c r="G160" i="1"/>
  <c r="G161" i="1"/>
  <c r="G162" i="1"/>
  <c r="G163" i="1"/>
  <c r="G165" i="1"/>
  <c r="G168" i="1"/>
  <c r="G170" i="1"/>
  <c r="G171" i="1"/>
  <c r="G173" i="1"/>
  <c r="G174" i="1"/>
  <c r="G175" i="1"/>
  <c r="G176" i="1"/>
  <c r="G177" i="1"/>
  <c r="G178" i="1"/>
  <c r="G181" i="1"/>
  <c r="G194" i="1"/>
  <c r="G195" i="1"/>
  <c r="G196" i="1"/>
  <c r="G197" i="1"/>
  <c r="G198" i="1"/>
  <c r="G199" i="1"/>
  <c r="G200" i="1"/>
  <c r="G201" i="1"/>
  <c r="G203" i="1"/>
  <c r="G205" i="1"/>
  <c r="G206" i="1"/>
  <c r="G207" i="1"/>
  <c r="G208" i="1"/>
  <c r="G211" i="1"/>
  <c r="G212" i="1"/>
  <c r="G213" i="1"/>
  <c r="G214" i="1"/>
  <c r="G215" i="1"/>
  <c r="G217" i="1"/>
  <c r="G218" i="1"/>
  <c r="G219" i="1"/>
  <c r="G220" i="1"/>
  <c r="G222" i="1"/>
  <c r="G223" i="1"/>
  <c r="G224" i="1"/>
  <c r="G225" i="1"/>
  <c r="G227" i="1"/>
  <c r="G228" i="1"/>
  <c r="G229" i="1"/>
  <c r="G230" i="1"/>
  <c r="G231" i="1"/>
  <c r="G233" i="1"/>
  <c r="G235" i="1"/>
  <c r="G241" i="1"/>
  <c r="G242" i="1"/>
  <c r="G243" i="1"/>
  <c r="G244" i="1"/>
  <c r="G247" i="1"/>
  <c r="G248" i="1"/>
  <c r="G249" i="1"/>
  <c r="G250" i="1"/>
  <c r="G251" i="1"/>
  <c r="G40" i="1"/>
  <c r="G37" i="1"/>
  <c r="H57" i="1"/>
  <c r="J57" i="1" s="1"/>
  <c r="F57" i="1"/>
  <c r="G57" i="1" s="1"/>
  <c r="H56" i="1"/>
  <c r="J56" i="1" s="1"/>
  <c r="F56" i="1"/>
  <c r="F55" i="1"/>
  <c r="G55" i="1" s="1"/>
  <c r="H53" i="1"/>
  <c r="J53" i="1" s="1"/>
  <c r="F53" i="1"/>
  <c r="G53" i="1" s="1"/>
  <c r="H52" i="1"/>
  <c r="J52" i="1" s="1"/>
  <c r="F52" i="1"/>
  <c r="G52" i="1" s="1"/>
  <c r="H51" i="1"/>
  <c r="F51" i="1"/>
  <c r="G51" i="1" s="1"/>
  <c r="F48" i="1"/>
  <c r="F47" i="1"/>
  <c r="G47" i="1" s="1"/>
  <c r="F46" i="1"/>
  <c r="F252" i="1" l="1"/>
  <c r="H253" i="1" s="1"/>
  <c r="G46" i="1"/>
  <c r="J51" i="1"/>
  <c r="C44" i="2"/>
  <c r="C43" i="2"/>
  <c r="C42" i="2"/>
  <c r="C41" i="2"/>
  <c r="F255" i="1" l="1"/>
  <c r="F257" i="1" s="1"/>
  <c r="F259" i="1" l="1"/>
  <c r="F261" i="1" s="1"/>
</calcChain>
</file>

<file path=xl/sharedStrings.xml><?xml version="1.0" encoding="utf-8"?>
<sst xmlns="http://schemas.openxmlformats.org/spreadsheetml/2006/main" count="842" uniqueCount="532">
  <si>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</si>
  <si>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</si>
  <si>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</si>
  <si>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</si>
  <si>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</si>
  <si>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</si>
  <si>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</si>
  <si>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</si>
  <si>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</si>
  <si>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</si>
  <si>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</si>
  <si>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</si>
  <si>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</si>
  <si>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</si>
  <si>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</si>
  <si>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</si>
  <si>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</si>
  <si>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</si>
  <si>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</si>
  <si>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</si>
  <si>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</si>
  <si>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</si>
  <si>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</si>
  <si>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</si>
  <si>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</si>
  <si>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</si>
  <si>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</si>
  <si>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</si>
  <si>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</si>
  <si>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</si>
  <si>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</si>
  <si>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</si>
  <si>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</si>
  <si>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</si>
  <si>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</si>
  <si>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</si>
  <si>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</si>
  <si>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</si>
  <si>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</si>
  <si>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</si>
  <si>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</si>
  <si>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</si>
  <si>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</si>
  <si>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</si>
  <si>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</si>
  <si>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</si>
  <si>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</si>
  <si>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</si>
  <si>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</si>
  <si>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</si>
  <si>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</si>
  <si>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</si>
  <si>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</si>
  <si>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</si>
  <si>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</si>
  <si>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</si>
  <si>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</si>
  <si>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</si>
  <si>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</si>
  <si>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</si>
  <si>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</si>
  <si>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</si>
  <si>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</si>
  <si>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</si>
  <si>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</si>
  <si>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</si>
  <si>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</si>
  <si>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</si>
  <si>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</si>
  <si>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</si>
  <si>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</si>
  <si>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</si>
  <si>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</si>
  <si>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</si>
  <si>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</si>
  <si>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</si>
  <si>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</si>
  <si>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</si>
  <si>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</si>
  <si>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</si>
  <si>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</si>
  <si>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</si>
  <si>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</si>
  <si>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</si>
  <si>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</si>
  <si>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</si>
  <si>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</si>
  <si>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</si>
  <si>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</si>
  <si>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</si>
  <si>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</si>
  <si>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</si>
  <si>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</si>
  <si>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</si>
  <si>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</si>
  <si>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</si>
  <si>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</si>
  <si>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</si>
  <si>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</si>
  <si>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</si>
  <si>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</si>
  <si>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</si>
  <si>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</si>
  <si>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</si>
  <si>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</si>
  <si>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</si>
  <si>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</si>
  <si>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</si>
  <si>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</si>
  <si>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</si>
  <si>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</si>
  <si>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</si>
  <si>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</si>
  <si>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</si>
  <si>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</si>
  <si>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</si>
  <si>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</si>
  <si>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</si>
  <si>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</si>
  <si>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</si>
  <si>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</si>
  <si>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</si>
  <si>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</si>
  <si>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</si>
  <si>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</si>
  <si>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</si>
  <si>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</si>
  <si>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</si>
  <si>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</si>
  <si>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</si>
  <si>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</si>
  <si>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</si>
  <si>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</si>
  <si>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</si>
  <si>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</si>
  <si>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</si>
  <si>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</si>
  <si>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</si>
  <si>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</si>
  <si>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</si>
  <si>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</si>
  <si>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</si>
  <si>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</si>
  <si>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</si>
  <si>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</si>
  <si>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</si>
  <si>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</si>
  <si>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</si>
  <si>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</si>
  <si>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</si>
  <si>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</si>
  <si>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</si>
  <si>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</si>
  <si>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</si>
  <si>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</si>
  <si>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</si>
  <si>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</si>
  <si>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</si>
  <si>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</si>
  <si>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</si>
  <si>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</si>
  <si>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</si>
  <si>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</si>
  <si>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</si>
  <si>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</si>
  <si>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</si>
  <si>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</si>
  <si>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</si>
  <si>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</si>
  <si>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</si>
  <si>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</si>
  <si>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</si>
  <si>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</si>
  <si>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</si>
  <si>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</si>
  <si>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</si>
  <si>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</si>
  <si>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</si>
  <si>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</si>
  <si>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</si>
  <si>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</si>
  <si>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</si>
  <si>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</si>
  <si>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</si>
  <si>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</si>
  <si>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</si>
  <si>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</si>
  <si>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</si>
  <si>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</si>
  <si>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</si>
  <si>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</si>
  <si>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</si>
  <si>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</si>
  <si>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</si>
  <si>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</si>
  <si>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</si>
  <si>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</si>
  <si>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</si>
  <si>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</si>
  <si>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</si>
  <si>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</si>
  <si>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</si>
  <si>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</si>
  <si>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</si>
  <si>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</si>
  <si>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</si>
  <si>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</si>
  <si>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</si>
  <si>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</si>
  <si>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</si>
  <si>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</si>
  <si>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</si>
  <si>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</si>
  <si>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</si>
  <si>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</si>
  <si>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</si>
  <si>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</si>
  <si>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</si>
  <si>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</si>
  <si>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</si>
  <si>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</si>
  <si>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</si>
  <si>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</si>
  <si>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</si>
  <si>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</si>
  <si>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</si>
  <si>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</si>
  <si>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</si>
  <si>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</si>
  <si>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</si>
  <si>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</si>
  <si>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</si>
  <si>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</si>
  <si>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</si>
  <si>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</si>
  <si>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</si>
  <si>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</si>
  <si>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</si>
  <si>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</si>
  <si>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</si>
  <si>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</si>
  <si>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</si>
  <si>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</si>
  <si>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</si>
  <si>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</si>
  <si>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</si>
  <si>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</si>
  <si>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</si>
  <si>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</si>
  <si>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</si>
  <si>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</si>
  <si>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Duration</t>
  </si>
  <si>
    <t>Resource type</t>
  </si>
  <si>
    <t>Engineer</t>
  </si>
  <si>
    <t>General worker</t>
  </si>
  <si>
    <t>Skilled carpenter</t>
  </si>
  <si>
    <t>Sanitary-Plumber</t>
  </si>
  <si>
    <t>Electrician</t>
  </si>
  <si>
    <t>งานโครงสร้างวิศวกรรม ชั้น 1</t>
  </si>
  <si>
    <t>งานโครงสร้างวิศวกรรม ชั้นใต้ดิน</t>
  </si>
  <si>
    <t>งานระบบระบายน้ำฝน</t>
  </si>
  <si>
    <t>งานระบบคอมพิวเตอร์</t>
  </si>
  <si>
    <t>งานขัดลอกสีทาผนังเดิม</t>
  </si>
  <si>
    <t>งานทาสีภายนอก (ทา 2 เที่ยว) ไม่รวมชั้นใต้ดิน</t>
  </si>
  <si>
    <t>งานทำความสะอาดและซ่อมแซมผนังกรุอิฐโชว์แนว (อ้างอิงราคางานขัดลอกสี)</t>
  </si>
  <si>
    <t>น้ำยาเคลือบผิวผนังอิฐโชว์แนว  (อ้างอิงค่าทาน้ำยากันเชื้อรา)</t>
  </si>
  <si>
    <t>งานรื้อถอนแผ่นวัสดุกันซึมหลังคาดาดฟ้า (รื้อขนไป)</t>
  </si>
  <si>
    <t>งานแผ่นวัสดุกันซึมแบบเป่าไฟผิวทราย</t>
  </si>
  <si>
    <t>ตะแกรงเหล็กฉีกกันนก XS-32</t>
  </si>
  <si>
    <t>งานรื้อถอน งานบริเวณ</t>
  </si>
  <si>
    <t>งานโครงสร้างวิศวกรรม งานบริเวณ</t>
  </si>
  <si>
    <t>งานสถาปัตยกรรม งานบริเวณ</t>
  </si>
  <si>
    <t>งานเครื่องเสียงประกาศ ชั้นใต้ดิน</t>
  </si>
  <si>
    <t>งานเครื่องเสียงประกาศ ชั้น 1</t>
  </si>
  <si>
    <t>งานเครื่องเสียงประกาศ ชั้น 2</t>
  </si>
  <si>
    <t>งานเครื่องเสียงประกาศ ชั้น 3</t>
  </si>
  <si>
    <t>งานเครื่องเสียงประกาศ ชั้น 4</t>
  </si>
  <si>
    <t>งานกล้องวงจรปิด ชั้น 1</t>
  </si>
  <si>
    <t>งานกล้องวงจรปิด ชั้น 2</t>
  </si>
  <si>
    <t>งานกล้องวงจรปิด ชั้น 3</t>
  </si>
  <si>
    <t>งานกล้องวงจรปิด ชั้น 4</t>
  </si>
  <si>
    <t>-</t>
  </si>
  <si>
    <t>ค่าแรงต่อคนต่อวัน</t>
  </si>
  <si>
    <t>งานรื้อถอน ชั้นใต้ดิน</t>
  </si>
  <si>
    <t>งานฝ้าเพดาน ชั้นใต้ดิน</t>
  </si>
  <si>
    <t>งานสุขภัณฑ์ AMERICAN STANDARD สีขาว หรือเทียบเท่า ชั้นใต้ดิน</t>
  </si>
  <si>
    <t>งานดวงโคมไฟฟ้า ชั้นใต้ดิน</t>
  </si>
  <si>
    <t>งานประตู - หน้าต่าง ชั้นใต้ดิน</t>
  </si>
  <si>
    <t>งานระบบท่อจ่ายน้ำประปา ชั้นใต้ดิน</t>
  </si>
  <si>
    <t>งานสวิทช์, เต้ารับไฟฟ้า ชั้นใต้ดิน</t>
  </si>
  <si>
    <t>งานพื้นชั้นใต้ดิน</t>
  </si>
  <si>
    <t>งานฝ้าเพดาน ชั้น 1</t>
  </si>
  <si>
    <t>งานระบบท่อน้ำโสโครก ท่อน้ำทิ้งทั่วไป และท่ออากาศ ชั้นใต้ดิน</t>
  </si>
  <si>
    <t>งานสายไฟฟ้า, ท่อร้อยสาย ชั้นใต้ดิน</t>
  </si>
  <si>
    <t>งานผนังชั้นใต้ดิน</t>
  </si>
  <si>
    <t>งานประตู - หน้าต่าง ชั้น 1</t>
  </si>
  <si>
    <t>งานสายลำโพง, ท่อร้อยสาย ชั้นใต้ดิน</t>
  </si>
  <si>
    <t>งานบันใดชั้นใต้ดิน</t>
  </si>
  <si>
    <t>งานฝ้าเพดาน ชั้น 2</t>
  </si>
  <si>
    <t>งานสุขภัณฑ์ AMERICAN STANDARD สีขาว หรือเทียบเท่า ชั้น 1</t>
  </si>
  <si>
    <t>งานสายระบบกล้องวงจรปิด, ท่อร้อยสาย ชั้นใต้ดิน</t>
  </si>
  <si>
    <t>งานสี (ทาสีรองพื้น 1 เที่ยว และ ทาสีจริง 2 เที่ยว)</t>
  </si>
  <si>
    <t>งานประตู - หน้าต่าง ชั้น 2</t>
  </si>
  <si>
    <t>งานระบบท่อจ่ายน้ำประปา  ชั้น 1</t>
  </si>
  <si>
    <t>งานดวงโคมไฟฟ้า ชั้น 1</t>
  </si>
  <si>
    <t xml:space="preserve">งานรื้อถอน ชั้น 1 </t>
  </si>
  <si>
    <t>งานฝ้าเพดาน ชั้น 3</t>
  </si>
  <si>
    <t>งานระบบท่อน้ำโสโครก ท่อน้ำทิ้งทั่วไป และท่ออากาศ ชั้น 1</t>
  </si>
  <si>
    <t>งานสวิทช์, เต้ารับไฟฟ้า ชั้น 1</t>
  </si>
  <si>
    <t>งานประตู - หน้าต่าง ชั้น 3</t>
  </si>
  <si>
    <t>งานสุขภัณฑ์ AMERICAN STANDARD สีขาว หรือเทียบเท่า ชั้น 2</t>
  </si>
  <si>
    <t>งานสายไฟฟ้า, ท่อร้อยสาย ชั้น 1</t>
  </si>
  <si>
    <t>งานพื้น ชั้น 1</t>
  </si>
  <si>
    <t>งานฝ้าเพดาน ชั้น 4</t>
  </si>
  <si>
    <t>งานระบบท่อจ่ายน้ำประปา ชั้น 2</t>
  </si>
  <si>
    <t>งานสายลำโพง, ท่อร้อยสาย ชั้น 1</t>
  </si>
  <si>
    <t>งานผนัง ชั้น 1</t>
  </si>
  <si>
    <t>งานประตู - หน้าต่าง ชั้น 4</t>
  </si>
  <si>
    <t>งานระบบท่อน้ำโสโครก ท่อน้ำทิ้งทั่วไป และท่ออากาศ ชั้น 2</t>
  </si>
  <si>
    <t>งานสายระบบกล้องวงจรปิด, ท่อร้อยสาย ชั้น 1</t>
  </si>
  <si>
    <t>งานบันได ชั้น 1</t>
  </si>
  <si>
    <t>งานสุขภัณฑ์ AMERICAN STANDARD สีขาว หรือเทียบเท่า ชั้น 3</t>
  </si>
  <si>
    <t>งานดวงโคมไฟฟ้า ชั้น 2</t>
  </si>
  <si>
    <t>งานสี (ทาสีรองพื้น 1 เที่ยว และ ทาสีจริง 2 เที่ยว) ชั้น 1</t>
  </si>
  <si>
    <t>งานระบบท่อจ่ายน้ำประปา ชั้น 3</t>
  </si>
  <si>
    <t>งานสวิทช์, เต้ารับไฟฟ้า ชั้น 2</t>
  </si>
  <si>
    <t>งานรื้อถอน ชั้น 2</t>
  </si>
  <si>
    <t>งานระบบท่อน้ำโสโครก ท่อน้ำทิ้งทั่วไป และท่ออากาศ ชั้น 3</t>
  </si>
  <si>
    <t>งานสายไฟฟ้า, ท่อร้อยสาย ชั้น 2</t>
  </si>
  <si>
    <t>งานพื้น ชั้น 2</t>
  </si>
  <si>
    <t>งานสุขภัณฑ์ AMERICAN STANDARD สีขาว หรือเทียบเท่า ชั้น 4</t>
  </si>
  <si>
    <t>งานสายลำโพง, ท่อร้อยสาย ชั้น 2</t>
  </si>
  <si>
    <t>งานผนัง ชั้น 2</t>
  </si>
  <si>
    <t>งานระบบท่อจ่ายน้ำประปา ชั้น 4</t>
  </si>
  <si>
    <t>งานสายระบบกล้องวงจรปิด, ท่อร้อยสาย ชั้น 2</t>
  </si>
  <si>
    <t>งานบันได ชั้น 2</t>
  </si>
  <si>
    <t>งานระบบท่อน้ำโสโครก ท่อน้ำทิ้งทั่วไป และท่ออากาศ ชั้น 4</t>
  </si>
  <si>
    <t>งานดวงโคมไฟฟ้า ชั้น 3</t>
  </si>
  <si>
    <t>งานสี (ทาสีรองพื้น 1 เที่ยว และ ทาสีจริง 2 เที่ยว) ชั้น 2</t>
  </si>
  <si>
    <t>งานสวิทช์, เต้ารับไฟฟ้า ชั้น 3</t>
  </si>
  <si>
    <t>งานรื้อถอน ชั้น 3</t>
  </si>
  <si>
    <t>งานสายไฟฟ้า, ท่อร้อยสาย ชั้น 3</t>
  </si>
  <si>
    <t>งานพื้น ชั้น 3</t>
  </si>
  <si>
    <t>งานสายลำโพง, ท่อร้อยสาย ชั้น 3</t>
  </si>
  <si>
    <t>งานผนัง ชั้น 3</t>
  </si>
  <si>
    <t>งานสายระบบกล้องวงจรปิด, ท่อร้อยสาย ชั้น 3</t>
  </si>
  <si>
    <t>งานบันได ชั้น 3</t>
  </si>
  <si>
    <t>งานดวงโคมไฟฟ้า ชั้น 4</t>
  </si>
  <si>
    <t>งานสี (ทาสีรองพื้น 1 เที่ยว และ ทาสีจริง 2 เที่ยว) ชั้น 3</t>
  </si>
  <si>
    <t>งานสวิทช์, เต้ารับไฟฟ้า ชั้น 4</t>
  </si>
  <si>
    <t>งานรื้อถอน ชั้น 4</t>
  </si>
  <si>
    <t>งานสายไฟฟ้า, ท่อร้อยสาย ชั้น 4</t>
  </si>
  <si>
    <t>งานพื้น ชั้น 4</t>
  </si>
  <si>
    <t>งานสายลำโพง, ท่อร้อยสาย ชั้น 4</t>
  </si>
  <si>
    <t>งานผนัง ชั้น 4</t>
  </si>
  <si>
    <t>งานสายระบบกล้องวงจรปิด, ท่อร้อยสาย ชั้น 4</t>
  </si>
  <si>
    <t>งานบันได ชั้น 4</t>
  </si>
  <si>
    <t>งานสี (ทาสีรองพื้น 1 เที่ยว และ ทาสีจริง 2 เที่ยว) ชั้น 4</t>
  </si>
  <si>
    <t>งานระบบแจ้งเหตุเพลิงไหม้</t>
  </si>
  <si>
    <t xml:space="preserve">งานระบบไฟฟ้า งานบริเวณ      </t>
  </si>
  <si>
    <t>หมวดงานระบบควบคุมไฟฟ้าแสงสว่างด้วยคอมพิวเตอร์ (TWO WIRE REMOTE CONTROL LIGHTING SYSTEM )</t>
  </si>
  <si>
    <t>งานกล้องวงจรปิดชั้นใต้ดิน</t>
  </si>
  <si>
    <t>ค่าเฉลี่ย
ค่าแรงต่อ
คนต่อวัน</t>
  </si>
  <si>
    <t>General Worker</t>
  </si>
  <si>
    <t>Skilled Carpenter</t>
  </si>
  <si>
    <t>Activity</t>
  </si>
  <si>
    <t>Chiang Mai Library Renovation Project</t>
  </si>
  <si>
    <t>Preparation</t>
  </si>
  <si>
    <t>Work on the building and surrounding area</t>
  </si>
  <si>
    <t>Public utility system works</t>
  </si>
  <si>
    <t>Interior system test</t>
  </si>
  <si>
    <t>4th floor</t>
  </si>
  <si>
    <t>3rd floor</t>
  </si>
  <si>
    <t>2nd floor</t>
  </si>
  <si>
    <t>1st floor</t>
  </si>
  <si>
    <t>Basement and outside areas</t>
  </si>
  <si>
    <t>Eletricity supply, sanitary and original item checking tasks</t>
  </si>
  <si>
    <t>Paperwork on item usage permission, shop drawing and project items</t>
  </si>
  <si>
    <t>Shop drawing of the 4th floor</t>
  </si>
  <si>
    <t>Shop drawing of the 3rd floor</t>
  </si>
  <si>
    <t>Shop drawing of the 2nd floor</t>
  </si>
  <si>
    <t>Shop drawing of the 1st floor</t>
  </si>
  <si>
    <t>Shop drawing of the basement</t>
  </si>
  <si>
    <t>Shop drawing of the outside areas</t>
  </si>
  <si>
    <t>Shop drawing of the landscpae</t>
  </si>
  <si>
    <t>Shop drawing of item renovation</t>
  </si>
  <si>
    <t>Shop drawing of item purchasing</t>
  </si>
  <si>
    <t>System test work, workshop for building users and As-Built Drawing</t>
  </si>
  <si>
    <t>Basement</t>
  </si>
  <si>
    <t>The whole building</t>
  </si>
  <si>
    <t>Building management and other works</t>
  </si>
  <si>
    <t>Renovation on the fourth floor</t>
  </si>
  <si>
    <t>Demolition work on the 4th floor (Dismantled)</t>
  </si>
  <si>
    <t>Architecture Work on the Fourth Floor</t>
  </si>
  <si>
    <t>Ceiling work</t>
  </si>
  <si>
    <t>Floor work</t>
  </si>
  <si>
    <t>Wall work</t>
  </si>
  <si>
    <t>Door and Window Work</t>
  </si>
  <si>
    <t>Staircase</t>
  </si>
  <si>
    <t>Painting work</t>
  </si>
  <si>
    <t>Sanitary ware</t>
  </si>
  <si>
    <t>Zone T-1 the area in front of the original buidling</t>
  </si>
  <si>
    <t>Zone T-2 the area in the middle</t>
  </si>
  <si>
    <t>Zone T3 the area behind the new building</t>
  </si>
  <si>
    <t>Sanitation system work on the fourth floor</t>
  </si>
  <si>
    <t>Water supply pipe system work</t>
  </si>
  <si>
    <t>Sewage pipe system, general sewer and air pipe</t>
  </si>
  <si>
    <t>Electrical system work on the 4th floor</t>
  </si>
  <si>
    <t>Electric lamp</t>
  </si>
  <si>
    <t>Switch and Electrical Socket</t>
  </si>
  <si>
    <t>Electrical work and conduits</t>
  </si>
  <si>
    <t>Speaker cable work and conduit</t>
  </si>
  <si>
    <t>CCTV system work and conduit pipe</t>
  </si>
  <si>
    <t>Durable goods and made to order work on the fourth floor</t>
  </si>
  <si>
    <t>Third Floor Renovation</t>
  </si>
  <si>
    <t>Demolition work on the third floor (Dismantled)</t>
  </si>
  <si>
    <t>Architecture Work on the Third Floor</t>
  </si>
  <si>
    <t>Sanitation system on the third floor</t>
  </si>
  <si>
    <t>Sewage pipe system work, general sewer and air pipe</t>
  </si>
  <si>
    <t>Electrical system work on the 3rd floor</t>
  </si>
  <si>
    <t>Durable goods procurement or made to order work on the 3rd floor</t>
  </si>
  <si>
    <t>Building renovation on the second floor</t>
  </si>
  <si>
    <t>Demolition on the 2nd floor (Dismantled)</t>
  </si>
  <si>
    <t>Second Floor Architecture</t>
  </si>
  <si>
    <t>Sanitation system work on the second floor</t>
  </si>
  <si>
    <t>Sewage Pipe System, general sewer and air pipe</t>
  </si>
  <si>
    <t>Electrical system work on the second floor</t>
  </si>
  <si>
    <t>Durable goods procurement or made to order work on the 2nd floor</t>
  </si>
  <si>
    <t>Renovation of the First Floor of the Building</t>
  </si>
  <si>
    <t>Demolition work on the 1st floor (Dismantled)</t>
  </si>
  <si>
    <t>Structural Engineering Work on the First Floor</t>
  </si>
  <si>
    <t>Architecture in the First Floor</t>
  </si>
  <si>
    <t>Other decorations</t>
  </si>
  <si>
    <t>Sanitation system on the first floor</t>
  </si>
  <si>
    <t>Electrical system work on the first floor</t>
  </si>
  <si>
    <t>Durable goods procurement or order work on the 1st floor</t>
  </si>
  <si>
    <t>Basement Renovation</t>
  </si>
  <si>
    <t>Demolition of the wall (Dismantled)</t>
  </si>
  <si>
    <t>Basement Engineering</t>
  </si>
  <si>
    <t>Basement Architecture</t>
  </si>
  <si>
    <t>Basement sanitation system work</t>
  </si>
  <si>
    <t>Water supply pipe system</t>
  </si>
  <si>
    <t>Rainwater drainage system work</t>
  </si>
  <si>
    <t>Basement Electrical System</t>
  </si>
  <si>
    <t>Electric Lamp</t>
  </si>
  <si>
    <t>Switch and electrical socket</t>
  </si>
  <si>
    <t>Durable goods procurement or order the basement</t>
  </si>
  <si>
    <t>Computer system and fire alarm system</t>
  </si>
  <si>
    <t>Computer system</t>
  </si>
  <si>
    <t>Fourth floor</t>
  </si>
  <si>
    <t>Third floor</t>
  </si>
  <si>
    <t>Second floor</t>
  </si>
  <si>
    <t>First floor</t>
  </si>
  <si>
    <t>Fire Alarm System</t>
  </si>
  <si>
    <t>Exterior paint, repair and exterior decoration of the building</t>
  </si>
  <si>
    <t>Exterior paint and exterior surface repair</t>
  </si>
  <si>
    <t>Polishing the old wall paint</t>
  </si>
  <si>
    <t>Old plaster solution (primer)</t>
  </si>
  <si>
    <t>Exterior painting work (2 coats) not including basement</t>
  </si>
  <si>
    <t>Cleaning and repairing of brick wall tiles (Refer to the price of polishing work)</t>
  </si>
  <si>
    <t>Tile wall coating liquid (Refer to the cost of applying antifungal agent)</t>
  </si>
  <si>
    <t>Demolition of roof waterproofing (Dismantled)</t>
  </si>
  <si>
    <t>Sand blasting waterproofing sheet material</t>
  </si>
  <si>
    <t>Polyurethane waterproofing, ultra-flexible oil formula, resistant to UV light, Xander, Ardex or equivalent.</t>
  </si>
  <si>
    <t>Exterior Decoration</t>
  </si>
  <si>
    <t>Expanded Metal XS-32</t>
  </si>
  <si>
    <t>Surrounding area</t>
  </si>
  <si>
    <t>Demolition of the Surrounding Area</t>
  </si>
  <si>
    <t>Structural Engineering of the Surrounding Area</t>
  </si>
  <si>
    <t>Architecture of the Surrounding Area</t>
  </si>
  <si>
    <t>Electrical System of the Surrounding Area</t>
  </si>
  <si>
    <t>Durable Goods</t>
  </si>
  <si>
    <t>Floating furniture</t>
  </si>
  <si>
    <t>Floating furniture in the basement</t>
  </si>
  <si>
    <t>Floating furniture on the first floor</t>
  </si>
  <si>
    <t>Floating furniture on the second floor</t>
  </si>
  <si>
    <t>Floating furniture on the third floor</t>
  </si>
  <si>
    <t>Floating furniture on the fourth floor</t>
  </si>
  <si>
    <t>Repair furniture work</t>
  </si>
  <si>
    <t>Furniture repair work on the first floor</t>
  </si>
  <si>
    <t>Furniture repair work on the second floor</t>
  </si>
  <si>
    <t>Furniture repair work on the third floor</t>
  </si>
  <si>
    <t>Furniture repair work on the fourth floor</t>
  </si>
  <si>
    <t>Curtain work</t>
  </si>
  <si>
    <t>Curtain work on the first floor</t>
  </si>
  <si>
    <t>Curtain on the second floor</t>
  </si>
  <si>
    <t>Curtain on the third floor</t>
  </si>
  <si>
    <t>Curtain on the fourth floor</t>
  </si>
  <si>
    <t>Signs</t>
  </si>
  <si>
    <t>Signs on the basement</t>
  </si>
  <si>
    <t>Signs on the first floor</t>
  </si>
  <si>
    <t>Signs on the second floor</t>
  </si>
  <si>
    <t>Signs on the third floor</t>
  </si>
  <si>
    <t>Signs on the fourth floor</t>
  </si>
  <si>
    <t>Others</t>
  </si>
  <si>
    <t>Aluminum cabinet folded up and painted used  to cover water dispenser</t>
  </si>
  <si>
    <t>TWO WIRE REMOTE CONTROL LIGHTING SYSTEM</t>
  </si>
  <si>
    <t>Two wire remote control lighting system for basement</t>
  </si>
  <si>
    <t>Two wire remote control lighting system for the first floor</t>
  </si>
  <si>
    <t>Two wire remote control lighting system for the second floor</t>
  </si>
  <si>
    <t>Two wire remote control lighting system for the third floor</t>
  </si>
  <si>
    <t>Two wire remote control lighting system for the fourth floor</t>
  </si>
  <si>
    <t>Sound system (Using previous speakers)</t>
  </si>
  <si>
    <t>Sound system for basement</t>
  </si>
  <si>
    <t>Sound system for the first floor</t>
  </si>
  <si>
    <t>Sound system for the second floor</t>
  </si>
  <si>
    <t>Sound system for the third floor</t>
  </si>
  <si>
    <t>Sound system for the forth floor</t>
  </si>
  <si>
    <t>CCTV system (Using the previous CCTV system)</t>
  </si>
  <si>
    <t>CCTV Basement</t>
  </si>
  <si>
    <t>CCTV on the first floor</t>
  </si>
  <si>
    <t>CCTV on the second floor</t>
  </si>
  <si>
    <t>CCTV on the thrid floor</t>
  </si>
  <si>
    <t>CCTV on the fourth floor</t>
  </si>
  <si>
    <t>ค่าวัสดุรวม
(บาท)</t>
  </si>
  <si>
    <t>ค่าวัสดุต่อวัน
(บาท/วัน)</t>
  </si>
  <si>
    <t>ค่าแรงงานรวม
(บาท)</t>
  </si>
  <si>
    <t>ค่าแรงงานต่อวัน
(บาท/วัน)</t>
  </si>
  <si>
    <t>ค่าแรงงานต่อคนต่อวัน
(บาท/คน/วัน)</t>
  </si>
  <si>
    <t>Resource
(คน)</t>
  </si>
  <si>
    <t>รวม</t>
  </si>
  <si>
    <t>รวมค่าวัสดุ และ ค่าแรง (บาท)</t>
  </si>
  <si>
    <t>บาท</t>
  </si>
  <si>
    <t>ระยะะวลาโครงการ</t>
  </si>
  <si>
    <t>วัน</t>
  </si>
  <si>
    <t>ค่าดำเนินการ * 1.2058</t>
  </si>
  <si>
    <t xml:space="preserve">ค่าดำเนินการ วันละ </t>
  </si>
  <si>
    <t>รวมค่าปรับทั้งสินวันละ</t>
  </si>
  <si>
    <t>ค่าปรับที่ต้องจ่ายให้ผู้ควบคุมงานวันละ</t>
  </si>
  <si>
    <t>ค่าปรับวันละ 0.1%</t>
  </si>
  <si>
    <t>Daily penalty cost = 84,194.791 บาท</t>
  </si>
  <si>
    <t>Daily Indirec Cost = 18,954.76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</si>
</sst>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1" xfId="0" applyFill="1" applyBorder="1"/>
    <xf numFmtId="2" fontId="0" fillId="0" borderId="2" xfId="0" applyNumberFormat="1" applyBorder="1"/>
    <xf numFmtId="0" fontId="0" fillId="4" borderId="2" xfId="0" applyFill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6" borderId="4" xfId="0" applyFill="1" applyBorder="1"/>
    <xf numFmtId="2" fontId="0" fillId="6" borderId="0" xfId="0" applyNumberFormat="1" applyFill="1"/>
    <xf numFmtId="2" fontId="0" fillId="0" borderId="0" xfId="0" applyNumberFormat="1"/>
    <xf numFmtId="0" fontId="0" fillId="7" borderId="4" xfId="0" applyFill="1" applyBorder="1"/>
    <xf numFmtId="2" fontId="0" fillId="7" borderId="0" xfId="0" applyNumberFormat="1" applyFill="1"/>
    <xf numFmtId="0" fontId="0" fillId="6" borderId="0" xfId="0" applyFill="1"/>
    <xf numFmtId="0" fontId="0" fillId="7" borderId="0" xfId="0" applyFill="1"/>
    <xf numFmtId="2" fontId="0" fillId="2" borderId="13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5" borderId="13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49" fontId="0" fillId="0" borderId="13" xfId="0" applyNumberFormat="1" applyBorder="1"/>
    <xf numFmtId="49" fontId="0" fillId="0" borderId="0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15" xfId="0" applyNumberFormat="1" applyBorder="1"/>
    <xf numFmtId="49" fontId="0" fillId="0" borderId="16" xfId="0" applyNumberFormat="1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 wrapText="1"/>
    </xf>
    <xf numFmtId="2" fontId="0" fillId="8" borderId="10" xfId="0" applyNumberFormat="1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2" fontId="0" fillId="8" borderId="12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right" vertical="center"/>
    </xf>
    <xf numFmtId="43" fontId="0" fillId="9" borderId="0" xfId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left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61"/>
  <sheetViews>
    <sheetView tabSelected="1" topLeftCell="B1" workbookViewId="0">
      <pane ySplit="1" topLeftCell="A191" activePane="bottomLeft" state="frozen"/>
      <selection pane="bottomLeft" activeCell="F261" sqref="F261"/>
    </sheetView>
  </sheetViews>
  <sheetFormatPr baseColWidth="10" defaultColWidth="8.83203125" defaultRowHeight="15" x14ac:dyDescent="0.2"/>
  <cols>
    <col min="1" max="1" width="3.83203125" bestFit="1" customWidth="1"/>
    <col min="2" max="2" width="86.5" bestFit="1" customWidth="1"/>
    <col min="3" max="3" width="7.5" style="1" bestFit="1" customWidth="1"/>
    <col min="4" max="4" width="8.5" style="1" customWidth="1"/>
    <col min="5" max="5" width="16.5" style="1" bestFit="1" customWidth="1"/>
    <col min="6" max="6" width="14.33203125" style="2" bestFit="1" customWidth="1"/>
    <col min="7" max="7" width="13.33203125" style="2" bestFit="1" customWidth="1"/>
    <col min="8" max="8" width="14.33203125" style="2" bestFit="1" customWidth="1"/>
    <col min="9" max="9" width="14.5" style="2" customWidth="1"/>
    <col min="10" max="10" width="21" style="2" customWidth="1"/>
    <col min="11" max="12" width="14.5" customWidth="1"/>
  </cols>
  <sheetData>
    <row r="1" spans="1:10" ht="32" x14ac:dyDescent="0.2">
      <c r="A1" s="34" t="s">
        <v>0</v>
      </c>
      <c r="B1" s="35" t="s">
        <v>365</v>
      </c>
      <c r="C1" s="36" t="s">
        <v>251</v>
      </c>
      <c r="D1" s="52" t="s">
        <v>519</v>
      </c>
      <c r="E1" s="36" t="s">
        <v>252</v>
      </c>
      <c r="F1" s="48" t="s">
        <v>514</v>
      </c>
      <c r="G1" s="48" t="s">
        <v>515</v>
      </c>
      <c r="H1" s="49" t="s">
        <v>516</v>
      </c>
      <c r="I1" s="50" t="s">
        <v>517</v>
      </c>
      <c r="J1" s="51" t="s">
        <v>518</v>
      </c>
    </row>
    <row r="2" spans="1:10" hidden="1" x14ac:dyDescent="0.2">
      <c r="A2" s="37" t="s">
        <v>1</v>
      </c>
      <c r="B2" s="38" t="s">
        <v>366</v>
      </c>
      <c r="C2" s="39"/>
      <c r="D2" s="39"/>
      <c r="E2" s="39"/>
      <c r="F2" s="23"/>
      <c r="G2" s="23">
        <v>0</v>
      </c>
      <c r="H2" s="22"/>
      <c r="I2" s="23">
        <v>0</v>
      </c>
      <c r="J2" s="24"/>
    </row>
    <row r="3" spans="1:10" hidden="1" x14ac:dyDescent="0.2">
      <c r="A3" s="37" t="s">
        <v>2</v>
      </c>
      <c r="B3" s="38" t="s">
        <v>367</v>
      </c>
      <c r="C3" s="39"/>
      <c r="D3" s="39"/>
      <c r="E3" s="39"/>
      <c r="F3" s="23"/>
      <c r="G3" s="23">
        <v>0</v>
      </c>
      <c r="H3" s="22"/>
      <c r="I3" s="23">
        <v>0</v>
      </c>
      <c r="J3" s="24"/>
    </row>
    <row r="4" spans="1:10" hidden="1" x14ac:dyDescent="0.2">
      <c r="A4" s="37" t="s">
        <v>3</v>
      </c>
      <c r="B4" s="38" t="s">
        <v>368</v>
      </c>
      <c r="C4" s="40">
        <v>14</v>
      </c>
      <c r="D4" s="40">
        <v>4</v>
      </c>
      <c r="E4" s="40" t="s">
        <v>253</v>
      </c>
      <c r="F4" s="26"/>
      <c r="G4" s="26">
        <v>0</v>
      </c>
      <c r="H4" s="25"/>
      <c r="I4" s="26">
        <v>0</v>
      </c>
      <c r="J4" s="27"/>
    </row>
    <row r="5" spans="1:10" hidden="1" x14ac:dyDescent="0.2">
      <c r="A5" s="37" t="s">
        <v>4</v>
      </c>
      <c r="B5" s="38" t="s">
        <v>369</v>
      </c>
      <c r="C5" s="40">
        <v>16</v>
      </c>
      <c r="D5" s="40">
        <v>4</v>
      </c>
      <c r="E5" s="40" t="s">
        <v>253</v>
      </c>
      <c r="F5" s="26"/>
      <c r="G5" s="26">
        <v>0</v>
      </c>
      <c r="H5" s="25"/>
      <c r="I5" s="26">
        <v>0</v>
      </c>
      <c r="J5" s="27"/>
    </row>
    <row r="6" spans="1:10" hidden="1" x14ac:dyDescent="0.2">
      <c r="A6" s="37" t="s">
        <v>5</v>
      </c>
      <c r="B6" s="38" t="s">
        <v>370</v>
      </c>
      <c r="C6" s="39"/>
      <c r="D6" s="39"/>
      <c r="E6" s="39"/>
      <c r="F6" s="23"/>
      <c r="G6" s="23">
        <v>0</v>
      </c>
      <c r="H6" s="22"/>
      <c r="I6" s="23">
        <v>0</v>
      </c>
      <c r="J6" s="24"/>
    </row>
    <row r="7" spans="1:10" hidden="1" x14ac:dyDescent="0.2">
      <c r="A7" s="37" t="s">
        <v>6</v>
      </c>
      <c r="B7" s="38" t="s">
        <v>371</v>
      </c>
      <c r="C7" s="40">
        <v>15</v>
      </c>
      <c r="D7" s="40">
        <v>4</v>
      </c>
      <c r="E7" s="40" t="s">
        <v>253</v>
      </c>
      <c r="F7" s="26"/>
      <c r="G7" s="26">
        <v>0</v>
      </c>
      <c r="H7" s="25"/>
      <c r="I7" s="26">
        <v>0</v>
      </c>
      <c r="J7" s="27"/>
    </row>
    <row r="8" spans="1:10" hidden="1" x14ac:dyDescent="0.2">
      <c r="A8" s="37" t="s">
        <v>7</v>
      </c>
      <c r="B8" s="38" t="s">
        <v>372</v>
      </c>
      <c r="C8" s="40">
        <v>15</v>
      </c>
      <c r="D8" s="40">
        <v>4</v>
      </c>
      <c r="E8" s="40" t="s">
        <v>253</v>
      </c>
      <c r="F8" s="26"/>
      <c r="G8" s="26">
        <v>0</v>
      </c>
      <c r="H8" s="25"/>
      <c r="I8" s="26">
        <v>0</v>
      </c>
      <c r="J8" s="27"/>
    </row>
    <row r="9" spans="1:10" hidden="1" x14ac:dyDescent="0.2">
      <c r="A9" s="37" t="s">
        <v>8</v>
      </c>
      <c r="B9" s="38" t="s">
        <v>373</v>
      </c>
      <c r="C9" s="40">
        <v>15</v>
      </c>
      <c r="D9" s="40">
        <v>4</v>
      </c>
      <c r="E9" s="40" t="s">
        <v>253</v>
      </c>
      <c r="F9" s="26"/>
      <c r="G9" s="26">
        <v>0</v>
      </c>
      <c r="H9" s="25"/>
      <c r="I9" s="26">
        <v>0</v>
      </c>
      <c r="J9" s="27"/>
    </row>
    <row r="10" spans="1:10" hidden="1" x14ac:dyDescent="0.2">
      <c r="A10" s="37" t="s">
        <v>9</v>
      </c>
      <c r="B10" s="38" t="s">
        <v>374</v>
      </c>
      <c r="C10" s="40">
        <v>15</v>
      </c>
      <c r="D10" s="40">
        <v>4</v>
      </c>
      <c r="E10" s="40" t="s">
        <v>253</v>
      </c>
      <c r="F10" s="26"/>
      <c r="G10" s="26">
        <v>0</v>
      </c>
      <c r="H10" s="25"/>
      <c r="I10" s="26">
        <v>0</v>
      </c>
      <c r="J10" s="27"/>
    </row>
    <row r="11" spans="1:10" hidden="1" x14ac:dyDescent="0.2">
      <c r="A11" s="37" t="s">
        <v>10</v>
      </c>
      <c r="B11" s="38" t="s">
        <v>375</v>
      </c>
      <c r="C11" s="40">
        <v>15</v>
      </c>
      <c r="D11" s="40">
        <v>4</v>
      </c>
      <c r="E11" s="40" t="s">
        <v>253</v>
      </c>
      <c r="F11" s="26"/>
      <c r="G11" s="26">
        <v>0</v>
      </c>
      <c r="H11" s="25"/>
      <c r="I11" s="26">
        <v>0</v>
      </c>
      <c r="J11" s="27"/>
    </row>
    <row r="12" spans="1:10" hidden="1" x14ac:dyDescent="0.2">
      <c r="A12" s="37" t="s">
        <v>11</v>
      </c>
      <c r="B12" s="38" t="s">
        <v>376</v>
      </c>
      <c r="C12" s="39"/>
      <c r="D12" s="39"/>
      <c r="E12" s="39"/>
      <c r="F12" s="23"/>
      <c r="G12" s="23">
        <v>0</v>
      </c>
      <c r="H12" s="22"/>
      <c r="I12" s="23">
        <v>0</v>
      </c>
      <c r="J12" s="24"/>
    </row>
    <row r="13" spans="1:10" hidden="1" x14ac:dyDescent="0.2">
      <c r="A13" s="37" t="s">
        <v>12</v>
      </c>
      <c r="B13" s="38" t="s">
        <v>371</v>
      </c>
      <c r="C13" s="40">
        <v>15</v>
      </c>
      <c r="D13" s="40">
        <v>4</v>
      </c>
      <c r="E13" s="40" t="s">
        <v>253</v>
      </c>
      <c r="F13" s="26"/>
      <c r="G13" s="26">
        <v>0</v>
      </c>
      <c r="H13" s="25"/>
      <c r="I13" s="26">
        <v>0</v>
      </c>
      <c r="J13" s="27"/>
    </row>
    <row r="14" spans="1:10" hidden="1" x14ac:dyDescent="0.2">
      <c r="A14" s="37" t="s">
        <v>13</v>
      </c>
      <c r="B14" s="38" t="s">
        <v>372</v>
      </c>
      <c r="C14" s="40">
        <v>15</v>
      </c>
      <c r="D14" s="40">
        <v>4</v>
      </c>
      <c r="E14" s="40" t="s">
        <v>253</v>
      </c>
      <c r="F14" s="26"/>
      <c r="G14" s="26">
        <v>0</v>
      </c>
      <c r="H14" s="25"/>
      <c r="I14" s="26">
        <v>0</v>
      </c>
      <c r="J14" s="27"/>
    </row>
    <row r="15" spans="1:10" hidden="1" x14ac:dyDescent="0.2">
      <c r="A15" s="37" t="s">
        <v>14</v>
      </c>
      <c r="B15" s="38" t="s">
        <v>373</v>
      </c>
      <c r="C15" s="40">
        <v>15</v>
      </c>
      <c r="D15" s="40">
        <v>4</v>
      </c>
      <c r="E15" s="40" t="s">
        <v>253</v>
      </c>
      <c r="F15" s="26"/>
      <c r="G15" s="26">
        <v>0</v>
      </c>
      <c r="H15" s="25"/>
      <c r="I15" s="26">
        <v>0</v>
      </c>
      <c r="J15" s="27"/>
    </row>
    <row r="16" spans="1:10" hidden="1" x14ac:dyDescent="0.2">
      <c r="A16" s="37" t="s">
        <v>15</v>
      </c>
      <c r="B16" s="38" t="s">
        <v>374</v>
      </c>
      <c r="C16" s="40">
        <v>15</v>
      </c>
      <c r="D16" s="40">
        <v>4</v>
      </c>
      <c r="E16" s="40" t="s">
        <v>253</v>
      </c>
      <c r="F16" s="26"/>
      <c r="G16" s="26">
        <v>0</v>
      </c>
      <c r="H16" s="25"/>
      <c r="I16" s="26">
        <v>0</v>
      </c>
      <c r="J16" s="27"/>
    </row>
    <row r="17" spans="1:10" hidden="1" x14ac:dyDescent="0.2">
      <c r="A17" s="37" t="s">
        <v>16</v>
      </c>
      <c r="B17" s="38" t="s">
        <v>375</v>
      </c>
      <c r="C17" s="40">
        <v>15</v>
      </c>
      <c r="D17" s="40">
        <v>4</v>
      </c>
      <c r="E17" s="40" t="s">
        <v>253</v>
      </c>
      <c r="F17" s="26"/>
      <c r="G17" s="26">
        <v>0</v>
      </c>
      <c r="H17" s="25"/>
      <c r="I17" s="26">
        <v>0</v>
      </c>
      <c r="J17" s="27"/>
    </row>
    <row r="18" spans="1:10" hidden="1" x14ac:dyDescent="0.2">
      <c r="A18" s="37" t="s">
        <v>17</v>
      </c>
      <c r="B18" s="38" t="s">
        <v>377</v>
      </c>
      <c r="C18" s="39"/>
      <c r="D18" s="39"/>
      <c r="E18" s="39"/>
      <c r="F18" s="23"/>
      <c r="G18" s="23">
        <v>0</v>
      </c>
      <c r="H18" s="22"/>
      <c r="I18" s="23">
        <v>0</v>
      </c>
      <c r="J18" s="24"/>
    </row>
    <row r="19" spans="1:10" hidden="1" x14ac:dyDescent="0.2">
      <c r="A19" s="37" t="s">
        <v>18</v>
      </c>
      <c r="B19" s="38" t="s">
        <v>378</v>
      </c>
      <c r="C19" s="40">
        <v>20</v>
      </c>
      <c r="D19" s="40">
        <v>4</v>
      </c>
      <c r="E19" s="40" t="s">
        <v>253</v>
      </c>
      <c r="F19" s="26"/>
      <c r="G19" s="26">
        <v>0</v>
      </c>
      <c r="H19" s="25"/>
      <c r="I19" s="26">
        <v>0</v>
      </c>
      <c r="J19" s="27"/>
    </row>
    <row r="20" spans="1:10" hidden="1" x14ac:dyDescent="0.2">
      <c r="A20" s="37" t="s">
        <v>19</v>
      </c>
      <c r="B20" s="38" t="s">
        <v>379</v>
      </c>
      <c r="C20" s="40">
        <v>20</v>
      </c>
      <c r="D20" s="40">
        <v>4</v>
      </c>
      <c r="E20" s="40" t="s">
        <v>253</v>
      </c>
      <c r="F20" s="26"/>
      <c r="G20" s="26">
        <v>0</v>
      </c>
      <c r="H20" s="25"/>
      <c r="I20" s="26">
        <v>0</v>
      </c>
      <c r="J20" s="27"/>
    </row>
    <row r="21" spans="1:10" hidden="1" x14ac:dyDescent="0.2">
      <c r="A21" s="37" t="s">
        <v>20</v>
      </c>
      <c r="B21" s="38" t="s">
        <v>380</v>
      </c>
      <c r="C21" s="40">
        <v>20</v>
      </c>
      <c r="D21" s="40">
        <v>4</v>
      </c>
      <c r="E21" s="40" t="s">
        <v>253</v>
      </c>
      <c r="F21" s="26"/>
      <c r="G21" s="26">
        <v>0</v>
      </c>
      <c r="H21" s="25"/>
      <c r="I21" s="26">
        <v>0</v>
      </c>
      <c r="J21" s="27"/>
    </row>
    <row r="22" spans="1:10" hidden="1" x14ac:dyDescent="0.2">
      <c r="A22" s="37" t="s">
        <v>21</v>
      </c>
      <c r="B22" s="38" t="s">
        <v>381</v>
      </c>
      <c r="C22" s="40">
        <v>20</v>
      </c>
      <c r="D22" s="40">
        <v>4</v>
      </c>
      <c r="E22" s="40" t="s">
        <v>253</v>
      </c>
      <c r="F22" s="26"/>
      <c r="G22" s="26">
        <v>0</v>
      </c>
      <c r="H22" s="25"/>
      <c r="I22" s="26">
        <v>0</v>
      </c>
      <c r="J22" s="27"/>
    </row>
    <row r="23" spans="1:10" hidden="1" x14ac:dyDescent="0.2">
      <c r="A23" s="37" t="s">
        <v>22</v>
      </c>
      <c r="B23" s="38" t="s">
        <v>382</v>
      </c>
      <c r="C23" s="40">
        <v>20</v>
      </c>
      <c r="D23" s="40">
        <v>4</v>
      </c>
      <c r="E23" s="40" t="s">
        <v>253</v>
      </c>
      <c r="F23" s="26"/>
      <c r="G23" s="26">
        <v>0</v>
      </c>
      <c r="H23" s="25"/>
      <c r="I23" s="26">
        <v>0</v>
      </c>
      <c r="J23" s="27"/>
    </row>
    <row r="24" spans="1:10" hidden="1" x14ac:dyDescent="0.2">
      <c r="A24" s="37" t="s">
        <v>23</v>
      </c>
      <c r="B24" s="38" t="s">
        <v>383</v>
      </c>
      <c r="C24" s="40">
        <v>20</v>
      </c>
      <c r="D24" s="40">
        <v>4</v>
      </c>
      <c r="E24" s="40" t="s">
        <v>253</v>
      </c>
      <c r="F24" s="26"/>
      <c r="G24" s="26">
        <v>0</v>
      </c>
      <c r="H24" s="25"/>
      <c r="I24" s="26">
        <v>0</v>
      </c>
      <c r="J24" s="27"/>
    </row>
    <row r="25" spans="1:10" hidden="1" x14ac:dyDescent="0.2">
      <c r="A25" s="37" t="s">
        <v>24</v>
      </c>
      <c r="B25" s="38" t="s">
        <v>384</v>
      </c>
      <c r="C25" s="40">
        <v>20</v>
      </c>
      <c r="D25" s="40">
        <v>4</v>
      </c>
      <c r="E25" s="40" t="s">
        <v>253</v>
      </c>
      <c r="F25" s="26"/>
      <c r="G25" s="26">
        <v>0</v>
      </c>
      <c r="H25" s="25"/>
      <c r="I25" s="26">
        <v>0</v>
      </c>
      <c r="J25" s="27"/>
    </row>
    <row r="26" spans="1:10" hidden="1" x14ac:dyDescent="0.2">
      <c r="A26" s="37" t="s">
        <v>25</v>
      </c>
      <c r="B26" s="38" t="s">
        <v>385</v>
      </c>
      <c r="C26" s="40">
        <v>92</v>
      </c>
      <c r="D26" s="40">
        <v>4</v>
      </c>
      <c r="E26" s="40" t="s">
        <v>253</v>
      </c>
      <c r="F26" s="26"/>
      <c r="G26" s="26">
        <v>0</v>
      </c>
      <c r="H26" s="25"/>
      <c r="I26" s="26">
        <v>0</v>
      </c>
      <c r="J26" s="27"/>
    </row>
    <row r="27" spans="1:10" hidden="1" x14ac:dyDescent="0.2">
      <c r="A27" s="37" t="s">
        <v>26</v>
      </c>
      <c r="B27" s="38" t="s">
        <v>386</v>
      </c>
      <c r="C27" s="40">
        <v>92</v>
      </c>
      <c r="D27" s="40">
        <v>4</v>
      </c>
      <c r="E27" s="40" t="s">
        <v>253</v>
      </c>
      <c r="F27" s="26"/>
      <c r="G27" s="26">
        <v>0</v>
      </c>
      <c r="H27" s="25"/>
      <c r="I27" s="26">
        <v>0</v>
      </c>
      <c r="J27" s="27"/>
    </row>
    <row r="28" spans="1:10" hidden="1" x14ac:dyDescent="0.2">
      <c r="A28" s="37" t="s">
        <v>27</v>
      </c>
      <c r="B28" s="38" t="s">
        <v>387</v>
      </c>
      <c r="C28" s="39"/>
      <c r="D28" s="39"/>
      <c r="E28" s="39"/>
      <c r="F28" s="23"/>
      <c r="G28" s="23">
        <v>0</v>
      </c>
      <c r="H28" s="22"/>
      <c r="I28" s="23">
        <v>0</v>
      </c>
      <c r="J28" s="24"/>
    </row>
    <row r="29" spans="1:10" hidden="1" x14ac:dyDescent="0.2">
      <c r="A29" s="37" t="s">
        <v>28</v>
      </c>
      <c r="B29" s="38" t="s">
        <v>371</v>
      </c>
      <c r="C29" s="40">
        <v>30</v>
      </c>
      <c r="D29" s="40">
        <v>4</v>
      </c>
      <c r="E29" s="40" t="s">
        <v>253</v>
      </c>
      <c r="F29" s="26"/>
      <c r="G29" s="26">
        <v>0</v>
      </c>
      <c r="H29" s="25"/>
      <c r="I29" s="26">
        <v>0</v>
      </c>
      <c r="J29" s="27"/>
    </row>
    <row r="30" spans="1:10" hidden="1" x14ac:dyDescent="0.2">
      <c r="A30" s="37" t="s">
        <v>29</v>
      </c>
      <c r="B30" s="38" t="s">
        <v>372</v>
      </c>
      <c r="C30" s="40">
        <v>30</v>
      </c>
      <c r="D30" s="40">
        <v>4</v>
      </c>
      <c r="E30" s="40" t="s">
        <v>253</v>
      </c>
      <c r="F30" s="26"/>
      <c r="G30" s="26">
        <v>0</v>
      </c>
      <c r="H30" s="25"/>
      <c r="I30" s="26">
        <v>0</v>
      </c>
      <c r="J30" s="27"/>
    </row>
    <row r="31" spans="1:10" hidden="1" x14ac:dyDescent="0.2">
      <c r="A31" s="37" t="s">
        <v>30</v>
      </c>
      <c r="B31" s="38" t="s">
        <v>373</v>
      </c>
      <c r="C31" s="40">
        <v>30</v>
      </c>
      <c r="D31" s="40">
        <v>4</v>
      </c>
      <c r="E31" s="40" t="s">
        <v>253</v>
      </c>
      <c r="F31" s="26"/>
      <c r="G31" s="26">
        <v>0</v>
      </c>
      <c r="H31" s="25"/>
      <c r="I31" s="26">
        <v>0</v>
      </c>
      <c r="J31" s="27"/>
    </row>
    <row r="32" spans="1:10" hidden="1" x14ac:dyDescent="0.2">
      <c r="A32" s="37" t="s">
        <v>31</v>
      </c>
      <c r="B32" s="38" t="s">
        <v>374</v>
      </c>
      <c r="C32" s="40">
        <v>30</v>
      </c>
      <c r="D32" s="40">
        <v>4</v>
      </c>
      <c r="E32" s="40" t="s">
        <v>253</v>
      </c>
      <c r="F32" s="26"/>
      <c r="G32" s="26">
        <v>0</v>
      </c>
      <c r="H32" s="25"/>
      <c r="I32" s="26">
        <v>0</v>
      </c>
      <c r="J32" s="27"/>
    </row>
    <row r="33" spans="1:10" hidden="1" x14ac:dyDescent="0.2">
      <c r="A33" s="37" t="s">
        <v>32</v>
      </c>
      <c r="B33" s="38" t="s">
        <v>388</v>
      </c>
      <c r="C33" s="40">
        <v>30</v>
      </c>
      <c r="D33" s="40">
        <v>4</v>
      </c>
      <c r="E33" s="40" t="s">
        <v>253</v>
      </c>
      <c r="F33" s="26"/>
      <c r="G33" s="26">
        <v>0</v>
      </c>
      <c r="H33" s="25"/>
      <c r="I33" s="26">
        <v>0</v>
      </c>
      <c r="J33" s="27"/>
    </row>
    <row r="34" spans="1:10" hidden="1" x14ac:dyDescent="0.2">
      <c r="A34" s="37" t="s">
        <v>33</v>
      </c>
      <c r="B34" s="38" t="s">
        <v>389</v>
      </c>
      <c r="C34" s="40">
        <v>30</v>
      </c>
      <c r="D34" s="40">
        <v>4</v>
      </c>
      <c r="E34" s="40" t="s">
        <v>253</v>
      </c>
      <c r="F34" s="26"/>
      <c r="G34" s="26">
        <v>0</v>
      </c>
      <c r="H34" s="25"/>
      <c r="I34" s="26">
        <v>0</v>
      </c>
      <c r="J34" s="27"/>
    </row>
    <row r="35" spans="1:10" hidden="1" x14ac:dyDescent="0.2">
      <c r="A35" s="37" t="s">
        <v>34</v>
      </c>
      <c r="B35" s="38" t="s">
        <v>390</v>
      </c>
      <c r="C35" s="40">
        <v>0</v>
      </c>
      <c r="D35" s="40">
        <v>4</v>
      </c>
      <c r="E35" s="40" t="s">
        <v>253</v>
      </c>
      <c r="F35" s="26"/>
      <c r="G35" s="26">
        <v>0</v>
      </c>
      <c r="H35" s="25"/>
      <c r="I35" s="26">
        <v>0</v>
      </c>
      <c r="J35" s="27"/>
    </row>
    <row r="36" spans="1:10" hidden="1" x14ac:dyDescent="0.2">
      <c r="A36" s="37" t="s">
        <v>35</v>
      </c>
      <c r="B36" s="38" t="s">
        <v>391</v>
      </c>
      <c r="C36" s="39"/>
      <c r="D36" s="39"/>
      <c r="E36" s="39"/>
      <c r="F36" s="23"/>
      <c r="G36" s="23">
        <v>0</v>
      </c>
      <c r="H36" s="22"/>
      <c r="I36" s="23">
        <v>0</v>
      </c>
      <c r="J36" s="24"/>
    </row>
    <row r="37" spans="1:10" x14ac:dyDescent="0.2">
      <c r="A37" s="37" t="s">
        <v>36</v>
      </c>
      <c r="B37" s="38" t="s">
        <v>392</v>
      </c>
      <c r="C37" s="40">
        <v>30</v>
      </c>
      <c r="D37" s="40">
        <v>12</v>
      </c>
      <c r="E37" s="40" t="s">
        <v>254</v>
      </c>
      <c r="F37" s="29">
        <v>0</v>
      </c>
      <c r="G37" s="29">
        <f>F37/C37</f>
        <v>0</v>
      </c>
      <c r="H37" s="28">
        <v>140513</v>
      </c>
      <c r="I37" s="29">
        <f>H37/C37</f>
        <v>4683.7666666666664</v>
      </c>
      <c r="J37" s="30">
        <v>390.31388888888887</v>
      </c>
    </row>
    <row r="38" spans="1:10" hidden="1" x14ac:dyDescent="0.2">
      <c r="A38" s="37" t="s">
        <v>37</v>
      </c>
      <c r="B38" s="38" t="s">
        <v>393</v>
      </c>
      <c r="C38" s="39"/>
      <c r="D38" s="39"/>
      <c r="E38" s="39"/>
      <c r="F38" s="23"/>
      <c r="G38" s="23">
        <v>0</v>
      </c>
      <c r="H38" s="22"/>
      <c r="I38" s="23">
        <v>0</v>
      </c>
      <c r="J38" s="24"/>
    </row>
    <row r="39" spans="1:10" x14ac:dyDescent="0.2">
      <c r="A39" s="37" t="s">
        <v>38</v>
      </c>
      <c r="B39" s="38" t="s">
        <v>394</v>
      </c>
      <c r="C39" s="40">
        <v>30</v>
      </c>
      <c r="D39" s="40">
        <v>3</v>
      </c>
      <c r="E39" s="40" t="s">
        <v>255</v>
      </c>
      <c r="F39" s="29">
        <v>1002957</v>
      </c>
      <c r="G39" s="29">
        <f>F39/C39</f>
        <v>33431.9</v>
      </c>
      <c r="H39" s="28">
        <v>293515</v>
      </c>
      <c r="I39" s="29">
        <f t="shared" ref="I39:I44" si="0">H39/C39</f>
        <v>9783.8333333333339</v>
      </c>
      <c r="J39" s="30">
        <v>3261.2777777777778</v>
      </c>
    </row>
    <row r="40" spans="1:10" x14ac:dyDescent="0.2">
      <c r="A40" s="37" t="s">
        <v>39</v>
      </c>
      <c r="B40" s="38" t="s">
        <v>395</v>
      </c>
      <c r="C40" s="40">
        <v>60</v>
      </c>
      <c r="D40" s="40">
        <v>2</v>
      </c>
      <c r="E40" s="40" t="s">
        <v>254</v>
      </c>
      <c r="F40" s="29">
        <v>760861</v>
      </c>
      <c r="G40" s="29">
        <f t="shared" ref="G40:G101" si="1">F40/C40</f>
        <v>12681.016666666666</v>
      </c>
      <c r="H40" s="28">
        <v>139900</v>
      </c>
      <c r="I40" s="29">
        <f t="shared" si="0"/>
        <v>2331.6666666666665</v>
      </c>
      <c r="J40" s="30">
        <v>1165.8333333333333</v>
      </c>
    </row>
    <row r="41" spans="1:10" x14ac:dyDescent="0.2">
      <c r="A41" s="37" t="s">
        <v>40</v>
      </c>
      <c r="B41" s="38" t="s">
        <v>396</v>
      </c>
      <c r="C41" s="40">
        <v>30</v>
      </c>
      <c r="D41" s="40">
        <v>2</v>
      </c>
      <c r="E41" s="40" t="s">
        <v>254</v>
      </c>
      <c r="F41" s="29">
        <v>133591</v>
      </c>
      <c r="G41" s="29">
        <f t="shared" si="1"/>
        <v>4453.0333333333338</v>
      </c>
      <c r="H41" s="28">
        <v>89938</v>
      </c>
      <c r="I41" s="29">
        <f t="shared" si="0"/>
        <v>2997.9333333333334</v>
      </c>
      <c r="J41" s="30">
        <v>1498.9666666666667</v>
      </c>
    </row>
    <row r="42" spans="1:10" x14ac:dyDescent="0.2">
      <c r="A42" s="37" t="s">
        <v>41</v>
      </c>
      <c r="B42" s="38" t="s">
        <v>397</v>
      </c>
      <c r="C42" s="40">
        <v>30</v>
      </c>
      <c r="D42" s="40">
        <v>1</v>
      </c>
      <c r="E42" s="40" t="s">
        <v>255</v>
      </c>
      <c r="F42" s="29">
        <v>240500</v>
      </c>
      <c r="G42" s="29">
        <f t="shared" si="1"/>
        <v>8016.666666666667</v>
      </c>
      <c r="H42" s="28">
        <v>3150</v>
      </c>
      <c r="I42" s="29">
        <f t="shared" si="0"/>
        <v>105</v>
      </c>
      <c r="J42" s="30">
        <v>105</v>
      </c>
    </row>
    <row r="43" spans="1:10" x14ac:dyDescent="0.2">
      <c r="A43" s="37" t="s">
        <v>42</v>
      </c>
      <c r="B43" s="38" t="s">
        <v>398</v>
      </c>
      <c r="C43" s="40">
        <v>30</v>
      </c>
      <c r="D43" s="40">
        <v>1</v>
      </c>
      <c r="E43" s="40" t="s">
        <v>254</v>
      </c>
      <c r="F43" s="29">
        <v>8470</v>
      </c>
      <c r="G43" s="29">
        <f t="shared" si="1"/>
        <v>282.33333333333331</v>
      </c>
      <c r="H43" s="28">
        <v>3850</v>
      </c>
      <c r="I43" s="29">
        <f t="shared" si="0"/>
        <v>128.33333333333334</v>
      </c>
      <c r="J43" s="30">
        <v>128.33333333333334</v>
      </c>
    </row>
    <row r="44" spans="1:10" x14ac:dyDescent="0.2">
      <c r="A44" s="37" t="s">
        <v>43</v>
      </c>
      <c r="B44" s="38" t="s">
        <v>399</v>
      </c>
      <c r="C44" s="40">
        <v>30</v>
      </c>
      <c r="D44" s="40">
        <v>3</v>
      </c>
      <c r="E44" s="40" t="s">
        <v>254</v>
      </c>
      <c r="F44" s="29">
        <v>111300</v>
      </c>
      <c r="G44" s="29">
        <f t="shared" si="1"/>
        <v>3710</v>
      </c>
      <c r="H44" s="28">
        <v>66780</v>
      </c>
      <c r="I44" s="29">
        <f t="shared" si="0"/>
        <v>2226</v>
      </c>
      <c r="J44" s="30">
        <v>742</v>
      </c>
    </row>
    <row r="45" spans="1:10" hidden="1" x14ac:dyDescent="0.2">
      <c r="A45" s="37" t="s">
        <v>44</v>
      </c>
      <c r="B45" s="38" t="s">
        <v>400</v>
      </c>
      <c r="C45" s="39"/>
      <c r="D45" s="39"/>
      <c r="E45" s="39"/>
      <c r="F45" s="23"/>
      <c r="G45" s="23">
        <v>0</v>
      </c>
      <c r="H45" s="22"/>
      <c r="I45" s="23">
        <v>0</v>
      </c>
      <c r="J45" s="24"/>
    </row>
    <row r="46" spans="1:10" x14ac:dyDescent="0.2">
      <c r="A46" s="37" t="s">
        <v>45</v>
      </c>
      <c r="B46" s="38" t="s">
        <v>401</v>
      </c>
      <c r="C46" s="40">
        <v>15</v>
      </c>
      <c r="D46" s="40">
        <v>2</v>
      </c>
      <c r="E46" s="40" t="s">
        <v>256</v>
      </c>
      <c r="F46" s="32">
        <f>594260.5/3</f>
        <v>198086.83333333334</v>
      </c>
      <c r="G46" s="32">
        <f>F46/C46</f>
        <v>13205.78888888889</v>
      </c>
      <c r="H46" s="31">
        <f>43420/3</f>
        <v>14473.333333333334</v>
      </c>
      <c r="I46" s="29">
        <f t="shared" ref="I46:I48" si="2">H46/C46</f>
        <v>964.88888888888891</v>
      </c>
      <c r="J46" s="33">
        <f>I46/D46</f>
        <v>482.44444444444446</v>
      </c>
    </row>
    <row r="47" spans="1:10" x14ac:dyDescent="0.2">
      <c r="A47" s="37" t="s">
        <v>46</v>
      </c>
      <c r="B47" s="38" t="s">
        <v>402</v>
      </c>
      <c r="C47" s="40">
        <v>15</v>
      </c>
      <c r="D47" s="40">
        <v>2</v>
      </c>
      <c r="E47" s="40" t="s">
        <v>256</v>
      </c>
      <c r="F47" s="32">
        <f>594260.5/3</f>
        <v>198086.83333333334</v>
      </c>
      <c r="G47" s="32">
        <f t="shared" si="1"/>
        <v>13205.78888888889</v>
      </c>
      <c r="H47" s="31">
        <f>43420/3</f>
        <v>14473.333333333334</v>
      </c>
      <c r="I47" s="29">
        <f t="shared" si="2"/>
        <v>964.88888888888891</v>
      </c>
      <c r="J47" s="33">
        <f t="shared" ref="J47:J48" si="3">I47/D47</f>
        <v>482.44444444444446</v>
      </c>
    </row>
    <row r="48" spans="1:10" x14ac:dyDescent="0.2">
      <c r="A48" s="37" t="s">
        <v>47</v>
      </c>
      <c r="B48" s="38" t="s">
        <v>403</v>
      </c>
      <c r="C48" s="40">
        <v>15</v>
      </c>
      <c r="D48" s="40">
        <v>2</v>
      </c>
      <c r="E48" s="40" t="s">
        <v>256</v>
      </c>
      <c r="F48" s="32">
        <f>594260.5/3</f>
        <v>198086.83333333334</v>
      </c>
      <c r="G48" s="32">
        <f t="shared" si="1"/>
        <v>13205.78888888889</v>
      </c>
      <c r="H48" s="31">
        <f>43420/3</f>
        <v>14473.333333333334</v>
      </c>
      <c r="I48" s="29">
        <f t="shared" si="2"/>
        <v>964.88888888888891</v>
      </c>
      <c r="J48" s="33">
        <f t="shared" si="3"/>
        <v>482.44444444444446</v>
      </c>
    </row>
    <row r="49" spans="1:10" hidden="1" x14ac:dyDescent="0.2">
      <c r="A49" s="37" t="s">
        <v>48</v>
      </c>
      <c r="B49" s="38" t="s">
        <v>404</v>
      </c>
      <c r="C49" s="39"/>
      <c r="D49" s="39"/>
      <c r="E49" s="39"/>
      <c r="F49" s="23"/>
      <c r="G49" s="23">
        <v>0</v>
      </c>
      <c r="H49" s="22"/>
      <c r="I49" s="23">
        <v>0</v>
      </c>
      <c r="J49" s="24"/>
    </row>
    <row r="50" spans="1:10" hidden="1" x14ac:dyDescent="0.2">
      <c r="A50" s="37" t="s">
        <v>49</v>
      </c>
      <c r="B50" s="38" t="s">
        <v>405</v>
      </c>
      <c r="C50" s="39"/>
      <c r="D50" s="39"/>
      <c r="E50" s="39"/>
      <c r="F50" s="23"/>
      <c r="G50" s="23">
        <v>0</v>
      </c>
      <c r="H50" s="22"/>
      <c r="I50" s="23">
        <v>0</v>
      </c>
      <c r="J50" s="24"/>
    </row>
    <row r="51" spans="1:10" x14ac:dyDescent="0.2">
      <c r="A51" s="37" t="s">
        <v>50</v>
      </c>
      <c r="B51" s="38" t="s">
        <v>401</v>
      </c>
      <c r="C51" s="40">
        <v>126</v>
      </c>
      <c r="D51" s="40">
        <v>1</v>
      </c>
      <c r="E51" s="40" t="s">
        <v>256</v>
      </c>
      <c r="F51" s="32">
        <f>59357/3</f>
        <v>19785.666666666668</v>
      </c>
      <c r="G51" s="32">
        <f>F51/C51</f>
        <v>157.02910052910053</v>
      </c>
      <c r="H51" s="31">
        <f>14610/3</f>
        <v>4870</v>
      </c>
      <c r="I51" s="29">
        <f t="shared" ref="I51:I53" si="4">H51/C51</f>
        <v>38.650793650793652</v>
      </c>
      <c r="J51" s="33">
        <f>I51/D51</f>
        <v>38.650793650793652</v>
      </c>
    </row>
    <row r="52" spans="1:10" x14ac:dyDescent="0.2">
      <c r="A52" s="37" t="s">
        <v>51</v>
      </c>
      <c r="B52" s="38" t="s">
        <v>402</v>
      </c>
      <c r="C52" s="40">
        <v>126</v>
      </c>
      <c r="D52" s="40">
        <v>1</v>
      </c>
      <c r="E52" s="40" t="s">
        <v>256</v>
      </c>
      <c r="F52" s="32">
        <f>59357/3</f>
        <v>19785.666666666668</v>
      </c>
      <c r="G52" s="32">
        <f t="shared" si="1"/>
        <v>157.02910052910053</v>
      </c>
      <c r="H52" s="31">
        <f>14610/3</f>
        <v>4870</v>
      </c>
      <c r="I52" s="29">
        <f t="shared" si="4"/>
        <v>38.650793650793652</v>
      </c>
      <c r="J52" s="33">
        <f t="shared" ref="J52:J53" si="5">I52/D52</f>
        <v>38.650793650793652</v>
      </c>
    </row>
    <row r="53" spans="1:10" x14ac:dyDescent="0.2">
      <c r="A53" s="37" t="s">
        <v>52</v>
      </c>
      <c r="B53" s="38" t="s">
        <v>403</v>
      </c>
      <c r="C53" s="40">
        <v>126</v>
      </c>
      <c r="D53" s="40">
        <v>1</v>
      </c>
      <c r="E53" s="40" t="s">
        <v>256</v>
      </c>
      <c r="F53" s="32">
        <f>59357/3</f>
        <v>19785.666666666668</v>
      </c>
      <c r="G53" s="32">
        <f t="shared" si="1"/>
        <v>157.02910052910053</v>
      </c>
      <c r="H53" s="31">
        <f>14610/3</f>
        <v>4870</v>
      </c>
      <c r="I53" s="29">
        <f t="shared" si="4"/>
        <v>38.650793650793652</v>
      </c>
      <c r="J53" s="33">
        <f t="shared" si="5"/>
        <v>38.650793650793652</v>
      </c>
    </row>
    <row r="54" spans="1:10" hidden="1" x14ac:dyDescent="0.2">
      <c r="A54" s="37" t="s">
        <v>53</v>
      </c>
      <c r="B54" s="38" t="s">
        <v>406</v>
      </c>
      <c r="C54" s="39"/>
      <c r="D54" s="39"/>
      <c r="E54" s="39"/>
      <c r="F54" s="23"/>
      <c r="G54" s="23">
        <v>0</v>
      </c>
      <c r="H54" s="22"/>
      <c r="I54" s="23">
        <v>0</v>
      </c>
      <c r="J54" s="24"/>
    </row>
    <row r="55" spans="1:10" x14ac:dyDescent="0.2">
      <c r="A55" s="37" t="s">
        <v>54</v>
      </c>
      <c r="B55" s="38" t="s">
        <v>401</v>
      </c>
      <c r="C55" s="40">
        <v>126</v>
      </c>
      <c r="D55" s="40">
        <v>1</v>
      </c>
      <c r="E55" s="40" t="s">
        <v>256</v>
      </c>
      <c r="F55" s="32">
        <f>64763/3</f>
        <v>21587.666666666668</v>
      </c>
      <c r="G55" s="32">
        <f t="shared" si="1"/>
        <v>171.33068783068785</v>
      </c>
      <c r="H55" s="31">
        <f>30265/3</f>
        <v>10088.333333333334</v>
      </c>
      <c r="I55" s="29">
        <f t="shared" ref="I55:I57" si="6">H55/C55</f>
        <v>80.06613756613757</v>
      </c>
      <c r="J55" s="33">
        <f t="shared" ref="J55:J57" si="7">I55/D55</f>
        <v>80.06613756613757</v>
      </c>
    </row>
    <row r="56" spans="1:10" x14ac:dyDescent="0.2">
      <c r="A56" s="37" t="s">
        <v>55</v>
      </c>
      <c r="B56" s="38" t="s">
        <v>402</v>
      </c>
      <c r="C56" s="40">
        <v>126</v>
      </c>
      <c r="D56" s="40">
        <v>1</v>
      </c>
      <c r="E56" s="40" t="s">
        <v>256</v>
      </c>
      <c r="F56" s="32">
        <f>64763/3</f>
        <v>21587.666666666668</v>
      </c>
      <c r="G56" s="32">
        <f t="shared" si="1"/>
        <v>171.33068783068785</v>
      </c>
      <c r="H56" s="31">
        <f>30265/3</f>
        <v>10088.333333333334</v>
      </c>
      <c r="I56" s="29">
        <f t="shared" si="6"/>
        <v>80.06613756613757</v>
      </c>
      <c r="J56" s="33">
        <f t="shared" si="7"/>
        <v>80.06613756613757</v>
      </c>
    </row>
    <row r="57" spans="1:10" x14ac:dyDescent="0.2">
      <c r="A57" s="37" t="s">
        <v>56</v>
      </c>
      <c r="B57" s="38" t="s">
        <v>403</v>
      </c>
      <c r="C57" s="40">
        <v>126</v>
      </c>
      <c r="D57" s="40">
        <v>1</v>
      </c>
      <c r="E57" s="40" t="s">
        <v>256</v>
      </c>
      <c r="F57" s="32">
        <f>64763/3</f>
        <v>21587.666666666668</v>
      </c>
      <c r="G57" s="32">
        <f t="shared" si="1"/>
        <v>171.33068783068785</v>
      </c>
      <c r="H57" s="31">
        <f>30265/3</f>
        <v>10088.333333333334</v>
      </c>
      <c r="I57" s="29">
        <f t="shared" si="6"/>
        <v>80.06613756613757</v>
      </c>
      <c r="J57" s="33">
        <f t="shared" si="7"/>
        <v>80.06613756613757</v>
      </c>
    </row>
    <row r="58" spans="1:10" hidden="1" x14ac:dyDescent="0.2">
      <c r="A58" s="37" t="s">
        <v>57</v>
      </c>
      <c r="B58" s="38" t="s">
        <v>407</v>
      </c>
      <c r="C58" s="39"/>
      <c r="D58" s="39"/>
      <c r="E58" s="39"/>
      <c r="F58" s="23"/>
      <c r="G58" s="23">
        <v>0</v>
      </c>
      <c r="H58" s="22"/>
      <c r="I58" s="23">
        <v>0</v>
      </c>
      <c r="J58" s="24"/>
    </row>
    <row r="59" spans="1:10" x14ac:dyDescent="0.2">
      <c r="A59" s="37" t="s">
        <v>58</v>
      </c>
      <c r="B59" s="38" t="s">
        <v>408</v>
      </c>
      <c r="C59" s="40">
        <v>30</v>
      </c>
      <c r="D59" s="40">
        <v>4</v>
      </c>
      <c r="E59" s="40" t="s">
        <v>257</v>
      </c>
      <c r="F59" s="29">
        <v>564390</v>
      </c>
      <c r="G59" s="29">
        <f t="shared" si="1"/>
        <v>18813</v>
      </c>
      <c r="H59" s="28">
        <v>38260</v>
      </c>
      <c r="I59" s="29">
        <f t="shared" ref="I59:I63" si="8">H59/C59</f>
        <v>1275.3333333333333</v>
      </c>
      <c r="J59" s="30">
        <v>212.55555555555554</v>
      </c>
    </row>
    <row r="60" spans="1:10" x14ac:dyDescent="0.2">
      <c r="A60" s="37" t="s">
        <v>59</v>
      </c>
      <c r="B60" s="38" t="s">
        <v>409</v>
      </c>
      <c r="C60" s="40">
        <v>30</v>
      </c>
      <c r="D60" s="40">
        <v>1</v>
      </c>
      <c r="E60" s="40" t="s">
        <v>257</v>
      </c>
      <c r="F60" s="29">
        <v>231260</v>
      </c>
      <c r="G60" s="29">
        <f t="shared" si="1"/>
        <v>7708.666666666667</v>
      </c>
      <c r="H60" s="28">
        <v>32100</v>
      </c>
      <c r="I60" s="29">
        <f t="shared" si="8"/>
        <v>1070</v>
      </c>
      <c r="J60" s="30">
        <v>535</v>
      </c>
    </row>
    <row r="61" spans="1:10" x14ac:dyDescent="0.2">
      <c r="A61" s="37" t="s">
        <v>60</v>
      </c>
      <c r="B61" s="38" t="s">
        <v>410</v>
      </c>
      <c r="C61" s="40">
        <v>80</v>
      </c>
      <c r="D61" s="40">
        <v>1</v>
      </c>
      <c r="E61" s="40" t="s">
        <v>257</v>
      </c>
      <c r="F61" s="29">
        <v>76804</v>
      </c>
      <c r="G61" s="29">
        <f t="shared" si="1"/>
        <v>960.05</v>
      </c>
      <c r="H61" s="28">
        <v>68344</v>
      </c>
      <c r="I61" s="29">
        <f t="shared" si="8"/>
        <v>854.3</v>
      </c>
      <c r="J61" s="30">
        <v>854.3</v>
      </c>
    </row>
    <row r="62" spans="1:10" x14ac:dyDescent="0.2">
      <c r="A62" s="37" t="s">
        <v>61</v>
      </c>
      <c r="B62" s="38" t="s">
        <v>411</v>
      </c>
      <c r="C62" s="40">
        <v>80</v>
      </c>
      <c r="D62" s="40">
        <v>1</v>
      </c>
      <c r="E62" s="40" t="s">
        <v>257</v>
      </c>
      <c r="F62" s="29">
        <v>81600</v>
      </c>
      <c r="G62" s="29">
        <f t="shared" si="1"/>
        <v>1020</v>
      </c>
      <c r="H62" s="28">
        <v>62944</v>
      </c>
      <c r="I62" s="29">
        <f t="shared" si="8"/>
        <v>786.8</v>
      </c>
      <c r="J62" s="30">
        <v>393.4</v>
      </c>
    </row>
    <row r="63" spans="1:10" x14ac:dyDescent="0.2">
      <c r="A63" s="37" t="s">
        <v>62</v>
      </c>
      <c r="B63" s="38" t="s">
        <v>412</v>
      </c>
      <c r="C63" s="40">
        <v>80</v>
      </c>
      <c r="D63" s="40">
        <v>1</v>
      </c>
      <c r="E63" s="40" t="s">
        <v>257</v>
      </c>
      <c r="F63" s="29">
        <v>24000</v>
      </c>
      <c r="G63" s="29">
        <f t="shared" si="1"/>
        <v>300</v>
      </c>
      <c r="H63" s="28">
        <v>15000</v>
      </c>
      <c r="I63" s="29">
        <f t="shared" si="8"/>
        <v>187.5</v>
      </c>
      <c r="J63" s="30">
        <v>187.5</v>
      </c>
    </row>
    <row r="64" spans="1:10" hidden="1" x14ac:dyDescent="0.2">
      <c r="A64" s="37" t="s">
        <v>63</v>
      </c>
      <c r="B64" s="38" t="s">
        <v>413</v>
      </c>
      <c r="C64" s="40">
        <v>165</v>
      </c>
      <c r="D64" s="40">
        <v>2</v>
      </c>
      <c r="E64" s="40" t="s">
        <v>255</v>
      </c>
      <c r="F64" s="29">
        <v>1701350</v>
      </c>
      <c r="G64" s="29">
        <f t="shared" si="1"/>
        <v>10311.212121212122</v>
      </c>
      <c r="H64" s="28">
        <v>0</v>
      </c>
      <c r="I64" s="28">
        <v>0</v>
      </c>
      <c r="J64" s="28">
        <v>0</v>
      </c>
    </row>
    <row r="65" spans="1:10" hidden="1" x14ac:dyDescent="0.2">
      <c r="A65" s="37" t="s">
        <v>64</v>
      </c>
      <c r="B65" s="38" t="s">
        <v>414</v>
      </c>
      <c r="C65" s="39"/>
      <c r="D65" s="39"/>
      <c r="E65" s="39"/>
      <c r="F65" s="23"/>
      <c r="G65" s="23">
        <v>0</v>
      </c>
      <c r="H65" s="22"/>
      <c r="I65" s="23">
        <v>0</v>
      </c>
      <c r="J65" s="24"/>
    </row>
    <row r="66" spans="1:10" x14ac:dyDescent="0.2">
      <c r="A66" s="37" t="s">
        <v>65</v>
      </c>
      <c r="B66" s="38" t="s">
        <v>415</v>
      </c>
      <c r="C66" s="40">
        <v>30</v>
      </c>
      <c r="D66" s="40">
        <v>14</v>
      </c>
      <c r="E66" s="40" t="s">
        <v>254</v>
      </c>
      <c r="F66" s="29">
        <v>0</v>
      </c>
      <c r="G66" s="29">
        <f t="shared" si="1"/>
        <v>0</v>
      </c>
      <c r="H66" s="28">
        <v>161888</v>
      </c>
      <c r="I66" s="29">
        <f>H66/C66</f>
        <v>5396.2666666666664</v>
      </c>
      <c r="J66" s="30">
        <v>385.44761904761901</v>
      </c>
    </row>
    <row r="67" spans="1:10" hidden="1" x14ac:dyDescent="0.2">
      <c r="A67" s="37" t="s">
        <v>66</v>
      </c>
      <c r="B67" s="38" t="s">
        <v>416</v>
      </c>
      <c r="C67" s="39"/>
      <c r="D67" s="39"/>
      <c r="E67" s="39"/>
      <c r="F67" s="23"/>
      <c r="G67" s="23">
        <v>0</v>
      </c>
      <c r="H67" s="22"/>
      <c r="I67" s="23">
        <v>0</v>
      </c>
      <c r="J67" s="24"/>
    </row>
    <row r="68" spans="1:10" x14ac:dyDescent="0.2">
      <c r="A68" s="37" t="s">
        <v>67</v>
      </c>
      <c r="B68" s="38" t="s">
        <v>394</v>
      </c>
      <c r="C68" s="40">
        <v>30</v>
      </c>
      <c r="D68" s="40">
        <v>9</v>
      </c>
      <c r="E68" s="40" t="s">
        <v>255</v>
      </c>
      <c r="F68" s="29">
        <v>1787531</v>
      </c>
      <c r="G68" s="29">
        <f t="shared" si="1"/>
        <v>59584.366666666669</v>
      </c>
      <c r="H68" s="28">
        <v>417945</v>
      </c>
      <c r="I68" s="29">
        <f t="shared" ref="I68:I73" si="9">H68/C68</f>
        <v>13931.5</v>
      </c>
      <c r="J68" s="30">
        <v>1547.9444444444443</v>
      </c>
    </row>
    <row r="69" spans="1:10" x14ac:dyDescent="0.2">
      <c r="A69" s="37" t="s">
        <v>68</v>
      </c>
      <c r="B69" s="38" t="s">
        <v>395</v>
      </c>
      <c r="C69" s="40">
        <v>60</v>
      </c>
      <c r="D69" s="40">
        <v>3</v>
      </c>
      <c r="E69" s="40" t="s">
        <v>254</v>
      </c>
      <c r="F69" s="29">
        <v>1561419</v>
      </c>
      <c r="G69" s="29">
        <f t="shared" si="1"/>
        <v>26023.65</v>
      </c>
      <c r="H69" s="28">
        <v>276080</v>
      </c>
      <c r="I69" s="29">
        <f t="shared" si="9"/>
        <v>4601.333333333333</v>
      </c>
      <c r="J69" s="30">
        <v>1533.7777777777776</v>
      </c>
    </row>
    <row r="70" spans="1:10" x14ac:dyDescent="0.2">
      <c r="A70" s="37" t="s">
        <v>69</v>
      </c>
      <c r="B70" s="38" t="s">
        <v>396</v>
      </c>
      <c r="C70" s="40">
        <v>30</v>
      </c>
      <c r="D70" s="40">
        <v>3</v>
      </c>
      <c r="E70" s="40" t="s">
        <v>254</v>
      </c>
      <c r="F70" s="29">
        <v>172822</v>
      </c>
      <c r="G70" s="29">
        <f t="shared" si="1"/>
        <v>5760.7333333333336</v>
      </c>
      <c r="H70" s="28">
        <v>105669</v>
      </c>
      <c r="I70" s="29">
        <f t="shared" si="9"/>
        <v>3522.3</v>
      </c>
      <c r="J70" s="30">
        <v>1174.1000000000001</v>
      </c>
    </row>
    <row r="71" spans="1:10" x14ac:dyDescent="0.2">
      <c r="A71" s="37" t="s">
        <v>70</v>
      </c>
      <c r="B71" s="38" t="s">
        <v>397</v>
      </c>
      <c r="C71" s="40">
        <v>30</v>
      </c>
      <c r="D71" s="40">
        <v>1</v>
      </c>
      <c r="E71" s="40" t="s">
        <v>255</v>
      </c>
      <c r="F71" s="29">
        <v>571000</v>
      </c>
      <c r="G71" s="29">
        <f t="shared" si="1"/>
        <v>19033.333333333332</v>
      </c>
      <c r="H71" s="28">
        <v>3600</v>
      </c>
      <c r="I71" s="29">
        <f t="shared" si="9"/>
        <v>120</v>
      </c>
      <c r="J71" s="30">
        <v>120</v>
      </c>
    </row>
    <row r="72" spans="1:10" x14ac:dyDescent="0.2">
      <c r="A72" s="37" t="s">
        <v>71</v>
      </c>
      <c r="B72" s="38" t="s">
        <v>398</v>
      </c>
      <c r="C72" s="40">
        <v>30</v>
      </c>
      <c r="D72" s="40">
        <v>1</v>
      </c>
      <c r="E72" s="40" t="s">
        <v>254</v>
      </c>
      <c r="F72" s="29">
        <v>20660</v>
      </c>
      <c r="G72" s="29">
        <f t="shared" si="1"/>
        <v>688.66666666666663</v>
      </c>
      <c r="H72" s="28">
        <v>11800</v>
      </c>
      <c r="I72" s="29">
        <f t="shared" si="9"/>
        <v>393.33333333333331</v>
      </c>
      <c r="J72" s="30">
        <v>393.33333333333331</v>
      </c>
    </row>
    <row r="73" spans="1:10" x14ac:dyDescent="0.2">
      <c r="A73" s="37" t="s">
        <v>72</v>
      </c>
      <c r="B73" s="38" t="s">
        <v>399</v>
      </c>
      <c r="C73" s="40">
        <v>30</v>
      </c>
      <c r="D73" s="40">
        <v>4</v>
      </c>
      <c r="E73" s="40" t="s">
        <v>254</v>
      </c>
      <c r="F73" s="29">
        <v>149150</v>
      </c>
      <c r="G73" s="29">
        <f t="shared" si="1"/>
        <v>4971.666666666667</v>
      </c>
      <c r="H73" s="28">
        <v>89490</v>
      </c>
      <c r="I73" s="29">
        <f t="shared" si="9"/>
        <v>2983</v>
      </c>
      <c r="J73" s="30">
        <v>745.75</v>
      </c>
    </row>
    <row r="74" spans="1:10" hidden="1" x14ac:dyDescent="0.2">
      <c r="A74" s="37" t="s">
        <v>73</v>
      </c>
      <c r="B74" s="38" t="s">
        <v>400</v>
      </c>
      <c r="C74" s="39"/>
      <c r="D74" s="39"/>
      <c r="E74" s="39"/>
      <c r="F74" s="23"/>
      <c r="G74" s="23">
        <v>0</v>
      </c>
      <c r="H74" s="22"/>
      <c r="I74" s="23">
        <v>0</v>
      </c>
      <c r="J74" s="24"/>
    </row>
    <row r="75" spans="1:10" x14ac:dyDescent="0.2">
      <c r="A75" s="37" t="s">
        <v>74</v>
      </c>
      <c r="B75" s="38" t="s">
        <v>401</v>
      </c>
      <c r="C75" s="40">
        <v>15</v>
      </c>
      <c r="D75" s="40">
        <v>2</v>
      </c>
      <c r="E75" s="40" t="s">
        <v>256</v>
      </c>
      <c r="F75" s="29">
        <f>597110.5/3</f>
        <v>199036.83333333334</v>
      </c>
      <c r="G75" s="29">
        <f>F75/C75</f>
        <v>13269.122222222222</v>
      </c>
      <c r="H75" s="28">
        <f>43420/3</f>
        <v>14473.333333333334</v>
      </c>
      <c r="I75" s="29">
        <f t="shared" ref="I75:I77" si="10">H75/C75</f>
        <v>964.88888888888891</v>
      </c>
      <c r="J75" s="30">
        <f>I75/D75</f>
        <v>482.44444444444446</v>
      </c>
    </row>
    <row r="76" spans="1:10" x14ac:dyDescent="0.2">
      <c r="A76" s="37" t="s">
        <v>75</v>
      </c>
      <c r="B76" s="38" t="s">
        <v>402</v>
      </c>
      <c r="C76" s="40">
        <v>15</v>
      </c>
      <c r="D76" s="40">
        <v>2</v>
      </c>
      <c r="E76" s="40" t="s">
        <v>256</v>
      </c>
      <c r="F76" s="29">
        <f>597110.5/3</f>
        <v>199036.83333333334</v>
      </c>
      <c r="G76" s="29">
        <f t="shared" ref="G76:G77" si="11">F76/C76</f>
        <v>13269.122222222222</v>
      </c>
      <c r="H76" s="28">
        <f>43420/3</f>
        <v>14473.333333333334</v>
      </c>
      <c r="I76" s="29">
        <f t="shared" si="10"/>
        <v>964.88888888888891</v>
      </c>
      <c r="J76" s="30">
        <f t="shared" ref="J76:J77" si="12">I76/D76</f>
        <v>482.44444444444446</v>
      </c>
    </row>
    <row r="77" spans="1:10" x14ac:dyDescent="0.2">
      <c r="A77" s="37" t="s">
        <v>76</v>
      </c>
      <c r="B77" s="38" t="s">
        <v>403</v>
      </c>
      <c r="C77" s="40">
        <v>15</v>
      </c>
      <c r="D77" s="40">
        <v>2</v>
      </c>
      <c r="E77" s="40" t="s">
        <v>256</v>
      </c>
      <c r="F77" s="29">
        <f>597110.5/3</f>
        <v>199036.83333333334</v>
      </c>
      <c r="G77" s="29">
        <f t="shared" si="11"/>
        <v>13269.122222222222</v>
      </c>
      <c r="H77" s="28">
        <f>43420/3</f>
        <v>14473.333333333334</v>
      </c>
      <c r="I77" s="29">
        <f t="shared" si="10"/>
        <v>964.88888888888891</v>
      </c>
      <c r="J77" s="30">
        <f t="shared" si="12"/>
        <v>482.44444444444446</v>
      </c>
    </row>
    <row r="78" spans="1:10" hidden="1" x14ac:dyDescent="0.2">
      <c r="A78" s="37" t="s">
        <v>77</v>
      </c>
      <c r="B78" s="38" t="s">
        <v>417</v>
      </c>
      <c r="C78" s="39"/>
      <c r="D78" s="39"/>
      <c r="E78" s="39"/>
      <c r="F78" s="23"/>
      <c r="G78" s="23">
        <v>0</v>
      </c>
      <c r="H78" s="22"/>
      <c r="I78" s="23">
        <v>0</v>
      </c>
      <c r="J78" s="24"/>
    </row>
    <row r="79" spans="1:10" hidden="1" x14ac:dyDescent="0.2">
      <c r="A79" s="37" t="s">
        <v>78</v>
      </c>
      <c r="B79" s="38" t="s">
        <v>405</v>
      </c>
      <c r="C79" s="39"/>
      <c r="D79" s="39"/>
      <c r="E79" s="39"/>
      <c r="F79" s="23"/>
      <c r="G79" s="23">
        <v>0</v>
      </c>
      <c r="H79" s="22"/>
      <c r="I79" s="23">
        <v>0</v>
      </c>
      <c r="J79" s="24"/>
    </row>
    <row r="80" spans="1:10" x14ac:dyDescent="0.2">
      <c r="A80" s="37" t="s">
        <v>79</v>
      </c>
      <c r="B80" s="38" t="s">
        <v>401</v>
      </c>
      <c r="C80" s="40">
        <v>126</v>
      </c>
      <c r="D80" s="40">
        <v>1</v>
      </c>
      <c r="E80" s="40" t="s">
        <v>256</v>
      </c>
      <c r="F80" s="32">
        <f>50557/3</f>
        <v>16852.333333333332</v>
      </c>
      <c r="G80" s="32">
        <f t="shared" si="1"/>
        <v>133.74867724867724</v>
      </c>
      <c r="H80" s="31">
        <f>14090/3</f>
        <v>4696.666666666667</v>
      </c>
      <c r="I80" s="29">
        <f t="shared" ref="I80:I82" si="13">H80/C80</f>
        <v>37.275132275132279</v>
      </c>
      <c r="J80" s="33">
        <f>37.2751322751323</f>
        <v>37.2751322751323</v>
      </c>
    </row>
    <row r="81" spans="1:10" x14ac:dyDescent="0.2">
      <c r="A81" s="37" t="s">
        <v>80</v>
      </c>
      <c r="B81" s="38" t="s">
        <v>402</v>
      </c>
      <c r="C81" s="40">
        <v>126</v>
      </c>
      <c r="D81" s="40">
        <v>1</v>
      </c>
      <c r="E81" s="40" t="s">
        <v>256</v>
      </c>
      <c r="F81" s="32">
        <f>50557/3</f>
        <v>16852.333333333332</v>
      </c>
      <c r="G81" s="32">
        <f t="shared" ref="G81:G82" si="14">F81/C81</f>
        <v>133.74867724867724</v>
      </c>
      <c r="H81" s="31">
        <f t="shared" ref="H81:H82" si="15">14090/3</f>
        <v>4696.666666666667</v>
      </c>
      <c r="I81" s="29">
        <f t="shared" si="13"/>
        <v>37.275132275132279</v>
      </c>
      <c r="J81" s="33">
        <f t="shared" ref="J81:J82" si="16">37.2751322751323</f>
        <v>37.2751322751323</v>
      </c>
    </row>
    <row r="82" spans="1:10" x14ac:dyDescent="0.2">
      <c r="A82" s="37" t="s">
        <v>81</v>
      </c>
      <c r="B82" s="38" t="s">
        <v>403</v>
      </c>
      <c r="C82" s="40">
        <v>126</v>
      </c>
      <c r="D82" s="40">
        <v>1</v>
      </c>
      <c r="E82" s="40" t="s">
        <v>256</v>
      </c>
      <c r="F82" s="32">
        <f>50557/3</f>
        <v>16852.333333333332</v>
      </c>
      <c r="G82" s="32">
        <f t="shared" si="14"/>
        <v>133.74867724867724</v>
      </c>
      <c r="H82" s="31">
        <f t="shared" si="15"/>
        <v>4696.666666666667</v>
      </c>
      <c r="I82" s="29">
        <f t="shared" si="13"/>
        <v>37.275132275132279</v>
      </c>
      <c r="J82" s="33">
        <f t="shared" si="16"/>
        <v>37.2751322751323</v>
      </c>
    </row>
    <row r="83" spans="1:10" hidden="1" x14ac:dyDescent="0.2">
      <c r="A83" s="37" t="s">
        <v>82</v>
      </c>
      <c r="B83" s="38" t="s">
        <v>418</v>
      </c>
      <c r="C83" s="39"/>
      <c r="D83" s="39"/>
      <c r="E83" s="39"/>
      <c r="F83" s="23"/>
      <c r="G83" s="23">
        <v>0</v>
      </c>
      <c r="H83" s="22"/>
      <c r="I83" s="23">
        <v>0</v>
      </c>
      <c r="J83" s="24"/>
    </row>
    <row r="84" spans="1:10" x14ac:dyDescent="0.2">
      <c r="A84" s="37" t="s">
        <v>83</v>
      </c>
      <c r="B84" s="38" t="s">
        <v>401</v>
      </c>
      <c r="C84" s="40">
        <v>126</v>
      </c>
      <c r="D84" s="40">
        <v>1</v>
      </c>
      <c r="E84" s="40" t="s">
        <v>256</v>
      </c>
      <c r="F84" s="29">
        <f>60363/3</f>
        <v>20121</v>
      </c>
      <c r="G84" s="29">
        <f t="shared" si="1"/>
        <v>159.6904761904762</v>
      </c>
      <c r="H84" s="28">
        <v>29465</v>
      </c>
      <c r="I84" s="29">
        <f t="shared" ref="I84:I86" si="17">H84/C84</f>
        <v>233.84920634920636</v>
      </c>
      <c r="J84" s="30">
        <f>I84/D84</f>
        <v>233.84920634920636</v>
      </c>
    </row>
    <row r="85" spans="1:10" x14ac:dyDescent="0.2">
      <c r="A85" s="37" t="s">
        <v>84</v>
      </c>
      <c r="B85" s="38" t="s">
        <v>402</v>
      </c>
      <c r="C85" s="40">
        <v>126</v>
      </c>
      <c r="D85" s="40">
        <v>1</v>
      </c>
      <c r="E85" s="40" t="s">
        <v>256</v>
      </c>
      <c r="F85" s="29">
        <f>60363/3</f>
        <v>20121</v>
      </c>
      <c r="G85" s="29">
        <f t="shared" ref="G85:G86" si="18">F85/C85</f>
        <v>159.6904761904762</v>
      </c>
      <c r="H85" s="28">
        <v>29465</v>
      </c>
      <c r="I85" s="29">
        <f t="shared" si="17"/>
        <v>233.84920634920636</v>
      </c>
      <c r="J85" s="30">
        <f t="shared" ref="J85:J86" si="19">I85/D85</f>
        <v>233.84920634920636</v>
      </c>
    </row>
    <row r="86" spans="1:10" x14ac:dyDescent="0.2">
      <c r="A86" s="37" t="s">
        <v>85</v>
      </c>
      <c r="B86" s="38" t="s">
        <v>403</v>
      </c>
      <c r="C86" s="40">
        <v>126</v>
      </c>
      <c r="D86" s="40">
        <v>1</v>
      </c>
      <c r="E86" s="40" t="s">
        <v>256</v>
      </c>
      <c r="F86" s="29">
        <f>60363/3</f>
        <v>20121</v>
      </c>
      <c r="G86" s="29">
        <f t="shared" si="18"/>
        <v>159.6904761904762</v>
      </c>
      <c r="H86" s="28">
        <v>29465</v>
      </c>
      <c r="I86" s="29">
        <f t="shared" si="17"/>
        <v>233.84920634920636</v>
      </c>
      <c r="J86" s="30">
        <f t="shared" si="19"/>
        <v>233.84920634920636</v>
      </c>
    </row>
    <row r="87" spans="1:10" hidden="1" x14ac:dyDescent="0.2">
      <c r="A87" s="37" t="s">
        <v>86</v>
      </c>
      <c r="B87" s="38" t="s">
        <v>419</v>
      </c>
      <c r="C87" s="39"/>
      <c r="D87" s="39"/>
      <c r="E87" s="39"/>
      <c r="F87" s="23"/>
      <c r="G87" s="23">
        <v>0</v>
      </c>
      <c r="H87" s="22"/>
      <c r="I87" s="23">
        <v>0</v>
      </c>
      <c r="J87" s="24"/>
    </row>
    <row r="88" spans="1:10" x14ac:dyDescent="0.2">
      <c r="A88" s="37" t="s">
        <v>87</v>
      </c>
      <c r="B88" s="38" t="s">
        <v>408</v>
      </c>
      <c r="C88" s="40">
        <v>60</v>
      </c>
      <c r="D88" s="40">
        <v>2</v>
      </c>
      <c r="E88" s="40" t="s">
        <v>257</v>
      </c>
      <c r="F88" s="29">
        <v>611230</v>
      </c>
      <c r="G88" s="29">
        <f t="shared" si="1"/>
        <v>10187.166666666666</v>
      </c>
      <c r="H88" s="28">
        <v>48200</v>
      </c>
      <c r="I88" s="29">
        <f t="shared" ref="I88:I92" si="20">H88/C88</f>
        <v>803.33333333333337</v>
      </c>
      <c r="J88" s="30">
        <v>401.66666666666669</v>
      </c>
    </row>
    <row r="89" spans="1:10" x14ac:dyDescent="0.2">
      <c r="A89" s="37" t="s">
        <v>88</v>
      </c>
      <c r="B89" s="38" t="s">
        <v>409</v>
      </c>
      <c r="C89" s="40">
        <v>60</v>
      </c>
      <c r="D89" s="40">
        <v>1</v>
      </c>
      <c r="E89" s="40" t="s">
        <v>257</v>
      </c>
      <c r="F89" s="29">
        <v>244850</v>
      </c>
      <c r="G89" s="29">
        <f t="shared" si="1"/>
        <v>4080.8333333333335</v>
      </c>
      <c r="H89" s="28">
        <v>34790</v>
      </c>
      <c r="I89" s="29">
        <f t="shared" si="20"/>
        <v>579.83333333333337</v>
      </c>
      <c r="J89" s="30">
        <v>579.83333333333337</v>
      </c>
    </row>
    <row r="90" spans="1:10" x14ac:dyDescent="0.2">
      <c r="A90" s="37" t="s">
        <v>89</v>
      </c>
      <c r="B90" s="38" t="s">
        <v>410</v>
      </c>
      <c r="C90" s="40">
        <v>80</v>
      </c>
      <c r="D90" s="40">
        <v>1</v>
      </c>
      <c r="E90" s="40" t="s">
        <v>257</v>
      </c>
      <c r="F90" s="29">
        <v>99863</v>
      </c>
      <c r="G90" s="29">
        <f t="shared" si="1"/>
        <v>1248.2874999999999</v>
      </c>
      <c r="H90" s="28">
        <v>89378</v>
      </c>
      <c r="I90" s="29">
        <f t="shared" si="20"/>
        <v>1117.2249999999999</v>
      </c>
      <c r="J90" s="30">
        <v>1117.2249999999999</v>
      </c>
    </row>
    <row r="91" spans="1:10" x14ac:dyDescent="0.2">
      <c r="A91" s="37" t="s">
        <v>90</v>
      </c>
      <c r="B91" s="38" t="s">
        <v>411</v>
      </c>
      <c r="C91" s="40">
        <v>80</v>
      </c>
      <c r="D91" s="40">
        <v>1</v>
      </c>
      <c r="E91" s="40" t="s">
        <v>257</v>
      </c>
      <c r="F91" s="29">
        <v>63400</v>
      </c>
      <c r="G91" s="29">
        <f t="shared" si="1"/>
        <v>792.5</v>
      </c>
      <c r="H91" s="28">
        <v>48144</v>
      </c>
      <c r="I91" s="29">
        <f t="shared" si="20"/>
        <v>601.79999999999995</v>
      </c>
      <c r="J91" s="30">
        <v>601.79999999999995</v>
      </c>
    </row>
    <row r="92" spans="1:10" x14ac:dyDescent="0.2">
      <c r="A92" s="37" t="s">
        <v>91</v>
      </c>
      <c r="B92" s="38" t="s">
        <v>412</v>
      </c>
      <c r="C92" s="40">
        <v>80</v>
      </c>
      <c r="D92" s="40">
        <v>1</v>
      </c>
      <c r="E92" s="40" t="s">
        <v>257</v>
      </c>
      <c r="F92" s="29">
        <v>32000</v>
      </c>
      <c r="G92" s="29">
        <f t="shared" si="1"/>
        <v>400</v>
      </c>
      <c r="H92" s="28">
        <v>20000</v>
      </c>
      <c r="I92" s="29">
        <f t="shared" si="20"/>
        <v>250</v>
      </c>
      <c r="J92" s="30">
        <v>250</v>
      </c>
    </row>
    <row r="93" spans="1:10" hidden="1" x14ac:dyDescent="0.2">
      <c r="A93" s="37" t="s">
        <v>92</v>
      </c>
      <c r="B93" s="38" t="s">
        <v>420</v>
      </c>
      <c r="C93" s="40">
        <v>180</v>
      </c>
      <c r="D93" s="40">
        <v>2</v>
      </c>
      <c r="E93" s="40" t="s">
        <v>255</v>
      </c>
      <c r="F93" s="29">
        <v>2443100</v>
      </c>
      <c r="G93" s="29">
        <f t="shared" si="1"/>
        <v>13572.777777777777</v>
      </c>
      <c r="H93" s="28"/>
      <c r="I93" s="29">
        <v>0</v>
      </c>
      <c r="J93" s="30"/>
    </row>
    <row r="94" spans="1:10" hidden="1" x14ac:dyDescent="0.2">
      <c r="A94" s="37" t="s">
        <v>93</v>
      </c>
      <c r="B94" s="38" t="s">
        <v>421</v>
      </c>
      <c r="C94" s="39"/>
      <c r="D94" s="39"/>
      <c r="E94" s="39"/>
      <c r="F94" s="23"/>
      <c r="G94" s="23">
        <v>0</v>
      </c>
      <c r="H94" s="22"/>
      <c r="I94" s="23">
        <v>0</v>
      </c>
      <c r="J94" s="24"/>
    </row>
    <row r="95" spans="1:10" x14ac:dyDescent="0.2">
      <c r="A95" s="37" t="s">
        <v>94</v>
      </c>
      <c r="B95" s="38" t="s">
        <v>422</v>
      </c>
      <c r="C95" s="40">
        <v>30</v>
      </c>
      <c r="D95" s="40">
        <v>16</v>
      </c>
      <c r="E95" s="40" t="s">
        <v>254</v>
      </c>
      <c r="F95" s="29">
        <v>0</v>
      </c>
      <c r="G95" s="29">
        <f t="shared" si="1"/>
        <v>0</v>
      </c>
      <c r="H95" s="28">
        <v>207078</v>
      </c>
      <c r="I95" s="29">
        <f>H95/C95</f>
        <v>6902.6</v>
      </c>
      <c r="J95" s="30">
        <v>431.41250000000002</v>
      </c>
    </row>
    <row r="96" spans="1:10" hidden="1" x14ac:dyDescent="0.2">
      <c r="A96" s="37" t="s">
        <v>95</v>
      </c>
      <c r="B96" s="38" t="s">
        <v>423</v>
      </c>
      <c r="C96" s="39"/>
      <c r="D96" s="39"/>
      <c r="E96" s="39"/>
      <c r="F96" s="23"/>
      <c r="G96" s="23">
        <v>0</v>
      </c>
      <c r="H96" s="22"/>
      <c r="I96" s="23">
        <v>0</v>
      </c>
      <c r="J96" s="24"/>
    </row>
    <row r="97" spans="1:10" x14ac:dyDescent="0.2">
      <c r="A97" s="37" t="s">
        <v>96</v>
      </c>
      <c r="B97" s="38" t="s">
        <v>394</v>
      </c>
      <c r="C97" s="40">
        <v>30</v>
      </c>
      <c r="D97" s="40">
        <v>6</v>
      </c>
      <c r="E97" s="40" t="s">
        <v>255</v>
      </c>
      <c r="F97" s="29">
        <v>1617717</v>
      </c>
      <c r="G97" s="29">
        <f t="shared" si="1"/>
        <v>53923.9</v>
      </c>
      <c r="H97" s="28">
        <v>482035</v>
      </c>
      <c r="I97" s="29">
        <f t="shared" ref="I97:I102" si="21">H97/C97</f>
        <v>16067.833333333334</v>
      </c>
      <c r="J97" s="30">
        <v>2677.9722222222222</v>
      </c>
    </row>
    <row r="98" spans="1:10" x14ac:dyDescent="0.2">
      <c r="A98" s="37" t="s">
        <v>97</v>
      </c>
      <c r="B98" s="38" t="s">
        <v>395</v>
      </c>
      <c r="C98" s="40">
        <v>60</v>
      </c>
      <c r="D98" s="40">
        <v>4</v>
      </c>
      <c r="E98" s="40" t="s">
        <v>254</v>
      </c>
      <c r="F98" s="29">
        <v>1243001</v>
      </c>
      <c r="G98" s="29">
        <f t="shared" si="1"/>
        <v>20716.683333333334</v>
      </c>
      <c r="H98" s="28">
        <v>230255</v>
      </c>
      <c r="I98" s="29">
        <f t="shared" si="21"/>
        <v>3837.5833333333335</v>
      </c>
      <c r="J98" s="30">
        <v>959.39583333333337</v>
      </c>
    </row>
    <row r="99" spans="1:10" x14ac:dyDescent="0.2">
      <c r="A99" s="37" t="s">
        <v>98</v>
      </c>
      <c r="B99" s="38" t="s">
        <v>396</v>
      </c>
      <c r="C99" s="40">
        <v>30</v>
      </c>
      <c r="D99" s="40">
        <v>8</v>
      </c>
      <c r="E99" s="40" t="s">
        <v>254</v>
      </c>
      <c r="F99" s="29">
        <v>460791</v>
      </c>
      <c r="G99" s="29">
        <f t="shared" si="1"/>
        <v>15359.7</v>
      </c>
      <c r="H99" s="28">
        <v>144098</v>
      </c>
      <c r="I99" s="29">
        <f t="shared" si="21"/>
        <v>4803.2666666666664</v>
      </c>
      <c r="J99" s="30">
        <v>600.4083333333333</v>
      </c>
    </row>
    <row r="100" spans="1:10" x14ac:dyDescent="0.2">
      <c r="A100" s="37" t="s">
        <v>99</v>
      </c>
      <c r="B100" s="38" t="s">
        <v>397</v>
      </c>
      <c r="C100" s="40">
        <v>30</v>
      </c>
      <c r="D100" s="40">
        <v>4</v>
      </c>
      <c r="E100" s="40" t="s">
        <v>255</v>
      </c>
      <c r="F100" s="29">
        <v>840000</v>
      </c>
      <c r="G100" s="29">
        <f t="shared" si="1"/>
        <v>28000</v>
      </c>
      <c r="H100" s="28">
        <v>4050</v>
      </c>
      <c r="I100" s="29">
        <f t="shared" si="21"/>
        <v>135</v>
      </c>
      <c r="J100" s="30">
        <v>33.75</v>
      </c>
    </row>
    <row r="101" spans="1:10" x14ac:dyDescent="0.2">
      <c r="A101" s="37" t="s">
        <v>100</v>
      </c>
      <c r="B101" s="38" t="s">
        <v>398</v>
      </c>
      <c r="C101" s="40">
        <v>30</v>
      </c>
      <c r="D101" s="40">
        <v>1</v>
      </c>
      <c r="E101" s="40" t="s">
        <v>254</v>
      </c>
      <c r="F101" s="29">
        <v>10080</v>
      </c>
      <c r="G101" s="29">
        <f t="shared" si="1"/>
        <v>336</v>
      </c>
      <c r="H101" s="28">
        <v>4900</v>
      </c>
      <c r="I101" s="29">
        <f t="shared" si="21"/>
        <v>163.33333333333334</v>
      </c>
      <c r="J101" s="30">
        <v>163.33333333333334</v>
      </c>
    </row>
    <row r="102" spans="1:10" x14ac:dyDescent="0.2">
      <c r="A102" s="37" t="s">
        <v>101</v>
      </c>
      <c r="B102" s="38" t="s">
        <v>399</v>
      </c>
      <c r="C102" s="40">
        <v>30</v>
      </c>
      <c r="D102" s="40">
        <v>5</v>
      </c>
      <c r="E102" s="40" t="s">
        <v>254</v>
      </c>
      <c r="F102" s="29">
        <v>175050</v>
      </c>
      <c r="G102" s="29">
        <f t="shared" ref="G102:G165" si="22">F102/C102</f>
        <v>5835</v>
      </c>
      <c r="H102" s="28">
        <v>105030</v>
      </c>
      <c r="I102" s="29">
        <f t="shared" si="21"/>
        <v>3501</v>
      </c>
      <c r="J102" s="30">
        <v>700.2</v>
      </c>
    </row>
    <row r="103" spans="1:10" hidden="1" x14ac:dyDescent="0.2">
      <c r="A103" s="37" t="s">
        <v>102</v>
      </c>
      <c r="B103" s="38" t="s">
        <v>400</v>
      </c>
      <c r="C103" s="39"/>
      <c r="D103" s="39"/>
      <c r="E103" s="39"/>
      <c r="F103" s="23"/>
      <c r="G103" s="23">
        <v>0</v>
      </c>
      <c r="H103" s="22"/>
      <c r="I103" s="23">
        <v>0</v>
      </c>
      <c r="J103" s="24"/>
    </row>
    <row r="104" spans="1:10" x14ac:dyDescent="0.2">
      <c r="A104" s="37" t="s">
        <v>103</v>
      </c>
      <c r="B104" s="38" t="s">
        <v>401</v>
      </c>
      <c r="C104" s="40">
        <v>15</v>
      </c>
      <c r="D104" s="40">
        <v>2</v>
      </c>
      <c r="E104" s="40" t="s">
        <v>256</v>
      </c>
      <c r="F104" s="32">
        <f>597110.5/3</f>
        <v>199036.83333333334</v>
      </c>
      <c r="G104" s="32">
        <f>F104/C104</f>
        <v>13269.122222222222</v>
      </c>
      <c r="H104" s="31">
        <f>43420/3</f>
        <v>14473.333333333334</v>
      </c>
      <c r="I104" s="29">
        <f t="shared" ref="I104:I106" si="23">H104/C104</f>
        <v>964.88888888888891</v>
      </c>
      <c r="J104" s="33">
        <f>I104/D104</f>
        <v>482.44444444444446</v>
      </c>
    </row>
    <row r="105" spans="1:10" x14ac:dyDescent="0.2">
      <c r="A105" s="37" t="s">
        <v>104</v>
      </c>
      <c r="B105" s="38" t="s">
        <v>402</v>
      </c>
      <c r="C105" s="40">
        <v>15</v>
      </c>
      <c r="D105" s="40">
        <v>2</v>
      </c>
      <c r="E105" s="40" t="s">
        <v>256</v>
      </c>
      <c r="F105" s="32">
        <f t="shared" ref="F105:F106" si="24">597110.5/3</f>
        <v>199036.83333333334</v>
      </c>
      <c r="G105" s="32">
        <f t="shared" ref="G105:G106" si="25">F105/C105</f>
        <v>13269.122222222222</v>
      </c>
      <c r="H105" s="31">
        <f t="shared" ref="H105:H106" si="26">43420/3</f>
        <v>14473.333333333334</v>
      </c>
      <c r="I105" s="29">
        <f t="shared" si="23"/>
        <v>964.88888888888891</v>
      </c>
      <c r="J105" s="33">
        <f t="shared" ref="I105:J105" si="27">I105/D105</f>
        <v>482.44444444444446</v>
      </c>
    </row>
    <row r="106" spans="1:10" x14ac:dyDescent="0.2">
      <c r="A106" s="37" t="s">
        <v>105</v>
      </c>
      <c r="B106" s="38" t="s">
        <v>403</v>
      </c>
      <c r="C106" s="40">
        <v>15</v>
      </c>
      <c r="D106" s="40">
        <v>2</v>
      </c>
      <c r="E106" s="40" t="s">
        <v>256</v>
      </c>
      <c r="F106" s="32">
        <f t="shared" si="24"/>
        <v>199036.83333333334</v>
      </c>
      <c r="G106" s="32">
        <f t="shared" si="25"/>
        <v>13269.122222222222</v>
      </c>
      <c r="H106" s="31">
        <f t="shared" si="26"/>
        <v>14473.333333333334</v>
      </c>
      <c r="I106" s="29">
        <f t="shared" si="23"/>
        <v>964.88888888888891</v>
      </c>
      <c r="J106" s="33">
        <f t="shared" ref="I106:J106" si="28">I106/D106</f>
        <v>482.44444444444446</v>
      </c>
    </row>
    <row r="107" spans="1:10" hidden="1" x14ac:dyDescent="0.2">
      <c r="A107" s="37" t="s">
        <v>106</v>
      </c>
      <c r="B107" s="38" t="s">
        <v>424</v>
      </c>
      <c r="C107" s="39"/>
      <c r="D107" s="39"/>
      <c r="E107" s="39"/>
      <c r="F107" s="23"/>
      <c r="G107" s="23">
        <v>0</v>
      </c>
      <c r="H107" s="22"/>
      <c r="I107" s="23">
        <v>0</v>
      </c>
      <c r="J107" s="24"/>
    </row>
    <row r="108" spans="1:10" hidden="1" x14ac:dyDescent="0.2">
      <c r="A108" s="37" t="s">
        <v>107</v>
      </c>
      <c r="B108" s="38" t="s">
        <v>405</v>
      </c>
      <c r="C108" s="39"/>
      <c r="D108" s="39"/>
      <c r="E108" s="39"/>
      <c r="F108" s="23"/>
      <c r="G108" s="23">
        <v>0</v>
      </c>
      <c r="H108" s="22"/>
      <c r="I108" s="23">
        <v>0</v>
      </c>
      <c r="J108" s="24"/>
    </row>
    <row r="109" spans="1:10" x14ac:dyDescent="0.2">
      <c r="A109" s="37" t="s">
        <v>108</v>
      </c>
      <c r="B109" s="38" t="s">
        <v>401</v>
      </c>
      <c r="C109" s="40">
        <v>126</v>
      </c>
      <c r="D109" s="40">
        <v>1</v>
      </c>
      <c r="E109" s="40" t="s">
        <v>256</v>
      </c>
      <c r="F109" s="32">
        <f>52057/3</f>
        <v>17352.333333333332</v>
      </c>
      <c r="G109" s="32">
        <f t="shared" si="22"/>
        <v>137.71693121693121</v>
      </c>
      <c r="H109" s="31">
        <f>14090/3</f>
        <v>4696.666666666667</v>
      </c>
      <c r="I109" s="29">
        <f t="shared" ref="I109:I111" si="29">H109/C109</f>
        <v>37.275132275132279</v>
      </c>
      <c r="J109" s="33">
        <f>I109/D109</f>
        <v>37.275132275132279</v>
      </c>
    </row>
    <row r="110" spans="1:10" x14ac:dyDescent="0.2">
      <c r="A110" s="37" t="s">
        <v>109</v>
      </c>
      <c r="B110" s="38" t="s">
        <v>402</v>
      </c>
      <c r="C110" s="40">
        <v>126</v>
      </c>
      <c r="D110" s="40">
        <v>1</v>
      </c>
      <c r="E110" s="40" t="s">
        <v>256</v>
      </c>
      <c r="F110" s="32">
        <f t="shared" ref="F110:F111" si="30">52057/3</f>
        <v>17352.333333333332</v>
      </c>
      <c r="G110" s="32">
        <f t="shared" ref="G110:G111" si="31">F110/C110</f>
        <v>137.71693121693121</v>
      </c>
      <c r="H110" s="31">
        <f t="shared" ref="H110:H111" si="32">14090/3</f>
        <v>4696.666666666667</v>
      </c>
      <c r="I110" s="29">
        <f t="shared" si="29"/>
        <v>37.275132275132279</v>
      </c>
      <c r="J110" s="33">
        <f t="shared" ref="I110:J110" si="33">I110/D110</f>
        <v>37.275132275132279</v>
      </c>
    </row>
    <row r="111" spans="1:10" x14ac:dyDescent="0.2">
      <c r="A111" s="37" t="s">
        <v>110</v>
      </c>
      <c r="B111" s="38" t="s">
        <v>403</v>
      </c>
      <c r="C111" s="40">
        <v>126</v>
      </c>
      <c r="D111" s="40">
        <v>1</v>
      </c>
      <c r="E111" s="40" t="s">
        <v>256</v>
      </c>
      <c r="F111" s="32">
        <f t="shared" si="30"/>
        <v>17352.333333333332</v>
      </c>
      <c r="G111" s="32">
        <f t="shared" si="31"/>
        <v>137.71693121693121</v>
      </c>
      <c r="H111" s="31">
        <f t="shared" si="32"/>
        <v>4696.666666666667</v>
      </c>
      <c r="I111" s="29">
        <f t="shared" si="29"/>
        <v>37.275132275132279</v>
      </c>
      <c r="J111" s="33">
        <f t="shared" ref="I111:J111" si="34">I111/D111</f>
        <v>37.275132275132279</v>
      </c>
    </row>
    <row r="112" spans="1:10" hidden="1" x14ac:dyDescent="0.2">
      <c r="A112" s="37" t="s">
        <v>111</v>
      </c>
      <c r="B112" s="38" t="s">
        <v>425</v>
      </c>
      <c r="C112" s="39"/>
      <c r="D112" s="39"/>
      <c r="E112" s="39"/>
      <c r="F112" s="23"/>
      <c r="G112" s="23">
        <v>0</v>
      </c>
      <c r="H112" s="22"/>
      <c r="I112" s="23">
        <v>0</v>
      </c>
      <c r="J112" s="24"/>
    </row>
    <row r="113" spans="1:10" x14ac:dyDescent="0.2">
      <c r="A113" s="37" t="s">
        <v>112</v>
      </c>
      <c r="B113" s="38" t="s">
        <v>401</v>
      </c>
      <c r="C113" s="40">
        <v>126</v>
      </c>
      <c r="D113" s="40">
        <v>1</v>
      </c>
      <c r="E113" s="40" t="s">
        <v>256</v>
      </c>
      <c r="F113" s="32">
        <f>60363/3</f>
        <v>20121</v>
      </c>
      <c r="G113" s="32">
        <f t="shared" si="22"/>
        <v>159.6904761904762</v>
      </c>
      <c r="H113" s="31">
        <f>29465/3</f>
        <v>9821.6666666666661</v>
      </c>
      <c r="I113" s="29">
        <f t="shared" ref="I113:I115" si="35">H113/C113</f>
        <v>77.949735449735442</v>
      </c>
      <c r="J113" s="33">
        <f>I113/D113</f>
        <v>77.949735449735442</v>
      </c>
    </row>
    <row r="114" spans="1:10" x14ac:dyDescent="0.2">
      <c r="A114" s="37" t="s">
        <v>113</v>
      </c>
      <c r="B114" s="38" t="s">
        <v>402</v>
      </c>
      <c r="C114" s="40">
        <v>126</v>
      </c>
      <c r="D114" s="40">
        <v>1</v>
      </c>
      <c r="E114" s="40" t="s">
        <v>256</v>
      </c>
      <c r="F114" s="32">
        <f t="shared" ref="F114:F115" si="36">60363/3</f>
        <v>20121</v>
      </c>
      <c r="G114" s="32">
        <f t="shared" ref="G114:G115" si="37">F114/C114</f>
        <v>159.6904761904762</v>
      </c>
      <c r="H114" s="31">
        <f t="shared" ref="H114:H115" si="38">29465/3</f>
        <v>9821.6666666666661</v>
      </c>
      <c r="I114" s="29">
        <f t="shared" si="35"/>
        <v>77.949735449735442</v>
      </c>
      <c r="J114" s="33">
        <f t="shared" ref="I114:J114" si="39">I114/D114</f>
        <v>77.949735449735442</v>
      </c>
    </row>
    <row r="115" spans="1:10" x14ac:dyDescent="0.2">
      <c r="A115" s="37" t="s">
        <v>114</v>
      </c>
      <c r="B115" s="38" t="s">
        <v>403</v>
      </c>
      <c r="C115" s="40">
        <v>126</v>
      </c>
      <c r="D115" s="40">
        <v>1</v>
      </c>
      <c r="E115" s="40" t="s">
        <v>256</v>
      </c>
      <c r="F115" s="32">
        <f t="shared" si="36"/>
        <v>20121</v>
      </c>
      <c r="G115" s="32">
        <f t="shared" si="37"/>
        <v>159.6904761904762</v>
      </c>
      <c r="H115" s="31">
        <f t="shared" si="38"/>
        <v>9821.6666666666661</v>
      </c>
      <c r="I115" s="29">
        <f t="shared" si="35"/>
        <v>77.949735449735442</v>
      </c>
      <c r="J115" s="33">
        <f t="shared" ref="I115:J115" si="40">I115/D115</f>
        <v>77.949735449735442</v>
      </c>
    </row>
    <row r="116" spans="1:10" hidden="1" x14ac:dyDescent="0.2">
      <c r="A116" s="37" t="s">
        <v>115</v>
      </c>
      <c r="B116" s="38" t="s">
        <v>426</v>
      </c>
      <c r="C116" s="39"/>
      <c r="D116" s="39"/>
      <c r="E116" s="39"/>
      <c r="F116" s="23"/>
      <c r="G116" s="23">
        <v>0</v>
      </c>
      <c r="H116" s="22"/>
      <c r="I116" s="23">
        <v>0</v>
      </c>
      <c r="J116" s="24"/>
    </row>
    <row r="117" spans="1:10" x14ac:dyDescent="0.2">
      <c r="A117" s="37" t="s">
        <v>116</v>
      </c>
      <c r="B117" s="38" t="s">
        <v>408</v>
      </c>
      <c r="C117" s="40">
        <v>60</v>
      </c>
      <c r="D117" s="40">
        <v>3</v>
      </c>
      <c r="E117" s="40" t="s">
        <v>257</v>
      </c>
      <c r="F117" s="29">
        <v>768520</v>
      </c>
      <c r="G117" s="29">
        <f t="shared" si="22"/>
        <v>12808.666666666666</v>
      </c>
      <c r="H117" s="28">
        <v>61100</v>
      </c>
      <c r="I117" s="29">
        <f t="shared" ref="I117:I121" si="41">H117/C117</f>
        <v>1018.3333333333334</v>
      </c>
      <c r="J117" s="30">
        <v>339.44444444444446</v>
      </c>
    </row>
    <row r="118" spans="1:10" x14ac:dyDescent="0.2">
      <c r="A118" s="37" t="s">
        <v>117</v>
      </c>
      <c r="B118" s="38" t="s">
        <v>409</v>
      </c>
      <c r="C118" s="40">
        <v>60</v>
      </c>
      <c r="D118" s="40">
        <v>1</v>
      </c>
      <c r="E118" s="40" t="s">
        <v>257</v>
      </c>
      <c r="F118" s="29">
        <v>403000</v>
      </c>
      <c r="G118" s="29">
        <f t="shared" si="22"/>
        <v>6716.666666666667</v>
      </c>
      <c r="H118" s="28">
        <v>57540</v>
      </c>
      <c r="I118" s="29">
        <f t="shared" si="41"/>
        <v>959</v>
      </c>
      <c r="J118" s="30">
        <v>959</v>
      </c>
    </row>
    <row r="119" spans="1:10" x14ac:dyDescent="0.2">
      <c r="A119" s="37" t="s">
        <v>118</v>
      </c>
      <c r="B119" s="38" t="s">
        <v>410</v>
      </c>
      <c r="C119" s="40">
        <v>80</v>
      </c>
      <c r="D119" s="40">
        <v>1</v>
      </c>
      <c r="E119" s="40" t="s">
        <v>257</v>
      </c>
      <c r="F119" s="29">
        <v>110971</v>
      </c>
      <c r="G119" s="29">
        <f t="shared" si="22"/>
        <v>1387.1375</v>
      </c>
      <c r="H119" s="28">
        <v>99181</v>
      </c>
      <c r="I119" s="29">
        <f t="shared" si="41"/>
        <v>1239.7625</v>
      </c>
      <c r="J119" s="30">
        <v>1239.7625</v>
      </c>
    </row>
    <row r="120" spans="1:10" x14ac:dyDescent="0.2">
      <c r="A120" s="37" t="s">
        <v>119</v>
      </c>
      <c r="B120" s="38" t="s">
        <v>411</v>
      </c>
      <c r="C120" s="40">
        <v>80</v>
      </c>
      <c r="D120" s="40">
        <v>2</v>
      </c>
      <c r="E120" s="40" t="s">
        <v>257</v>
      </c>
      <c r="F120" s="29">
        <v>122400</v>
      </c>
      <c r="G120" s="29">
        <f t="shared" si="22"/>
        <v>1530</v>
      </c>
      <c r="H120" s="28">
        <v>94776</v>
      </c>
      <c r="I120" s="29">
        <f t="shared" si="41"/>
        <v>1184.7</v>
      </c>
      <c r="J120" s="30">
        <v>592.35</v>
      </c>
    </row>
    <row r="121" spans="1:10" x14ac:dyDescent="0.2">
      <c r="A121" s="37" t="s">
        <v>120</v>
      </c>
      <c r="B121" s="38" t="s">
        <v>412</v>
      </c>
      <c r="C121" s="40">
        <v>80</v>
      </c>
      <c r="D121" s="40">
        <v>1</v>
      </c>
      <c r="E121" s="40" t="s">
        <v>257</v>
      </c>
      <c r="F121" s="29">
        <v>36000</v>
      </c>
      <c r="G121" s="29">
        <f t="shared" si="22"/>
        <v>450</v>
      </c>
      <c r="H121" s="28">
        <v>22500</v>
      </c>
      <c r="I121" s="29">
        <f t="shared" si="41"/>
        <v>281.25</v>
      </c>
      <c r="J121" s="30">
        <v>281.25</v>
      </c>
    </row>
    <row r="122" spans="1:10" hidden="1" x14ac:dyDescent="0.2">
      <c r="A122" s="37" t="s">
        <v>121</v>
      </c>
      <c r="B122" s="38" t="s">
        <v>427</v>
      </c>
      <c r="C122" s="40">
        <v>180</v>
      </c>
      <c r="D122" s="40">
        <v>2</v>
      </c>
      <c r="E122" s="40" t="s">
        <v>255</v>
      </c>
      <c r="F122" s="29">
        <v>4144850</v>
      </c>
      <c r="G122" s="29">
        <f t="shared" si="22"/>
        <v>23026.944444444445</v>
      </c>
      <c r="H122" s="28">
        <v>0</v>
      </c>
      <c r="I122" s="29">
        <v>0</v>
      </c>
      <c r="J122" s="30">
        <v>0</v>
      </c>
    </row>
    <row r="123" spans="1:10" hidden="1" x14ac:dyDescent="0.2">
      <c r="A123" s="37" t="s">
        <v>122</v>
      </c>
      <c r="B123" s="38" t="s">
        <v>428</v>
      </c>
      <c r="C123" s="39"/>
      <c r="D123" s="39"/>
      <c r="E123" s="39"/>
      <c r="F123" s="23"/>
      <c r="G123" s="23">
        <v>0</v>
      </c>
      <c r="H123" s="22"/>
      <c r="I123" s="23">
        <v>0</v>
      </c>
      <c r="J123" s="24"/>
    </row>
    <row r="124" spans="1:10" x14ac:dyDescent="0.2">
      <c r="A124" s="37" t="s">
        <v>123</v>
      </c>
      <c r="B124" s="38" t="s">
        <v>429</v>
      </c>
      <c r="C124" s="40">
        <v>30</v>
      </c>
      <c r="D124" s="40">
        <v>17</v>
      </c>
      <c r="E124" s="40" t="s">
        <v>254</v>
      </c>
      <c r="F124" s="29">
        <v>0</v>
      </c>
      <c r="G124" s="29">
        <f t="shared" si="22"/>
        <v>0</v>
      </c>
      <c r="H124" s="28">
        <v>253608</v>
      </c>
      <c r="I124" s="29">
        <f t="shared" ref="I124:I125" si="42">H124/C124</f>
        <v>8453.6</v>
      </c>
      <c r="J124" s="30">
        <v>497.27058823529416</v>
      </c>
    </row>
    <row r="125" spans="1:10" x14ac:dyDescent="0.2">
      <c r="A125" s="37" t="s">
        <v>124</v>
      </c>
      <c r="B125" s="38" t="s">
        <v>430</v>
      </c>
      <c r="C125" s="40">
        <v>75</v>
      </c>
      <c r="D125" s="40">
        <v>8</v>
      </c>
      <c r="E125" s="40" t="s">
        <v>254</v>
      </c>
      <c r="F125" s="29">
        <v>834155.57620000001</v>
      </c>
      <c r="G125" s="29">
        <f t="shared" si="22"/>
        <v>11122.074349333334</v>
      </c>
      <c r="H125" s="28">
        <v>278048.2</v>
      </c>
      <c r="I125" s="29">
        <f t="shared" si="42"/>
        <v>3707.3093333333336</v>
      </c>
      <c r="J125" s="30">
        <v>463.4136666666667</v>
      </c>
    </row>
    <row r="126" spans="1:10" hidden="1" x14ac:dyDescent="0.2">
      <c r="A126" s="37" t="s">
        <v>125</v>
      </c>
      <c r="B126" s="38" t="s">
        <v>431</v>
      </c>
      <c r="C126" s="39"/>
      <c r="D126" s="39"/>
      <c r="E126" s="39"/>
      <c r="F126" s="23"/>
      <c r="G126" s="23">
        <v>0</v>
      </c>
      <c r="H126" s="22"/>
      <c r="I126" s="23">
        <v>0</v>
      </c>
      <c r="J126" s="24"/>
    </row>
    <row r="127" spans="1:10" x14ac:dyDescent="0.2">
      <c r="A127" s="37" t="s">
        <v>126</v>
      </c>
      <c r="B127" s="38" t="s">
        <v>394</v>
      </c>
      <c r="C127" s="40">
        <v>30</v>
      </c>
      <c r="D127" s="40">
        <v>5</v>
      </c>
      <c r="E127" s="40" t="s">
        <v>255</v>
      </c>
      <c r="F127" s="29">
        <v>1377524</v>
      </c>
      <c r="G127" s="29">
        <f t="shared" si="22"/>
        <v>45917.466666666667</v>
      </c>
      <c r="H127" s="28">
        <v>402505</v>
      </c>
      <c r="I127" s="29">
        <f t="shared" ref="I127:I131" si="43">H127/C127</f>
        <v>13416.833333333334</v>
      </c>
      <c r="J127" s="30">
        <v>2683.3666666666668</v>
      </c>
    </row>
    <row r="128" spans="1:10" x14ac:dyDescent="0.2">
      <c r="A128" s="37" t="s">
        <v>127</v>
      </c>
      <c r="B128" s="38" t="s">
        <v>395</v>
      </c>
      <c r="C128" s="40">
        <v>60</v>
      </c>
      <c r="D128" s="40">
        <v>5</v>
      </c>
      <c r="E128" s="40" t="s">
        <v>254</v>
      </c>
      <c r="F128" s="29">
        <v>1406155</v>
      </c>
      <c r="G128" s="29">
        <f t="shared" si="22"/>
        <v>23435.916666666668</v>
      </c>
      <c r="H128" s="28">
        <v>255370</v>
      </c>
      <c r="I128" s="29">
        <f t="shared" si="43"/>
        <v>4256.166666666667</v>
      </c>
      <c r="J128" s="30">
        <v>851.23333333333335</v>
      </c>
    </row>
    <row r="129" spans="1:10" x14ac:dyDescent="0.2">
      <c r="A129" s="37" t="s">
        <v>128</v>
      </c>
      <c r="B129" s="38" t="s">
        <v>396</v>
      </c>
      <c r="C129" s="40">
        <v>30</v>
      </c>
      <c r="D129" s="40">
        <v>7</v>
      </c>
      <c r="E129" s="40" t="s">
        <v>254</v>
      </c>
      <c r="F129" s="29">
        <v>434956</v>
      </c>
      <c r="G129" s="29">
        <f t="shared" si="22"/>
        <v>14498.533333333333</v>
      </c>
      <c r="H129" s="28">
        <v>154571</v>
      </c>
      <c r="I129" s="29">
        <f t="shared" si="43"/>
        <v>5152.3666666666668</v>
      </c>
      <c r="J129" s="30">
        <v>736.05238095238099</v>
      </c>
    </row>
    <row r="130" spans="1:10" x14ac:dyDescent="0.2">
      <c r="A130" s="37" t="s">
        <v>129</v>
      </c>
      <c r="B130" s="38" t="s">
        <v>397</v>
      </c>
      <c r="C130" s="40">
        <v>30</v>
      </c>
      <c r="D130" s="40">
        <v>8</v>
      </c>
      <c r="E130" s="40" t="s">
        <v>255</v>
      </c>
      <c r="F130" s="29">
        <v>725400</v>
      </c>
      <c r="G130" s="29">
        <f t="shared" si="22"/>
        <v>24180</v>
      </c>
      <c r="H130" s="28">
        <v>4950</v>
      </c>
      <c r="I130" s="29">
        <f t="shared" si="43"/>
        <v>165</v>
      </c>
      <c r="J130" s="30">
        <v>20.625</v>
      </c>
    </row>
    <row r="131" spans="1:10" x14ac:dyDescent="0.2">
      <c r="A131" s="37" t="s">
        <v>130</v>
      </c>
      <c r="B131" s="38" t="s">
        <v>398</v>
      </c>
      <c r="C131" s="40">
        <v>30</v>
      </c>
      <c r="D131" s="40">
        <v>2</v>
      </c>
      <c r="E131" s="40" t="s">
        <v>254</v>
      </c>
      <c r="F131" s="29">
        <v>100720</v>
      </c>
      <c r="G131" s="29">
        <f t="shared" si="22"/>
        <v>3357.3333333333335</v>
      </c>
      <c r="H131" s="28">
        <v>26500</v>
      </c>
      <c r="I131" s="29">
        <f t="shared" si="43"/>
        <v>883.33333333333337</v>
      </c>
      <c r="J131" s="30">
        <v>441.66666666666669</v>
      </c>
    </row>
    <row r="132" spans="1:10" hidden="1" x14ac:dyDescent="0.2">
      <c r="A132" s="37" t="s">
        <v>131</v>
      </c>
      <c r="B132" s="38" t="s">
        <v>432</v>
      </c>
      <c r="C132" s="40">
        <v>60</v>
      </c>
      <c r="D132" s="40">
        <v>2</v>
      </c>
      <c r="E132" s="40" t="s">
        <v>254</v>
      </c>
      <c r="F132" s="29">
        <v>262561</v>
      </c>
      <c r="G132" s="29">
        <f t="shared" si="22"/>
        <v>4376.0166666666664</v>
      </c>
      <c r="H132" s="28" t="s">
        <v>281</v>
      </c>
      <c r="I132" s="29">
        <v>0</v>
      </c>
      <c r="J132" s="30" t="s">
        <v>281</v>
      </c>
    </row>
    <row r="133" spans="1:10" x14ac:dyDescent="0.2">
      <c r="A133" s="37" t="s">
        <v>132</v>
      </c>
      <c r="B133" s="38" t="s">
        <v>399</v>
      </c>
      <c r="C133" s="40">
        <v>30</v>
      </c>
      <c r="D133" s="40">
        <v>4</v>
      </c>
      <c r="E133" s="40" t="s">
        <v>254</v>
      </c>
      <c r="F133" s="29">
        <v>167400</v>
      </c>
      <c r="G133" s="29">
        <f t="shared" si="22"/>
        <v>5580</v>
      </c>
      <c r="H133" s="28">
        <v>100440</v>
      </c>
      <c r="I133" s="29">
        <f>H133/C133</f>
        <v>3348</v>
      </c>
      <c r="J133" s="30">
        <v>837</v>
      </c>
    </row>
    <row r="134" spans="1:10" hidden="1" x14ac:dyDescent="0.2">
      <c r="A134" s="37" t="s">
        <v>133</v>
      </c>
      <c r="B134" s="38" t="s">
        <v>400</v>
      </c>
      <c r="C134" s="39"/>
      <c r="D134" s="39"/>
      <c r="E134" s="39"/>
      <c r="F134" s="23"/>
      <c r="G134" s="23">
        <v>0</v>
      </c>
      <c r="H134" s="22"/>
      <c r="I134" s="23">
        <v>0</v>
      </c>
      <c r="J134" s="24"/>
    </row>
    <row r="135" spans="1:10" x14ac:dyDescent="0.2">
      <c r="A135" s="37" t="s">
        <v>134</v>
      </c>
      <c r="B135" s="38" t="s">
        <v>401</v>
      </c>
      <c r="C135" s="40">
        <v>15</v>
      </c>
      <c r="D135" s="40">
        <v>2</v>
      </c>
      <c r="E135" s="40" t="s">
        <v>256</v>
      </c>
      <c r="F135" s="32">
        <f>597110.5/3</f>
        <v>199036.83333333334</v>
      </c>
      <c r="G135" s="32">
        <f t="shared" si="22"/>
        <v>13269.122222222222</v>
      </c>
      <c r="H135" s="31">
        <f>43420/3</f>
        <v>14473.333333333334</v>
      </c>
      <c r="I135" s="29">
        <f t="shared" ref="I135:I137" si="44">H135/C135</f>
        <v>964.88888888888891</v>
      </c>
      <c r="J135" s="33">
        <f>I135/D135</f>
        <v>482.44444444444446</v>
      </c>
    </row>
    <row r="136" spans="1:10" x14ac:dyDescent="0.2">
      <c r="A136" s="37" t="s">
        <v>135</v>
      </c>
      <c r="B136" s="38" t="s">
        <v>402</v>
      </c>
      <c r="C136" s="40">
        <v>15</v>
      </c>
      <c r="D136" s="40">
        <v>2</v>
      </c>
      <c r="E136" s="40" t="s">
        <v>256</v>
      </c>
      <c r="F136" s="32">
        <f t="shared" ref="F136:F137" si="45">597110.5/3</f>
        <v>199036.83333333334</v>
      </c>
      <c r="G136" s="32">
        <f t="shared" ref="G136:G137" si="46">F136/C136</f>
        <v>13269.122222222222</v>
      </c>
      <c r="H136" s="31">
        <f t="shared" ref="H136:H137" si="47">43420/3</f>
        <v>14473.333333333334</v>
      </c>
      <c r="I136" s="29">
        <f t="shared" si="44"/>
        <v>964.88888888888891</v>
      </c>
      <c r="J136" s="33">
        <f t="shared" ref="I136:J136" si="48">I136/D136</f>
        <v>482.44444444444446</v>
      </c>
    </row>
    <row r="137" spans="1:10" x14ac:dyDescent="0.2">
      <c r="A137" s="37" t="s">
        <v>136</v>
      </c>
      <c r="B137" s="38" t="s">
        <v>403</v>
      </c>
      <c r="C137" s="40">
        <v>15</v>
      </c>
      <c r="D137" s="40">
        <v>2</v>
      </c>
      <c r="E137" s="40" t="s">
        <v>256</v>
      </c>
      <c r="F137" s="32">
        <f t="shared" si="45"/>
        <v>199036.83333333334</v>
      </c>
      <c r="G137" s="32">
        <f t="shared" si="46"/>
        <v>13269.122222222222</v>
      </c>
      <c r="H137" s="31">
        <f t="shared" si="47"/>
        <v>14473.333333333334</v>
      </c>
      <c r="I137" s="29">
        <f t="shared" si="44"/>
        <v>964.88888888888891</v>
      </c>
      <c r="J137" s="33">
        <f t="shared" ref="I137:J137" si="49">I137/D137</f>
        <v>482.44444444444446</v>
      </c>
    </row>
    <row r="138" spans="1:10" hidden="1" x14ac:dyDescent="0.2">
      <c r="A138" s="37" t="s">
        <v>137</v>
      </c>
      <c r="B138" s="38" t="s">
        <v>433</v>
      </c>
      <c r="C138" s="39"/>
      <c r="D138" s="39"/>
      <c r="E138" s="39"/>
      <c r="F138" s="23"/>
      <c r="G138" s="23">
        <v>0</v>
      </c>
      <c r="H138" s="22"/>
      <c r="I138" s="23">
        <v>0</v>
      </c>
      <c r="J138" s="24"/>
    </row>
    <row r="139" spans="1:10" hidden="1" x14ac:dyDescent="0.2">
      <c r="A139" s="37" t="s">
        <v>138</v>
      </c>
      <c r="B139" s="38" t="s">
        <v>405</v>
      </c>
      <c r="C139" s="39"/>
      <c r="D139" s="39"/>
      <c r="E139" s="39"/>
      <c r="F139" s="23"/>
      <c r="G139" s="23">
        <v>0</v>
      </c>
      <c r="H139" s="22"/>
      <c r="I139" s="23">
        <v>0</v>
      </c>
      <c r="J139" s="24"/>
    </row>
    <row r="140" spans="1:10" x14ac:dyDescent="0.2">
      <c r="A140" s="37" t="s">
        <v>139</v>
      </c>
      <c r="B140" s="38" t="s">
        <v>401</v>
      </c>
      <c r="C140" s="40">
        <v>126</v>
      </c>
      <c r="D140" s="40">
        <v>1</v>
      </c>
      <c r="E140" s="40" t="s">
        <v>256</v>
      </c>
      <c r="F140" s="32">
        <f>50557/3</f>
        <v>16852.333333333332</v>
      </c>
      <c r="G140" s="32">
        <f t="shared" si="22"/>
        <v>133.74867724867724</v>
      </c>
      <c r="H140" s="31">
        <f>14090/3</f>
        <v>4696.666666666667</v>
      </c>
      <c r="I140" s="29">
        <f t="shared" ref="I140:I142" si="50">H140/C140</f>
        <v>37.275132275132279</v>
      </c>
      <c r="J140" s="33">
        <f>I140/D140</f>
        <v>37.275132275132279</v>
      </c>
    </row>
    <row r="141" spans="1:10" x14ac:dyDescent="0.2">
      <c r="A141" s="37" t="s">
        <v>140</v>
      </c>
      <c r="B141" s="38" t="s">
        <v>402</v>
      </c>
      <c r="C141" s="40">
        <v>126</v>
      </c>
      <c r="D141" s="40">
        <v>1</v>
      </c>
      <c r="E141" s="40" t="s">
        <v>256</v>
      </c>
      <c r="F141" s="32">
        <f t="shared" ref="F141:F142" si="51">50557/3</f>
        <v>16852.333333333332</v>
      </c>
      <c r="G141" s="32">
        <f t="shared" ref="G141:G142" si="52">F141/C141</f>
        <v>133.74867724867724</v>
      </c>
      <c r="H141" s="31">
        <f t="shared" ref="H141:H142" si="53">14090/3</f>
        <v>4696.666666666667</v>
      </c>
      <c r="I141" s="29">
        <f t="shared" si="50"/>
        <v>37.275132275132279</v>
      </c>
      <c r="J141" s="33">
        <f t="shared" ref="I141:J141" si="54">I141/D141</f>
        <v>37.275132275132279</v>
      </c>
    </row>
    <row r="142" spans="1:10" x14ac:dyDescent="0.2">
      <c r="A142" s="37" t="s">
        <v>141</v>
      </c>
      <c r="B142" s="38" t="s">
        <v>403</v>
      </c>
      <c r="C142" s="40">
        <v>126</v>
      </c>
      <c r="D142" s="40">
        <v>1</v>
      </c>
      <c r="E142" s="40" t="s">
        <v>256</v>
      </c>
      <c r="F142" s="32">
        <f t="shared" si="51"/>
        <v>16852.333333333332</v>
      </c>
      <c r="G142" s="32">
        <f t="shared" si="52"/>
        <v>133.74867724867724</v>
      </c>
      <c r="H142" s="31">
        <f t="shared" si="53"/>
        <v>4696.666666666667</v>
      </c>
      <c r="I142" s="29">
        <f t="shared" si="50"/>
        <v>37.275132275132279</v>
      </c>
      <c r="J142" s="33">
        <f t="shared" ref="I142:J142" si="55">I142/D142</f>
        <v>37.275132275132279</v>
      </c>
    </row>
    <row r="143" spans="1:10" hidden="1" x14ac:dyDescent="0.2">
      <c r="A143" s="37" t="s">
        <v>142</v>
      </c>
      <c r="B143" s="38" t="s">
        <v>425</v>
      </c>
      <c r="C143" s="39"/>
      <c r="D143" s="39"/>
      <c r="E143" s="39"/>
      <c r="F143" s="23"/>
      <c r="G143" s="23">
        <v>0</v>
      </c>
      <c r="H143" s="22"/>
      <c r="I143" s="23">
        <v>0</v>
      </c>
      <c r="J143" s="24"/>
    </row>
    <row r="144" spans="1:10" x14ac:dyDescent="0.2">
      <c r="A144" s="37" t="s">
        <v>143</v>
      </c>
      <c r="B144" s="38" t="s">
        <v>401</v>
      </c>
      <c r="C144" s="40">
        <v>126</v>
      </c>
      <c r="D144" s="40">
        <v>1</v>
      </c>
      <c r="E144" s="40" t="s">
        <v>256</v>
      </c>
      <c r="F144" s="32">
        <f>73803/3</f>
        <v>24601</v>
      </c>
      <c r="G144" s="32">
        <f t="shared" si="22"/>
        <v>195.24603174603175</v>
      </c>
      <c r="H144" s="31">
        <f>33445/3</f>
        <v>11148.333333333334</v>
      </c>
      <c r="I144" s="29">
        <f t="shared" ref="I144:I146" si="56">H144/C144</f>
        <v>88.478835978835988</v>
      </c>
      <c r="J144" s="33">
        <f>I144/D144</f>
        <v>88.478835978835988</v>
      </c>
    </row>
    <row r="145" spans="1:10" x14ac:dyDescent="0.2">
      <c r="A145" s="37" t="s">
        <v>144</v>
      </c>
      <c r="B145" s="38" t="s">
        <v>402</v>
      </c>
      <c r="C145" s="40">
        <v>126</v>
      </c>
      <c r="D145" s="40">
        <v>1</v>
      </c>
      <c r="E145" s="40" t="s">
        <v>256</v>
      </c>
      <c r="F145" s="32">
        <f t="shared" ref="F145:F146" si="57">73803/3</f>
        <v>24601</v>
      </c>
      <c r="G145" s="32">
        <f t="shared" ref="G145:G146" si="58">F145/C145</f>
        <v>195.24603174603175</v>
      </c>
      <c r="H145" s="31">
        <f t="shared" ref="H145:H146" si="59">33445/3</f>
        <v>11148.333333333334</v>
      </c>
      <c r="I145" s="29">
        <f t="shared" si="56"/>
        <v>88.478835978835988</v>
      </c>
      <c r="J145" s="33">
        <f t="shared" ref="I145:J145" si="60">I145/D145</f>
        <v>88.478835978835988</v>
      </c>
    </row>
    <row r="146" spans="1:10" x14ac:dyDescent="0.2">
      <c r="A146" s="37" t="s">
        <v>145</v>
      </c>
      <c r="B146" s="38" t="s">
        <v>403</v>
      </c>
      <c r="C146" s="40">
        <v>126</v>
      </c>
      <c r="D146" s="40">
        <v>1</v>
      </c>
      <c r="E146" s="40" t="s">
        <v>256</v>
      </c>
      <c r="F146" s="32">
        <f t="shared" si="57"/>
        <v>24601</v>
      </c>
      <c r="G146" s="32">
        <f t="shared" si="58"/>
        <v>195.24603174603175</v>
      </c>
      <c r="H146" s="31">
        <f t="shared" si="59"/>
        <v>11148.333333333334</v>
      </c>
      <c r="I146" s="29">
        <f t="shared" si="56"/>
        <v>88.478835978835988</v>
      </c>
      <c r="J146" s="33">
        <f t="shared" ref="I146:J146" si="61">I146/D146</f>
        <v>88.478835978835988</v>
      </c>
    </row>
    <row r="147" spans="1:10" hidden="1" x14ac:dyDescent="0.2">
      <c r="A147" s="37" t="s">
        <v>146</v>
      </c>
      <c r="B147" s="38" t="s">
        <v>434</v>
      </c>
      <c r="C147" s="39"/>
      <c r="D147" s="39"/>
      <c r="E147" s="39"/>
      <c r="F147" s="23"/>
      <c r="G147" s="23">
        <v>0</v>
      </c>
      <c r="H147" s="22"/>
      <c r="I147" s="23">
        <v>0</v>
      </c>
      <c r="J147" s="24"/>
    </row>
    <row r="148" spans="1:10" x14ac:dyDescent="0.2">
      <c r="A148" s="37" t="s">
        <v>147</v>
      </c>
      <c r="B148" s="38" t="s">
        <v>408</v>
      </c>
      <c r="C148" s="40">
        <v>60</v>
      </c>
      <c r="D148" s="40">
        <v>2</v>
      </c>
      <c r="E148" s="40" t="s">
        <v>257</v>
      </c>
      <c r="F148" s="29">
        <v>572310</v>
      </c>
      <c r="G148" s="29">
        <f t="shared" si="22"/>
        <v>9538.5</v>
      </c>
      <c r="H148" s="28">
        <v>44580</v>
      </c>
      <c r="I148" s="29">
        <f t="shared" ref="I148:I152" si="62">H148/C148</f>
        <v>743</v>
      </c>
      <c r="J148" s="30">
        <v>371.5</v>
      </c>
    </row>
    <row r="149" spans="1:10" x14ac:dyDescent="0.2">
      <c r="A149" s="37" t="s">
        <v>148</v>
      </c>
      <c r="B149" s="38" t="s">
        <v>409</v>
      </c>
      <c r="C149" s="40">
        <v>60</v>
      </c>
      <c r="D149" s="40">
        <v>1</v>
      </c>
      <c r="E149" s="40" t="s">
        <v>257</v>
      </c>
      <c r="F149" s="29">
        <v>182700</v>
      </c>
      <c r="G149" s="29">
        <f t="shared" si="22"/>
        <v>3045</v>
      </c>
      <c r="H149" s="28">
        <v>29010</v>
      </c>
      <c r="I149" s="29">
        <f t="shared" si="62"/>
        <v>483.5</v>
      </c>
      <c r="J149" s="30">
        <v>483.5</v>
      </c>
    </row>
    <row r="150" spans="1:10" x14ac:dyDescent="0.2">
      <c r="A150" s="37" t="s">
        <v>149</v>
      </c>
      <c r="B150" s="38" t="s">
        <v>410</v>
      </c>
      <c r="C150" s="40">
        <v>80</v>
      </c>
      <c r="D150" s="40">
        <v>1</v>
      </c>
      <c r="E150" s="40" t="s">
        <v>257</v>
      </c>
      <c r="F150" s="29">
        <v>87289</v>
      </c>
      <c r="G150" s="29">
        <f t="shared" si="22"/>
        <v>1091.1125</v>
      </c>
      <c r="H150" s="28">
        <v>77639</v>
      </c>
      <c r="I150" s="29">
        <f t="shared" si="62"/>
        <v>970.48749999999995</v>
      </c>
      <c r="J150" s="30">
        <v>970.48749999999995</v>
      </c>
    </row>
    <row r="151" spans="1:10" x14ac:dyDescent="0.2">
      <c r="A151" s="37" t="s">
        <v>150</v>
      </c>
      <c r="B151" s="38" t="s">
        <v>411</v>
      </c>
      <c r="C151" s="40">
        <v>80</v>
      </c>
      <c r="D151" s="40">
        <v>1</v>
      </c>
      <c r="E151" s="40" t="s">
        <v>257</v>
      </c>
      <c r="F151" s="29">
        <v>95925</v>
      </c>
      <c r="G151" s="29">
        <f t="shared" si="22"/>
        <v>1199.0625</v>
      </c>
      <c r="H151" s="28">
        <v>74020</v>
      </c>
      <c r="I151" s="29">
        <f t="shared" si="62"/>
        <v>925.25</v>
      </c>
      <c r="J151" s="30">
        <v>925.25</v>
      </c>
    </row>
    <row r="152" spans="1:10" x14ac:dyDescent="0.2">
      <c r="A152" s="37" t="s">
        <v>151</v>
      </c>
      <c r="B152" s="38" t="s">
        <v>412</v>
      </c>
      <c r="C152" s="40">
        <v>80</v>
      </c>
      <c r="D152" s="40">
        <v>1</v>
      </c>
      <c r="E152" s="40" t="s">
        <v>257</v>
      </c>
      <c r="F152" s="29">
        <v>64000</v>
      </c>
      <c r="G152" s="29">
        <f t="shared" si="22"/>
        <v>800</v>
      </c>
      <c r="H152" s="28">
        <v>40000</v>
      </c>
      <c r="I152" s="29">
        <f t="shared" si="62"/>
        <v>500</v>
      </c>
      <c r="J152" s="30">
        <v>500</v>
      </c>
    </row>
    <row r="153" spans="1:10" hidden="1" x14ac:dyDescent="0.2">
      <c r="A153" s="37" t="s">
        <v>152</v>
      </c>
      <c r="B153" s="38" t="s">
        <v>435</v>
      </c>
      <c r="C153" s="40">
        <v>165</v>
      </c>
      <c r="D153" s="40">
        <v>2</v>
      </c>
      <c r="E153" s="40" t="s">
        <v>255</v>
      </c>
      <c r="F153" s="29">
        <v>2093600</v>
      </c>
      <c r="G153" s="29">
        <f t="shared" si="22"/>
        <v>12688.484848484848</v>
      </c>
      <c r="H153" s="28" t="s">
        <v>281</v>
      </c>
      <c r="I153" s="29">
        <v>0</v>
      </c>
      <c r="J153" s="30" t="s">
        <v>281</v>
      </c>
    </row>
    <row r="154" spans="1:10" hidden="1" x14ac:dyDescent="0.2">
      <c r="A154" s="37" t="s">
        <v>153</v>
      </c>
      <c r="B154" s="38" t="s">
        <v>436</v>
      </c>
      <c r="C154" s="39"/>
      <c r="D154" s="39"/>
      <c r="E154" s="39"/>
      <c r="F154" s="23"/>
      <c r="G154" s="23">
        <v>0</v>
      </c>
      <c r="H154" s="22"/>
      <c r="I154" s="23">
        <v>0</v>
      </c>
      <c r="J154" s="24"/>
    </row>
    <row r="155" spans="1:10" x14ac:dyDescent="0.2">
      <c r="A155" s="37" t="s">
        <v>154</v>
      </c>
      <c r="B155" s="38" t="s">
        <v>437</v>
      </c>
      <c r="C155" s="40">
        <v>30</v>
      </c>
      <c r="D155" s="40">
        <v>6</v>
      </c>
      <c r="E155" s="40" t="s">
        <v>254</v>
      </c>
      <c r="F155" s="29">
        <v>0</v>
      </c>
      <c r="G155" s="29">
        <f t="shared" si="22"/>
        <v>0</v>
      </c>
      <c r="H155" s="28">
        <v>86253</v>
      </c>
      <c r="I155" s="29">
        <f t="shared" ref="I155:I156" si="63">H155/C155</f>
        <v>2875.1</v>
      </c>
      <c r="J155" s="30">
        <v>479.18333333333334</v>
      </c>
    </row>
    <row r="156" spans="1:10" x14ac:dyDescent="0.2">
      <c r="A156" s="37" t="s">
        <v>155</v>
      </c>
      <c r="B156" s="38" t="s">
        <v>438</v>
      </c>
      <c r="C156" s="40">
        <v>75</v>
      </c>
      <c r="D156" s="40">
        <v>9</v>
      </c>
      <c r="E156" s="40" t="s">
        <v>254</v>
      </c>
      <c r="F156" s="29">
        <v>1343566.19</v>
      </c>
      <c r="G156" s="29">
        <f t="shared" si="22"/>
        <v>17914.215866666666</v>
      </c>
      <c r="H156" s="28">
        <v>316570.40000000002</v>
      </c>
      <c r="I156" s="29">
        <f t="shared" si="63"/>
        <v>4220.9386666666669</v>
      </c>
      <c r="J156" s="30">
        <v>468.99318518518521</v>
      </c>
    </row>
    <row r="157" spans="1:10" hidden="1" x14ac:dyDescent="0.2">
      <c r="A157" s="37" t="s">
        <v>156</v>
      </c>
      <c r="B157" s="38" t="s">
        <v>439</v>
      </c>
      <c r="C157" s="39"/>
      <c r="D157" s="39"/>
      <c r="E157" s="39"/>
      <c r="F157" s="23"/>
      <c r="G157" s="23">
        <v>0</v>
      </c>
      <c r="H157" s="22"/>
      <c r="I157" s="23">
        <v>0</v>
      </c>
      <c r="J157" s="24"/>
    </row>
    <row r="158" spans="1:10" x14ac:dyDescent="0.2">
      <c r="A158" s="37" t="s">
        <v>157</v>
      </c>
      <c r="B158" s="38" t="s">
        <v>394</v>
      </c>
      <c r="C158" s="40">
        <v>30</v>
      </c>
      <c r="D158" s="40">
        <v>3</v>
      </c>
      <c r="E158" s="40" t="s">
        <v>255</v>
      </c>
      <c r="F158" s="29">
        <v>604780</v>
      </c>
      <c r="G158" s="29">
        <f t="shared" si="22"/>
        <v>20159.333333333332</v>
      </c>
      <c r="H158" s="28">
        <v>193050</v>
      </c>
      <c r="I158" s="29">
        <f t="shared" ref="I158:I163" si="64">H158/C158</f>
        <v>6435</v>
      </c>
      <c r="J158" s="30">
        <v>2145</v>
      </c>
    </row>
    <row r="159" spans="1:10" x14ac:dyDescent="0.2">
      <c r="A159" s="37" t="s">
        <v>158</v>
      </c>
      <c r="B159" s="38" t="s">
        <v>395</v>
      </c>
      <c r="C159" s="40">
        <v>60</v>
      </c>
      <c r="D159" s="40">
        <v>3</v>
      </c>
      <c r="E159" s="40" t="s">
        <v>254</v>
      </c>
      <c r="F159" s="29">
        <v>1116260</v>
      </c>
      <c r="G159" s="29">
        <f t="shared" si="22"/>
        <v>18604.333333333332</v>
      </c>
      <c r="H159" s="28">
        <v>184190</v>
      </c>
      <c r="I159" s="29">
        <f t="shared" si="64"/>
        <v>3069.8333333333335</v>
      </c>
      <c r="J159" s="30">
        <v>1023.2777777777778</v>
      </c>
    </row>
    <row r="160" spans="1:10" x14ac:dyDescent="0.2">
      <c r="A160" s="37" t="s">
        <v>159</v>
      </c>
      <c r="B160" s="38" t="s">
        <v>396</v>
      </c>
      <c r="C160" s="40">
        <v>30</v>
      </c>
      <c r="D160" s="40">
        <v>4</v>
      </c>
      <c r="E160" s="40" t="s">
        <v>254</v>
      </c>
      <c r="F160" s="29">
        <v>165294</v>
      </c>
      <c r="G160" s="29">
        <f t="shared" si="22"/>
        <v>5509.8</v>
      </c>
      <c r="H160" s="28">
        <v>101472</v>
      </c>
      <c r="I160" s="29">
        <f t="shared" si="64"/>
        <v>3382.4</v>
      </c>
      <c r="J160" s="30">
        <v>845.6</v>
      </c>
    </row>
    <row r="161" spans="1:10" x14ac:dyDescent="0.2">
      <c r="A161" s="37" t="s">
        <v>160</v>
      </c>
      <c r="B161" s="38" t="s">
        <v>397</v>
      </c>
      <c r="C161" s="40">
        <v>30</v>
      </c>
      <c r="D161" s="40">
        <v>12</v>
      </c>
      <c r="E161" s="40" t="s">
        <v>255</v>
      </c>
      <c r="F161" s="29">
        <v>882900</v>
      </c>
      <c r="G161" s="29">
        <f t="shared" si="22"/>
        <v>29430</v>
      </c>
      <c r="H161" s="28">
        <v>900</v>
      </c>
      <c r="I161" s="29">
        <f t="shared" si="64"/>
        <v>30</v>
      </c>
      <c r="J161" s="30">
        <v>2.5</v>
      </c>
    </row>
    <row r="162" spans="1:10" x14ac:dyDescent="0.2">
      <c r="A162" s="37" t="s">
        <v>161</v>
      </c>
      <c r="B162" s="38" t="s">
        <v>398</v>
      </c>
      <c r="C162" s="40">
        <v>30</v>
      </c>
      <c r="D162" s="40">
        <v>2</v>
      </c>
      <c r="E162" s="40" t="s">
        <v>254</v>
      </c>
      <c r="F162" s="29">
        <v>83503</v>
      </c>
      <c r="G162" s="29">
        <f t="shared" si="22"/>
        <v>2783.4333333333334</v>
      </c>
      <c r="H162" s="28">
        <v>30345</v>
      </c>
      <c r="I162" s="29">
        <f t="shared" si="64"/>
        <v>1011.5</v>
      </c>
      <c r="J162" s="30">
        <v>505.75</v>
      </c>
    </row>
    <row r="163" spans="1:10" x14ac:dyDescent="0.2">
      <c r="A163" s="37" t="s">
        <v>162</v>
      </c>
      <c r="B163" s="38" t="s">
        <v>399</v>
      </c>
      <c r="C163" s="40">
        <v>30</v>
      </c>
      <c r="D163" s="40">
        <v>2</v>
      </c>
      <c r="E163" s="40" t="s">
        <v>254</v>
      </c>
      <c r="F163" s="29">
        <v>69850</v>
      </c>
      <c r="G163" s="29">
        <f t="shared" si="22"/>
        <v>2328.3333333333335</v>
      </c>
      <c r="H163" s="28">
        <v>39240</v>
      </c>
      <c r="I163" s="29">
        <f t="shared" si="64"/>
        <v>1308</v>
      </c>
      <c r="J163" s="30">
        <v>654</v>
      </c>
    </row>
    <row r="164" spans="1:10" hidden="1" x14ac:dyDescent="0.2">
      <c r="A164" s="37" t="s">
        <v>163</v>
      </c>
      <c r="B164" s="38" t="s">
        <v>400</v>
      </c>
      <c r="C164" s="39"/>
      <c r="D164" s="39"/>
      <c r="E164" s="39"/>
      <c r="F164" s="23"/>
      <c r="G164" s="23">
        <v>0</v>
      </c>
      <c r="H164" s="22"/>
      <c r="I164" s="23">
        <v>0</v>
      </c>
      <c r="J164" s="24"/>
    </row>
    <row r="165" spans="1:10" x14ac:dyDescent="0.2">
      <c r="A165" s="37" t="s">
        <v>164</v>
      </c>
      <c r="B165" s="38" t="s">
        <v>401</v>
      </c>
      <c r="C165" s="40">
        <v>15</v>
      </c>
      <c r="D165" s="40">
        <v>3</v>
      </c>
      <c r="E165" s="40" t="s">
        <v>256</v>
      </c>
      <c r="F165" s="29">
        <v>170173</v>
      </c>
      <c r="G165" s="29">
        <f t="shared" si="22"/>
        <v>11344.866666666667</v>
      </c>
      <c r="H165" s="28">
        <v>11990</v>
      </c>
      <c r="I165" s="29">
        <f>H165/C165</f>
        <v>799.33333333333337</v>
      </c>
      <c r="J165" s="30">
        <v>266.44444444444446</v>
      </c>
    </row>
    <row r="166" spans="1:10" hidden="1" x14ac:dyDescent="0.2">
      <c r="A166" s="37" t="s">
        <v>165</v>
      </c>
      <c r="B166" s="38" t="s">
        <v>440</v>
      </c>
      <c r="C166" s="39"/>
      <c r="D166" s="39"/>
      <c r="E166" s="39"/>
      <c r="F166" s="23"/>
      <c r="G166" s="23">
        <v>0</v>
      </c>
      <c r="H166" s="22"/>
      <c r="I166" s="23">
        <v>0</v>
      </c>
      <c r="J166" s="24"/>
    </row>
    <row r="167" spans="1:10" hidden="1" x14ac:dyDescent="0.2">
      <c r="A167" s="37" t="s">
        <v>166</v>
      </c>
      <c r="B167" s="38" t="s">
        <v>441</v>
      </c>
      <c r="C167" s="39"/>
      <c r="D167" s="39"/>
      <c r="E167" s="39"/>
      <c r="F167" s="23"/>
      <c r="G167" s="23">
        <v>0</v>
      </c>
      <c r="H167" s="22"/>
      <c r="I167" s="23">
        <v>0</v>
      </c>
      <c r="J167" s="24"/>
    </row>
    <row r="168" spans="1:10" x14ac:dyDescent="0.2">
      <c r="A168" s="37" t="s">
        <v>167</v>
      </c>
      <c r="B168" s="38" t="s">
        <v>401</v>
      </c>
      <c r="C168" s="40">
        <v>126</v>
      </c>
      <c r="D168" s="40">
        <v>1</v>
      </c>
      <c r="E168" s="40" t="s">
        <v>256</v>
      </c>
      <c r="F168" s="29">
        <v>16876</v>
      </c>
      <c r="G168" s="29">
        <f t="shared" ref="G168:G229" si="65">F168/C168</f>
        <v>133.93650793650792</v>
      </c>
      <c r="H168" s="28">
        <v>4120</v>
      </c>
      <c r="I168" s="29">
        <f>H168/C168</f>
        <v>32.698412698412696</v>
      </c>
      <c r="J168" s="30">
        <v>32.698412698412696</v>
      </c>
    </row>
    <row r="169" spans="1:10" hidden="1" x14ac:dyDescent="0.2">
      <c r="A169" s="37" t="s">
        <v>168</v>
      </c>
      <c r="B169" s="38" t="s">
        <v>425</v>
      </c>
      <c r="C169" s="39"/>
      <c r="D169" s="39"/>
      <c r="E169" s="39"/>
      <c r="F169" s="23"/>
      <c r="G169" s="23">
        <v>0</v>
      </c>
      <c r="H169" s="22"/>
      <c r="I169" s="23">
        <v>0</v>
      </c>
      <c r="J169" s="24"/>
    </row>
    <row r="170" spans="1:10" x14ac:dyDescent="0.2">
      <c r="A170" s="37" t="s">
        <v>169</v>
      </c>
      <c r="B170" s="38" t="s">
        <v>401</v>
      </c>
      <c r="C170" s="40">
        <v>126</v>
      </c>
      <c r="D170" s="40">
        <v>1</v>
      </c>
      <c r="E170" s="40" t="s">
        <v>256</v>
      </c>
      <c r="F170" s="29">
        <v>25928</v>
      </c>
      <c r="G170" s="29">
        <f t="shared" si="65"/>
        <v>205.77777777777777</v>
      </c>
      <c r="H170" s="28">
        <v>9945</v>
      </c>
      <c r="I170" s="29">
        <f t="shared" ref="I170:I171" si="66">H170/C170</f>
        <v>78.928571428571431</v>
      </c>
      <c r="J170" s="30">
        <v>78.928571428571431</v>
      </c>
    </row>
    <row r="171" spans="1:10" x14ac:dyDescent="0.2">
      <c r="A171" s="37" t="s">
        <v>170</v>
      </c>
      <c r="B171" s="38" t="s">
        <v>442</v>
      </c>
      <c r="C171" s="40">
        <v>75</v>
      </c>
      <c r="D171" s="40">
        <v>1</v>
      </c>
      <c r="E171" s="40" t="s">
        <v>256</v>
      </c>
      <c r="F171" s="29">
        <v>15500</v>
      </c>
      <c r="G171" s="29">
        <f t="shared" si="65"/>
        <v>206.66666666666666</v>
      </c>
      <c r="H171" s="28">
        <v>15500</v>
      </c>
      <c r="I171" s="29">
        <f t="shared" si="66"/>
        <v>206.66666666666666</v>
      </c>
      <c r="J171" s="30">
        <v>206.66666666666666</v>
      </c>
    </row>
    <row r="172" spans="1:10" hidden="1" x14ac:dyDescent="0.2">
      <c r="A172" s="37" t="s">
        <v>171</v>
      </c>
      <c r="B172" s="38" t="s">
        <v>443</v>
      </c>
      <c r="C172" s="39"/>
      <c r="D172" s="39"/>
      <c r="E172" s="39"/>
      <c r="F172" s="23"/>
      <c r="G172" s="23">
        <v>0</v>
      </c>
      <c r="H172" s="22"/>
      <c r="I172" s="23">
        <v>0</v>
      </c>
      <c r="J172" s="24"/>
    </row>
    <row r="173" spans="1:10" x14ac:dyDescent="0.2">
      <c r="A173" s="37" t="s">
        <v>172</v>
      </c>
      <c r="B173" s="38" t="s">
        <v>444</v>
      </c>
      <c r="C173" s="40">
        <v>60</v>
      </c>
      <c r="D173" s="40">
        <v>2</v>
      </c>
      <c r="E173" s="40" t="s">
        <v>257</v>
      </c>
      <c r="F173" s="29">
        <v>343720</v>
      </c>
      <c r="G173" s="29">
        <f t="shared" si="65"/>
        <v>5728.666666666667</v>
      </c>
      <c r="H173" s="28">
        <v>31130</v>
      </c>
      <c r="I173" s="29">
        <f t="shared" ref="I173:I177" si="67">H173/C173</f>
        <v>518.83333333333337</v>
      </c>
      <c r="J173" s="30">
        <v>259.41666666666669</v>
      </c>
    </row>
    <row r="174" spans="1:10" x14ac:dyDescent="0.2">
      <c r="A174" s="37" t="s">
        <v>173</v>
      </c>
      <c r="B174" s="38" t="s">
        <v>445</v>
      </c>
      <c r="C174" s="40">
        <v>60</v>
      </c>
      <c r="D174" s="40">
        <v>1</v>
      </c>
      <c r="E174" s="40" t="s">
        <v>257</v>
      </c>
      <c r="F174" s="29">
        <v>103650</v>
      </c>
      <c r="G174" s="29">
        <f t="shared" si="65"/>
        <v>1727.5</v>
      </c>
      <c r="H174" s="28">
        <v>17600</v>
      </c>
      <c r="I174" s="29">
        <f t="shared" si="67"/>
        <v>293.33333333333331</v>
      </c>
      <c r="J174" s="30">
        <v>293.33333333333331</v>
      </c>
    </row>
    <row r="175" spans="1:10" x14ac:dyDescent="0.2">
      <c r="A175" s="37" t="s">
        <v>174</v>
      </c>
      <c r="B175" s="38" t="s">
        <v>410</v>
      </c>
      <c r="C175" s="40">
        <v>80</v>
      </c>
      <c r="D175" s="40">
        <v>1</v>
      </c>
      <c r="E175" s="40" t="s">
        <v>257</v>
      </c>
      <c r="F175" s="29">
        <v>54989</v>
      </c>
      <c r="G175" s="29">
        <f t="shared" si="65"/>
        <v>687.36249999999995</v>
      </c>
      <c r="H175" s="28">
        <v>49169</v>
      </c>
      <c r="I175" s="29">
        <f t="shared" si="67"/>
        <v>614.61249999999995</v>
      </c>
      <c r="J175" s="30">
        <v>614.61249999999995</v>
      </c>
    </row>
    <row r="176" spans="1:10" x14ac:dyDescent="0.2">
      <c r="A176" s="37" t="s">
        <v>175</v>
      </c>
      <c r="B176" s="38" t="s">
        <v>411</v>
      </c>
      <c r="C176" s="40">
        <v>80</v>
      </c>
      <c r="D176" s="40">
        <v>1</v>
      </c>
      <c r="E176" s="40" t="s">
        <v>257</v>
      </c>
      <c r="F176" s="29">
        <v>7600</v>
      </c>
      <c r="G176" s="29">
        <f t="shared" si="65"/>
        <v>95</v>
      </c>
      <c r="H176" s="28">
        <v>4864</v>
      </c>
      <c r="I176" s="29">
        <f t="shared" si="67"/>
        <v>60.8</v>
      </c>
      <c r="J176" s="30">
        <v>60.8</v>
      </c>
    </row>
    <row r="177" spans="1:10" x14ac:dyDescent="0.2">
      <c r="A177" s="37" t="s">
        <v>176</v>
      </c>
      <c r="B177" s="38" t="s">
        <v>412</v>
      </c>
      <c r="C177" s="40">
        <v>80</v>
      </c>
      <c r="D177" s="40">
        <v>1</v>
      </c>
      <c r="E177" s="40" t="s">
        <v>257</v>
      </c>
      <c r="F177" s="29">
        <v>40000</v>
      </c>
      <c r="G177" s="29">
        <f t="shared" si="65"/>
        <v>500</v>
      </c>
      <c r="H177" s="28">
        <v>25000</v>
      </c>
      <c r="I177" s="29">
        <f t="shared" si="67"/>
        <v>312.5</v>
      </c>
      <c r="J177" s="30">
        <v>312.5</v>
      </c>
    </row>
    <row r="178" spans="1:10" hidden="1" x14ac:dyDescent="0.2">
      <c r="A178" s="37" t="s">
        <v>177</v>
      </c>
      <c r="B178" s="38" t="s">
        <v>446</v>
      </c>
      <c r="C178" s="40">
        <v>165</v>
      </c>
      <c r="D178" s="40">
        <v>2</v>
      </c>
      <c r="E178" s="40" t="s">
        <v>255</v>
      </c>
      <c r="F178" s="29">
        <v>878600</v>
      </c>
      <c r="G178" s="29">
        <f t="shared" si="65"/>
        <v>5324.848484848485</v>
      </c>
      <c r="H178" s="28">
        <v>0</v>
      </c>
      <c r="I178" s="29">
        <v>0</v>
      </c>
      <c r="J178" s="30">
        <v>0</v>
      </c>
    </row>
    <row r="179" spans="1:10" hidden="1" x14ac:dyDescent="0.2">
      <c r="A179" s="37" t="s">
        <v>178</v>
      </c>
      <c r="B179" s="38" t="s">
        <v>447</v>
      </c>
      <c r="C179" s="39"/>
      <c r="D179" s="39"/>
      <c r="E179" s="39"/>
      <c r="F179" s="23"/>
      <c r="G179" s="23">
        <v>0</v>
      </c>
      <c r="H179" s="22"/>
      <c r="I179" s="23">
        <v>0</v>
      </c>
      <c r="J179" s="24"/>
    </row>
    <row r="180" spans="1:10" hidden="1" x14ac:dyDescent="0.2">
      <c r="A180" s="37" t="s">
        <v>179</v>
      </c>
      <c r="B180" s="38" t="s">
        <v>448</v>
      </c>
      <c r="C180" s="39"/>
      <c r="D180" s="39"/>
      <c r="E180" s="39"/>
      <c r="F180" s="23"/>
      <c r="G180" s="23">
        <v>0</v>
      </c>
      <c r="H180" s="22"/>
      <c r="I180" s="23">
        <v>0</v>
      </c>
      <c r="J180" s="24"/>
    </row>
    <row r="181" spans="1:10" x14ac:dyDescent="0.2">
      <c r="A181" s="37" t="s">
        <v>180</v>
      </c>
      <c r="B181" s="38" t="s">
        <v>449</v>
      </c>
      <c r="C181" s="40">
        <v>160</v>
      </c>
      <c r="D181" s="40">
        <v>2</v>
      </c>
      <c r="E181" s="40" t="s">
        <v>257</v>
      </c>
      <c r="F181" s="32">
        <f>1022360/5</f>
        <v>204472</v>
      </c>
      <c r="G181" s="32">
        <f t="shared" si="65"/>
        <v>1277.95</v>
      </c>
      <c r="H181" s="31">
        <f>377820/5</f>
        <v>75564</v>
      </c>
      <c r="I181" s="29">
        <f t="shared" ref="I181:I185" si="68">H181/C181</f>
        <v>472.27499999999998</v>
      </c>
      <c r="J181" s="33">
        <f>I181/D181</f>
        <v>236.13749999999999</v>
      </c>
    </row>
    <row r="182" spans="1:10" x14ac:dyDescent="0.2">
      <c r="A182" s="37" t="s">
        <v>181</v>
      </c>
      <c r="B182" s="38" t="s">
        <v>450</v>
      </c>
      <c r="C182" s="40">
        <v>175</v>
      </c>
      <c r="D182" s="40">
        <v>2</v>
      </c>
      <c r="E182" s="40" t="s">
        <v>257</v>
      </c>
      <c r="F182" s="32">
        <f t="shared" ref="F182:F185" si="69">1022360/5</f>
        <v>204472</v>
      </c>
      <c r="G182" s="32">
        <f t="shared" ref="G182:G185" si="70">F182/C182</f>
        <v>1168.4114285714286</v>
      </c>
      <c r="H182" s="31">
        <f t="shared" ref="H182:H185" si="71">377820/5</f>
        <v>75564</v>
      </c>
      <c r="I182" s="29">
        <f t="shared" si="68"/>
        <v>431.79428571428571</v>
      </c>
      <c r="J182" s="33">
        <f t="shared" ref="I182:J182" si="72">I182/D182</f>
        <v>215.89714285714285</v>
      </c>
    </row>
    <row r="183" spans="1:10" x14ac:dyDescent="0.2">
      <c r="A183" s="37" t="s">
        <v>182</v>
      </c>
      <c r="B183" s="38" t="s">
        <v>451</v>
      </c>
      <c r="C183" s="40">
        <v>175</v>
      </c>
      <c r="D183" s="40">
        <v>2</v>
      </c>
      <c r="E183" s="40" t="s">
        <v>257</v>
      </c>
      <c r="F183" s="32">
        <f t="shared" si="69"/>
        <v>204472</v>
      </c>
      <c r="G183" s="32">
        <f t="shared" si="70"/>
        <v>1168.4114285714286</v>
      </c>
      <c r="H183" s="31">
        <f t="shared" si="71"/>
        <v>75564</v>
      </c>
      <c r="I183" s="29">
        <f t="shared" si="68"/>
        <v>431.79428571428571</v>
      </c>
      <c r="J183" s="33">
        <f t="shared" ref="I183:J183" si="73">I183/D183</f>
        <v>215.89714285714285</v>
      </c>
    </row>
    <row r="184" spans="1:10" x14ac:dyDescent="0.2">
      <c r="A184" s="37" t="s">
        <v>183</v>
      </c>
      <c r="B184" s="38" t="s">
        <v>452</v>
      </c>
      <c r="C184" s="40">
        <v>160</v>
      </c>
      <c r="D184" s="40">
        <v>2</v>
      </c>
      <c r="E184" s="40" t="s">
        <v>257</v>
      </c>
      <c r="F184" s="32">
        <f t="shared" si="69"/>
        <v>204472</v>
      </c>
      <c r="G184" s="32">
        <f t="shared" si="70"/>
        <v>1277.95</v>
      </c>
      <c r="H184" s="31">
        <f t="shared" si="71"/>
        <v>75564</v>
      </c>
      <c r="I184" s="29">
        <f t="shared" si="68"/>
        <v>472.27499999999998</v>
      </c>
      <c r="J184" s="33">
        <f t="shared" ref="I184:J184" si="74">I184/D184</f>
        <v>236.13749999999999</v>
      </c>
    </row>
    <row r="185" spans="1:10" x14ac:dyDescent="0.2">
      <c r="A185" s="37" t="s">
        <v>184</v>
      </c>
      <c r="B185" s="38" t="s">
        <v>388</v>
      </c>
      <c r="C185" s="40">
        <v>160</v>
      </c>
      <c r="D185" s="40">
        <v>2</v>
      </c>
      <c r="E185" s="40" t="s">
        <v>257</v>
      </c>
      <c r="F185" s="32">
        <f t="shared" si="69"/>
        <v>204472</v>
      </c>
      <c r="G185" s="32">
        <f t="shared" si="70"/>
        <v>1277.95</v>
      </c>
      <c r="H185" s="31">
        <f t="shared" si="71"/>
        <v>75564</v>
      </c>
      <c r="I185" s="29">
        <f t="shared" si="68"/>
        <v>472.27499999999998</v>
      </c>
      <c r="J185" s="33">
        <f t="shared" ref="I185:J185" si="75">I185/D185</f>
        <v>236.13749999999999</v>
      </c>
    </row>
    <row r="186" spans="1:10" hidden="1" x14ac:dyDescent="0.2">
      <c r="A186" s="37" t="s">
        <v>185</v>
      </c>
      <c r="B186" s="38" t="s">
        <v>453</v>
      </c>
      <c r="C186" s="39"/>
      <c r="D186" s="39"/>
      <c r="E186" s="39"/>
      <c r="F186" s="23"/>
      <c r="G186" s="23">
        <v>0</v>
      </c>
      <c r="H186" s="22"/>
      <c r="I186" s="23">
        <v>0</v>
      </c>
      <c r="J186" s="24"/>
    </row>
    <row r="187" spans="1:10" x14ac:dyDescent="0.2">
      <c r="A187" s="37" t="s">
        <v>186</v>
      </c>
      <c r="B187" s="38" t="s">
        <v>449</v>
      </c>
      <c r="C187" s="40">
        <v>160</v>
      </c>
      <c r="D187" s="40">
        <v>1</v>
      </c>
      <c r="E187" s="40" t="s">
        <v>257</v>
      </c>
      <c r="F187" s="32">
        <f>988300/5</f>
        <v>197660</v>
      </c>
      <c r="G187" s="32">
        <f>F187/C187</f>
        <v>1235.375</v>
      </c>
      <c r="H187" s="31">
        <f>257280/5</f>
        <v>51456</v>
      </c>
      <c r="I187" s="29">
        <f t="shared" ref="I187:I191" si="76">H187/C187</f>
        <v>321.60000000000002</v>
      </c>
      <c r="J187" s="33">
        <f>I187/D187</f>
        <v>321.60000000000002</v>
      </c>
    </row>
    <row r="188" spans="1:10" x14ac:dyDescent="0.2">
      <c r="A188" s="37" t="s">
        <v>187</v>
      </c>
      <c r="B188" s="38" t="s">
        <v>450</v>
      </c>
      <c r="C188" s="40">
        <v>175</v>
      </c>
      <c r="D188" s="40">
        <v>1</v>
      </c>
      <c r="E188" s="40" t="s">
        <v>257</v>
      </c>
      <c r="F188" s="32">
        <f t="shared" ref="F188:F191" si="77">988300/5</f>
        <v>197660</v>
      </c>
      <c r="G188" s="32">
        <f t="shared" ref="G188:G191" si="78">F188/C188</f>
        <v>1129.4857142857143</v>
      </c>
      <c r="H188" s="31">
        <f t="shared" ref="H188:H191" si="79">257280/5</f>
        <v>51456</v>
      </c>
      <c r="I188" s="29">
        <f t="shared" si="76"/>
        <v>294.03428571428572</v>
      </c>
      <c r="J188" s="33">
        <f t="shared" ref="I188:J188" si="80">I188/D188</f>
        <v>294.03428571428572</v>
      </c>
    </row>
    <row r="189" spans="1:10" x14ac:dyDescent="0.2">
      <c r="A189" s="37" t="s">
        <v>188</v>
      </c>
      <c r="B189" s="38" t="s">
        <v>451</v>
      </c>
      <c r="C189" s="40">
        <v>175</v>
      </c>
      <c r="D189" s="40">
        <v>1</v>
      </c>
      <c r="E189" s="40" t="s">
        <v>257</v>
      </c>
      <c r="F189" s="32">
        <f t="shared" si="77"/>
        <v>197660</v>
      </c>
      <c r="G189" s="32">
        <f t="shared" si="78"/>
        <v>1129.4857142857143</v>
      </c>
      <c r="H189" s="31">
        <f t="shared" si="79"/>
        <v>51456</v>
      </c>
      <c r="I189" s="29">
        <f t="shared" si="76"/>
        <v>294.03428571428572</v>
      </c>
      <c r="J189" s="33">
        <f t="shared" ref="I189:J189" si="81">I189/D189</f>
        <v>294.03428571428572</v>
      </c>
    </row>
    <row r="190" spans="1:10" x14ac:dyDescent="0.2">
      <c r="A190" s="37" t="s">
        <v>189</v>
      </c>
      <c r="B190" s="38" t="s">
        <v>452</v>
      </c>
      <c r="C190" s="40">
        <v>160</v>
      </c>
      <c r="D190" s="40">
        <v>1</v>
      </c>
      <c r="E190" s="40" t="s">
        <v>257</v>
      </c>
      <c r="F190" s="32">
        <f t="shared" si="77"/>
        <v>197660</v>
      </c>
      <c r="G190" s="32">
        <f t="shared" si="78"/>
        <v>1235.375</v>
      </c>
      <c r="H190" s="31">
        <f t="shared" si="79"/>
        <v>51456</v>
      </c>
      <c r="I190" s="29">
        <f t="shared" si="76"/>
        <v>321.60000000000002</v>
      </c>
      <c r="J190" s="33">
        <f t="shared" ref="I190:J190" si="82">I190/D190</f>
        <v>321.60000000000002</v>
      </c>
    </row>
    <row r="191" spans="1:10" x14ac:dyDescent="0.2">
      <c r="A191" s="37" t="s">
        <v>190</v>
      </c>
      <c r="B191" s="38" t="s">
        <v>388</v>
      </c>
      <c r="C191" s="40">
        <v>160</v>
      </c>
      <c r="D191" s="40">
        <v>1</v>
      </c>
      <c r="E191" s="40" t="s">
        <v>257</v>
      </c>
      <c r="F191" s="32">
        <f t="shared" si="77"/>
        <v>197660</v>
      </c>
      <c r="G191" s="32">
        <f t="shared" si="78"/>
        <v>1235.375</v>
      </c>
      <c r="H191" s="31">
        <f t="shared" si="79"/>
        <v>51456</v>
      </c>
      <c r="I191" s="29">
        <f t="shared" si="76"/>
        <v>321.60000000000002</v>
      </c>
      <c r="J191" s="33">
        <f t="shared" ref="I191:J191" si="83">I191/D191</f>
        <v>321.60000000000002</v>
      </c>
    </row>
    <row r="192" spans="1:10" hidden="1" x14ac:dyDescent="0.2">
      <c r="A192" s="37" t="s">
        <v>191</v>
      </c>
      <c r="B192" s="38" t="s">
        <v>454</v>
      </c>
      <c r="C192" s="39"/>
      <c r="D192" s="39"/>
      <c r="E192" s="39"/>
      <c r="F192" s="23"/>
      <c r="G192" s="23">
        <v>0</v>
      </c>
      <c r="H192" s="22"/>
      <c r="I192" s="23">
        <v>0</v>
      </c>
      <c r="J192" s="24"/>
    </row>
    <row r="193" spans="1:10" hidden="1" x14ac:dyDescent="0.2">
      <c r="A193" s="37" t="s">
        <v>192</v>
      </c>
      <c r="B193" s="38" t="s">
        <v>455</v>
      </c>
      <c r="C193" s="39"/>
      <c r="D193" s="39"/>
      <c r="E193" s="39"/>
      <c r="F193" s="23"/>
      <c r="G193" s="23">
        <v>0</v>
      </c>
      <c r="H193" s="22"/>
      <c r="I193" s="23">
        <v>0</v>
      </c>
      <c r="J193" s="24"/>
    </row>
    <row r="194" spans="1:10" x14ac:dyDescent="0.2">
      <c r="A194" s="37" t="s">
        <v>193</v>
      </c>
      <c r="B194" s="38" t="s">
        <v>456</v>
      </c>
      <c r="C194" s="40">
        <v>165</v>
      </c>
      <c r="D194" s="40">
        <v>1</v>
      </c>
      <c r="E194" s="40" t="s">
        <v>254</v>
      </c>
      <c r="F194" s="29">
        <v>0</v>
      </c>
      <c r="G194" s="29">
        <f t="shared" si="65"/>
        <v>0</v>
      </c>
      <c r="H194" s="28">
        <v>61870</v>
      </c>
      <c r="I194" s="29">
        <f>H194/C194</f>
        <v>374.969696969697</v>
      </c>
      <c r="J194" s="30">
        <v>374.969696969697</v>
      </c>
    </row>
    <row r="195" spans="1:10" hidden="1" x14ac:dyDescent="0.2">
      <c r="A195" s="37" t="s">
        <v>194</v>
      </c>
      <c r="B195" s="38" t="s">
        <v>457</v>
      </c>
      <c r="C195" s="40">
        <v>165</v>
      </c>
      <c r="D195" s="40">
        <v>1</v>
      </c>
      <c r="E195" s="40" t="s">
        <v>254</v>
      </c>
      <c r="F195" s="29">
        <v>123740</v>
      </c>
      <c r="G195" s="29">
        <f t="shared" si="65"/>
        <v>749.93939393939399</v>
      </c>
      <c r="H195" s="28" t="s">
        <v>281</v>
      </c>
      <c r="I195" s="29">
        <v>0</v>
      </c>
      <c r="J195" s="30" t="s">
        <v>281</v>
      </c>
    </row>
    <row r="196" spans="1:10" x14ac:dyDescent="0.2">
      <c r="A196" s="37" t="s">
        <v>195</v>
      </c>
      <c r="B196" s="38" t="s">
        <v>458</v>
      </c>
      <c r="C196" s="40">
        <v>165</v>
      </c>
      <c r="D196" s="40">
        <v>1</v>
      </c>
      <c r="E196" s="40" t="s">
        <v>254</v>
      </c>
      <c r="F196" s="29">
        <v>247480</v>
      </c>
      <c r="G196" s="29">
        <f t="shared" si="65"/>
        <v>1499.878787878788</v>
      </c>
      <c r="H196" s="28">
        <v>185610</v>
      </c>
      <c r="I196" s="29">
        <f t="shared" ref="I196:I200" si="84">H196/C196</f>
        <v>1124.909090909091</v>
      </c>
      <c r="J196" s="30">
        <v>1124.909090909091</v>
      </c>
    </row>
    <row r="197" spans="1:10" x14ac:dyDescent="0.2">
      <c r="A197" s="37" t="s">
        <v>196</v>
      </c>
      <c r="B197" s="38" t="s">
        <v>459</v>
      </c>
      <c r="C197" s="40">
        <v>165</v>
      </c>
      <c r="D197" s="40">
        <v>1</v>
      </c>
      <c r="E197" s="40" t="s">
        <v>254</v>
      </c>
      <c r="F197" s="29">
        <v>0</v>
      </c>
      <c r="G197" s="29">
        <f t="shared" si="65"/>
        <v>0</v>
      </c>
      <c r="H197" s="28">
        <v>9230</v>
      </c>
      <c r="I197" s="29">
        <f t="shared" si="84"/>
        <v>55.939393939393938</v>
      </c>
      <c r="J197" s="30">
        <v>55.939393939393938</v>
      </c>
    </row>
    <row r="198" spans="1:10" x14ac:dyDescent="0.2">
      <c r="A198" s="37" t="s">
        <v>197</v>
      </c>
      <c r="B198" s="38" t="s">
        <v>460</v>
      </c>
      <c r="C198" s="40">
        <v>165</v>
      </c>
      <c r="D198" s="40">
        <v>1</v>
      </c>
      <c r="E198" s="40" t="s">
        <v>254</v>
      </c>
      <c r="F198" s="29">
        <v>18460</v>
      </c>
      <c r="G198" s="29">
        <f t="shared" si="65"/>
        <v>111.87878787878788</v>
      </c>
      <c r="H198" s="28">
        <v>18460</v>
      </c>
      <c r="I198" s="29">
        <f t="shared" si="84"/>
        <v>111.87878787878788</v>
      </c>
      <c r="J198" s="30">
        <v>111.87878787878788</v>
      </c>
    </row>
    <row r="199" spans="1:10" x14ac:dyDescent="0.2">
      <c r="A199" s="37" t="s">
        <v>198</v>
      </c>
      <c r="B199" s="38" t="s">
        <v>461</v>
      </c>
      <c r="C199" s="40">
        <v>90</v>
      </c>
      <c r="D199" s="40">
        <v>1</v>
      </c>
      <c r="E199" s="40" t="s">
        <v>254</v>
      </c>
      <c r="F199" s="29">
        <v>0</v>
      </c>
      <c r="G199" s="29">
        <f t="shared" si="65"/>
        <v>0</v>
      </c>
      <c r="H199" s="28">
        <v>76300</v>
      </c>
      <c r="I199" s="29">
        <f t="shared" si="84"/>
        <v>847.77777777777783</v>
      </c>
      <c r="J199" s="30">
        <v>847.77777777777783</v>
      </c>
    </row>
    <row r="200" spans="1:10" x14ac:dyDescent="0.2">
      <c r="A200" s="37" t="s">
        <v>199</v>
      </c>
      <c r="B200" s="38" t="s">
        <v>462</v>
      </c>
      <c r="C200" s="40">
        <v>90</v>
      </c>
      <c r="D200" s="40">
        <v>1</v>
      </c>
      <c r="E200" s="40" t="s">
        <v>254</v>
      </c>
      <c r="F200" s="29">
        <v>654000</v>
      </c>
      <c r="G200" s="29">
        <f t="shared" si="65"/>
        <v>7266.666666666667</v>
      </c>
      <c r="H200" s="28">
        <v>218000</v>
      </c>
      <c r="I200" s="29">
        <f t="shared" si="84"/>
        <v>2422.2222222222222</v>
      </c>
      <c r="J200" s="30">
        <v>2422.2222222222222</v>
      </c>
    </row>
    <row r="201" spans="1:10" hidden="1" x14ac:dyDescent="0.2">
      <c r="A201" s="37" t="s">
        <v>200</v>
      </c>
      <c r="B201" s="38" t="s">
        <v>463</v>
      </c>
      <c r="C201" s="40">
        <v>90</v>
      </c>
      <c r="D201" s="40">
        <v>1</v>
      </c>
      <c r="E201" s="40" t="s">
        <v>254</v>
      </c>
      <c r="F201" s="29">
        <v>2719600</v>
      </c>
      <c r="G201" s="29">
        <f t="shared" si="65"/>
        <v>30217.777777777777</v>
      </c>
      <c r="H201" s="28" t="s">
        <v>281</v>
      </c>
      <c r="I201" s="29">
        <v>0</v>
      </c>
      <c r="J201" s="30" t="s">
        <v>281</v>
      </c>
    </row>
    <row r="202" spans="1:10" hidden="1" x14ac:dyDescent="0.2">
      <c r="A202" s="37" t="s">
        <v>201</v>
      </c>
      <c r="B202" s="38" t="s">
        <v>464</v>
      </c>
      <c r="C202" s="39"/>
      <c r="D202" s="39"/>
      <c r="E202" s="39"/>
      <c r="F202" s="23"/>
      <c r="G202" s="23">
        <v>0</v>
      </c>
      <c r="H202" s="22"/>
      <c r="I202" s="23">
        <v>0</v>
      </c>
      <c r="J202" s="24"/>
    </row>
    <row r="203" spans="1:10" x14ac:dyDescent="0.2">
      <c r="A203" s="37" t="s">
        <v>202</v>
      </c>
      <c r="B203" s="38" t="s">
        <v>465</v>
      </c>
      <c r="C203" s="40">
        <v>165</v>
      </c>
      <c r="D203" s="40">
        <v>1</v>
      </c>
      <c r="E203" s="40" t="s">
        <v>254</v>
      </c>
      <c r="F203" s="29">
        <v>154700</v>
      </c>
      <c r="G203" s="29">
        <f t="shared" si="65"/>
        <v>937.57575757575762</v>
      </c>
      <c r="H203" s="28">
        <v>28560</v>
      </c>
      <c r="I203" s="29">
        <f>H203/C203</f>
        <v>173.09090909090909</v>
      </c>
      <c r="J203" s="30">
        <v>173.09090909090909</v>
      </c>
    </row>
    <row r="204" spans="1:10" hidden="1" x14ac:dyDescent="0.2">
      <c r="A204" s="37" t="s">
        <v>203</v>
      </c>
      <c r="B204" s="38" t="s">
        <v>466</v>
      </c>
      <c r="C204" s="39"/>
      <c r="D204" s="39"/>
      <c r="E204" s="39"/>
      <c r="F204" s="23"/>
      <c r="G204" s="23">
        <v>0</v>
      </c>
      <c r="H204" s="22"/>
      <c r="I204" s="23">
        <v>0</v>
      </c>
      <c r="J204" s="24"/>
    </row>
    <row r="205" spans="1:10" x14ac:dyDescent="0.2">
      <c r="A205" s="37" t="s">
        <v>204</v>
      </c>
      <c r="B205" s="38" t="s">
        <v>467</v>
      </c>
      <c r="C205" s="40">
        <v>165</v>
      </c>
      <c r="D205" s="40">
        <v>1</v>
      </c>
      <c r="E205" s="40" t="s">
        <v>254</v>
      </c>
      <c r="F205" s="29">
        <v>0</v>
      </c>
      <c r="G205" s="29">
        <f t="shared" si="65"/>
        <v>0</v>
      </c>
      <c r="H205" s="28">
        <v>5000</v>
      </c>
      <c r="I205" s="29">
        <f t="shared" ref="I205:I208" si="85">H205/C205</f>
        <v>30.303030303030305</v>
      </c>
      <c r="J205" s="30">
        <v>30.303030303030305</v>
      </c>
    </row>
    <row r="206" spans="1:10" x14ac:dyDescent="0.2">
      <c r="A206" s="37" t="s">
        <v>205</v>
      </c>
      <c r="B206" s="38" t="s">
        <v>468</v>
      </c>
      <c r="C206" s="40">
        <v>165</v>
      </c>
      <c r="D206" s="40">
        <v>4</v>
      </c>
      <c r="E206" s="40" t="s">
        <v>254</v>
      </c>
      <c r="F206" s="29">
        <v>965923.24989999994</v>
      </c>
      <c r="G206" s="29">
        <f t="shared" si="65"/>
        <v>5854.0803024242423</v>
      </c>
      <c r="H206" s="28">
        <v>340271.7</v>
      </c>
      <c r="I206" s="29">
        <f t="shared" si="85"/>
        <v>2062.2527272727275</v>
      </c>
      <c r="J206" s="30">
        <v>515.56318181818187</v>
      </c>
    </row>
    <row r="207" spans="1:10" x14ac:dyDescent="0.2">
      <c r="A207" s="37" t="s">
        <v>206</v>
      </c>
      <c r="B207" s="38" t="s">
        <v>469</v>
      </c>
      <c r="C207" s="40">
        <v>165</v>
      </c>
      <c r="D207" s="40">
        <v>1</v>
      </c>
      <c r="E207" s="40" t="s">
        <v>254</v>
      </c>
      <c r="F207" s="29">
        <v>1820315</v>
      </c>
      <c r="G207" s="29">
        <f t="shared" si="65"/>
        <v>11032.212121212122</v>
      </c>
      <c r="H207" s="28">
        <v>310508</v>
      </c>
      <c r="I207" s="29">
        <f t="shared" si="85"/>
        <v>1881.8666666666666</v>
      </c>
      <c r="J207" s="30">
        <v>1881.8666666666666</v>
      </c>
    </row>
    <row r="208" spans="1:10" x14ac:dyDescent="0.2">
      <c r="A208" s="37" t="s">
        <v>207</v>
      </c>
      <c r="B208" s="38" t="s">
        <v>470</v>
      </c>
      <c r="C208" s="40">
        <v>165</v>
      </c>
      <c r="D208" s="40">
        <v>1</v>
      </c>
      <c r="E208" s="40" t="s">
        <v>257</v>
      </c>
      <c r="F208" s="29">
        <v>136654</v>
      </c>
      <c r="G208" s="29">
        <f t="shared" si="65"/>
        <v>828.20606060606065</v>
      </c>
      <c r="H208" s="28">
        <v>17384</v>
      </c>
      <c r="I208" s="29">
        <f t="shared" si="85"/>
        <v>105.35757575757576</v>
      </c>
      <c r="J208" s="30">
        <v>105.35757575757576</v>
      </c>
    </row>
    <row r="209" spans="1:10" hidden="1" x14ac:dyDescent="0.2">
      <c r="A209" s="37" t="s">
        <v>208</v>
      </c>
      <c r="B209" s="38" t="s">
        <v>471</v>
      </c>
      <c r="C209" s="39"/>
      <c r="D209" s="39"/>
      <c r="E209" s="39"/>
      <c r="F209" s="23"/>
      <c r="G209" s="23">
        <v>0</v>
      </c>
      <c r="H209" s="22"/>
      <c r="I209" s="23">
        <v>0</v>
      </c>
      <c r="J209" s="24"/>
    </row>
    <row r="210" spans="1:10" hidden="1" x14ac:dyDescent="0.2">
      <c r="A210" s="37" t="s">
        <v>209</v>
      </c>
      <c r="B210" s="38" t="s">
        <v>472</v>
      </c>
      <c r="C210" s="39"/>
      <c r="D210" s="39"/>
      <c r="E210" s="39"/>
      <c r="F210" s="23"/>
      <c r="G210" s="23">
        <v>0</v>
      </c>
      <c r="H210" s="22"/>
      <c r="I210" s="23">
        <v>0</v>
      </c>
      <c r="J210" s="24"/>
    </row>
    <row r="211" spans="1:10" hidden="1" x14ac:dyDescent="0.2">
      <c r="A211" s="37" t="s">
        <v>210</v>
      </c>
      <c r="B211" s="38" t="s">
        <v>473</v>
      </c>
      <c r="C211" s="40">
        <v>15</v>
      </c>
      <c r="D211" s="40">
        <v>2</v>
      </c>
      <c r="E211" s="40" t="s">
        <v>255</v>
      </c>
      <c r="F211" s="29">
        <v>67000</v>
      </c>
      <c r="G211" s="29">
        <f t="shared" si="65"/>
        <v>4466.666666666667</v>
      </c>
      <c r="H211" s="28">
        <v>0</v>
      </c>
      <c r="I211" s="29">
        <v>0</v>
      </c>
      <c r="J211" s="30">
        <v>0</v>
      </c>
    </row>
    <row r="212" spans="1:10" hidden="1" x14ac:dyDescent="0.2">
      <c r="A212" s="37" t="s">
        <v>211</v>
      </c>
      <c r="B212" s="38" t="s">
        <v>474</v>
      </c>
      <c r="C212" s="40">
        <v>15</v>
      </c>
      <c r="D212" s="40">
        <v>2</v>
      </c>
      <c r="E212" s="40" t="s">
        <v>255</v>
      </c>
      <c r="F212" s="29">
        <v>1283000</v>
      </c>
      <c r="G212" s="29">
        <f t="shared" si="65"/>
        <v>85533.333333333328</v>
      </c>
      <c r="H212" s="28">
        <v>0</v>
      </c>
      <c r="I212" s="29">
        <v>0</v>
      </c>
      <c r="J212" s="30">
        <v>0</v>
      </c>
    </row>
    <row r="213" spans="1:10" hidden="1" x14ac:dyDescent="0.2">
      <c r="A213" s="37" t="s">
        <v>212</v>
      </c>
      <c r="B213" s="38" t="s">
        <v>475</v>
      </c>
      <c r="C213" s="40">
        <v>15</v>
      </c>
      <c r="D213" s="40">
        <v>2</v>
      </c>
      <c r="E213" s="40" t="s">
        <v>255</v>
      </c>
      <c r="F213" s="29">
        <v>2133290</v>
      </c>
      <c r="G213" s="29">
        <f t="shared" si="65"/>
        <v>142219.33333333334</v>
      </c>
      <c r="H213" s="28">
        <v>0</v>
      </c>
      <c r="I213" s="29">
        <v>0</v>
      </c>
      <c r="J213" s="30">
        <v>0</v>
      </c>
    </row>
    <row r="214" spans="1:10" hidden="1" x14ac:dyDescent="0.2">
      <c r="A214" s="37" t="s">
        <v>213</v>
      </c>
      <c r="B214" s="38" t="s">
        <v>476</v>
      </c>
      <c r="C214" s="40">
        <v>15</v>
      </c>
      <c r="D214" s="40">
        <v>2</v>
      </c>
      <c r="E214" s="40" t="s">
        <v>255</v>
      </c>
      <c r="F214" s="29">
        <v>1026290</v>
      </c>
      <c r="G214" s="29">
        <f t="shared" si="65"/>
        <v>68419.333333333328</v>
      </c>
      <c r="H214" s="28">
        <v>0</v>
      </c>
      <c r="I214" s="29">
        <v>0</v>
      </c>
      <c r="J214" s="30">
        <v>0</v>
      </c>
    </row>
    <row r="215" spans="1:10" hidden="1" x14ac:dyDescent="0.2">
      <c r="A215" s="37" t="s">
        <v>214</v>
      </c>
      <c r="B215" s="38" t="s">
        <v>477</v>
      </c>
      <c r="C215" s="40">
        <v>15</v>
      </c>
      <c r="D215" s="40">
        <v>2</v>
      </c>
      <c r="E215" s="40" t="s">
        <v>255</v>
      </c>
      <c r="F215" s="29">
        <v>771760</v>
      </c>
      <c r="G215" s="29">
        <f t="shared" si="65"/>
        <v>51450.666666666664</v>
      </c>
      <c r="H215" s="28">
        <v>0</v>
      </c>
      <c r="I215" s="29">
        <v>0</v>
      </c>
      <c r="J215" s="30">
        <v>0</v>
      </c>
    </row>
    <row r="216" spans="1:10" hidden="1" x14ac:dyDescent="0.2">
      <c r="A216" s="37" t="s">
        <v>215</v>
      </c>
      <c r="B216" s="38" t="s">
        <v>478</v>
      </c>
      <c r="C216" s="39"/>
      <c r="D216" s="39"/>
      <c r="E216" s="39"/>
      <c r="F216" s="23"/>
      <c r="G216" s="23">
        <v>0</v>
      </c>
      <c r="H216" s="22"/>
      <c r="I216" s="23">
        <v>0</v>
      </c>
      <c r="J216" s="24"/>
    </row>
    <row r="217" spans="1:10" hidden="1" x14ac:dyDescent="0.2">
      <c r="A217" s="37" t="s">
        <v>216</v>
      </c>
      <c r="B217" s="38" t="s">
        <v>479</v>
      </c>
      <c r="C217" s="40">
        <v>30</v>
      </c>
      <c r="D217" s="40">
        <v>2</v>
      </c>
      <c r="E217" s="40" t="s">
        <v>255</v>
      </c>
      <c r="F217" s="29">
        <v>64500</v>
      </c>
      <c r="G217" s="29">
        <f t="shared" si="65"/>
        <v>2150</v>
      </c>
      <c r="H217" s="28">
        <v>0</v>
      </c>
      <c r="I217" s="29">
        <v>0</v>
      </c>
      <c r="J217" s="30">
        <v>0</v>
      </c>
    </row>
    <row r="218" spans="1:10" hidden="1" x14ac:dyDescent="0.2">
      <c r="A218" s="37" t="s">
        <v>217</v>
      </c>
      <c r="B218" s="38" t="s">
        <v>480</v>
      </c>
      <c r="C218" s="40">
        <v>30</v>
      </c>
      <c r="D218" s="40">
        <v>2</v>
      </c>
      <c r="E218" s="40" t="s">
        <v>255</v>
      </c>
      <c r="F218" s="29">
        <v>168600</v>
      </c>
      <c r="G218" s="29">
        <f t="shared" si="65"/>
        <v>5620</v>
      </c>
      <c r="H218" s="28">
        <v>0</v>
      </c>
      <c r="I218" s="29">
        <v>0</v>
      </c>
      <c r="J218" s="30">
        <v>0</v>
      </c>
    </row>
    <row r="219" spans="1:10" hidden="1" x14ac:dyDescent="0.2">
      <c r="A219" s="37" t="s">
        <v>218</v>
      </c>
      <c r="B219" s="38" t="s">
        <v>481</v>
      </c>
      <c r="C219" s="40">
        <v>30</v>
      </c>
      <c r="D219" s="40">
        <v>2</v>
      </c>
      <c r="E219" s="40" t="s">
        <v>255</v>
      </c>
      <c r="F219" s="29">
        <v>173400</v>
      </c>
      <c r="G219" s="29">
        <f t="shared" si="65"/>
        <v>5780</v>
      </c>
      <c r="H219" s="28">
        <v>0</v>
      </c>
      <c r="I219" s="29">
        <v>0</v>
      </c>
      <c r="J219" s="30">
        <v>0</v>
      </c>
    </row>
    <row r="220" spans="1:10" hidden="1" x14ac:dyDescent="0.2">
      <c r="A220" s="37" t="s">
        <v>219</v>
      </c>
      <c r="B220" s="38" t="s">
        <v>482</v>
      </c>
      <c r="C220" s="40">
        <v>30</v>
      </c>
      <c r="D220" s="40">
        <v>2</v>
      </c>
      <c r="E220" s="40" t="s">
        <v>255</v>
      </c>
      <c r="F220" s="29">
        <v>76500</v>
      </c>
      <c r="G220" s="29">
        <f t="shared" si="65"/>
        <v>2550</v>
      </c>
      <c r="H220" s="28">
        <v>0</v>
      </c>
      <c r="I220" s="29">
        <v>0</v>
      </c>
      <c r="J220" s="30">
        <v>0</v>
      </c>
    </row>
    <row r="221" spans="1:10" hidden="1" x14ac:dyDescent="0.2">
      <c r="A221" s="37" t="s">
        <v>220</v>
      </c>
      <c r="B221" s="38" t="s">
        <v>483</v>
      </c>
      <c r="C221" s="39"/>
      <c r="D221" s="39"/>
      <c r="E221" s="39"/>
      <c r="F221" s="23"/>
      <c r="G221" s="23">
        <v>0</v>
      </c>
      <c r="H221" s="22"/>
      <c r="I221" s="23">
        <v>0</v>
      </c>
      <c r="J221" s="24"/>
    </row>
    <row r="222" spans="1:10" hidden="1" x14ac:dyDescent="0.2">
      <c r="A222" s="37" t="s">
        <v>221</v>
      </c>
      <c r="B222" s="38" t="s">
        <v>484</v>
      </c>
      <c r="C222" s="40">
        <v>15</v>
      </c>
      <c r="D222" s="40">
        <v>2</v>
      </c>
      <c r="E222" s="40" t="s">
        <v>255</v>
      </c>
      <c r="F222" s="29">
        <v>479400</v>
      </c>
      <c r="G222" s="29">
        <f t="shared" si="65"/>
        <v>31960</v>
      </c>
      <c r="H222" s="28">
        <v>0</v>
      </c>
      <c r="I222" s="29">
        <v>0</v>
      </c>
      <c r="J222" s="30">
        <v>0</v>
      </c>
    </row>
    <row r="223" spans="1:10" hidden="1" x14ac:dyDescent="0.2">
      <c r="A223" s="37" t="s">
        <v>222</v>
      </c>
      <c r="B223" s="38" t="s">
        <v>485</v>
      </c>
      <c r="C223" s="40">
        <v>15</v>
      </c>
      <c r="D223" s="40">
        <v>2</v>
      </c>
      <c r="E223" s="40" t="s">
        <v>255</v>
      </c>
      <c r="F223" s="29">
        <v>395600</v>
      </c>
      <c r="G223" s="29">
        <f t="shared" si="65"/>
        <v>26373.333333333332</v>
      </c>
      <c r="H223" s="28">
        <v>0</v>
      </c>
      <c r="I223" s="29">
        <v>0</v>
      </c>
      <c r="J223" s="30">
        <v>0</v>
      </c>
    </row>
    <row r="224" spans="1:10" hidden="1" x14ac:dyDescent="0.2">
      <c r="A224" s="37" t="s">
        <v>223</v>
      </c>
      <c r="B224" s="38" t="s">
        <v>486</v>
      </c>
      <c r="C224" s="40">
        <v>15</v>
      </c>
      <c r="D224" s="40">
        <v>2</v>
      </c>
      <c r="E224" s="40" t="s">
        <v>255</v>
      </c>
      <c r="F224" s="29">
        <v>143000</v>
      </c>
      <c r="G224" s="29">
        <f t="shared" si="65"/>
        <v>9533.3333333333339</v>
      </c>
      <c r="H224" s="28">
        <v>0</v>
      </c>
      <c r="I224" s="29">
        <v>0</v>
      </c>
      <c r="J224" s="30">
        <v>0</v>
      </c>
    </row>
    <row r="225" spans="1:10" hidden="1" x14ac:dyDescent="0.2">
      <c r="A225" s="37" t="s">
        <v>224</v>
      </c>
      <c r="B225" s="38" t="s">
        <v>487</v>
      </c>
      <c r="C225" s="40">
        <v>15</v>
      </c>
      <c r="D225" s="40">
        <v>2</v>
      </c>
      <c r="E225" s="40" t="s">
        <v>255</v>
      </c>
      <c r="F225" s="29">
        <v>106300</v>
      </c>
      <c r="G225" s="29">
        <f t="shared" si="65"/>
        <v>7086.666666666667</v>
      </c>
      <c r="H225" s="28">
        <v>0</v>
      </c>
      <c r="I225" s="29">
        <v>0</v>
      </c>
      <c r="J225" s="30">
        <v>0</v>
      </c>
    </row>
    <row r="226" spans="1:10" hidden="1" x14ac:dyDescent="0.2">
      <c r="A226" s="37" t="s">
        <v>225</v>
      </c>
      <c r="B226" s="38" t="s">
        <v>488</v>
      </c>
      <c r="C226" s="39"/>
      <c r="D226" s="39"/>
      <c r="E226" s="39"/>
      <c r="F226" s="23"/>
      <c r="G226" s="23">
        <v>0</v>
      </c>
      <c r="H226" s="22"/>
      <c r="I226" s="23">
        <v>0</v>
      </c>
      <c r="J226" s="24"/>
    </row>
    <row r="227" spans="1:10" hidden="1" x14ac:dyDescent="0.2">
      <c r="A227" s="37" t="s">
        <v>226</v>
      </c>
      <c r="B227" s="38" t="s">
        <v>489</v>
      </c>
      <c r="C227" s="40">
        <v>15</v>
      </c>
      <c r="D227" s="40">
        <v>2</v>
      </c>
      <c r="E227" s="40" t="s">
        <v>255</v>
      </c>
      <c r="F227" s="29">
        <v>12000</v>
      </c>
      <c r="G227" s="29">
        <f t="shared" si="65"/>
        <v>800</v>
      </c>
      <c r="H227" s="28">
        <v>0</v>
      </c>
      <c r="I227" s="29">
        <v>0</v>
      </c>
      <c r="J227" s="30">
        <v>0</v>
      </c>
    </row>
    <row r="228" spans="1:10" hidden="1" x14ac:dyDescent="0.2">
      <c r="A228" s="37" t="s">
        <v>227</v>
      </c>
      <c r="B228" s="38" t="s">
        <v>490</v>
      </c>
      <c r="C228" s="40">
        <v>15</v>
      </c>
      <c r="D228" s="40">
        <v>2</v>
      </c>
      <c r="E228" s="40" t="s">
        <v>255</v>
      </c>
      <c r="F228" s="29">
        <v>110000</v>
      </c>
      <c r="G228" s="29">
        <f t="shared" si="65"/>
        <v>7333.333333333333</v>
      </c>
      <c r="H228" s="28">
        <v>0</v>
      </c>
      <c r="I228" s="29">
        <v>0</v>
      </c>
      <c r="J228" s="30">
        <v>0</v>
      </c>
    </row>
    <row r="229" spans="1:10" hidden="1" x14ac:dyDescent="0.2">
      <c r="A229" s="37" t="s">
        <v>228</v>
      </c>
      <c r="B229" s="38" t="s">
        <v>491</v>
      </c>
      <c r="C229" s="40">
        <v>15</v>
      </c>
      <c r="D229" s="40">
        <v>2</v>
      </c>
      <c r="E229" s="40" t="s">
        <v>255</v>
      </c>
      <c r="F229" s="29">
        <v>68000</v>
      </c>
      <c r="G229" s="29">
        <f t="shared" si="65"/>
        <v>4533.333333333333</v>
      </c>
      <c r="H229" s="28">
        <v>0</v>
      </c>
      <c r="I229" s="29">
        <v>0</v>
      </c>
      <c r="J229" s="30">
        <v>0</v>
      </c>
    </row>
    <row r="230" spans="1:10" hidden="1" x14ac:dyDescent="0.2">
      <c r="A230" s="37" t="s">
        <v>229</v>
      </c>
      <c r="B230" s="38" t="s">
        <v>492</v>
      </c>
      <c r="C230" s="40">
        <v>15</v>
      </c>
      <c r="D230" s="40">
        <v>2</v>
      </c>
      <c r="E230" s="40" t="s">
        <v>255</v>
      </c>
      <c r="F230" s="29">
        <v>32000</v>
      </c>
      <c r="G230" s="29">
        <f t="shared" ref="G230:G251" si="86">F230/C230</f>
        <v>2133.3333333333335</v>
      </c>
      <c r="H230" s="28">
        <v>0</v>
      </c>
      <c r="I230" s="29">
        <v>0</v>
      </c>
      <c r="J230" s="30">
        <v>0</v>
      </c>
    </row>
    <row r="231" spans="1:10" hidden="1" x14ac:dyDescent="0.2">
      <c r="A231" s="37" t="s">
        <v>230</v>
      </c>
      <c r="B231" s="38" t="s">
        <v>493</v>
      </c>
      <c r="C231" s="40">
        <v>15</v>
      </c>
      <c r="D231" s="40">
        <v>2</v>
      </c>
      <c r="E231" s="40" t="s">
        <v>255</v>
      </c>
      <c r="F231" s="29">
        <v>25000</v>
      </c>
      <c r="G231" s="29">
        <f t="shared" si="86"/>
        <v>1666.6666666666667</v>
      </c>
      <c r="H231" s="28">
        <v>0</v>
      </c>
      <c r="I231" s="29">
        <v>0</v>
      </c>
      <c r="J231" s="30">
        <v>0</v>
      </c>
    </row>
    <row r="232" spans="1:10" hidden="1" x14ac:dyDescent="0.2">
      <c r="A232" s="37" t="s">
        <v>231</v>
      </c>
      <c r="B232" s="38" t="s">
        <v>494</v>
      </c>
      <c r="C232" s="39"/>
      <c r="D232" s="39"/>
      <c r="E232" s="39"/>
      <c r="F232" s="23"/>
      <c r="G232" s="23">
        <v>0</v>
      </c>
      <c r="H232" s="22"/>
      <c r="I232" s="23">
        <v>0</v>
      </c>
      <c r="J232" s="24"/>
    </row>
    <row r="233" spans="1:10" hidden="1" x14ac:dyDescent="0.2">
      <c r="A233" s="37" t="s">
        <v>232</v>
      </c>
      <c r="B233" s="38" t="s">
        <v>495</v>
      </c>
      <c r="C233" s="40">
        <v>15</v>
      </c>
      <c r="D233" s="40">
        <v>2</v>
      </c>
      <c r="E233" s="40" t="s">
        <v>254</v>
      </c>
      <c r="F233" s="29">
        <v>360000</v>
      </c>
      <c r="G233" s="29">
        <f t="shared" si="86"/>
        <v>24000</v>
      </c>
      <c r="H233" s="28">
        <v>0</v>
      </c>
      <c r="I233" s="29">
        <v>0</v>
      </c>
      <c r="J233" s="30">
        <v>0</v>
      </c>
    </row>
    <row r="234" spans="1:10" hidden="1" x14ac:dyDescent="0.2">
      <c r="A234" s="37" t="s">
        <v>233</v>
      </c>
      <c r="B234" s="38" t="s">
        <v>496</v>
      </c>
      <c r="C234" s="39"/>
      <c r="D234" s="39"/>
      <c r="E234" s="39"/>
      <c r="F234" s="23"/>
      <c r="G234" s="23">
        <v>0</v>
      </c>
      <c r="H234" s="22"/>
      <c r="I234" s="23">
        <v>0</v>
      </c>
      <c r="J234" s="24"/>
    </row>
    <row r="235" spans="1:10" x14ac:dyDescent="0.2">
      <c r="A235" s="37" t="s">
        <v>234</v>
      </c>
      <c r="B235" s="38" t="s">
        <v>497</v>
      </c>
      <c r="C235" s="40">
        <v>160</v>
      </c>
      <c r="D235" s="40">
        <v>1</v>
      </c>
      <c r="E235" s="40" t="s">
        <v>257</v>
      </c>
      <c r="F235" s="32">
        <f>1012150/5</f>
        <v>202430</v>
      </c>
      <c r="G235" s="32">
        <f t="shared" si="86"/>
        <v>1265.1875</v>
      </c>
      <c r="H235" s="31">
        <f>145400/5</f>
        <v>29080</v>
      </c>
      <c r="I235" s="29">
        <f t="shared" ref="I235:I239" si="87">H235/C235</f>
        <v>181.75</v>
      </c>
      <c r="J235" s="33">
        <f>I235/D235</f>
        <v>181.75</v>
      </c>
    </row>
    <row r="236" spans="1:10" x14ac:dyDescent="0.2">
      <c r="A236" s="37" t="s">
        <v>235</v>
      </c>
      <c r="B236" s="38" t="s">
        <v>498</v>
      </c>
      <c r="C236" s="40">
        <v>160</v>
      </c>
      <c r="D236" s="40">
        <v>1</v>
      </c>
      <c r="E236" s="40" t="s">
        <v>257</v>
      </c>
      <c r="F236" s="32">
        <f t="shared" ref="F236:F239" si="88">1012150/5</f>
        <v>202430</v>
      </c>
      <c r="G236" s="32">
        <f t="shared" ref="G236:G239" si="89">F236/C236</f>
        <v>1265.1875</v>
      </c>
      <c r="H236" s="31">
        <f t="shared" ref="H236:H239" si="90">145400/5</f>
        <v>29080</v>
      </c>
      <c r="I236" s="29">
        <f t="shared" si="87"/>
        <v>181.75</v>
      </c>
      <c r="J236" s="33">
        <f t="shared" ref="I236:J236" si="91">I236/D236</f>
        <v>181.75</v>
      </c>
    </row>
    <row r="237" spans="1:10" x14ac:dyDescent="0.2">
      <c r="A237" s="37" t="s">
        <v>236</v>
      </c>
      <c r="B237" s="38" t="s">
        <v>499</v>
      </c>
      <c r="C237" s="40">
        <v>175</v>
      </c>
      <c r="D237" s="40">
        <v>1</v>
      </c>
      <c r="E237" s="40" t="s">
        <v>257</v>
      </c>
      <c r="F237" s="32">
        <f t="shared" si="88"/>
        <v>202430</v>
      </c>
      <c r="G237" s="32">
        <f t="shared" si="89"/>
        <v>1156.7428571428572</v>
      </c>
      <c r="H237" s="31">
        <f t="shared" si="90"/>
        <v>29080</v>
      </c>
      <c r="I237" s="29">
        <f t="shared" si="87"/>
        <v>166.17142857142858</v>
      </c>
      <c r="J237" s="33">
        <f t="shared" ref="I237:J237" si="92">I237/D237</f>
        <v>166.17142857142858</v>
      </c>
    </row>
    <row r="238" spans="1:10" x14ac:dyDescent="0.2">
      <c r="A238" s="37" t="s">
        <v>237</v>
      </c>
      <c r="B238" s="38" t="s">
        <v>500</v>
      </c>
      <c r="C238" s="40">
        <v>175</v>
      </c>
      <c r="D238" s="40">
        <v>1</v>
      </c>
      <c r="E238" s="40" t="s">
        <v>257</v>
      </c>
      <c r="F238" s="32">
        <f t="shared" si="88"/>
        <v>202430</v>
      </c>
      <c r="G238" s="32">
        <f t="shared" si="89"/>
        <v>1156.7428571428572</v>
      </c>
      <c r="H238" s="31">
        <f t="shared" si="90"/>
        <v>29080</v>
      </c>
      <c r="I238" s="29">
        <f t="shared" si="87"/>
        <v>166.17142857142858</v>
      </c>
      <c r="J238" s="33">
        <f t="shared" ref="I238:J238" si="93">I238/D238</f>
        <v>166.17142857142858</v>
      </c>
    </row>
    <row r="239" spans="1:10" x14ac:dyDescent="0.2">
      <c r="A239" s="37" t="s">
        <v>238</v>
      </c>
      <c r="B239" s="38" t="s">
        <v>501</v>
      </c>
      <c r="C239" s="40">
        <v>160</v>
      </c>
      <c r="D239" s="40">
        <v>1</v>
      </c>
      <c r="E239" s="40" t="s">
        <v>257</v>
      </c>
      <c r="F239" s="32">
        <f t="shared" si="88"/>
        <v>202430</v>
      </c>
      <c r="G239" s="32">
        <f t="shared" si="89"/>
        <v>1265.1875</v>
      </c>
      <c r="H239" s="31">
        <f t="shared" si="90"/>
        <v>29080</v>
      </c>
      <c r="I239" s="29">
        <f t="shared" si="87"/>
        <v>181.75</v>
      </c>
      <c r="J239" s="33">
        <f t="shared" ref="I239:J239" si="94">I239/D239</f>
        <v>181.75</v>
      </c>
    </row>
    <row r="240" spans="1:10" hidden="1" x14ac:dyDescent="0.2">
      <c r="A240" s="37" t="s">
        <v>239</v>
      </c>
      <c r="B240" s="38" t="s">
        <v>502</v>
      </c>
      <c r="C240" s="39"/>
      <c r="D240" s="39"/>
      <c r="E240" s="39"/>
      <c r="F240" s="23"/>
      <c r="G240" s="23">
        <v>0</v>
      </c>
      <c r="H240" s="22"/>
      <c r="I240" s="23">
        <v>0</v>
      </c>
      <c r="J240" s="24"/>
    </row>
    <row r="241" spans="1:10" x14ac:dyDescent="0.2">
      <c r="A241" s="37" t="s">
        <v>240</v>
      </c>
      <c r="B241" s="38" t="s">
        <v>503</v>
      </c>
      <c r="C241" s="40">
        <v>7</v>
      </c>
      <c r="D241" s="40">
        <v>1</v>
      </c>
      <c r="E241" s="40" t="s">
        <v>257</v>
      </c>
      <c r="F241" s="29">
        <v>0</v>
      </c>
      <c r="G241" s="29">
        <f t="shared" si="86"/>
        <v>0</v>
      </c>
      <c r="H241" s="28">
        <v>150</v>
      </c>
      <c r="I241" s="29">
        <f t="shared" ref="I241:I245" si="95">H241/C241</f>
        <v>21.428571428571427</v>
      </c>
      <c r="J241" s="30">
        <v>21.428571428571427</v>
      </c>
    </row>
    <row r="242" spans="1:10" x14ac:dyDescent="0.2">
      <c r="A242" s="37" t="s">
        <v>241</v>
      </c>
      <c r="B242" s="38" t="s">
        <v>504</v>
      </c>
      <c r="C242" s="40">
        <v>7</v>
      </c>
      <c r="D242" s="40">
        <v>3</v>
      </c>
      <c r="E242" s="40" t="s">
        <v>257</v>
      </c>
      <c r="F242" s="29">
        <v>17000</v>
      </c>
      <c r="G242" s="29">
        <f t="shared" si="86"/>
        <v>2428.5714285714284</v>
      </c>
      <c r="H242" s="28">
        <v>4850</v>
      </c>
      <c r="I242" s="29">
        <f t="shared" si="95"/>
        <v>692.85714285714289</v>
      </c>
      <c r="J242" s="30">
        <v>230.95238095238096</v>
      </c>
    </row>
    <row r="243" spans="1:10" x14ac:dyDescent="0.2">
      <c r="A243" s="37" t="s">
        <v>242</v>
      </c>
      <c r="B243" s="38" t="s">
        <v>505</v>
      </c>
      <c r="C243" s="40">
        <v>7</v>
      </c>
      <c r="D243" s="40">
        <v>3</v>
      </c>
      <c r="E243" s="40" t="s">
        <v>257</v>
      </c>
      <c r="F243" s="29">
        <v>0</v>
      </c>
      <c r="G243" s="29">
        <f t="shared" si="86"/>
        <v>0</v>
      </c>
      <c r="H243" s="28">
        <v>5550</v>
      </c>
      <c r="I243" s="29">
        <f t="shared" si="95"/>
        <v>792.85714285714289</v>
      </c>
      <c r="J243" s="30">
        <v>264.28571428571428</v>
      </c>
    </row>
    <row r="244" spans="1:10" x14ac:dyDescent="0.2">
      <c r="A244" s="37" t="s">
        <v>243</v>
      </c>
      <c r="B244" s="38" t="s">
        <v>506</v>
      </c>
      <c r="C244" s="40">
        <v>7</v>
      </c>
      <c r="D244" s="40">
        <v>2</v>
      </c>
      <c r="E244" s="40" t="s">
        <v>257</v>
      </c>
      <c r="F244" s="29">
        <v>0</v>
      </c>
      <c r="G244" s="29">
        <f t="shared" si="86"/>
        <v>0</v>
      </c>
      <c r="H244" s="28">
        <v>4050</v>
      </c>
      <c r="I244" s="29">
        <f t="shared" si="95"/>
        <v>578.57142857142856</v>
      </c>
      <c r="J244" s="30">
        <v>289.28571428571428</v>
      </c>
    </row>
    <row r="245" spans="1:10" x14ac:dyDescent="0.2">
      <c r="A245" s="37" t="s">
        <v>244</v>
      </c>
      <c r="B245" s="38" t="s">
        <v>507</v>
      </c>
      <c r="C245" s="40">
        <v>7</v>
      </c>
      <c r="D245" s="40">
        <v>2</v>
      </c>
      <c r="E245" s="40" t="s">
        <v>257</v>
      </c>
      <c r="F245" s="29">
        <v>0</v>
      </c>
      <c r="G245" s="29">
        <f>F245/C245</f>
        <v>0</v>
      </c>
      <c r="H245" s="28">
        <v>3000</v>
      </c>
      <c r="I245" s="29">
        <f t="shared" si="95"/>
        <v>428.57142857142856</v>
      </c>
      <c r="J245" s="30">
        <v>214.28571428571428</v>
      </c>
    </row>
    <row r="246" spans="1:10" hidden="1" x14ac:dyDescent="0.2">
      <c r="A246" s="37" t="s">
        <v>245</v>
      </c>
      <c r="B246" s="38" t="s">
        <v>508</v>
      </c>
      <c r="C246" s="39"/>
      <c r="D246" s="39"/>
      <c r="E246" s="39"/>
      <c r="F246" s="23"/>
      <c r="G246" s="23">
        <v>0</v>
      </c>
      <c r="H246" s="22"/>
      <c r="I246" s="23">
        <v>0</v>
      </c>
      <c r="J246" s="24"/>
    </row>
    <row r="247" spans="1:10" x14ac:dyDescent="0.2">
      <c r="A247" s="37" t="s">
        <v>246</v>
      </c>
      <c r="B247" s="38" t="s">
        <v>509</v>
      </c>
      <c r="C247" s="40">
        <v>7</v>
      </c>
      <c r="D247" s="40">
        <v>1</v>
      </c>
      <c r="E247" s="40" t="s">
        <v>257</v>
      </c>
      <c r="F247" s="29">
        <v>0</v>
      </c>
      <c r="G247" s="29">
        <f t="shared" si="86"/>
        <v>0</v>
      </c>
      <c r="H247" s="28">
        <v>1200</v>
      </c>
      <c r="I247" s="29">
        <f t="shared" ref="I247:I251" si="96">H247/C247</f>
        <v>171.42857142857142</v>
      </c>
      <c r="J247" s="30">
        <v>171.42857142857142</v>
      </c>
    </row>
    <row r="248" spans="1:10" x14ac:dyDescent="0.2">
      <c r="A248" s="37" t="s">
        <v>247</v>
      </c>
      <c r="B248" s="38" t="s">
        <v>510</v>
      </c>
      <c r="C248" s="40">
        <v>7</v>
      </c>
      <c r="D248" s="40">
        <v>2</v>
      </c>
      <c r="E248" s="40" t="s">
        <v>257</v>
      </c>
      <c r="F248" s="29">
        <v>0</v>
      </c>
      <c r="G248" s="29">
        <f t="shared" si="86"/>
        <v>0</v>
      </c>
      <c r="H248" s="28">
        <v>2400</v>
      </c>
      <c r="I248" s="29">
        <f t="shared" si="96"/>
        <v>342.85714285714283</v>
      </c>
      <c r="J248" s="30">
        <v>171.42857142857142</v>
      </c>
    </row>
    <row r="249" spans="1:10" x14ac:dyDescent="0.2">
      <c r="A249" s="37" t="s">
        <v>248</v>
      </c>
      <c r="B249" s="38" t="s">
        <v>511</v>
      </c>
      <c r="C249" s="40">
        <v>7</v>
      </c>
      <c r="D249" s="40">
        <v>1</v>
      </c>
      <c r="E249" s="40" t="s">
        <v>257</v>
      </c>
      <c r="F249" s="29">
        <v>0</v>
      </c>
      <c r="G249" s="29">
        <f t="shared" si="86"/>
        <v>0</v>
      </c>
      <c r="H249" s="28">
        <v>1650</v>
      </c>
      <c r="I249" s="29">
        <f t="shared" si="96"/>
        <v>235.71428571428572</v>
      </c>
      <c r="J249" s="30">
        <v>235.71428571428572</v>
      </c>
    </row>
    <row r="250" spans="1:10" x14ac:dyDescent="0.2">
      <c r="A250" s="37" t="s">
        <v>249</v>
      </c>
      <c r="B250" s="38" t="s">
        <v>512</v>
      </c>
      <c r="C250" s="40">
        <v>7</v>
      </c>
      <c r="D250" s="40">
        <v>1</v>
      </c>
      <c r="E250" s="40" t="s">
        <v>257</v>
      </c>
      <c r="F250" s="29">
        <v>0</v>
      </c>
      <c r="G250" s="29">
        <f t="shared" si="86"/>
        <v>0</v>
      </c>
      <c r="H250" s="28">
        <v>1050</v>
      </c>
      <c r="I250" s="29">
        <f t="shared" si="96"/>
        <v>150</v>
      </c>
      <c r="J250" s="30">
        <v>150</v>
      </c>
    </row>
    <row r="251" spans="1:10" x14ac:dyDescent="0.2">
      <c r="A251" s="41" t="s">
        <v>250</v>
      </c>
      <c r="B251" s="42" t="s">
        <v>513</v>
      </c>
      <c r="C251" s="43">
        <v>7</v>
      </c>
      <c r="D251" s="43">
        <v>2</v>
      </c>
      <c r="E251" s="43" t="s">
        <v>257</v>
      </c>
      <c r="F251" s="44">
        <v>0</v>
      </c>
      <c r="G251" s="45">
        <f t="shared" si="86"/>
        <v>0</v>
      </c>
      <c r="H251" s="46">
        <v>1800</v>
      </c>
      <c r="I251" s="29">
        <f t="shared" si="96"/>
        <v>257.14285714285717</v>
      </c>
      <c r="J251" s="45">
        <v>128.57142857142858</v>
      </c>
    </row>
    <row r="252" spans="1:10" x14ac:dyDescent="0.2">
      <c r="E252" s="1" t="s">
        <v>520</v>
      </c>
      <c r="F252" s="47">
        <f>SUM(F2:F251)</f>
        <v>57188107.016099989</v>
      </c>
      <c r="G252" s="47"/>
      <c r="H252" s="47">
        <f>SUM(H2:H251)</f>
        <v>9125924.2999999989</v>
      </c>
      <c r="I252" s="47"/>
      <c r="J252" s="47"/>
    </row>
    <row r="253" spans="1:10" x14ac:dyDescent="0.2">
      <c r="E253" s="53" t="s">
        <v>521</v>
      </c>
      <c r="H253" s="47">
        <f>F252+H252</f>
        <v>66314031.316099986</v>
      </c>
    </row>
    <row r="254" spans="1:10" x14ac:dyDescent="0.2">
      <c r="E254" s="53"/>
      <c r="H254" s="47"/>
    </row>
    <row r="255" spans="1:10" x14ac:dyDescent="0.2">
      <c r="E255" s="53" t="s">
        <v>525</v>
      </c>
      <c r="F255" s="47">
        <f>H253*0.2058</f>
        <v>13647427.644853378</v>
      </c>
      <c r="G255" s="2" t="s">
        <v>522</v>
      </c>
    </row>
    <row r="256" spans="1:10" x14ac:dyDescent="0.2">
      <c r="E256" s="53" t="s">
        <v>523</v>
      </c>
      <c r="F256" s="2">
        <v>720</v>
      </c>
      <c r="G256" s="2" t="s">
        <v>524</v>
      </c>
    </row>
    <row r="257" spans="3:10" x14ac:dyDescent="0.2">
      <c r="C257" s="54"/>
      <c r="D257" s="54"/>
      <c r="E257" s="55" t="s">
        <v>526</v>
      </c>
      <c r="F257" s="56">
        <f>F255/F256</f>
        <v>18954.760617851913</v>
      </c>
      <c r="G257" s="57" t="s">
        <v>522</v>
      </c>
      <c r="H257" s="58" t="s">
        <v>531</v>
      </c>
      <c r="I257" s="57"/>
      <c r="J257" s="57"/>
    </row>
    <row r="258" spans="3:10" x14ac:dyDescent="0.2">
      <c r="C258" s="54"/>
      <c r="D258" s="54"/>
      <c r="E258" s="55"/>
      <c r="F258" s="57"/>
      <c r="G258" s="57"/>
      <c r="H258" s="57"/>
      <c r="I258" s="57"/>
      <c r="J258" s="57"/>
    </row>
    <row r="259" spans="3:10" x14ac:dyDescent="0.2">
      <c r="C259" s="54"/>
      <c r="D259" s="54"/>
      <c r="E259" s="55" t="s">
        <v>529</v>
      </c>
      <c r="F259" s="56">
        <f>(H253+F255)*0.1/100</f>
        <v>79961.458960953372</v>
      </c>
      <c r="G259" s="57" t="s">
        <v>522</v>
      </c>
      <c r="H259" s="57"/>
      <c r="I259" s="57"/>
      <c r="J259" s="57"/>
    </row>
    <row r="260" spans="3:10" x14ac:dyDescent="0.2">
      <c r="C260" s="54"/>
      <c r="D260" s="54"/>
      <c r="E260" s="55" t="s">
        <v>528</v>
      </c>
      <c r="F260" s="56">
        <v>4233.33</v>
      </c>
      <c r="G260" s="57" t="s">
        <v>522</v>
      </c>
      <c r="H260" s="57"/>
      <c r="I260" s="57"/>
      <c r="J260" s="57"/>
    </row>
    <row r="261" spans="3:10" x14ac:dyDescent="0.2">
      <c r="C261" s="54"/>
      <c r="D261" s="54"/>
      <c r="E261" s="55" t="s">
        <v>527</v>
      </c>
      <c r="F261" s="56">
        <f>F260+F259</f>
        <v>84194.788960953374</v>
      </c>
      <c r="G261" s="57" t="s">
        <v>522</v>
      </c>
      <c r="H261" s="58" t="s">
        <v>530</v>
      </c>
      <c r="I261" s="57"/>
      <c r="J261" s="57"/>
    </row>
  </sheetData>
  <autoFilter ref="A1:J253" xr:uid="{4AE9091D-C62E-7E41-8738-F69394C4D38A}">
    <filterColumn colId="8">
      <filters blank="1">
        <filter val="1011.50"/>
        <filter val="1018.33"/>
        <filter val="105.00"/>
        <filter val="105.36"/>
        <filter val="111.88"/>
        <filter val="1117.23"/>
        <filter val="1124.91"/>
        <filter val="1184.70"/>
        <filter val="120.00"/>
        <filter val="1239.76"/>
        <filter val="128.33"/>
        <filter val="1308.00"/>
        <filter val="13416.83"/>
        <filter val="135.00"/>
        <filter val="13931.50"/>
        <filter val="150.00"/>
        <filter val="16067.83"/>
        <filter val="163.33"/>
        <filter val="165.00"/>
        <filter val="166.17"/>
        <filter val="171.43"/>
        <filter val="173.09"/>
        <filter val="181.75"/>
        <filter val="187.50"/>
        <filter val="1881.87"/>
        <filter val="206.67"/>
        <filter val="2062.25"/>
        <filter val="21.43"/>
        <filter val="2226.00"/>
        <filter val="233.85"/>
        <filter val="2331.67"/>
        <filter val="235.71"/>
        <filter val="2422.22"/>
        <filter val="250.00"/>
        <filter val="257.14"/>
        <filter val="281.25"/>
        <filter val="2875.10"/>
        <filter val="293.33"/>
        <filter val="294.03"/>
        <filter val="2983.00"/>
        <filter val="2997.93"/>
        <filter val="30.00"/>
        <filter val="30.30"/>
        <filter val="3069.83"/>
        <filter val="312.50"/>
        <filter val="32.70"/>
        <filter val="321.60"/>
        <filter val="3348.00"/>
        <filter val="3382.40"/>
        <filter val="342.86"/>
        <filter val="3501.00"/>
        <filter val="3522.30"/>
        <filter val="37.28"/>
        <filter val="3707.31"/>
        <filter val="374.97"/>
        <filter val="38.65"/>
        <filter val="3837.58"/>
        <filter val="393.33"/>
        <filter val="4220.94"/>
        <filter val="4256.17"/>
        <filter val="428.57"/>
        <filter val="431.79"/>
        <filter val="4601.33"/>
        <filter val="4683.77"/>
        <filter val="472.28"/>
        <filter val="4803.27"/>
        <filter val="483.50"/>
        <filter val="500.00"/>
        <filter val="5152.37"/>
        <filter val="518.83"/>
        <filter val="535.00"/>
        <filter val="5396.27"/>
        <filter val="55.94"/>
        <filter val="578.57"/>
        <filter val="579.83"/>
        <filter val="60.80"/>
        <filter val="601.80"/>
        <filter val="614.61"/>
        <filter val="637.67"/>
        <filter val="6435.00"/>
        <filter val="6902.60"/>
        <filter val="692.86"/>
        <filter val="743.00"/>
        <filter val="77.95"/>
        <filter val="78.93"/>
        <filter val="786.80"/>
        <filter val="792.86"/>
        <filter val="799.33"/>
        <filter val="80.07"/>
        <filter val="803.33"/>
        <filter val="8453.60"/>
        <filter val="847.78"/>
        <filter val="854.30"/>
        <filter val="88.48"/>
        <filter val="883.33"/>
        <filter val="925.25"/>
        <filter val="959.00"/>
        <filter val="964.89"/>
        <filter val="970.49"/>
        <filter val="9783.8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workbookViewId="0">
      <selection activeCell="D43" sqref="D43"/>
    </sheetView>
  </sheetViews>
  <sheetFormatPr baseColWidth="10" defaultColWidth="8.83203125" defaultRowHeight="15" x14ac:dyDescent="0.2"/>
  <cols>
    <col min="2" max="2" width="60.1640625" bestFit="1" customWidth="1"/>
    <col min="3" max="3" width="14" style="17" bestFit="1" customWidth="1"/>
    <col min="4" max="4" width="23.1640625" bestFit="1" customWidth="1"/>
    <col min="5" max="5" width="14.5" style="17" bestFit="1" customWidth="1"/>
    <col min="6" max="6" width="53.6640625" bestFit="1" customWidth="1"/>
    <col min="7" max="7" width="14.5" style="17" bestFit="1" customWidth="1"/>
    <col min="8" max="8" width="89.5" bestFit="1" customWidth="1"/>
    <col min="9" max="9" width="14.5" style="17" bestFit="1" customWidth="1"/>
  </cols>
  <sheetData>
    <row r="1" spans="2:9" ht="16" thickBot="1" x14ac:dyDescent="0.25">
      <c r="B1" s="3" t="s">
        <v>254</v>
      </c>
      <c r="C1" s="4" t="s">
        <v>282</v>
      </c>
      <c r="D1" s="5" t="s">
        <v>255</v>
      </c>
      <c r="E1" s="6" t="s">
        <v>282</v>
      </c>
      <c r="F1" s="5" t="s">
        <v>256</v>
      </c>
      <c r="G1" s="4" t="s">
        <v>282</v>
      </c>
      <c r="H1" s="5" t="s">
        <v>257</v>
      </c>
      <c r="I1" s="4" t="s">
        <v>282</v>
      </c>
    </row>
    <row r="2" spans="2:9" x14ac:dyDescent="0.2">
      <c r="B2" s="7" t="s">
        <v>283</v>
      </c>
      <c r="C2" s="8">
        <v>479.18333333333334</v>
      </c>
      <c r="D2" s="9" t="s">
        <v>284</v>
      </c>
      <c r="E2" s="10">
        <v>2145</v>
      </c>
      <c r="F2" s="9" t="s">
        <v>285</v>
      </c>
      <c r="G2" s="8">
        <v>266.44444444444446</v>
      </c>
      <c r="H2" s="9" t="s">
        <v>286</v>
      </c>
      <c r="I2" s="8">
        <v>259.41666666666669</v>
      </c>
    </row>
    <row r="3" spans="2:9" x14ac:dyDescent="0.2">
      <c r="B3" s="7" t="s">
        <v>259</v>
      </c>
      <c r="C3" s="8">
        <v>468.99318518518521</v>
      </c>
      <c r="D3" s="9" t="s">
        <v>287</v>
      </c>
      <c r="E3" s="10">
        <v>2.5</v>
      </c>
      <c r="F3" s="9" t="s">
        <v>288</v>
      </c>
      <c r="G3" s="8">
        <v>32.698412698412696</v>
      </c>
      <c r="H3" s="9" t="s">
        <v>289</v>
      </c>
      <c r="I3" s="8">
        <v>293.33333333333331</v>
      </c>
    </row>
    <row r="4" spans="2:9" x14ac:dyDescent="0.2">
      <c r="B4" s="7" t="s">
        <v>290</v>
      </c>
      <c r="C4" s="8">
        <v>1023.2777777777778</v>
      </c>
      <c r="D4" s="9" t="s">
        <v>291</v>
      </c>
      <c r="E4" s="10">
        <v>2683.3666666666668</v>
      </c>
      <c r="F4" s="9" t="s">
        <v>292</v>
      </c>
      <c r="G4" s="8">
        <v>78.928571428571431</v>
      </c>
      <c r="H4" s="9" t="s">
        <v>293</v>
      </c>
      <c r="I4" s="8">
        <v>614.61249999999995</v>
      </c>
    </row>
    <row r="5" spans="2:9" x14ac:dyDescent="0.2">
      <c r="B5" s="7" t="s">
        <v>294</v>
      </c>
      <c r="C5" s="8">
        <v>845.6</v>
      </c>
      <c r="D5" s="9" t="s">
        <v>295</v>
      </c>
      <c r="E5" s="10">
        <v>20.625</v>
      </c>
      <c r="F5" s="9" t="s">
        <v>260</v>
      </c>
      <c r="G5" s="8">
        <v>206.66666666666666</v>
      </c>
      <c r="H5" s="9" t="s">
        <v>296</v>
      </c>
      <c r="I5" s="8">
        <v>60.8</v>
      </c>
    </row>
    <row r="6" spans="2:9" x14ac:dyDescent="0.2">
      <c r="B6" s="7" t="s">
        <v>297</v>
      </c>
      <c r="C6" s="8">
        <v>505.75</v>
      </c>
      <c r="D6" s="9" t="s">
        <v>298</v>
      </c>
      <c r="E6" s="10">
        <v>2677.9722222222222</v>
      </c>
      <c r="F6" s="9" t="s">
        <v>299</v>
      </c>
      <c r="G6" s="8">
        <v>482.4444444444444</v>
      </c>
      <c r="H6" s="9" t="s">
        <v>300</v>
      </c>
      <c r="I6" s="8">
        <v>312.5</v>
      </c>
    </row>
    <row r="7" spans="2:9" x14ac:dyDescent="0.2">
      <c r="B7" s="7" t="s">
        <v>301</v>
      </c>
      <c r="C7" s="8">
        <v>654</v>
      </c>
      <c r="D7" s="9" t="s">
        <v>302</v>
      </c>
      <c r="E7" s="10">
        <v>33.75</v>
      </c>
      <c r="F7" s="9" t="s">
        <v>303</v>
      </c>
      <c r="G7" s="8">
        <v>37.275132275132272</v>
      </c>
      <c r="H7" s="9" t="s">
        <v>304</v>
      </c>
      <c r="I7" s="8">
        <v>371.5</v>
      </c>
    </row>
    <row r="8" spans="2:9" x14ac:dyDescent="0.2">
      <c r="B8" s="7" t="s">
        <v>305</v>
      </c>
      <c r="C8" s="8">
        <v>497.27058823529416</v>
      </c>
      <c r="D8" s="9" t="s">
        <v>306</v>
      </c>
      <c r="E8" s="10">
        <v>1547.9444444444443</v>
      </c>
      <c r="F8" s="9" t="s">
        <v>307</v>
      </c>
      <c r="G8" s="8">
        <v>88.478835978835988</v>
      </c>
      <c r="H8" s="9" t="s">
        <v>308</v>
      </c>
      <c r="I8" s="8">
        <v>483.5</v>
      </c>
    </row>
    <row r="9" spans="2:9" x14ac:dyDescent="0.2">
      <c r="B9" s="7" t="s">
        <v>258</v>
      </c>
      <c r="C9" s="8">
        <v>463.4136666666667</v>
      </c>
      <c r="D9" s="9" t="s">
        <v>309</v>
      </c>
      <c r="E9" s="10">
        <v>120</v>
      </c>
      <c r="F9" s="9" t="s">
        <v>310</v>
      </c>
      <c r="G9" s="8">
        <v>482.4444444444444</v>
      </c>
      <c r="H9" s="9" t="s">
        <v>311</v>
      </c>
      <c r="I9" s="8">
        <v>970.48749999999995</v>
      </c>
    </row>
    <row r="10" spans="2:9" x14ac:dyDescent="0.2">
      <c r="B10" s="7" t="s">
        <v>312</v>
      </c>
      <c r="C10" s="8">
        <v>851.23333333333335</v>
      </c>
      <c r="D10" s="9" t="s">
        <v>313</v>
      </c>
      <c r="E10" s="10">
        <v>3261.2777777777778</v>
      </c>
      <c r="F10" s="9" t="s">
        <v>314</v>
      </c>
      <c r="G10" s="8">
        <v>37.275132275132272</v>
      </c>
      <c r="H10" s="9" t="s">
        <v>315</v>
      </c>
      <c r="I10" s="8">
        <v>925.25</v>
      </c>
    </row>
    <row r="11" spans="2:9" x14ac:dyDescent="0.2">
      <c r="B11" s="7" t="s">
        <v>316</v>
      </c>
      <c r="C11" s="8">
        <v>736.05238095238099</v>
      </c>
      <c r="D11" s="9" t="s">
        <v>317</v>
      </c>
      <c r="E11" s="10">
        <v>105</v>
      </c>
      <c r="F11" s="9" t="s">
        <v>318</v>
      </c>
      <c r="G11" s="8">
        <v>77.949735449735456</v>
      </c>
      <c r="H11" s="9" t="s">
        <v>319</v>
      </c>
      <c r="I11" s="8">
        <v>500</v>
      </c>
    </row>
    <row r="12" spans="2:9" x14ac:dyDescent="0.2">
      <c r="B12" s="7" t="s">
        <v>320</v>
      </c>
      <c r="C12" s="8">
        <v>441.66666666666669</v>
      </c>
      <c r="D12" s="9"/>
      <c r="E12" s="10"/>
      <c r="F12" s="9" t="s">
        <v>321</v>
      </c>
      <c r="G12" s="8">
        <v>482.4444444444444</v>
      </c>
      <c r="H12" s="9" t="s">
        <v>322</v>
      </c>
      <c r="I12" s="8">
        <v>339.44444444444446</v>
      </c>
    </row>
    <row r="13" spans="2:9" x14ac:dyDescent="0.2">
      <c r="B13" s="7" t="s">
        <v>323</v>
      </c>
      <c r="C13" s="8">
        <v>837</v>
      </c>
      <c r="D13" s="9"/>
      <c r="E13" s="10"/>
      <c r="F13" s="9" t="s">
        <v>324</v>
      </c>
      <c r="G13" s="8">
        <v>37.275132275132272</v>
      </c>
      <c r="H13" s="9" t="s">
        <v>325</v>
      </c>
      <c r="I13" s="8">
        <v>959</v>
      </c>
    </row>
    <row r="14" spans="2:9" x14ac:dyDescent="0.2">
      <c r="B14" s="7" t="s">
        <v>326</v>
      </c>
      <c r="C14" s="8">
        <v>431.41250000000002</v>
      </c>
      <c r="D14" s="9"/>
      <c r="E14" s="10"/>
      <c r="F14" s="9" t="s">
        <v>327</v>
      </c>
      <c r="G14" s="8">
        <v>77.949735449735456</v>
      </c>
      <c r="H14" s="9" t="s">
        <v>328</v>
      </c>
      <c r="I14" s="8">
        <v>1239.7625</v>
      </c>
    </row>
    <row r="15" spans="2:9" x14ac:dyDescent="0.2">
      <c r="B15" s="7" t="s">
        <v>329</v>
      </c>
      <c r="C15" s="8">
        <v>959.39583333333337</v>
      </c>
      <c r="D15" s="9"/>
      <c r="E15" s="10"/>
      <c r="F15" s="9" t="s">
        <v>330</v>
      </c>
      <c r="G15" s="8">
        <v>482.4444444444444</v>
      </c>
      <c r="H15" s="9" t="s">
        <v>331</v>
      </c>
      <c r="I15" s="8">
        <v>592.35</v>
      </c>
    </row>
    <row r="16" spans="2:9" x14ac:dyDescent="0.2">
      <c r="B16" s="7" t="s">
        <v>332</v>
      </c>
      <c r="C16" s="8">
        <v>600.4083333333333</v>
      </c>
      <c r="D16" s="9"/>
      <c r="E16" s="10"/>
      <c r="F16" s="9" t="s">
        <v>333</v>
      </c>
      <c r="G16" s="8">
        <v>38.650793650793652</v>
      </c>
      <c r="H16" s="9" t="s">
        <v>334</v>
      </c>
      <c r="I16" s="8">
        <v>281.25</v>
      </c>
    </row>
    <row r="17" spans="2:9" x14ac:dyDescent="0.2">
      <c r="B17" s="7" t="s">
        <v>335</v>
      </c>
      <c r="C17" s="8">
        <v>163.33333333333334</v>
      </c>
      <c r="D17" s="9"/>
      <c r="E17" s="10"/>
      <c r="F17" s="9" t="s">
        <v>336</v>
      </c>
      <c r="G17" s="8">
        <v>80.06613756613757</v>
      </c>
      <c r="H17" s="9" t="s">
        <v>337</v>
      </c>
      <c r="I17" s="8">
        <v>401.66666666666669</v>
      </c>
    </row>
    <row r="18" spans="2:9" x14ac:dyDescent="0.2">
      <c r="B18" s="7" t="s">
        <v>338</v>
      </c>
      <c r="C18" s="8">
        <v>700.2</v>
      </c>
      <c r="D18" s="9"/>
      <c r="E18" s="10"/>
      <c r="F18" s="9"/>
      <c r="G18" s="8"/>
      <c r="H18" s="9" t="s">
        <v>339</v>
      </c>
      <c r="I18" s="8">
        <v>579.83333333333337</v>
      </c>
    </row>
    <row r="19" spans="2:9" x14ac:dyDescent="0.2">
      <c r="B19" s="7" t="s">
        <v>340</v>
      </c>
      <c r="C19" s="8">
        <v>385.44761904761901</v>
      </c>
      <c r="D19" s="9"/>
      <c r="E19" s="10"/>
      <c r="F19" s="9"/>
      <c r="G19" s="8"/>
      <c r="H19" s="9" t="s">
        <v>341</v>
      </c>
      <c r="I19" s="8">
        <v>1117.2249999999999</v>
      </c>
    </row>
    <row r="20" spans="2:9" x14ac:dyDescent="0.2">
      <c r="B20" s="7" t="s">
        <v>342</v>
      </c>
      <c r="C20" s="8">
        <v>1533.7777777777776</v>
      </c>
      <c r="D20" s="9"/>
      <c r="E20" s="10"/>
      <c r="F20" s="9"/>
      <c r="G20" s="8"/>
      <c r="H20" s="9" t="s">
        <v>343</v>
      </c>
      <c r="I20" s="8">
        <v>601.79999999999995</v>
      </c>
    </row>
    <row r="21" spans="2:9" x14ac:dyDescent="0.2">
      <c r="B21" s="7" t="s">
        <v>344</v>
      </c>
      <c r="C21" s="8">
        <v>1174.1000000000001</v>
      </c>
      <c r="D21" s="9"/>
      <c r="E21" s="10"/>
      <c r="F21" s="9"/>
      <c r="G21" s="8"/>
      <c r="H21" s="9" t="s">
        <v>345</v>
      </c>
      <c r="I21" s="8">
        <v>250</v>
      </c>
    </row>
    <row r="22" spans="2:9" x14ac:dyDescent="0.2">
      <c r="B22" s="7" t="s">
        <v>346</v>
      </c>
      <c r="C22" s="8">
        <v>393.33333333333331</v>
      </c>
      <c r="D22" s="9"/>
      <c r="E22" s="10"/>
      <c r="F22" s="9"/>
      <c r="G22" s="8"/>
      <c r="H22" s="9" t="s">
        <v>347</v>
      </c>
      <c r="I22" s="8">
        <v>212.55555555555554</v>
      </c>
    </row>
    <row r="23" spans="2:9" x14ac:dyDescent="0.2">
      <c r="B23" s="7" t="s">
        <v>348</v>
      </c>
      <c r="C23" s="8">
        <v>745.75</v>
      </c>
      <c r="D23" s="9"/>
      <c r="E23" s="10"/>
      <c r="F23" s="9"/>
      <c r="G23" s="8"/>
      <c r="H23" s="9" t="s">
        <v>349</v>
      </c>
      <c r="I23" s="8">
        <v>535</v>
      </c>
    </row>
    <row r="24" spans="2:9" x14ac:dyDescent="0.2">
      <c r="B24" s="7" t="s">
        <v>350</v>
      </c>
      <c r="C24" s="8">
        <v>390.31388888888887</v>
      </c>
      <c r="D24" s="9"/>
      <c r="E24" s="10"/>
      <c r="F24" s="9"/>
      <c r="G24" s="8"/>
      <c r="H24" s="9" t="s">
        <v>351</v>
      </c>
      <c r="I24" s="8">
        <v>854.3</v>
      </c>
    </row>
    <row r="25" spans="2:9" x14ac:dyDescent="0.2">
      <c r="B25" s="7" t="s">
        <v>352</v>
      </c>
      <c r="C25" s="8">
        <v>1165.8333333333333</v>
      </c>
      <c r="D25" s="9"/>
      <c r="E25" s="10"/>
      <c r="F25" s="9"/>
      <c r="G25" s="8"/>
      <c r="H25" s="9" t="s">
        <v>353</v>
      </c>
      <c r="I25" s="8">
        <v>393.4</v>
      </c>
    </row>
    <row r="26" spans="2:9" x14ac:dyDescent="0.2">
      <c r="B26" s="7" t="s">
        <v>354</v>
      </c>
      <c r="C26" s="8">
        <v>1498.9666666666667</v>
      </c>
      <c r="D26" s="9"/>
      <c r="E26" s="10"/>
      <c r="F26" s="9"/>
      <c r="G26" s="8"/>
      <c r="H26" s="9" t="s">
        <v>355</v>
      </c>
      <c r="I26" s="8">
        <v>187.5</v>
      </c>
    </row>
    <row r="27" spans="2:9" x14ac:dyDescent="0.2">
      <c r="B27" s="7" t="s">
        <v>356</v>
      </c>
      <c r="C27" s="8">
        <v>128.33333333333334</v>
      </c>
      <c r="D27" s="9"/>
      <c r="E27" s="10"/>
      <c r="F27" s="9"/>
      <c r="G27" s="8"/>
      <c r="H27" s="9" t="s">
        <v>261</v>
      </c>
      <c r="I27" s="8">
        <v>70.488805970149258</v>
      </c>
    </row>
    <row r="28" spans="2:9" x14ac:dyDescent="0.2">
      <c r="B28" s="7" t="s">
        <v>357</v>
      </c>
      <c r="C28" s="8">
        <v>742</v>
      </c>
      <c r="D28" s="9"/>
      <c r="E28" s="10"/>
      <c r="F28" s="9"/>
      <c r="G28" s="8"/>
      <c r="H28" s="9" t="s">
        <v>358</v>
      </c>
      <c r="I28" s="8">
        <v>48</v>
      </c>
    </row>
    <row r="29" spans="2:9" x14ac:dyDescent="0.2">
      <c r="B29" s="7" t="s">
        <v>262</v>
      </c>
      <c r="C29" s="8">
        <v>374.969696969697</v>
      </c>
      <c r="D29" s="9"/>
      <c r="E29" s="10"/>
      <c r="F29" s="9"/>
      <c r="G29" s="8"/>
      <c r="H29" s="9" t="s">
        <v>359</v>
      </c>
      <c r="I29" s="8">
        <v>105.35757575757576</v>
      </c>
    </row>
    <row r="30" spans="2:9" x14ac:dyDescent="0.2">
      <c r="B30" s="7" t="s">
        <v>263</v>
      </c>
      <c r="C30" s="8">
        <v>1124.909090909091</v>
      </c>
      <c r="D30" s="9"/>
      <c r="E30" s="10"/>
      <c r="F30" s="9"/>
      <c r="G30" s="8"/>
      <c r="H30" s="9" t="s">
        <v>360</v>
      </c>
      <c r="I30" s="8">
        <v>43.402985074626869</v>
      </c>
    </row>
    <row r="31" spans="2:9" x14ac:dyDescent="0.2">
      <c r="B31" s="7" t="s">
        <v>264</v>
      </c>
      <c r="C31" s="8">
        <v>55.939393939393938</v>
      </c>
      <c r="D31" s="9"/>
      <c r="E31" s="10"/>
      <c r="F31" s="9"/>
      <c r="G31" s="8"/>
      <c r="H31" s="9" t="s">
        <v>272</v>
      </c>
      <c r="I31" s="8">
        <v>21.428571428571427</v>
      </c>
    </row>
    <row r="32" spans="2:9" x14ac:dyDescent="0.2">
      <c r="B32" s="7" t="s">
        <v>265</v>
      </c>
      <c r="C32" s="8">
        <v>111.87878787878788</v>
      </c>
      <c r="D32" s="9"/>
      <c r="E32" s="10"/>
      <c r="F32" s="9"/>
      <c r="G32" s="8"/>
      <c r="H32" s="9" t="s">
        <v>273</v>
      </c>
      <c r="I32" s="8">
        <v>230.95238095238096</v>
      </c>
    </row>
    <row r="33" spans="1:9" x14ac:dyDescent="0.2">
      <c r="B33" s="7" t="s">
        <v>266</v>
      </c>
      <c r="C33" s="8">
        <v>847.77777777777783</v>
      </c>
      <c r="D33" s="9"/>
      <c r="E33" s="10"/>
      <c r="F33" s="9"/>
      <c r="G33" s="8"/>
      <c r="H33" s="9" t="s">
        <v>274</v>
      </c>
      <c r="I33" s="8">
        <v>264.28571428571428</v>
      </c>
    </row>
    <row r="34" spans="1:9" x14ac:dyDescent="0.2">
      <c r="B34" s="7" t="s">
        <v>267</v>
      </c>
      <c r="C34" s="8">
        <v>2422.2222222222222</v>
      </c>
      <c r="D34" s="9"/>
      <c r="E34" s="10"/>
      <c r="F34" s="9"/>
      <c r="G34" s="8"/>
      <c r="H34" s="9" t="s">
        <v>275</v>
      </c>
      <c r="I34" s="8">
        <v>289.28571428571428</v>
      </c>
    </row>
    <row r="35" spans="1:9" x14ac:dyDescent="0.2">
      <c r="B35" s="7" t="s">
        <v>268</v>
      </c>
      <c r="C35" s="8">
        <v>173.09090909090909</v>
      </c>
      <c r="D35" s="9"/>
      <c r="E35" s="10"/>
      <c r="F35" s="9"/>
      <c r="G35" s="8"/>
      <c r="H35" s="9" t="s">
        <v>276</v>
      </c>
      <c r="I35" s="8">
        <v>214.28571428571428</v>
      </c>
    </row>
    <row r="36" spans="1:9" x14ac:dyDescent="0.2">
      <c r="B36" s="7" t="s">
        <v>269</v>
      </c>
      <c r="C36" s="8">
        <v>30.303030303030305</v>
      </c>
      <c r="D36" s="9"/>
      <c r="E36" s="10"/>
      <c r="F36" s="9"/>
      <c r="G36" s="8"/>
      <c r="H36" s="9" t="s">
        <v>361</v>
      </c>
      <c r="I36" s="8">
        <v>171.42857142857142</v>
      </c>
    </row>
    <row r="37" spans="1:9" x14ac:dyDescent="0.2">
      <c r="B37" s="7" t="s">
        <v>270</v>
      </c>
      <c r="C37" s="8">
        <v>515.56318181818187</v>
      </c>
      <c r="D37" s="9"/>
      <c r="E37" s="10"/>
      <c r="F37" s="9"/>
      <c r="G37" s="8"/>
      <c r="H37" s="9" t="s">
        <v>277</v>
      </c>
      <c r="I37" s="8">
        <v>171.42857142857142</v>
      </c>
    </row>
    <row r="38" spans="1:9" x14ac:dyDescent="0.2">
      <c r="B38" s="7" t="s">
        <v>271</v>
      </c>
      <c r="C38" s="8">
        <v>1881.8666666666666</v>
      </c>
      <c r="D38" s="9"/>
      <c r="E38" s="10"/>
      <c r="F38" s="9"/>
      <c r="G38" s="8"/>
      <c r="H38" s="9" t="s">
        <v>278</v>
      </c>
      <c r="I38" s="8">
        <v>235.71428571428572</v>
      </c>
    </row>
    <row r="39" spans="1:9" x14ac:dyDescent="0.2">
      <c r="B39" s="7"/>
      <c r="C39" s="8"/>
      <c r="D39" s="9"/>
      <c r="E39" s="10"/>
      <c r="F39" s="9"/>
      <c r="G39" s="8"/>
      <c r="H39" s="9" t="s">
        <v>279</v>
      </c>
      <c r="I39" s="8">
        <v>150</v>
      </c>
    </row>
    <row r="40" spans="1:9" ht="16" thickBot="1" x14ac:dyDescent="0.25">
      <c r="B40" s="11"/>
      <c r="C40" s="12"/>
      <c r="D40" s="13"/>
      <c r="E40" s="14"/>
      <c r="F40" s="13"/>
      <c r="G40" s="12"/>
      <c r="H40" s="13" t="s">
        <v>280</v>
      </c>
      <c r="I40" s="12">
        <v>128.57142857142858</v>
      </c>
    </row>
    <row r="41" spans="1:9" x14ac:dyDescent="0.2">
      <c r="A41" s="59" t="s">
        <v>362</v>
      </c>
      <c r="B41" s="15" t="s">
        <v>363</v>
      </c>
      <c r="C41" s="16">
        <f>AVERAGE(C2:C38)</f>
        <v>712.28561194884719</v>
      </c>
    </row>
    <row r="42" spans="1:9" x14ac:dyDescent="0.2">
      <c r="A42" s="60"/>
      <c r="B42" s="18" t="s">
        <v>364</v>
      </c>
      <c r="C42" s="19">
        <f>AVERAGE(E2:E11)</f>
        <v>1259.743611111111</v>
      </c>
    </row>
    <row r="43" spans="1:9" x14ac:dyDescent="0.2">
      <c r="A43" s="60"/>
      <c r="B43" s="20" t="s">
        <v>256</v>
      </c>
      <c r="C43" s="16">
        <f>AVERAGE(G2:G17)</f>
        <v>186.83978174603175</v>
      </c>
    </row>
    <row r="44" spans="1:9" x14ac:dyDescent="0.2">
      <c r="A44" s="60"/>
      <c r="B44" s="21" t="s">
        <v>257</v>
      </c>
      <c r="C44" s="19">
        <f>AVERAGE(I2:I40)</f>
        <v>396.95173895341799</v>
      </c>
    </row>
  </sheetData>
  <mergeCells count="1"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 Activity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Microsoft Office User</cp:lastModifiedBy>
  <dcterms:created xsi:type="dcterms:W3CDTF">2020-10-29T04:02:39Z</dcterms:created>
  <dcterms:modified xsi:type="dcterms:W3CDTF">2020-11-14T04:07:20Z</dcterms:modified>
</cp:coreProperties>
</file>