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nderlei\estudos\UspEsalq\Acadêmico\Data Sciency\17-AHP\Elaboração do Projeto do TCC\Método MAIRCA\"/>
    </mc:Choice>
  </mc:AlternateContent>
  <bookViews>
    <workbookView xWindow="0" yWindow="0" windowWidth="25125" windowHeight="12540"/>
  </bookViews>
  <sheets>
    <sheet name="MAIRCA" sheetId="2" r:id="rId1"/>
    <sheet name="Critérios" sheetId="3" r:id="rId2"/>
    <sheet name="Mão na massa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D28" i="3"/>
  <c r="D27" i="3"/>
  <c r="G20" i="3"/>
  <c r="F20" i="3"/>
  <c r="E20" i="3"/>
  <c r="D39" i="3" s="1"/>
  <c r="D20" i="3"/>
  <c r="F39" i="3" s="1"/>
  <c r="G19" i="3"/>
  <c r="F38" i="3" s="1"/>
  <c r="F19" i="3"/>
  <c r="E38" i="3" s="1"/>
  <c r="E19" i="3"/>
  <c r="D38" i="3" s="1"/>
  <c r="D19" i="3"/>
  <c r="G38" i="3" s="1"/>
  <c r="G18" i="3"/>
  <c r="F18" i="3"/>
  <c r="E18" i="3"/>
  <c r="D37" i="3" s="1"/>
  <c r="D18" i="3"/>
  <c r="F37" i="3" s="1"/>
  <c r="G17" i="3"/>
  <c r="F17" i="3"/>
  <c r="E36" i="3" s="1"/>
  <c r="E17" i="3"/>
  <c r="D36" i="3" s="1"/>
  <c r="D17" i="3"/>
  <c r="G36" i="3" s="1"/>
  <c r="G16" i="3"/>
  <c r="F16" i="3"/>
  <c r="E16" i="3"/>
  <c r="D35" i="3" s="1"/>
  <c r="D16" i="3"/>
  <c r="F35" i="3" s="1"/>
  <c r="D25" i="3" l="1"/>
  <c r="D44" i="3" s="1"/>
  <c r="G35" i="3"/>
  <c r="G37" i="3"/>
  <c r="G39" i="3"/>
  <c r="D26" i="3"/>
  <c r="F36" i="3"/>
  <c r="D29" i="3"/>
  <c r="E35" i="3"/>
  <c r="E37" i="3"/>
  <c r="E39" i="3"/>
  <c r="D46" i="3" l="1"/>
  <c r="D47" i="3"/>
  <c r="D45" i="3"/>
  <c r="D52" i="3" s="1"/>
  <c r="D54" i="3" l="1"/>
  <c r="D53" i="3"/>
  <c r="D51" i="3"/>
  <c r="G14" i="1"/>
  <c r="D14" i="1"/>
  <c r="F14" i="1"/>
  <c r="P7" i="2"/>
  <c r="G14" i="2" s="1"/>
  <c r="F20" i="1" l="1"/>
  <c r="F22" i="1"/>
  <c r="F30" i="1" s="1"/>
  <c r="F21" i="1"/>
  <c r="F29" i="1" s="1"/>
  <c r="F23" i="1"/>
  <c r="F31" i="1" s="1"/>
  <c r="F19" i="1"/>
  <c r="F27" i="1" s="1"/>
  <c r="F28" i="1"/>
  <c r="D20" i="1"/>
  <c r="D28" i="1" s="1"/>
  <c r="D22" i="1"/>
  <c r="D30" i="1" s="1"/>
  <c r="E14" i="1"/>
  <c r="G20" i="1"/>
  <c r="G28" i="1" s="1"/>
  <c r="G22" i="1"/>
  <c r="G30" i="1" s="1"/>
  <c r="D19" i="1"/>
  <c r="D27" i="1" s="1"/>
  <c r="D23" i="1"/>
  <c r="D31" i="1" s="1"/>
  <c r="D21" i="1"/>
  <c r="D29" i="1" s="1"/>
  <c r="G19" i="1"/>
  <c r="G27" i="1" s="1"/>
  <c r="G21" i="1"/>
  <c r="G29" i="1" s="1"/>
  <c r="G23" i="1"/>
  <c r="G31" i="1" s="1"/>
  <c r="G27" i="2"/>
  <c r="G36" i="2" s="1"/>
  <c r="G26" i="2"/>
  <c r="G35" i="2" s="1"/>
  <c r="E14" i="2"/>
  <c r="E23" i="2" s="1"/>
  <c r="F14" i="2"/>
  <c r="D14" i="2"/>
  <c r="D26" i="2" s="1"/>
  <c r="G24" i="2"/>
  <c r="G33" i="2" s="1"/>
  <c r="G23" i="2"/>
  <c r="G32" i="2" s="1"/>
  <c r="G25" i="2"/>
  <c r="G34" i="2" s="1"/>
  <c r="E23" i="1" l="1"/>
  <c r="E31" i="1" s="1"/>
  <c r="D38" i="1" s="1"/>
  <c r="E21" i="1"/>
  <c r="E29" i="1" s="1"/>
  <c r="D36" i="1" s="1"/>
  <c r="E19" i="1"/>
  <c r="E27" i="1" s="1"/>
  <c r="D34" i="1" s="1"/>
  <c r="E22" i="1"/>
  <c r="E30" i="1" s="1"/>
  <c r="D37" i="1" s="1"/>
  <c r="E20" i="1"/>
  <c r="E28" i="1" s="1"/>
  <c r="D35" i="1" s="1"/>
  <c r="F24" i="2"/>
  <c r="F33" i="2"/>
  <c r="F26" i="2"/>
  <c r="F35" i="2" s="1"/>
  <c r="F25" i="2"/>
  <c r="F34" i="2" s="1"/>
  <c r="E25" i="2"/>
  <c r="E34" i="2" s="1"/>
  <c r="E32" i="2"/>
  <c r="E24" i="2"/>
  <c r="E33" i="2" s="1"/>
  <c r="E26" i="2"/>
  <c r="E35" i="2" s="1"/>
  <c r="D25" i="2"/>
  <c r="D34" i="2" s="1"/>
  <c r="D33" i="2"/>
  <c r="D35" i="2"/>
  <c r="E27" i="2"/>
  <c r="E36" i="2" s="1"/>
  <c r="F27" i="2"/>
  <c r="F36" i="2" s="1"/>
  <c r="F23" i="2"/>
  <c r="F32" i="2" s="1"/>
  <c r="D24" i="2"/>
  <c r="D23" i="2"/>
  <c r="D32" i="2" s="1"/>
  <c r="D27" i="2"/>
  <c r="D36" i="2" s="1"/>
  <c r="D39" i="2" l="1"/>
  <c r="D43" i="2"/>
  <c r="D41" i="2"/>
  <c r="D42" i="2"/>
  <c r="D40" i="2"/>
</calcChain>
</file>

<file path=xl/sharedStrings.xml><?xml version="1.0" encoding="utf-8"?>
<sst xmlns="http://schemas.openxmlformats.org/spreadsheetml/2006/main" count="178" uniqueCount="46">
  <si>
    <t>A1</t>
  </si>
  <si>
    <t>A2</t>
  </si>
  <si>
    <t>A3</t>
  </si>
  <si>
    <t>A4</t>
  </si>
  <si>
    <t>A5</t>
  </si>
  <si>
    <t>C1</t>
  </si>
  <si>
    <t>C2</t>
  </si>
  <si>
    <t>C3</t>
  </si>
  <si>
    <t>C4</t>
  </si>
  <si>
    <t>Matriz de decisão</t>
  </si>
  <si>
    <t>Lucro</t>
  </si>
  <si>
    <t>Custo</t>
  </si>
  <si>
    <t>Matriz de decisão normalizada</t>
  </si>
  <si>
    <t>S1</t>
  </si>
  <si>
    <t>S2</t>
  </si>
  <si>
    <t>S3</t>
  </si>
  <si>
    <t>S4</t>
  </si>
  <si>
    <t>S5</t>
  </si>
  <si>
    <t>Efeito de remoção de cada critério</t>
  </si>
  <si>
    <t>E1</t>
  </si>
  <si>
    <t>E2</t>
  </si>
  <si>
    <t>E3</t>
  </si>
  <si>
    <t>E4</t>
  </si>
  <si>
    <t>Pesos de cada critério</t>
  </si>
  <si>
    <t>Desempenho geral</t>
  </si>
  <si>
    <t>Desempenho excluindo cada critério</t>
  </si>
  <si>
    <t>ALTITUDE DE VOO MÁX. (KM)</t>
  </si>
  <si>
    <t>AUTONOMIA (HORAS)</t>
  </si>
  <si>
    <t>CUSTO (US$ MILHÕES)</t>
  </si>
  <si>
    <t>VELOC. (NÓS)</t>
  </si>
  <si>
    <t>W1</t>
  </si>
  <si>
    <t>W2</t>
  </si>
  <si>
    <t>W3</t>
  </si>
  <si>
    <t>W4</t>
  </si>
  <si>
    <t>Matriz de decisão Teórica (Tp)</t>
  </si>
  <si>
    <t>PAi</t>
  </si>
  <si>
    <t>Matriz de decisão Real (Tr)</t>
  </si>
  <si>
    <t>Rank</t>
  </si>
  <si>
    <t>PREDATOR B</t>
  </si>
  <si>
    <t>SCAN EAGLE</t>
  </si>
  <si>
    <t>KRONSHTADT</t>
  </si>
  <si>
    <t>HERON</t>
  </si>
  <si>
    <t>HUNTER-B</t>
  </si>
  <si>
    <t>Pesos de cada critério (MEREC)</t>
  </si>
  <si>
    <t>Matriz de decisão do Gap (G = Tp - Tr)</t>
  </si>
  <si>
    <t>Somatório dos Gaps (Qi)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</si>
</sst>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99060</xdr:colOff>
      <xdr:row>2</xdr:row>
      <xdr:rowOff>22860</xdr:rowOff>
    </xdr:from>
    <xdr:to>
      <xdr:col>19</xdr:col>
      <xdr:colOff>396240</xdr:colOff>
      <xdr:row>6</xdr:row>
      <xdr:rowOff>106680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A4BF4D4E-A37F-8278-5F66-C64CB84F7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388620"/>
          <a:ext cx="212598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289561</xdr:colOff>
      <xdr:row>20</xdr:row>
      <xdr:rowOff>99060</xdr:rowOff>
    </xdr:from>
    <xdr:to>
      <xdr:col>11</xdr:col>
      <xdr:colOff>38101</xdr:colOff>
      <xdr:row>27</xdr:row>
      <xdr:rowOff>48374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465F671-3DEC-43D0-B54E-18B9303D0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7821" y="3756660"/>
          <a:ext cx="2186940" cy="1229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12</xdr:col>
      <xdr:colOff>175260</xdr:colOff>
      <xdr:row>7</xdr:row>
      <xdr:rowOff>72174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162D89E-9724-4F04-8297-ADF09CF6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0" y="182880"/>
          <a:ext cx="2613660" cy="1169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15</xdr:row>
      <xdr:rowOff>91440</xdr:rowOff>
    </xdr:from>
    <xdr:to>
      <xdr:col>16</xdr:col>
      <xdr:colOff>312420</xdr:colOff>
      <xdr:row>18</xdr:row>
      <xdr:rowOff>121920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87D54597-A3E8-4FA3-8495-6500CD881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8340" y="2834640"/>
          <a:ext cx="55702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342900</xdr:colOff>
      <xdr:row>20</xdr:row>
      <xdr:rowOff>68580</xdr:rowOff>
    </xdr:from>
    <xdr:to>
      <xdr:col>15</xdr:col>
      <xdr:colOff>883920</xdr:colOff>
      <xdr:row>26</xdr:row>
      <xdr:rowOff>167640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D4127A76-2D8F-44C5-B6AF-C70291AE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9560" y="3726180"/>
          <a:ext cx="2979420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205740</xdr:colOff>
      <xdr:row>28</xdr:row>
      <xdr:rowOff>83820</xdr:rowOff>
    </xdr:from>
    <xdr:to>
      <xdr:col>17</xdr:col>
      <xdr:colOff>0</xdr:colOff>
      <xdr:row>34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15651C4F-6A18-4716-924C-6BA74FA2C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204460"/>
          <a:ext cx="630174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34</xdr:row>
      <xdr:rowOff>152400</xdr:rowOff>
    </xdr:from>
    <xdr:to>
      <xdr:col>9</xdr:col>
      <xdr:colOff>541020</xdr:colOff>
      <xdr:row>36</xdr:row>
      <xdr:rowOff>121920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8DF264B6-E026-4DE0-82EE-8212062A2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637032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15</xdr:row>
      <xdr:rowOff>15240</xdr:rowOff>
    </xdr:from>
    <xdr:to>
      <xdr:col>4</xdr:col>
      <xdr:colOff>289560</xdr:colOff>
      <xdr:row>18</xdr:row>
      <xdr:rowOff>22492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51427F8B-61D3-4DB2-925F-711753F98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2758440"/>
          <a:ext cx="2811780" cy="555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845820</xdr:colOff>
      <xdr:row>15</xdr:row>
      <xdr:rowOff>121920</xdr:rowOff>
    </xdr:from>
    <xdr:to>
      <xdr:col>8</xdr:col>
      <xdr:colOff>106680</xdr:colOff>
      <xdr:row>17</xdr:row>
      <xdr:rowOff>99060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80E8586F-1088-4158-B698-BF6DC1CC8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" y="2865120"/>
          <a:ext cx="23088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320040</xdr:colOff>
      <xdr:row>8</xdr:row>
      <xdr:rowOff>106680</xdr:rowOff>
    </xdr:from>
    <xdr:to>
      <xdr:col>17</xdr:col>
      <xdr:colOff>53340</xdr:colOff>
      <xdr:row>14</xdr:row>
      <xdr:rowOff>175260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8488C265-0C9F-41A0-99E3-33D0A0B4B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69720"/>
          <a:ext cx="624078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449580</xdr:colOff>
      <xdr:row>13</xdr:row>
      <xdr:rowOff>22860</xdr:rowOff>
    </xdr:from>
    <xdr:to>
      <xdr:col>12</xdr:col>
      <xdr:colOff>548640</xdr:colOff>
      <xdr:row>18</xdr:row>
      <xdr:rowOff>112554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857B885-C476-4068-A733-EFC4A14C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83180"/>
          <a:ext cx="3147060" cy="1004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579120</xdr:colOff>
      <xdr:row>33</xdr:row>
      <xdr:rowOff>121920</xdr:rowOff>
    </xdr:from>
    <xdr:to>
      <xdr:col>13</xdr:col>
      <xdr:colOff>83820</xdr:colOff>
      <xdr:row>37</xdr:row>
      <xdr:rowOff>131401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A4464453-2DA6-4FDB-A65D-01A3CE51D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5540" y="6339840"/>
          <a:ext cx="3162300" cy="741001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42</xdr:row>
      <xdr:rowOff>152400</xdr:rowOff>
    </xdr:from>
    <xdr:to>
      <xdr:col>11</xdr:col>
      <xdr:colOff>45720</xdr:colOff>
      <xdr:row>45</xdr:row>
      <xdr:rowOff>68580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DE2B6B78-0E44-4098-8557-F49AB52F6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8016240"/>
          <a:ext cx="169926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49</xdr:row>
      <xdr:rowOff>68580</xdr:rowOff>
    </xdr:from>
    <xdr:to>
      <xdr:col>10</xdr:col>
      <xdr:colOff>182880</xdr:colOff>
      <xdr:row>52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68A1676A-7A48-48BB-890F-0A43A19F5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5080" y="9212580"/>
          <a:ext cx="130302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220980</xdr:colOff>
      <xdr:row>24</xdr:row>
      <xdr:rowOff>68580</xdr:rowOff>
    </xdr:from>
    <xdr:to>
      <xdr:col>13</xdr:col>
      <xdr:colOff>182880</xdr:colOff>
      <xdr:row>28</xdr:row>
      <xdr:rowOff>106680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B00578AC-F31E-4C00-98C7-7CDCBB99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640580"/>
          <a:ext cx="300990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342901</xdr:colOff>
      <xdr:row>15</xdr:row>
      <xdr:rowOff>144780</xdr:rowOff>
    </xdr:from>
    <xdr:to>
      <xdr:col>11</xdr:col>
      <xdr:colOff>91441</xdr:colOff>
      <xdr:row>20</xdr:row>
      <xdr:rowOff>94094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C23F5F9D-9F07-4E32-84BB-0B7BCBD64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1" y="3253740"/>
          <a:ext cx="2186940" cy="1229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182880</xdr:colOff>
      <xdr:row>3</xdr:row>
      <xdr:rowOff>121920</xdr:rowOff>
    </xdr:from>
    <xdr:to>
      <xdr:col>11</xdr:col>
      <xdr:colOff>358140</xdr:colOff>
      <xdr:row>8</xdr:row>
      <xdr:rowOff>11214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F714C1CC-B496-3439-7CF3-605E1BCC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853440"/>
          <a:ext cx="2613660" cy="1169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365760</xdr:colOff>
      <xdr:row>12</xdr:row>
      <xdr:rowOff>53340</xdr:rowOff>
    </xdr:from>
    <xdr:to>
      <xdr:col>13</xdr:col>
      <xdr:colOff>1028700</xdr:colOff>
      <xdr:row>13</xdr:row>
      <xdr:rowOff>83820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xmlns="" id="{BBFE72CC-CFD4-B31D-CABD-E198A82E6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" y="2796540"/>
          <a:ext cx="55702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487680</xdr:colOff>
      <xdr:row>15</xdr:row>
      <xdr:rowOff>175260</xdr:rowOff>
    </xdr:from>
    <xdr:to>
      <xdr:col>13</xdr:col>
      <xdr:colOff>998220</xdr:colOff>
      <xdr:row>20</xdr:row>
      <xdr:rowOff>91440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DD5FBB7D-3983-1E94-47C3-0365B2457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1040" y="4564380"/>
          <a:ext cx="2979420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274320</xdr:colOff>
      <xdr:row>23</xdr:row>
      <xdr:rowOff>160020</xdr:rowOff>
    </xdr:from>
    <xdr:to>
      <xdr:col>14</xdr:col>
      <xdr:colOff>396240</xdr:colOff>
      <xdr:row>27</xdr:row>
      <xdr:rowOff>152400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9FFD1D1E-2F52-C4C8-68AD-14E6C6F8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377940"/>
          <a:ext cx="630174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236220</xdr:colOff>
      <xdr:row>28</xdr:row>
      <xdr:rowOff>160020</xdr:rowOff>
    </xdr:from>
    <xdr:to>
      <xdr:col>9</xdr:col>
      <xdr:colOff>15240</xdr:colOff>
      <xdr:row>30</xdr:row>
      <xdr:rowOff>129540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xmlns="" id="{0FE393B1-C214-6B20-F4E0-D48AA27F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180" y="765810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3"/>
  <sheetViews>
    <sheetView tabSelected="1" topLeftCell="A4" workbookViewId="0">
      <selection activeCell="I43" sqref="I43"/>
    </sheetView>
  </sheetViews>
  <sheetFormatPr defaultColWidth="8.85546875" defaultRowHeight="15" x14ac:dyDescent="0.25"/>
  <cols>
    <col min="1" max="2" width="8.85546875" style="15"/>
    <col min="3" max="3" width="14.85546875" style="15" bestFit="1" customWidth="1"/>
    <col min="4" max="6" width="12.5703125" style="15" bestFit="1" customWidth="1"/>
    <col min="7" max="7" width="10.42578125" style="15" bestFit="1" customWidth="1"/>
    <col min="8" max="15" width="8.85546875" style="15"/>
    <col min="16" max="16" width="14.85546875" style="15" customWidth="1"/>
    <col min="17" max="16384" width="8.85546875" style="15"/>
  </cols>
  <sheetData>
    <row r="2" spans="3:19" x14ac:dyDescent="0.25">
      <c r="C2" s="28" t="s">
        <v>9</v>
      </c>
      <c r="D2" s="28"/>
      <c r="E2" s="28"/>
      <c r="F2" s="28"/>
      <c r="G2" s="28"/>
      <c r="O2" s="23" t="s">
        <v>23</v>
      </c>
      <c r="P2" s="23"/>
    </row>
    <row r="3" spans="3:19" x14ac:dyDescent="0.25">
      <c r="C3" s="11"/>
      <c r="D3" s="11" t="s">
        <v>10</v>
      </c>
      <c r="E3" s="11" t="s">
        <v>10</v>
      </c>
      <c r="F3" s="11" t="s">
        <v>10</v>
      </c>
      <c r="G3" s="11" t="s">
        <v>10</v>
      </c>
      <c r="O3" s="11" t="s">
        <v>30</v>
      </c>
      <c r="P3" s="12">
        <v>4.7440000000000003E-2</v>
      </c>
      <c r="Q3" s="13"/>
      <c r="R3" s="13"/>
      <c r="S3" s="13"/>
    </row>
    <row r="4" spans="3:19" x14ac:dyDescent="0.25">
      <c r="C4" s="11"/>
      <c r="D4" s="11" t="s">
        <v>5</v>
      </c>
      <c r="E4" s="11" t="s">
        <v>6</v>
      </c>
      <c r="F4" s="11" t="s">
        <v>7</v>
      </c>
      <c r="G4" s="11" t="s">
        <v>8</v>
      </c>
      <c r="O4" s="11" t="s">
        <v>31</v>
      </c>
      <c r="P4" s="12">
        <v>2.4639999999999999E-2</v>
      </c>
      <c r="Q4" s="13"/>
      <c r="R4" s="13"/>
      <c r="S4" s="13"/>
    </row>
    <row r="5" spans="3:19" x14ac:dyDescent="0.25">
      <c r="C5" s="11" t="s">
        <v>0</v>
      </c>
      <c r="D5" s="11">
        <v>70</v>
      </c>
      <c r="E5" s="11">
        <v>245</v>
      </c>
      <c r="F5" s="11">
        <v>16.399999999999999</v>
      </c>
      <c r="G5" s="11">
        <v>19</v>
      </c>
      <c r="O5" s="11" t="s">
        <v>32</v>
      </c>
      <c r="P5" s="12">
        <v>0.51356999999999997</v>
      </c>
      <c r="Q5" s="13"/>
      <c r="R5" s="13"/>
      <c r="S5" s="13"/>
    </row>
    <row r="6" spans="3:19" x14ac:dyDescent="0.25">
      <c r="C6" s="11" t="s">
        <v>1</v>
      </c>
      <c r="D6" s="11">
        <v>52</v>
      </c>
      <c r="E6" s="11">
        <v>246</v>
      </c>
      <c r="F6" s="11">
        <v>7.3</v>
      </c>
      <c r="G6" s="11">
        <v>22</v>
      </c>
      <c r="O6" s="11" t="s">
        <v>33</v>
      </c>
      <c r="P6" s="12">
        <v>0.41435</v>
      </c>
      <c r="Q6" s="13"/>
      <c r="R6" s="13"/>
      <c r="S6" s="13"/>
    </row>
    <row r="7" spans="3:19" x14ac:dyDescent="0.25">
      <c r="C7" s="11" t="s">
        <v>2</v>
      </c>
      <c r="D7" s="11">
        <v>53</v>
      </c>
      <c r="E7" s="11">
        <v>295</v>
      </c>
      <c r="F7" s="11">
        <v>10.3</v>
      </c>
      <c r="G7" s="11">
        <v>25</v>
      </c>
      <c r="O7" s="11" t="s">
        <v>35</v>
      </c>
      <c r="P7" s="11">
        <f>1/5</f>
        <v>0.2</v>
      </c>
    </row>
    <row r="8" spans="3:19" x14ac:dyDescent="0.25">
      <c r="C8" s="11" t="s">
        <v>3</v>
      </c>
      <c r="D8" s="11">
        <v>63</v>
      </c>
      <c r="E8" s="11">
        <v>256</v>
      </c>
      <c r="F8" s="11">
        <v>12</v>
      </c>
      <c r="G8" s="11">
        <v>8</v>
      </c>
    </row>
    <row r="9" spans="3:19" x14ac:dyDescent="0.25">
      <c r="C9" s="11" t="s">
        <v>4</v>
      </c>
      <c r="D9" s="11">
        <v>64</v>
      </c>
      <c r="E9" s="11">
        <v>233</v>
      </c>
      <c r="F9" s="11">
        <v>5.3</v>
      </c>
      <c r="G9" s="11">
        <v>17</v>
      </c>
    </row>
    <row r="11" spans="3:19" x14ac:dyDescent="0.25">
      <c r="D11" s="25" t="s">
        <v>34</v>
      </c>
      <c r="E11" s="26"/>
      <c r="F11" s="26"/>
      <c r="G11" s="27"/>
    </row>
    <row r="12" spans="3:19" x14ac:dyDescent="0.25">
      <c r="D12" s="11" t="s">
        <v>10</v>
      </c>
      <c r="E12" s="11" t="s">
        <v>10</v>
      </c>
      <c r="F12" s="11" t="s">
        <v>10</v>
      </c>
      <c r="G12" s="11" t="s">
        <v>10</v>
      </c>
    </row>
    <row r="13" spans="3:19" x14ac:dyDescent="0.25">
      <c r="D13" s="11" t="s">
        <v>5</v>
      </c>
      <c r="E13" s="11" t="s">
        <v>6</v>
      </c>
      <c r="F13" s="11" t="s">
        <v>7</v>
      </c>
      <c r="G13" s="11" t="s">
        <v>8</v>
      </c>
    </row>
    <row r="14" spans="3:19" x14ac:dyDescent="0.25">
      <c r="D14" s="11">
        <f xml:space="preserve"> (P3*P7)</f>
        <v>9.4880000000000016E-3</v>
      </c>
      <c r="E14" s="11">
        <f>P4*P7</f>
        <v>4.9280000000000001E-3</v>
      </c>
      <c r="F14" s="11">
        <f>P5*P7</f>
        <v>0.102714</v>
      </c>
      <c r="G14" s="11">
        <f>P6*P7</f>
        <v>8.2869999999999999E-2</v>
      </c>
    </row>
    <row r="20" spans="3:7" x14ac:dyDescent="0.25">
      <c r="C20" s="28" t="s">
        <v>36</v>
      </c>
      <c r="D20" s="28"/>
      <c r="E20" s="28"/>
      <c r="F20" s="28"/>
      <c r="G20" s="28"/>
    </row>
    <row r="21" spans="3:7" x14ac:dyDescent="0.25">
      <c r="C21" s="11"/>
      <c r="D21" s="11" t="s">
        <v>10</v>
      </c>
      <c r="E21" s="11" t="s">
        <v>10</v>
      </c>
      <c r="F21" s="11" t="s">
        <v>10</v>
      </c>
      <c r="G21" s="11" t="s">
        <v>10</v>
      </c>
    </row>
    <row r="22" spans="3:7" x14ac:dyDescent="0.25">
      <c r="C22" s="11"/>
      <c r="D22" s="11" t="s">
        <v>5</v>
      </c>
      <c r="E22" s="11" t="s">
        <v>6</v>
      </c>
      <c r="F22" s="11" t="s">
        <v>7</v>
      </c>
      <c r="G22" s="11" t="s">
        <v>8</v>
      </c>
    </row>
    <row r="23" spans="3:7" x14ac:dyDescent="0.25">
      <c r="C23" s="11" t="s">
        <v>0</v>
      </c>
      <c r="D23" s="14">
        <f>$D$14*(D5-MIN($D$5:$D$9)) / (MAX($D$5:$D$9)-MIN($D$5:$D$9))</f>
        <v>9.4880000000000016E-3</v>
      </c>
      <c r="E23" s="14">
        <f>$E$14*(E5-MIN($E$5:$E$9)) / (MAX($E$5:$E$9)-MIN($E$5:$E$9))</f>
        <v>9.5380645161290329E-4</v>
      </c>
      <c r="F23" s="14">
        <f>$F$14*(F5-MIN($F$5:$F$9)) / (MAX($F$5:$F$9)-MIN($F$5:$F$9))</f>
        <v>0.102714</v>
      </c>
      <c r="G23" s="14">
        <f>$G$14*(G5-MIN($G$5:$G$9)) / (MAX($G$5:$G$9)-MIN($G$5:$G$9))</f>
        <v>5.3621764705882355E-2</v>
      </c>
    </row>
    <row r="24" spans="3:7" x14ac:dyDescent="0.25">
      <c r="C24" s="11" t="s">
        <v>1</v>
      </c>
      <c r="D24" s="14">
        <f>$D$14*(D6-MIN($D$5:$D$9)) / (MAX($D$5:$D$9)-MIN($D$5:$D$9))</f>
        <v>0</v>
      </c>
      <c r="E24" s="14">
        <f>$E$14*(E6-MIN($E$5:$E$9)) / (MAX($E$5:$E$9)-MIN($E$5:$E$9))</f>
        <v>1.033290322580645E-3</v>
      </c>
      <c r="F24" s="14">
        <f>$F$14*(F6-MIN($F$5:$F$9)) / (MAX($F$5:$F$9)-MIN($F$5:$F$9))</f>
        <v>1.8507027027027032E-2</v>
      </c>
      <c r="G24" s="14">
        <f>$G$14*(G6-MIN($G$5:$G$9)) / (MAX($G$5:$G$9)-MIN($G$5:$G$9))</f>
        <v>6.824588235294117E-2</v>
      </c>
    </row>
    <row r="25" spans="3:7" x14ac:dyDescent="0.25">
      <c r="C25" s="11" t="s">
        <v>2</v>
      </c>
      <c r="D25" s="14">
        <f>$D$14*(D7-MIN($D$5:$D$9)) / (MAX($D$5:$D$9)-MIN($D$5:$D$9))</f>
        <v>5.2711111111111123E-4</v>
      </c>
      <c r="E25" s="14">
        <f>$E$14*(E7-MIN($E$5:$E$9)) / (MAX($E$5:$E$9)-MIN($E$5:$E$9))</f>
        <v>4.9280000000000001E-3</v>
      </c>
      <c r="F25" s="14">
        <f>$F$14*(F7-MIN($F$5:$F$9)) / (MAX($F$5:$F$9)-MIN($F$5:$F$9))</f>
        <v>4.6267567567567586E-2</v>
      </c>
      <c r="G25" s="14">
        <f>$G$14*(G7-MIN($G$5:$G$9)) / (MAX($G$5:$G$9)-MIN($G$5:$G$9))</f>
        <v>8.2869999999999999E-2</v>
      </c>
    </row>
    <row r="26" spans="3:7" x14ac:dyDescent="0.25">
      <c r="C26" s="11" t="s">
        <v>3</v>
      </c>
      <c r="D26" s="14">
        <f>$D$14*(D8-MIN($D$5:$D$9)) / (MAX($D$5:$D$9)-MIN($D$5:$D$9))</f>
        <v>5.7982222222222228E-3</v>
      </c>
      <c r="E26" s="14">
        <f>$E$14*(E8-MIN($E$5:$E$9)) / (MAX($E$5:$E$9)-MIN($E$5:$E$9))</f>
        <v>1.8281290322580644E-3</v>
      </c>
      <c r="F26" s="14">
        <f>$F$14*(F8-MIN($F$5:$F$9)) / (MAX($F$5:$F$9)-MIN($F$5:$F$9))</f>
        <v>6.1998540540540555E-2</v>
      </c>
      <c r="G26" s="14">
        <f>$G$14*(G8-MIN($G$5:$G$9)) / (MAX($G$5:$G$9)-MIN($G$5:$G$9))</f>
        <v>0</v>
      </c>
    </row>
    <row r="27" spans="3:7" x14ac:dyDescent="0.25">
      <c r="C27" s="11" t="s">
        <v>4</v>
      </c>
      <c r="D27" s="14">
        <f>$D$14*(D9-MIN($D$5:$D$9)) / (MAX($D$5:$D$9)-MIN($D$5:$D$9))</f>
        <v>6.3253333333333338E-3</v>
      </c>
      <c r="E27" s="14">
        <f>$E$14*(E9-MIN($E$5:$E$9)) / (MAX($E$5:$E$9)-MIN($E$5:$E$9))</f>
        <v>0</v>
      </c>
      <c r="F27" s="14">
        <f>$F$14*(F9-MIN($F$5:$F$9)) / (MAX($F$5:$F$9)-MIN($F$5:$F$9))</f>
        <v>0</v>
      </c>
      <c r="G27" s="14">
        <f>$G$14*(G9-MIN($G$5:$G$9)) / (MAX($G$5:$G$9)-MIN($G$5:$G$9))</f>
        <v>4.3872352941176473E-2</v>
      </c>
    </row>
    <row r="29" spans="3:7" x14ac:dyDescent="0.25">
      <c r="C29" s="28" t="s">
        <v>44</v>
      </c>
      <c r="D29" s="28"/>
      <c r="E29" s="28"/>
      <c r="F29" s="28"/>
      <c r="G29" s="28"/>
    </row>
    <row r="30" spans="3:7" x14ac:dyDescent="0.25">
      <c r="C30" s="11"/>
      <c r="D30" s="11" t="s">
        <v>10</v>
      </c>
      <c r="E30" s="11" t="s">
        <v>10</v>
      </c>
      <c r="F30" s="11" t="s">
        <v>10</v>
      </c>
      <c r="G30" s="11" t="s">
        <v>10</v>
      </c>
    </row>
    <row r="31" spans="3:7" x14ac:dyDescent="0.25">
      <c r="C31" s="11"/>
      <c r="D31" s="11" t="s">
        <v>5</v>
      </c>
      <c r="E31" s="11" t="s">
        <v>6</v>
      </c>
      <c r="F31" s="11" t="s">
        <v>7</v>
      </c>
      <c r="G31" s="11" t="s">
        <v>8</v>
      </c>
    </row>
    <row r="32" spans="3:7" x14ac:dyDescent="0.25">
      <c r="C32" s="11" t="s">
        <v>0</v>
      </c>
      <c r="D32" s="14">
        <f>$D$14-D23</f>
        <v>0</v>
      </c>
      <c r="E32" s="14">
        <f>$E$14-E23</f>
        <v>3.974193548387097E-3</v>
      </c>
      <c r="F32" s="14">
        <f>$F$14-F23</f>
        <v>0</v>
      </c>
      <c r="G32" s="14">
        <f>$G$14-G23</f>
        <v>2.9248235294117644E-2</v>
      </c>
    </row>
    <row r="33" spans="3:7" x14ac:dyDescent="0.25">
      <c r="C33" s="11" t="s">
        <v>1</v>
      </c>
      <c r="D33" s="14">
        <f t="shared" ref="D33:D36" si="0">$D$14-D24</f>
        <v>9.4880000000000016E-3</v>
      </c>
      <c r="E33" s="14">
        <f t="shared" ref="E33:E36" si="1">$E$14-E24</f>
        <v>3.8947096774193551E-3</v>
      </c>
      <c r="F33" s="14">
        <f t="shared" ref="F33:F36" si="2">$F$14-F24</f>
        <v>8.4206972972972971E-2</v>
      </c>
      <c r="G33" s="14">
        <f t="shared" ref="G33:G36" si="3">$G$14-G24</f>
        <v>1.4624117647058829E-2</v>
      </c>
    </row>
    <row r="34" spans="3:7" x14ac:dyDescent="0.25">
      <c r="C34" s="11" t="s">
        <v>2</v>
      </c>
      <c r="D34" s="14">
        <f t="shared" si="0"/>
        <v>8.9608888888888898E-3</v>
      </c>
      <c r="E34" s="14">
        <f t="shared" si="1"/>
        <v>0</v>
      </c>
      <c r="F34" s="14">
        <f t="shared" si="2"/>
        <v>5.6446432432432414E-2</v>
      </c>
      <c r="G34" s="14">
        <f t="shared" si="3"/>
        <v>0</v>
      </c>
    </row>
    <row r="35" spans="3:7" x14ac:dyDescent="0.25">
      <c r="C35" s="11" t="s">
        <v>3</v>
      </c>
      <c r="D35" s="14">
        <f t="shared" si="0"/>
        <v>3.6897777777777788E-3</v>
      </c>
      <c r="E35" s="14">
        <f t="shared" si="1"/>
        <v>3.0998709677419354E-3</v>
      </c>
      <c r="F35" s="14">
        <f t="shared" si="2"/>
        <v>4.0715459459459445E-2</v>
      </c>
      <c r="G35" s="14">
        <f t="shared" si="3"/>
        <v>8.2869999999999999E-2</v>
      </c>
    </row>
    <row r="36" spans="3:7" x14ac:dyDescent="0.25">
      <c r="C36" s="11" t="s">
        <v>4</v>
      </c>
      <c r="D36" s="14">
        <f t="shared" si="0"/>
        <v>3.1626666666666678E-3</v>
      </c>
      <c r="E36" s="14">
        <f t="shared" si="1"/>
        <v>4.9280000000000001E-3</v>
      </c>
      <c r="F36" s="14">
        <f t="shared" si="2"/>
        <v>0.102714</v>
      </c>
      <c r="G36" s="14">
        <f t="shared" si="3"/>
        <v>3.8997647058823526E-2</v>
      </c>
    </row>
    <row r="37" spans="3:7" ht="15.75" thickBot="1" x14ac:dyDescent="0.3"/>
    <row r="38" spans="3:7" x14ac:dyDescent="0.25">
      <c r="C38" s="23" t="s">
        <v>45</v>
      </c>
      <c r="D38" s="24"/>
      <c r="E38" s="17" t="s">
        <v>37</v>
      </c>
    </row>
    <row r="39" spans="3:7" x14ac:dyDescent="0.25">
      <c r="C39" s="11" t="s">
        <v>0</v>
      </c>
      <c r="D39" s="20">
        <f>SUM(D32:G32)</f>
        <v>3.3222428842504745E-2</v>
      </c>
      <c r="E39" s="18">
        <v>1</v>
      </c>
    </row>
    <row r="40" spans="3:7" x14ac:dyDescent="0.25">
      <c r="C40" s="11" t="s">
        <v>1</v>
      </c>
      <c r="D40" s="20">
        <f t="shared" ref="D40:D43" si="4">SUM(D33:G33)</f>
        <v>0.11221380029745116</v>
      </c>
      <c r="E40" s="18">
        <v>3</v>
      </c>
    </row>
    <row r="41" spans="3:7" x14ac:dyDescent="0.25">
      <c r="C41" s="11" t="s">
        <v>2</v>
      </c>
      <c r="D41" s="20">
        <f t="shared" si="4"/>
        <v>6.5407321321321307E-2</v>
      </c>
      <c r="E41" s="18">
        <v>2</v>
      </c>
    </row>
    <row r="42" spans="3:7" x14ac:dyDescent="0.25">
      <c r="C42" s="11" t="s">
        <v>3</v>
      </c>
      <c r="D42" s="20">
        <f t="shared" si="4"/>
        <v>0.13037510820497916</v>
      </c>
      <c r="E42" s="18">
        <v>4</v>
      </c>
    </row>
    <row r="43" spans="3:7" ht="15.75" thickBot="1" x14ac:dyDescent="0.3">
      <c r="C43" s="11" t="s">
        <v>4</v>
      </c>
      <c r="D43" s="20">
        <f t="shared" si="4"/>
        <v>0.14980231372549019</v>
      </c>
      <c r="E43" s="19">
        <v>5</v>
      </c>
    </row>
  </sheetData>
  <mergeCells count="6">
    <mergeCell ref="C38:D38"/>
    <mergeCell ref="O2:P2"/>
    <mergeCell ref="D11:G11"/>
    <mergeCell ref="C2:G2"/>
    <mergeCell ref="C20:G20"/>
    <mergeCell ref="C29:G29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4"/>
  <sheetViews>
    <sheetView topLeftCell="A4" workbookViewId="0">
      <selection activeCell="F50" sqref="F50"/>
    </sheetView>
  </sheetViews>
  <sheetFormatPr defaultRowHeight="15" x14ac:dyDescent="0.25"/>
  <cols>
    <col min="3" max="3" width="14.28515625" customWidth="1"/>
    <col min="4" max="4" width="14.7109375" customWidth="1"/>
    <col min="5" max="6" width="12.5703125" bestFit="1" customWidth="1"/>
    <col min="7" max="7" width="10.42578125" bestFit="1" customWidth="1"/>
  </cols>
  <sheetData>
    <row r="2" spans="3:7" x14ac:dyDescent="0.25">
      <c r="C2" s="29" t="s">
        <v>9</v>
      </c>
      <c r="D2" s="29"/>
      <c r="E2" s="29"/>
      <c r="F2" s="29"/>
      <c r="G2" s="29"/>
    </row>
    <row r="3" spans="3:7" x14ac:dyDescent="0.25">
      <c r="C3" s="1"/>
      <c r="D3" s="1" t="s">
        <v>10</v>
      </c>
      <c r="E3" s="1" t="s">
        <v>10</v>
      </c>
      <c r="F3" s="1" t="s">
        <v>11</v>
      </c>
      <c r="G3" s="1" t="s">
        <v>10</v>
      </c>
    </row>
    <row r="4" spans="3:7" s="10" customFormat="1" ht="45" x14ac:dyDescent="0.25">
      <c r="C4" s="9"/>
      <c r="D4" s="9" t="s">
        <v>26</v>
      </c>
      <c r="E4" s="9" t="s">
        <v>27</v>
      </c>
      <c r="F4" s="9" t="s">
        <v>28</v>
      </c>
      <c r="G4" s="9" t="s">
        <v>29</v>
      </c>
    </row>
    <row r="5" spans="3:7" x14ac:dyDescent="0.25">
      <c r="C5" s="1" t="s">
        <v>0</v>
      </c>
      <c r="D5" s="1">
        <v>15</v>
      </c>
      <c r="E5" s="1">
        <v>27</v>
      </c>
      <c r="F5" s="1">
        <v>17</v>
      </c>
      <c r="G5" s="1">
        <v>240</v>
      </c>
    </row>
    <row r="6" spans="3:7" x14ac:dyDescent="0.25">
      <c r="C6" s="1" t="s">
        <v>1</v>
      </c>
      <c r="D6" s="1">
        <v>6</v>
      </c>
      <c r="E6" s="1">
        <v>18</v>
      </c>
      <c r="F6" s="1">
        <v>5</v>
      </c>
      <c r="G6" s="1">
        <v>60</v>
      </c>
    </row>
    <row r="7" spans="3:7" x14ac:dyDescent="0.25">
      <c r="C7" s="1" t="s">
        <v>2</v>
      </c>
      <c r="D7" s="1">
        <v>7.5</v>
      </c>
      <c r="E7" s="1">
        <v>24</v>
      </c>
      <c r="F7" s="1">
        <v>13</v>
      </c>
      <c r="G7" s="1">
        <v>100</v>
      </c>
    </row>
    <row r="8" spans="3:7" x14ac:dyDescent="0.25">
      <c r="C8" s="1" t="s">
        <v>3</v>
      </c>
      <c r="D8" s="1">
        <v>10</v>
      </c>
      <c r="E8" s="1">
        <v>45</v>
      </c>
      <c r="F8" s="1">
        <v>46</v>
      </c>
      <c r="G8" s="1">
        <v>140</v>
      </c>
    </row>
    <row r="9" spans="3:7" x14ac:dyDescent="0.25">
      <c r="C9" s="1" t="s">
        <v>4</v>
      </c>
      <c r="D9" s="1">
        <v>18</v>
      </c>
      <c r="E9" s="1">
        <v>10</v>
      </c>
      <c r="F9" s="1">
        <v>30</v>
      </c>
      <c r="G9" s="1">
        <v>540</v>
      </c>
    </row>
    <row r="13" spans="3:7" x14ac:dyDescent="0.25">
      <c r="C13" s="29" t="s">
        <v>12</v>
      </c>
      <c r="D13" s="29"/>
      <c r="E13" s="29"/>
      <c r="F13" s="29"/>
      <c r="G13" s="29"/>
    </row>
    <row r="14" spans="3:7" x14ac:dyDescent="0.25">
      <c r="C14" s="1"/>
      <c r="D14" s="1" t="s">
        <v>10</v>
      </c>
      <c r="E14" s="1" t="s">
        <v>10</v>
      </c>
      <c r="F14" s="1" t="s">
        <v>11</v>
      </c>
      <c r="G14" s="1" t="s">
        <v>10</v>
      </c>
    </row>
    <row r="15" spans="3:7" x14ac:dyDescent="0.25">
      <c r="C15" s="1"/>
      <c r="D15" s="1" t="s">
        <v>5</v>
      </c>
      <c r="E15" s="1" t="s">
        <v>6</v>
      </c>
      <c r="F15" s="1" t="s">
        <v>7</v>
      </c>
      <c r="G15" s="1" t="s">
        <v>8</v>
      </c>
    </row>
    <row r="16" spans="3:7" x14ac:dyDescent="0.25">
      <c r="C16" s="1" t="s">
        <v>0</v>
      </c>
      <c r="D16" s="8">
        <f>MIN(D$5:D$9)/D5</f>
        <v>0.4</v>
      </c>
      <c r="E16" s="8">
        <f>MIN(E$5:E$9)/E5</f>
        <v>0.37037037037037035</v>
      </c>
      <c r="F16" s="8">
        <f>F5/MAX(F$5:F$9)</f>
        <v>0.36956521739130432</v>
      </c>
      <c r="G16" s="8">
        <f>MIN(G$5:G$9)/G5</f>
        <v>0.25</v>
      </c>
    </row>
    <row r="17" spans="3:7" x14ac:dyDescent="0.25">
      <c r="C17" s="1" t="s">
        <v>1</v>
      </c>
      <c r="D17" s="8">
        <f t="shared" ref="D17:E20" si="0">MIN(D$5:D$9)/D6</f>
        <v>1</v>
      </c>
      <c r="E17" s="8">
        <f t="shared" si="0"/>
        <v>0.55555555555555558</v>
      </c>
      <c r="F17" s="8">
        <f t="shared" ref="F17:F20" si="1">F6/MAX(F$5:F$9)</f>
        <v>0.10869565217391304</v>
      </c>
      <c r="G17" s="8">
        <f t="shared" ref="G17:G20" si="2">MIN(G$5:G$9)/G6</f>
        <v>1</v>
      </c>
    </row>
    <row r="18" spans="3:7" x14ac:dyDescent="0.25">
      <c r="C18" s="1" t="s">
        <v>2</v>
      </c>
      <c r="D18" s="8">
        <f t="shared" si="0"/>
        <v>0.8</v>
      </c>
      <c r="E18" s="8">
        <f t="shared" si="0"/>
        <v>0.41666666666666669</v>
      </c>
      <c r="F18" s="8">
        <f t="shared" si="1"/>
        <v>0.28260869565217389</v>
      </c>
      <c r="G18" s="8">
        <f t="shared" si="2"/>
        <v>0.6</v>
      </c>
    </row>
    <row r="19" spans="3:7" x14ac:dyDescent="0.25">
      <c r="C19" s="1" t="s">
        <v>3</v>
      </c>
      <c r="D19" s="8">
        <f t="shared" si="0"/>
        <v>0.6</v>
      </c>
      <c r="E19" s="8">
        <f t="shared" si="0"/>
        <v>0.22222222222222221</v>
      </c>
      <c r="F19" s="8">
        <f t="shared" si="1"/>
        <v>1</v>
      </c>
      <c r="G19" s="8">
        <f t="shared" si="2"/>
        <v>0.42857142857142855</v>
      </c>
    </row>
    <row r="20" spans="3:7" x14ac:dyDescent="0.25">
      <c r="C20" s="1" t="s">
        <v>4</v>
      </c>
      <c r="D20" s="8">
        <f t="shared" si="0"/>
        <v>0.33333333333333331</v>
      </c>
      <c r="E20" s="8">
        <f t="shared" si="0"/>
        <v>1</v>
      </c>
      <c r="F20" s="8">
        <f t="shared" si="1"/>
        <v>0.65217391304347827</v>
      </c>
      <c r="G20" s="8">
        <f t="shared" si="2"/>
        <v>0.1111111111111111</v>
      </c>
    </row>
    <row r="24" spans="3:7" x14ac:dyDescent="0.25">
      <c r="C24" s="29" t="s">
        <v>24</v>
      </c>
      <c r="D24" s="29"/>
    </row>
    <row r="25" spans="3:7" x14ac:dyDescent="0.25">
      <c r="C25" s="6" t="s">
        <v>13</v>
      </c>
      <c r="D25" s="7">
        <f>LN(1+(1/4*(ABS(LN(D16))+ABS(LN(E16))+ABS(LN(F16))+ABS(LN(G16)))))</f>
        <v>0.72890818003504376</v>
      </c>
      <c r="E25" s="5"/>
      <c r="F25" s="5"/>
      <c r="G25" s="5"/>
    </row>
    <row r="26" spans="3:7" x14ac:dyDescent="0.25">
      <c r="C26" s="1" t="s">
        <v>14</v>
      </c>
      <c r="D26" s="3">
        <f t="shared" ref="D26:D29" si="3">LN(1+(1/4*(ABS(LN(D17))+ABS(LN(E17))+ABS(LN(F17))+ABS(LN(G17)))))</f>
        <v>0.53165568615185677</v>
      </c>
      <c r="E26" s="5"/>
      <c r="F26" s="5"/>
      <c r="G26" s="5"/>
    </row>
    <row r="27" spans="3:7" x14ac:dyDescent="0.25">
      <c r="C27" s="1" t="s">
        <v>15</v>
      </c>
      <c r="D27" s="3">
        <f t="shared" si="3"/>
        <v>0.54132523837199176</v>
      </c>
      <c r="E27" s="5"/>
      <c r="F27" s="5"/>
      <c r="G27" s="5"/>
    </row>
    <row r="28" spans="3:7" x14ac:dyDescent="0.25">
      <c r="C28" s="1" t="s">
        <v>16</v>
      </c>
      <c r="D28" s="3">
        <f t="shared" si="3"/>
        <v>0.53973385728739498</v>
      </c>
      <c r="E28" s="5"/>
      <c r="F28" s="5"/>
      <c r="G28" s="5"/>
    </row>
    <row r="29" spans="3:7" x14ac:dyDescent="0.25">
      <c r="C29" s="1" t="s">
        <v>17</v>
      </c>
      <c r="D29" s="3">
        <f t="shared" si="3"/>
        <v>0.65794489720006799</v>
      </c>
      <c r="E29" s="5"/>
      <c r="F29" s="5"/>
      <c r="G29" s="5"/>
    </row>
    <row r="33" spans="3:7" x14ac:dyDescent="0.25">
      <c r="C33" s="29" t="s">
        <v>25</v>
      </c>
      <c r="D33" s="29"/>
      <c r="E33" s="29"/>
      <c r="F33" s="29"/>
      <c r="G33" s="29"/>
    </row>
    <row r="34" spans="3:7" x14ac:dyDescent="0.25">
      <c r="C34" s="1"/>
      <c r="D34" s="1" t="s">
        <v>5</v>
      </c>
      <c r="E34" s="1" t="s">
        <v>6</v>
      </c>
      <c r="F34" s="1" t="s">
        <v>7</v>
      </c>
      <c r="G34" s="1" t="s">
        <v>8</v>
      </c>
    </row>
    <row r="35" spans="3:7" x14ac:dyDescent="0.25">
      <c r="C35" s="1" t="s">
        <v>0</v>
      </c>
      <c r="D35" s="3">
        <f>LN(1+(1/4*(ABS(LN(E16))+ABS(LN(F16))+ABS(LN(G16)))))</f>
        <v>0.61179804097282375</v>
      </c>
      <c r="E35" s="3">
        <f>LN(1+(1/4*(ABS(LN(D16))+ABS(LN(F16))+ABS(LN(G16)))))</f>
        <v>0.60130777812964697</v>
      </c>
      <c r="F35" s="3">
        <f>LN(1+(1/4*(ABS(LN(D16))+ABS(LN(E16))+ABS(LN(G16)))))</f>
        <v>0.60100953202775842</v>
      </c>
      <c r="G35" s="3">
        <f>LN(1+(1/4*(ABS(LN(D16))+ABS(LN(E16))+ABS(LN(F16)))))</f>
        <v>0.54594716176664304</v>
      </c>
    </row>
    <row r="36" spans="3:7" x14ac:dyDescent="0.25">
      <c r="C36" s="1" t="s">
        <v>1</v>
      </c>
      <c r="D36" s="3">
        <f t="shared" ref="D36:D39" si="4">LN(1+(1/4*(ABS(LN(E17))+ABS(LN(F17))+ABS(LN(G17)))))</f>
        <v>0.53165568615185677</v>
      </c>
      <c r="E36" s="3">
        <f t="shared" ref="E36:E39" si="5">LN(1+(1/4*(ABS(LN(D17))+ABS(LN(F17))+ABS(LN(G17)))))</f>
        <v>0.44134748020528575</v>
      </c>
      <c r="F36" s="3">
        <f t="shared" ref="F36:F39" si="6">LN(1+(1/4*(ABS(LN(D17))+ABS(LN(E17))+ABS(LN(G17)))))</f>
        <v>0.13710333857053014</v>
      </c>
      <c r="G36" s="3">
        <f t="shared" ref="G36:G39" si="7">LN(1+(1/4*(ABS(LN(D17))+ABS(LN(E17))+ABS(LN(F17)))))</f>
        <v>0.53165568615185677</v>
      </c>
    </row>
    <row r="37" spans="3:7" x14ac:dyDescent="0.25">
      <c r="C37" s="1" t="s">
        <v>2</v>
      </c>
      <c r="D37" s="3">
        <f t="shared" si="4"/>
        <v>0.50832044845517177</v>
      </c>
      <c r="E37" s="3">
        <f t="shared" si="5"/>
        <v>0.40507523446860605</v>
      </c>
      <c r="F37" s="3">
        <f t="shared" si="6"/>
        <v>0.33815615953295985</v>
      </c>
      <c r="G37" s="3">
        <f t="shared" si="7"/>
        <v>0.46409626628708506</v>
      </c>
    </row>
    <row r="38" spans="3:7" x14ac:dyDescent="0.25">
      <c r="C38" s="1" t="s">
        <v>3</v>
      </c>
      <c r="D38" s="3">
        <f t="shared" si="4"/>
        <v>0.46237700426678469</v>
      </c>
      <c r="E38" s="3">
        <f t="shared" si="5"/>
        <v>0.29231945642474855</v>
      </c>
      <c r="F38" s="3">
        <f t="shared" si="6"/>
        <v>0.53973385728739498</v>
      </c>
      <c r="G38" s="3">
        <f t="shared" si="7"/>
        <v>0.40794586524115889</v>
      </c>
    </row>
    <row r="39" spans="3:7" x14ac:dyDescent="0.25">
      <c r="C39" s="1" t="s">
        <v>4</v>
      </c>
      <c r="D39" s="3">
        <f t="shared" si="4"/>
        <v>0.50450598567673322</v>
      </c>
      <c r="E39" s="3">
        <f t="shared" si="5"/>
        <v>0.65794489720006799</v>
      </c>
      <c r="F39" s="3">
        <f t="shared" si="6"/>
        <v>0.60100953202775842</v>
      </c>
      <c r="G39" s="3">
        <f t="shared" si="7"/>
        <v>0.3231800541631325</v>
      </c>
    </row>
    <row r="43" spans="3:7" x14ac:dyDescent="0.25">
      <c r="C43" s="29" t="s">
        <v>18</v>
      </c>
      <c r="D43" s="29"/>
    </row>
    <row r="44" spans="3:7" x14ac:dyDescent="0.25">
      <c r="C44" s="6" t="s">
        <v>19</v>
      </c>
      <c r="D44" s="3">
        <f>ABS(D35-D25)+ABS(D36-D26)+ABS(D37-D27)+ABS(D38-D28)+ABS(D39-D29)</f>
        <v>0.38091069352298507</v>
      </c>
      <c r="E44" s="4"/>
      <c r="F44" s="4"/>
      <c r="G44" s="4"/>
    </row>
    <row r="45" spans="3:7" x14ac:dyDescent="0.25">
      <c r="C45" s="1" t="s">
        <v>20</v>
      </c>
      <c r="D45" s="3">
        <f>ABS(E35-D25)+ABS(E36-D26)+ABS(E37-D27)+ABS(E38-D28)+ABS(E39-D29)</f>
        <v>0.60157301261799989</v>
      </c>
      <c r="E45" s="4"/>
      <c r="F45" s="4"/>
      <c r="G45" s="4"/>
    </row>
    <row r="46" spans="3:7" x14ac:dyDescent="0.25">
      <c r="C46" s="1" t="s">
        <v>21</v>
      </c>
      <c r="D46" s="3">
        <f>ABS(F35-D25)+ABS(F36-D26)+ABS(F37-D27)+ABS(F38-D28)+ABS(F39-D29)</f>
        <v>0.78255543959995344</v>
      </c>
      <c r="E46" s="4"/>
      <c r="F46" s="4"/>
      <c r="G46" s="4"/>
    </row>
    <row r="47" spans="3:7" x14ac:dyDescent="0.25">
      <c r="C47" s="1" t="s">
        <v>22</v>
      </c>
      <c r="D47" s="3">
        <f>ABS(G35-D25)+ABS(G36-D26)+ABS(G37-D27)+ABS(G38-D28)+ABS(G39-D29)</f>
        <v>0.72674282543647895</v>
      </c>
      <c r="E47" s="4"/>
      <c r="F47" s="4"/>
      <c r="G47" s="4"/>
    </row>
    <row r="50" spans="3:7" x14ac:dyDescent="0.25">
      <c r="C50" s="29" t="s">
        <v>23</v>
      </c>
      <c r="D50" s="29"/>
    </row>
    <row r="51" spans="3:7" x14ac:dyDescent="0.25">
      <c r="C51" s="6" t="s">
        <v>30</v>
      </c>
      <c r="D51" s="2">
        <f>D44/SUM(D$44:D$47)</f>
        <v>0.15286678286021835</v>
      </c>
      <c r="E51" s="4"/>
      <c r="F51" s="4"/>
      <c r="G51" s="4"/>
    </row>
    <row r="52" spans="3:7" x14ac:dyDescent="0.25">
      <c r="C52" s="6" t="s">
        <v>31</v>
      </c>
      <c r="D52" s="2">
        <f t="shared" ref="D52:D54" si="8">D45/SUM(D$44:D$47)</f>
        <v>0.2414228129011402</v>
      </c>
      <c r="E52" s="4"/>
      <c r="F52" s="4"/>
      <c r="G52" s="4"/>
    </row>
    <row r="53" spans="3:7" x14ac:dyDescent="0.25">
      <c r="C53" s="6" t="s">
        <v>32</v>
      </c>
      <c r="D53" s="2">
        <f t="shared" si="8"/>
        <v>0.31405453954311269</v>
      </c>
      <c r="E53" s="4"/>
      <c r="F53" s="4"/>
      <c r="G53" s="4"/>
    </row>
    <row r="54" spans="3:7" x14ac:dyDescent="0.25">
      <c r="C54" s="6" t="s">
        <v>33</v>
      </c>
      <c r="D54" s="2">
        <f t="shared" si="8"/>
        <v>0.29165586469552884</v>
      </c>
      <c r="E54" s="4"/>
      <c r="F54" s="4"/>
      <c r="G54" s="4"/>
    </row>
  </sheetData>
  <mergeCells count="6">
    <mergeCell ref="C50:D50"/>
    <mergeCell ref="C2:G2"/>
    <mergeCell ref="C13:G13"/>
    <mergeCell ref="C24:D24"/>
    <mergeCell ref="C33:G33"/>
    <mergeCell ref="C43:D4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8"/>
  <sheetViews>
    <sheetView workbookViewId="0">
      <selection activeCell="C13" sqref="C13"/>
    </sheetView>
  </sheetViews>
  <sheetFormatPr defaultColWidth="8.85546875" defaultRowHeight="15" x14ac:dyDescent="0.25"/>
  <cols>
    <col min="1" max="2" width="8.85546875" style="15"/>
    <col min="3" max="3" width="12.7109375" style="15" customWidth="1"/>
    <col min="4" max="6" width="12.5703125" style="15" bestFit="1" customWidth="1"/>
    <col min="7" max="7" width="10.42578125" style="15" bestFit="1" customWidth="1"/>
    <col min="8" max="12" width="8.85546875" style="15"/>
    <col min="13" max="13" width="27.140625" style="15" customWidth="1"/>
    <col min="14" max="14" width="18.5703125" style="15" customWidth="1"/>
    <col min="15" max="16384" width="8.85546875" style="15"/>
  </cols>
  <sheetData>
    <row r="2" spans="3:17" x14ac:dyDescent="0.25">
      <c r="C2" s="28" t="s">
        <v>9</v>
      </c>
      <c r="D2" s="28"/>
      <c r="E2" s="28"/>
      <c r="F2" s="28"/>
      <c r="G2" s="28"/>
      <c r="M2" s="28" t="s">
        <v>43</v>
      </c>
      <c r="N2" s="28"/>
    </row>
    <row r="3" spans="3:17" x14ac:dyDescent="0.25">
      <c r="C3" s="11"/>
      <c r="D3" s="11" t="s">
        <v>10</v>
      </c>
      <c r="E3" s="11" t="s">
        <v>10</v>
      </c>
      <c r="F3" s="11" t="s">
        <v>11</v>
      </c>
      <c r="G3" s="11" t="s">
        <v>10</v>
      </c>
      <c r="M3" s="9" t="s">
        <v>26</v>
      </c>
      <c r="N3" s="12">
        <f>Critérios!D51</f>
        <v>0.15286678286021835</v>
      </c>
      <c r="O3" s="13"/>
      <c r="P3" s="13"/>
      <c r="Q3" s="13"/>
    </row>
    <row r="4" spans="3:17" ht="45" x14ac:dyDescent="0.25">
      <c r="C4" s="9"/>
      <c r="D4" s="9" t="s">
        <v>26</v>
      </c>
      <c r="E4" s="9" t="s">
        <v>27</v>
      </c>
      <c r="F4" s="9" t="s">
        <v>28</v>
      </c>
      <c r="G4" s="9" t="s">
        <v>29</v>
      </c>
      <c r="M4" s="9" t="s">
        <v>27</v>
      </c>
      <c r="N4" s="12">
        <f>Critérios!D52</f>
        <v>0.2414228129011402</v>
      </c>
      <c r="O4" s="13"/>
      <c r="P4" s="13"/>
      <c r="Q4" s="13"/>
    </row>
    <row r="5" spans="3:17" x14ac:dyDescent="0.25">
      <c r="C5" s="11" t="s">
        <v>38</v>
      </c>
      <c r="D5" s="11">
        <v>15</v>
      </c>
      <c r="E5" s="11">
        <v>27</v>
      </c>
      <c r="F5" s="11">
        <v>17</v>
      </c>
      <c r="G5" s="11">
        <v>240</v>
      </c>
      <c r="M5" s="9" t="s">
        <v>28</v>
      </c>
      <c r="N5" s="12">
        <f>Critérios!D53</f>
        <v>0.31405453954311269</v>
      </c>
      <c r="O5" s="13"/>
      <c r="P5" s="13"/>
      <c r="Q5" s="13"/>
    </row>
    <row r="6" spans="3:17" x14ac:dyDescent="0.25">
      <c r="C6" s="11" t="s">
        <v>39</v>
      </c>
      <c r="D6" s="11">
        <v>6</v>
      </c>
      <c r="E6" s="11">
        <v>18</v>
      </c>
      <c r="F6" s="11">
        <v>5</v>
      </c>
      <c r="G6" s="11">
        <v>60</v>
      </c>
      <c r="M6" s="9" t="s">
        <v>29</v>
      </c>
      <c r="N6" s="12">
        <f>Critérios!D54</f>
        <v>0.29165586469552884</v>
      </c>
      <c r="O6" s="13"/>
      <c r="P6" s="13"/>
      <c r="Q6" s="13"/>
    </row>
    <row r="7" spans="3:17" x14ac:dyDescent="0.25">
      <c r="C7" s="11" t="s">
        <v>40</v>
      </c>
      <c r="D7" s="11">
        <v>7.5</v>
      </c>
      <c r="E7" s="11">
        <v>24</v>
      </c>
      <c r="F7" s="11">
        <v>13</v>
      </c>
      <c r="G7" s="11">
        <v>100</v>
      </c>
      <c r="M7" s="11" t="s">
        <v>35</v>
      </c>
      <c r="N7" s="11">
        <f>1/5</f>
        <v>0.2</v>
      </c>
    </row>
    <row r="8" spans="3:17" x14ac:dyDescent="0.25">
      <c r="C8" s="11" t="s">
        <v>41</v>
      </c>
      <c r="D8" s="11">
        <v>10</v>
      </c>
      <c r="E8" s="11">
        <v>45</v>
      </c>
      <c r="F8" s="11">
        <v>46</v>
      </c>
      <c r="G8" s="11">
        <v>140</v>
      </c>
    </row>
    <row r="9" spans="3:17" x14ac:dyDescent="0.25">
      <c r="C9" s="11" t="s">
        <v>42</v>
      </c>
      <c r="D9" s="11">
        <v>18</v>
      </c>
      <c r="E9" s="11">
        <v>10</v>
      </c>
      <c r="F9" s="11">
        <v>30</v>
      </c>
      <c r="G9" s="11">
        <v>540</v>
      </c>
    </row>
    <row r="11" spans="3:17" x14ac:dyDescent="0.25">
      <c r="D11" s="25" t="s">
        <v>34</v>
      </c>
      <c r="E11" s="26"/>
      <c r="F11" s="26"/>
      <c r="G11" s="27"/>
    </row>
    <row r="12" spans="3:17" x14ac:dyDescent="0.25">
      <c r="D12" s="11" t="s">
        <v>10</v>
      </c>
      <c r="E12" s="11" t="s">
        <v>10</v>
      </c>
      <c r="F12" s="11" t="s">
        <v>11</v>
      </c>
      <c r="G12" s="11" t="s">
        <v>10</v>
      </c>
    </row>
    <row r="13" spans="3:17" ht="45" x14ac:dyDescent="0.25">
      <c r="D13" s="9" t="s">
        <v>26</v>
      </c>
      <c r="E13" s="9" t="s">
        <v>27</v>
      </c>
      <c r="F13" s="9" t="s">
        <v>28</v>
      </c>
      <c r="G13" s="9" t="s">
        <v>29</v>
      </c>
    </row>
    <row r="14" spans="3:17" x14ac:dyDescent="0.25">
      <c r="D14" s="11">
        <f xml:space="preserve"> (N3*N7)</f>
        <v>3.0573356572043672E-2</v>
      </c>
      <c r="E14" s="11">
        <f>N4*N7</f>
        <v>4.8284562580228042E-2</v>
      </c>
      <c r="F14" s="11">
        <f>N5*N7</f>
        <v>6.2810907908622537E-2</v>
      </c>
      <c r="G14" s="11">
        <f>N6*N7</f>
        <v>5.8331172939105773E-2</v>
      </c>
    </row>
    <row r="16" spans="3:17" x14ac:dyDescent="0.25">
      <c r="C16" s="28" t="s">
        <v>36</v>
      </c>
      <c r="D16" s="28"/>
      <c r="E16" s="28"/>
      <c r="F16" s="28"/>
      <c r="G16" s="28"/>
    </row>
    <row r="17" spans="3:16" x14ac:dyDescent="0.25">
      <c r="C17" s="11"/>
      <c r="D17" s="11" t="s">
        <v>10</v>
      </c>
      <c r="E17" s="11" t="s">
        <v>10</v>
      </c>
      <c r="F17" s="11" t="s">
        <v>11</v>
      </c>
      <c r="G17" s="11" t="s">
        <v>10</v>
      </c>
    </row>
    <row r="18" spans="3:16" ht="45" x14ac:dyDescent="0.25">
      <c r="C18" s="11"/>
      <c r="D18" s="9" t="s">
        <v>26</v>
      </c>
      <c r="E18" s="9" t="s">
        <v>27</v>
      </c>
      <c r="F18" s="9" t="s">
        <v>28</v>
      </c>
      <c r="G18" s="9" t="s">
        <v>29</v>
      </c>
    </row>
    <row r="19" spans="3:16" x14ac:dyDescent="0.25">
      <c r="C19" s="11" t="s">
        <v>38</v>
      </c>
      <c r="D19" s="14">
        <f>$D$14*(D5-MIN($D$5:$D$9)) / (MAX($D$5:$D$9)-MIN($D$5:$D$9))</f>
        <v>2.2930017429032754E-2</v>
      </c>
      <c r="E19" s="14">
        <f>$E$14*(E5-MIN($E$5:$E$9)) / (MAX($E$5:$E$9)-MIN($E$5:$E$9))</f>
        <v>2.3452501824682191E-2</v>
      </c>
      <c r="F19" s="14">
        <f>$F$14*(F5-(MAX($F$5:$F$9)))/(MIN($F$5:$F$9)-(MAX($F$5:$F$9)))</f>
        <v>4.4427227545123259E-2</v>
      </c>
      <c r="G19" s="14">
        <f>$G$14*(G5-MIN($G$5:$G$9)) / (MAX($G$5:$G$9)-MIN($G$5:$G$9))</f>
        <v>2.1874189852164664E-2</v>
      </c>
    </row>
    <row r="20" spans="3:16" x14ac:dyDescent="0.25">
      <c r="C20" s="11" t="s">
        <v>39</v>
      </c>
      <c r="D20" s="14">
        <f>$D$14*(D6-MIN($D$5:$D$9)) / (MAX($D$5:$D$9)-MIN($D$5:$D$9))</f>
        <v>0</v>
      </c>
      <c r="E20" s="14">
        <f>$E$14*(E6-MIN($E$5:$E$9)) / (MAX($E$5:$E$9)-MIN($E$5:$E$9))</f>
        <v>1.1036471446909267E-2</v>
      </c>
      <c r="F20" s="14">
        <f>$F$14*(F6-(MAX($F$5:$F$9)))/(MIN($F$5:$F$9)-(MAX($F$5:$F$9)))</f>
        <v>6.2810907908622537E-2</v>
      </c>
      <c r="G20" s="14">
        <f>$G$14*(G6-MIN($G$5:$G$9)) / (MAX($G$5:$G$9)-MIN($G$5:$G$9))</f>
        <v>0</v>
      </c>
    </row>
    <row r="21" spans="3:16" x14ac:dyDescent="0.25">
      <c r="C21" s="11" t="s">
        <v>40</v>
      </c>
      <c r="D21" s="14">
        <f>$D$14*(D7-MIN($D$5:$D$9)) / (MAX($D$5:$D$9)-MIN($D$5:$D$9))</f>
        <v>3.821669571505459E-3</v>
      </c>
      <c r="E21" s="14">
        <f>$E$14*(E7-MIN($E$5:$E$9)) / (MAX($E$5:$E$9)-MIN($E$5:$E$9))</f>
        <v>1.9313825032091215E-2</v>
      </c>
      <c r="F21" s="14">
        <f>$F$14*(F7-(MAX($F$5:$F$9)))/(MIN($F$5:$F$9)-(MAX($F$5:$F$9)))</f>
        <v>5.0555120999623025E-2</v>
      </c>
      <c r="G21" s="14">
        <f>$G$14*(G7-MIN($G$5:$G$9)) / (MAX($G$5:$G$9)-MIN($G$5:$G$9))</f>
        <v>4.8609310782588141E-3</v>
      </c>
    </row>
    <row r="22" spans="3:16" x14ac:dyDescent="0.25">
      <c r="C22" s="11" t="s">
        <v>41</v>
      </c>
      <c r="D22" s="14">
        <f>$D$14*(D8-MIN($D$5:$D$9)) / (MAX($D$5:$D$9)-MIN($D$5:$D$9))</f>
        <v>1.0191118857347891E-2</v>
      </c>
      <c r="E22" s="14">
        <f>$E$14*(E8-MIN($E$5:$E$9)) / (MAX($E$5:$E$9)-MIN($E$5:$E$9))</f>
        <v>4.8284562580228042E-2</v>
      </c>
      <c r="F22" s="14">
        <f>$F$14*(F8-(MAX($F$5:$F$9)))/(MIN($F$5:$F$9)-(MAX($F$5:$F$9)))</f>
        <v>0</v>
      </c>
      <c r="G22" s="14">
        <f>$G$14*(G8-MIN($G$5:$G$9)) / (MAX($G$5:$G$9)-MIN($G$5:$G$9))</f>
        <v>9.7218621565176282E-3</v>
      </c>
    </row>
    <row r="23" spans="3:16" x14ac:dyDescent="0.25">
      <c r="C23" s="11" t="s">
        <v>42</v>
      </c>
      <c r="D23" s="14">
        <f>$D$14*(D9-MIN($D$5:$D$9)) / (MAX($D$5:$D$9)-MIN($D$5:$D$9))</f>
        <v>3.0573356572043672E-2</v>
      </c>
      <c r="E23" s="14">
        <f>$E$14*(E9-MIN($E$5:$E$9)) / (MAX($E$5:$E$9)-MIN($E$5:$E$9))</f>
        <v>0</v>
      </c>
      <c r="F23" s="14">
        <f>$F$14*(F9-(MAX($F$5:$F$9)))/(MIN($F$5:$F$9)-(MAX($F$5:$F$9)))</f>
        <v>2.4511573817999038E-2</v>
      </c>
      <c r="G23" s="14">
        <f>$G$14*(G9-MIN($G$5:$G$9)) / (MAX($G$5:$G$9)-MIN($G$5:$G$9))</f>
        <v>5.8331172939105773E-2</v>
      </c>
    </row>
    <row r="25" spans="3:16" x14ac:dyDescent="0.25">
      <c r="C25" s="28" t="s">
        <v>44</v>
      </c>
      <c r="D25" s="28"/>
      <c r="E25" s="28"/>
      <c r="F25" s="28"/>
      <c r="G25" s="28"/>
    </row>
    <row r="26" spans="3:16" ht="45" x14ac:dyDescent="0.25">
      <c r="C26" s="11"/>
      <c r="D26" s="9" t="s">
        <v>26</v>
      </c>
      <c r="E26" s="9" t="s">
        <v>27</v>
      </c>
      <c r="F26" s="9" t="s">
        <v>28</v>
      </c>
      <c r="G26" s="9" t="s">
        <v>29</v>
      </c>
    </row>
    <row r="27" spans="3:16" x14ac:dyDescent="0.25">
      <c r="C27" s="11" t="s">
        <v>38</v>
      </c>
      <c r="D27" s="14">
        <f>$D$14-D19</f>
        <v>7.6433391430109181E-3</v>
      </c>
      <c r="E27" s="14">
        <f>$E$14-E19</f>
        <v>2.4832060755545851E-2</v>
      </c>
      <c r="F27" s="14">
        <f>$F$14-F19</f>
        <v>1.8383680363499279E-2</v>
      </c>
      <c r="G27" s="14">
        <f>$G$14-G19</f>
        <v>3.6456983086941105E-2</v>
      </c>
    </row>
    <row r="28" spans="3:16" x14ac:dyDescent="0.25">
      <c r="C28" s="11" t="s">
        <v>39</v>
      </c>
      <c r="D28" s="14">
        <f>$D$14-D20</f>
        <v>3.0573356572043672E-2</v>
      </c>
      <c r="E28" s="14">
        <f>$E$14-E20</f>
        <v>3.7248091133318777E-2</v>
      </c>
      <c r="F28" s="14">
        <f>$F$14-F20</f>
        <v>0</v>
      </c>
      <c r="G28" s="14">
        <f>$G$14-G20</f>
        <v>5.8331172939105773E-2</v>
      </c>
    </row>
    <row r="29" spans="3:16" x14ac:dyDescent="0.25">
      <c r="C29" s="11" t="s">
        <v>40</v>
      </c>
      <c r="D29" s="14">
        <f>$D$14-D21</f>
        <v>2.6751687000538212E-2</v>
      </c>
      <c r="E29" s="14">
        <f>$E$14-E21</f>
        <v>2.8970737548136827E-2</v>
      </c>
      <c r="F29" s="14">
        <f>$F$14-F21</f>
        <v>1.2255786908999512E-2</v>
      </c>
      <c r="G29" s="14">
        <f>$G$14-G21</f>
        <v>5.3470241860846958E-2</v>
      </c>
    </row>
    <row r="30" spans="3:16" x14ac:dyDescent="0.25">
      <c r="C30" s="11" t="s">
        <v>41</v>
      </c>
      <c r="D30" s="14">
        <f>$D$14-D22</f>
        <v>2.0382237714695779E-2</v>
      </c>
      <c r="E30" s="14">
        <f>$E$14-E22</f>
        <v>0</v>
      </c>
      <c r="F30" s="14">
        <f>$F$14-F22</f>
        <v>6.2810907908622537E-2</v>
      </c>
      <c r="G30" s="14">
        <f>$G$14-G22</f>
        <v>4.8609310782588143E-2</v>
      </c>
      <c r="M30" s="30"/>
      <c r="N30" s="30"/>
      <c r="O30" s="30"/>
      <c r="P30" s="30"/>
    </row>
    <row r="31" spans="3:16" x14ac:dyDescent="0.25">
      <c r="C31" s="11" t="s">
        <v>42</v>
      </c>
      <c r="D31" s="14">
        <f>$D$14-D23</f>
        <v>0</v>
      </c>
      <c r="E31" s="14">
        <f>$E$14-E23</f>
        <v>4.8284562580228042E-2</v>
      </c>
      <c r="F31" s="14">
        <f>$F$14-F23</f>
        <v>3.8299334090623499E-2</v>
      </c>
      <c r="G31" s="14">
        <f>$G$14-G23</f>
        <v>0</v>
      </c>
    </row>
    <row r="32" spans="3:16" ht="15.75" thickBot="1" x14ac:dyDescent="0.3">
      <c r="M32" s="16"/>
      <c r="N32" s="16"/>
      <c r="O32" s="16"/>
      <c r="P32" s="16"/>
    </row>
    <row r="33" spans="3:5" ht="15.75" thickBot="1" x14ac:dyDescent="0.3">
      <c r="C33" s="28" t="s">
        <v>45</v>
      </c>
      <c r="D33" s="25"/>
      <c r="E33" s="22" t="s">
        <v>37</v>
      </c>
    </row>
    <row r="34" spans="3:5" x14ac:dyDescent="0.25">
      <c r="C34" s="11" t="s">
        <v>38</v>
      </c>
      <c r="D34" s="20">
        <f>SUM(D27:G27)</f>
        <v>8.7316063348997164E-2</v>
      </c>
      <c r="E34" s="21">
        <v>2</v>
      </c>
    </row>
    <row r="35" spans="3:5" x14ac:dyDescent="0.25">
      <c r="C35" s="11" t="s">
        <v>39</v>
      </c>
      <c r="D35" s="20">
        <f t="shared" ref="D35:D38" si="0">SUM(D28:G28)</f>
        <v>0.12615262064446822</v>
      </c>
      <c r="E35" s="18">
        <v>4</v>
      </c>
    </row>
    <row r="36" spans="3:5" x14ac:dyDescent="0.25">
      <c r="C36" s="11" t="s">
        <v>40</v>
      </c>
      <c r="D36" s="20">
        <f t="shared" si="0"/>
        <v>0.1214484533185215</v>
      </c>
      <c r="E36" s="18">
        <v>3</v>
      </c>
    </row>
    <row r="37" spans="3:5" x14ac:dyDescent="0.25">
      <c r="C37" s="11" t="s">
        <v>41</v>
      </c>
      <c r="D37" s="20">
        <f t="shared" si="0"/>
        <v>0.13180245640590646</v>
      </c>
      <c r="E37" s="18">
        <v>5</v>
      </c>
    </row>
    <row r="38" spans="3:5" ht="15.75" thickBot="1" x14ac:dyDescent="0.3">
      <c r="C38" s="11" t="s">
        <v>42</v>
      </c>
      <c r="D38" s="20">
        <f t="shared" si="0"/>
        <v>8.6583896670851535E-2</v>
      </c>
      <c r="E38" s="19">
        <v>1</v>
      </c>
    </row>
  </sheetData>
  <mergeCells count="7">
    <mergeCell ref="C33:D33"/>
    <mergeCell ref="M2:N2"/>
    <mergeCell ref="D11:G11"/>
    <mergeCell ref="C16:G16"/>
    <mergeCell ref="C25:G25"/>
    <mergeCell ref="M30:P30"/>
    <mergeCell ref="C2:G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MAIRCA</vt:lpstr>
      <vt:lpstr>Critérios</vt:lpstr>
      <vt:lpstr>Mão na massa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Pinheiro</dc:creator>
  <cp:lastModifiedBy>Usuario</cp:lastModifiedBy>
  <dcterms:created xsi:type="dcterms:W3CDTF">2023-02-03T13:52:18Z</dcterms:created>
  <dcterms:modified xsi:type="dcterms:W3CDTF">2023-07-06T00:44:05Z</dcterms:modified>
</cp:coreProperties>
</file>