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9795456\OneDrive - Banco do Brasil S.A\Documentos\Fortaleza Real\Documentos gerais\"/>
    </mc:Choice>
  </mc:AlternateContent>
  <xr:revisionPtr revIDLastSave="0" documentId="13_ncr:1_{D7AFB72E-8A94-4D16-BC4E-069703F06DDB}" xr6:coauthVersionLast="47" xr6:coauthVersionMax="47" xr10:uidLastSave="{00000000-0000-0000-0000-000000000000}"/>
  <bookViews>
    <workbookView xWindow="-110" yWindow="-110" windowWidth="19420" windowHeight="10300" firstSheet="6" activeTab="8" xr2:uid="{00000000-000D-0000-FFFF-FFFF00000000}"/>
  </bookViews>
  <sheets>
    <sheet name="Orçamento Campori (Realizado)" sheetId="1" r:id="rId1"/>
    <sheet name="Pagamento Campori" sheetId="6" r:id="rId2"/>
    <sheet name="Doações" sheetId="10" r:id="rId3"/>
    <sheet name="Saídas" sheetId="11" r:id="rId4"/>
    <sheet name="Caixa Do Clube" sheetId="9" r:id="rId5"/>
    <sheet name="Lista de Membros" sheetId="3" r:id="rId6"/>
    <sheet name="Vendas - 2024-11-24" sheetId="2" r:id="rId7"/>
    <sheet name="Vendas - 27-10-2024" sheetId="4" r:id="rId8"/>
    <sheet name="Vendas - 2024-12-15 (Pão mel)" sheetId="8" r:id="rId9"/>
    <sheet name="Inventário de Bens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VJkXVW5xGgswmz/w56twxRGv0+A/59UvZnoLNGBlwA="/>
    </ext>
  </extLst>
</workbook>
</file>

<file path=xl/calcChain.xml><?xml version="1.0" encoding="utf-8"?>
<calcChain xmlns="http://schemas.openxmlformats.org/spreadsheetml/2006/main">
  <c r="D2" i="11" l="1"/>
  <c r="D2" i="10"/>
  <c r="A14" i="9"/>
  <c r="F2" i="11"/>
  <c r="A8" i="9"/>
  <c r="F2" i="10"/>
  <c r="W6" i="8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E104" i="8"/>
  <c r="F104" i="8"/>
  <c r="G104" i="8"/>
  <c r="H104" i="8"/>
  <c r="I104" i="8"/>
  <c r="D104" i="8"/>
  <c r="I103" i="8"/>
  <c r="E103" i="8"/>
  <c r="F103" i="8"/>
  <c r="G103" i="8"/>
  <c r="H103" i="8"/>
  <c r="D103" i="8"/>
  <c r="W4" i="8"/>
  <c r="W5" i="8"/>
  <c r="W7" i="8"/>
  <c r="W10" i="8"/>
  <c r="W11" i="8"/>
  <c r="W12" i="8"/>
  <c r="W13" i="8"/>
  <c r="W14" i="8"/>
  <c r="W15" i="8"/>
  <c r="W16" i="8"/>
  <c r="W17" i="8"/>
  <c r="W19" i="8"/>
  <c r="W20" i="8"/>
  <c r="W21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2" i="8"/>
  <c r="J6" i="8"/>
  <c r="J7" i="8"/>
  <c r="J8" i="8"/>
  <c r="W8" i="8" s="1"/>
  <c r="J9" i="8"/>
  <c r="W9" i="8" s="1"/>
  <c r="J10" i="8"/>
  <c r="J11" i="8"/>
  <c r="J12" i="8"/>
  <c r="J13" i="8"/>
  <c r="J14" i="8"/>
  <c r="J15" i="8"/>
  <c r="J16" i="8"/>
  <c r="J17" i="8"/>
  <c r="J18" i="8"/>
  <c r="W18" i="8" s="1"/>
  <c r="J19" i="8"/>
  <c r="J20" i="8"/>
  <c r="J21" i="8"/>
  <c r="J22" i="8"/>
  <c r="W22" i="8" s="1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3" i="8"/>
  <c r="W3" i="8" s="1"/>
  <c r="J4" i="8"/>
  <c r="J5" i="8"/>
  <c r="J2" i="8"/>
  <c r="X60" i="2"/>
  <c r="H20" i="2"/>
  <c r="O20" i="2" s="1"/>
  <c r="G20" i="6"/>
  <c r="G19" i="6"/>
  <c r="G18" i="6"/>
  <c r="G17" i="6"/>
  <c r="G16" i="6"/>
  <c r="G14" i="6"/>
  <c r="G15" i="6"/>
  <c r="G13" i="6"/>
  <c r="G11" i="6"/>
  <c r="G8" i="6"/>
  <c r="G7" i="6"/>
  <c r="G6" i="6"/>
  <c r="G5" i="6"/>
  <c r="G4" i="6"/>
  <c r="G3" i="6"/>
  <c r="G2" i="6"/>
  <c r="H33" i="2"/>
  <c r="O34" i="2" s="1"/>
  <c r="Q30" i="2"/>
  <c r="X29" i="2"/>
  <c r="Q29" i="2"/>
  <c r="O29" i="2"/>
  <c r="H64" i="2"/>
  <c r="H63" i="2"/>
  <c r="Q60" i="2"/>
  <c r="H60" i="2"/>
  <c r="H59" i="2"/>
  <c r="H39" i="2"/>
  <c r="Q65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4" i="2"/>
  <c r="Q63" i="2"/>
  <c r="Q62" i="2"/>
  <c r="Q61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1" i="2"/>
  <c r="Q10" i="2"/>
  <c r="Q9" i="2"/>
  <c r="Q8" i="2"/>
  <c r="Q3" i="2"/>
  <c r="Q7" i="2"/>
  <c r="Q6" i="2"/>
  <c r="Q5" i="2"/>
  <c r="Q4" i="2"/>
  <c r="Q2" i="2"/>
  <c r="H3" i="2"/>
  <c r="H4" i="2"/>
  <c r="H5" i="2"/>
  <c r="H6" i="2"/>
  <c r="O6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O32" i="2" s="1"/>
  <c r="H32" i="2"/>
  <c r="H34" i="2"/>
  <c r="H35" i="2"/>
  <c r="H36" i="2"/>
  <c r="H37" i="2"/>
  <c r="H40" i="2"/>
  <c r="H41" i="2"/>
  <c r="H42" i="2"/>
  <c r="O43" i="2" s="1"/>
  <c r="H43" i="2"/>
  <c r="H44" i="2"/>
  <c r="H45" i="2"/>
  <c r="H46" i="2"/>
  <c r="O47" i="2" s="1"/>
  <c r="H47" i="2"/>
  <c r="H48" i="2"/>
  <c r="O49" i="2" s="1"/>
  <c r="H49" i="2"/>
  <c r="H50" i="2"/>
  <c r="H51" i="2"/>
  <c r="H52" i="2"/>
  <c r="H53" i="2"/>
  <c r="H54" i="2"/>
  <c r="H55" i="2"/>
  <c r="H56" i="2"/>
  <c r="H57" i="2"/>
  <c r="H58" i="2"/>
  <c r="H61" i="2"/>
  <c r="H62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O3" i="2"/>
  <c r="O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1" i="2"/>
  <c r="O22" i="2"/>
  <c r="O23" i="2"/>
  <c r="O24" i="2"/>
  <c r="O25" i="2"/>
  <c r="O26" i="2"/>
  <c r="O27" i="2"/>
  <c r="O28" i="2"/>
  <c r="O30" i="2"/>
  <c r="O31" i="2"/>
  <c r="O33" i="2"/>
  <c r="O35" i="2"/>
  <c r="O36" i="2"/>
  <c r="O37" i="2"/>
  <c r="O38" i="2"/>
  <c r="O39" i="2"/>
  <c r="O40" i="2"/>
  <c r="O41" i="2"/>
  <c r="O42" i="2"/>
  <c r="O44" i="2"/>
  <c r="O45" i="2"/>
  <c r="O46" i="2"/>
  <c r="O48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K2" i="2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J4" i="4"/>
  <c r="J5" i="4" s="1"/>
  <c r="W3" i="4"/>
  <c r="J7" i="4" s="1"/>
  <c r="J8" i="4" s="1"/>
  <c r="F22" i="3"/>
  <c r="E22" i="3"/>
  <c r="D22" i="3"/>
  <c r="C22" i="3"/>
  <c r="B22" i="3"/>
  <c r="H2" i="2"/>
  <c r="B31" i="1"/>
  <c r="B14" i="1"/>
  <c r="C11" i="1"/>
  <c r="F6" i="1" s="1"/>
  <c r="B11" i="1"/>
  <c r="G6" i="1" s="1"/>
  <c r="I6" i="1"/>
  <c r="B24" i="3" l="1"/>
  <c r="N2" i="8"/>
  <c r="N4" i="8" s="1"/>
  <c r="O4" i="8" s="1"/>
  <c r="N8" i="8"/>
  <c r="N10" i="8" s="1"/>
  <c r="A11" i="9" s="1"/>
  <c r="H3" i="3"/>
  <c r="H6" i="3"/>
  <c r="J3" i="6"/>
  <c r="I12" i="1" s="1"/>
  <c r="H6" i="1"/>
  <c r="K12" i="2"/>
  <c r="O2" i="2"/>
  <c r="K6" i="2" s="1"/>
  <c r="X2" i="2"/>
  <c r="K5" i="2" s="1"/>
  <c r="K3" i="2"/>
  <c r="J10" i="4"/>
  <c r="N12" i="8" l="1"/>
  <c r="O10" i="8"/>
  <c r="K8" i="2"/>
  <c r="H12" i="1" l="1"/>
  <c r="E12" i="1" s="1"/>
  <c r="E15" i="1" s="1"/>
  <c r="I9" i="1" s="1"/>
  <c r="A5" i="9"/>
  <c r="D2" i="9" s="1"/>
  <c r="G9" i="1" l="1"/>
</calcChain>
</file>

<file path=xl/sharedStrings.xml><?xml version="1.0" encoding="utf-8"?>
<sst xmlns="http://schemas.openxmlformats.org/spreadsheetml/2006/main" count="884" uniqueCount="328">
  <si>
    <t>Orçamento Inscrições Campori APV - 2025</t>
  </si>
  <si>
    <t>Preço por inscrição</t>
  </si>
  <si>
    <t>Unidades</t>
  </si>
  <si>
    <t>Ativos</t>
  </si>
  <si>
    <t>Total</t>
  </si>
  <si>
    <t>Sem diretoria</t>
  </si>
  <si>
    <t>Ativos sem diretoria</t>
  </si>
  <si>
    <t>Leão</t>
  </si>
  <si>
    <t>Expectativa de Pagamento</t>
  </si>
  <si>
    <t>Polar</t>
  </si>
  <si>
    <t>Vombate</t>
  </si>
  <si>
    <t>Valor em Caixa</t>
  </si>
  <si>
    <t xml:space="preserve">Valor a conseguir para os desbravadores </t>
  </si>
  <si>
    <t>Valor Total a conseguir</t>
  </si>
  <si>
    <t>Águia Real</t>
  </si>
  <si>
    <t>Falcão (Diretoria)</t>
  </si>
  <si>
    <t>Total Desbravadores</t>
  </si>
  <si>
    <t>Valor em Mãos</t>
  </si>
  <si>
    <t>Doações</t>
  </si>
  <si>
    <t>Vendas</t>
  </si>
  <si>
    <t>Pagamento da Diretoria</t>
  </si>
  <si>
    <t>Inscrições por padrinho</t>
  </si>
  <si>
    <t>Valor</t>
  </si>
  <si>
    <t>Pais que pagarão</t>
  </si>
  <si>
    <t>Diessica</t>
  </si>
  <si>
    <t>Edivanio</t>
  </si>
  <si>
    <t>Luciene</t>
  </si>
  <si>
    <t>Kelly</t>
  </si>
  <si>
    <t>cleyce</t>
  </si>
  <si>
    <t>Nome</t>
  </si>
  <si>
    <t xml:space="preserve">Endereço </t>
  </si>
  <si>
    <t>Telefone</t>
  </si>
  <si>
    <t>Quantidade</t>
  </si>
  <si>
    <t>Sabores</t>
  </si>
  <si>
    <t>Vendedor</t>
  </si>
  <si>
    <t xml:space="preserve">Situação </t>
  </si>
  <si>
    <t>Eduarda</t>
  </si>
  <si>
    <t xml:space="preserve">Retirar na reunião </t>
  </si>
  <si>
    <t>2 - Maracujá</t>
  </si>
  <si>
    <t>Wanderson</t>
  </si>
  <si>
    <t>PAGO</t>
  </si>
  <si>
    <t>Patrick</t>
  </si>
  <si>
    <t xml:space="preserve">Entregar no serviço </t>
  </si>
  <si>
    <t xml:space="preserve">Wanderson </t>
  </si>
  <si>
    <t xml:space="preserve">Matheus </t>
  </si>
  <si>
    <t xml:space="preserve">Fabricio </t>
  </si>
  <si>
    <t>Luiz Tavares</t>
  </si>
  <si>
    <t xml:space="preserve">Leão </t>
  </si>
  <si>
    <t>Rodrigo</t>
  </si>
  <si>
    <t>Gustavo</t>
  </si>
  <si>
    <t>Esther</t>
  </si>
  <si>
    <t>Vivi</t>
  </si>
  <si>
    <t>Gabriel</t>
  </si>
  <si>
    <t>João Victor</t>
  </si>
  <si>
    <t>Nathiely</t>
  </si>
  <si>
    <t xml:space="preserve">Jhovana </t>
  </si>
  <si>
    <t>Pedro</t>
  </si>
  <si>
    <t>Joalisson</t>
  </si>
  <si>
    <t>Duda</t>
  </si>
  <si>
    <t xml:space="preserve">Henrique </t>
  </si>
  <si>
    <t xml:space="preserve">Kaio </t>
  </si>
  <si>
    <t>Gleice</t>
  </si>
  <si>
    <t xml:space="preserve">Fernanda </t>
  </si>
  <si>
    <t>Fabiano</t>
  </si>
  <si>
    <t>Luiz</t>
  </si>
  <si>
    <t>Samuel</t>
  </si>
  <si>
    <t>Sabrina</t>
  </si>
  <si>
    <t>Victoria</t>
  </si>
  <si>
    <t>Jesus</t>
  </si>
  <si>
    <t>Ruth</t>
  </si>
  <si>
    <t>Ryan</t>
  </si>
  <si>
    <t xml:space="preserve">Alexandre </t>
  </si>
  <si>
    <t>João</t>
  </si>
  <si>
    <t>Adriana</t>
  </si>
  <si>
    <t xml:space="preserve">Kauã </t>
  </si>
  <si>
    <t>Thainá</t>
  </si>
  <si>
    <t>Davi</t>
  </si>
  <si>
    <t>Gabriela</t>
  </si>
  <si>
    <t>TOTAL</t>
  </si>
  <si>
    <t>TOTAL DESBRAVADORES</t>
  </si>
  <si>
    <t>COMPRAS</t>
  </si>
  <si>
    <t>Endereço</t>
  </si>
  <si>
    <t>Contato</t>
  </si>
  <si>
    <t>Forma de 
Pagamento</t>
  </si>
  <si>
    <t>Situação</t>
  </si>
  <si>
    <t>Valor da Marmita</t>
  </si>
  <si>
    <t>Andressa</t>
  </si>
  <si>
    <t>Av. do Contorno, 598</t>
  </si>
  <si>
    <t>55 (11) 95818-0031</t>
  </si>
  <si>
    <t>PIX</t>
  </si>
  <si>
    <t>Jhovana</t>
  </si>
  <si>
    <t>entregue</t>
  </si>
  <si>
    <t>Kelly Lacerda</t>
  </si>
  <si>
    <t>R. José Coutinho da Silva, 398</t>
  </si>
  <si>
    <t>55 (11) 96959-6700</t>
  </si>
  <si>
    <t>Total Vendido</t>
  </si>
  <si>
    <t>Nazaré</t>
  </si>
  <si>
    <t>R. José de Souza Mendes, 74</t>
  </si>
  <si>
    <t>55 (11) 98930-7911</t>
  </si>
  <si>
    <t>Flavio</t>
  </si>
  <si>
    <t>R. Manoel Marques Brasão</t>
  </si>
  <si>
    <t>55 (11) 96250-5187</t>
  </si>
  <si>
    <t>A PAGAR</t>
  </si>
  <si>
    <t>R. Irapuã, 215</t>
  </si>
  <si>
    <t>55 (11) 96020-2927</t>
  </si>
  <si>
    <t xml:space="preserve">entregue </t>
  </si>
  <si>
    <t>Total Pago</t>
  </si>
  <si>
    <t>R. Poço Branco, 195</t>
  </si>
  <si>
    <t>55 (88) 99251-9066</t>
  </si>
  <si>
    <t>Total Arrecadado</t>
  </si>
  <si>
    <t>Lili</t>
  </si>
  <si>
    <t>R. Nicolau Felippe, 406</t>
  </si>
  <si>
    <t>55 (11) 98592-9172</t>
  </si>
  <si>
    <t>Lucas</t>
  </si>
  <si>
    <t>Av. Sorata, 809 - Jd Lenize</t>
  </si>
  <si>
    <t>55 (11) 94827-0494</t>
  </si>
  <si>
    <t>Valor a Receber</t>
  </si>
  <si>
    <t>Mazinha</t>
  </si>
  <si>
    <t>R. Kazuko Fuji Shimizu, 282</t>
  </si>
  <si>
    <t>55 (11) 98032-6619</t>
  </si>
  <si>
    <t>DINHEIRO</t>
  </si>
  <si>
    <t>Darci</t>
  </si>
  <si>
    <t>R. Wanderley Gonçalves de Rocha, 49</t>
  </si>
  <si>
    <t>55 (11) 95598-9825</t>
  </si>
  <si>
    <t>Henrique</t>
  </si>
  <si>
    <t>Eliana</t>
  </si>
  <si>
    <t>Travessa Tucurutu, 59 - St. Dumont</t>
  </si>
  <si>
    <t>55 (11) 99411-1550</t>
  </si>
  <si>
    <t>Glorineide</t>
  </si>
  <si>
    <t>R. Manoel Marques Brasão, 93</t>
  </si>
  <si>
    <t>55 (11) 94655-0516</t>
  </si>
  <si>
    <t>Alessandra</t>
  </si>
  <si>
    <t>R. Maria de Fátima Stande, 458</t>
  </si>
  <si>
    <t>55 (11) 98984-3712</t>
  </si>
  <si>
    <t>Fátima</t>
  </si>
  <si>
    <t>Viela Tibre, 17, Jd São João</t>
  </si>
  <si>
    <t>55 (11) 96663-1702</t>
  </si>
  <si>
    <t>Cinthia</t>
  </si>
  <si>
    <t>R. Taboleiro Grande, 175 - St. Dumont</t>
  </si>
  <si>
    <t>55 (11) 98220-9224</t>
  </si>
  <si>
    <t>Gildevan</t>
  </si>
  <si>
    <t>R. Luis Caputo</t>
  </si>
  <si>
    <t>55 (11) 98898-4859</t>
  </si>
  <si>
    <t>Marcos</t>
  </si>
  <si>
    <t>Rocinha</t>
  </si>
  <si>
    <t>55 (11) 98876-0368</t>
  </si>
  <si>
    <t>Bruno</t>
  </si>
  <si>
    <t>Est. Do Saboo, 1425</t>
  </si>
  <si>
    <t>55 (11) 94603-8869</t>
  </si>
  <si>
    <t>Kauã</t>
  </si>
  <si>
    <t>A retirar</t>
  </si>
  <si>
    <t>55 (11) 968042283</t>
  </si>
  <si>
    <t>Av. José Brumati, 962, AP 12, Bloco I</t>
  </si>
  <si>
    <t>55 (11) 93017-7589</t>
  </si>
  <si>
    <t>Bia</t>
  </si>
  <si>
    <t>55 (11) 95708-7464</t>
  </si>
  <si>
    <t>Estrada do Nazaré</t>
  </si>
  <si>
    <t>55 (11) 97952-6699</t>
  </si>
  <si>
    <t xml:space="preserve">Manoel </t>
  </si>
  <si>
    <t>55 (77) 98121-8577</t>
  </si>
  <si>
    <t>Neide</t>
  </si>
  <si>
    <t>55 (11) 96943-9476</t>
  </si>
  <si>
    <t>Jessica (Mãe da Emily)</t>
  </si>
  <si>
    <t>55 (11) 98048-5178</t>
  </si>
  <si>
    <t>Suzana</t>
  </si>
  <si>
    <t>Ao lado da casa da Diessica</t>
  </si>
  <si>
    <t>Luciana</t>
  </si>
  <si>
    <t>R. Manuel dos Santos Alcaide, 70
Jardim Portugal</t>
  </si>
  <si>
    <t>55 (11) 94865-2999</t>
  </si>
  <si>
    <t>Natália</t>
  </si>
  <si>
    <t>Av. José Brumati, 1430</t>
  </si>
  <si>
    <t>Marlene</t>
  </si>
  <si>
    <t>R. Luis Caputo, 1122</t>
  </si>
  <si>
    <t>55 (11) 97056-8175</t>
  </si>
  <si>
    <t>Lilian</t>
  </si>
  <si>
    <t>R. Valdecir Manoel Ribeiro, 208</t>
  </si>
  <si>
    <t>55 (11) 93908-7374</t>
  </si>
  <si>
    <t>Luis Gustavo</t>
  </si>
  <si>
    <t>Mara</t>
  </si>
  <si>
    <t>Padaria da Mãe do Luis</t>
  </si>
  <si>
    <t>55 (11) 98033-5212</t>
  </si>
  <si>
    <t>Descrição do bem</t>
  </si>
  <si>
    <t>Estado do(s) item(ns)</t>
  </si>
  <si>
    <t>Valor estimado por item (em R$)</t>
  </si>
  <si>
    <t>Valor Total</t>
  </si>
  <si>
    <t>Valor Total dos bens</t>
  </si>
  <si>
    <t>Bolos pagos</t>
  </si>
  <si>
    <t>Valor Arrecadado</t>
  </si>
  <si>
    <t>2 - Limão</t>
  </si>
  <si>
    <t>1 - Maracujá
1 - Limão</t>
  </si>
  <si>
    <t>55 (11) 96797-1449</t>
  </si>
  <si>
    <t>55 (21) 96580-7035</t>
  </si>
  <si>
    <t>55 (21) 98879-4220</t>
  </si>
  <si>
    <t>55 (12) 99178-3277</t>
  </si>
  <si>
    <t>55 (21) 98313-7699</t>
  </si>
  <si>
    <t>Natasha</t>
  </si>
  <si>
    <t>Entregar na escola</t>
  </si>
  <si>
    <t>1 - Limão</t>
  </si>
  <si>
    <t>1 - Limão
1 - Maracujá</t>
  </si>
  <si>
    <t>Kamily</t>
  </si>
  <si>
    <t>Alexandre</t>
  </si>
  <si>
    <t>Gabriely</t>
  </si>
  <si>
    <t>Entregar na reunião</t>
  </si>
  <si>
    <t>Ary</t>
  </si>
  <si>
    <t>Emily</t>
  </si>
  <si>
    <t>2 - Limão
1 - Maracujá</t>
  </si>
  <si>
    <t>Rua Herminia Biágio Santana</t>
  </si>
  <si>
    <t>1 - Maracujá</t>
  </si>
  <si>
    <t xml:space="preserve">Rua Luis Caputo, </t>
  </si>
  <si>
    <t>Rua Maria de Fátima Stande 458</t>
  </si>
  <si>
    <t>Alessandro</t>
  </si>
  <si>
    <t>Sortear na igreja</t>
  </si>
  <si>
    <t>3 - Limão
3 - Maracujá</t>
  </si>
  <si>
    <t>Rua Kazuko Fuji Shimizu, 287</t>
  </si>
  <si>
    <t>Kauê</t>
  </si>
  <si>
    <t>3 - Maracujá
3 - Limão</t>
  </si>
  <si>
    <t>Bira</t>
  </si>
  <si>
    <t>Rosa</t>
  </si>
  <si>
    <t>Rua Luiz Caputo 618</t>
  </si>
  <si>
    <t>Rua Luiz Caputo 587</t>
  </si>
  <si>
    <t>Rua José de Sousa Mendes 74</t>
  </si>
  <si>
    <t>Rua Irapuã 215</t>
  </si>
  <si>
    <t>Camila</t>
  </si>
  <si>
    <t>Letícia</t>
  </si>
  <si>
    <t>Thomaz</t>
  </si>
  <si>
    <t>Felipe Fernandes</t>
  </si>
  <si>
    <t>2 - Maracujá
1 - Limão</t>
  </si>
  <si>
    <t>55 (21) 98711-4717</t>
  </si>
  <si>
    <t>Cleyciane</t>
  </si>
  <si>
    <t>Retira no culto no domingo a noite</t>
  </si>
  <si>
    <t>Travesa Tucurutu 59, St Dumont</t>
  </si>
  <si>
    <t>Micheli</t>
  </si>
  <si>
    <t>Givanildo</t>
  </si>
  <si>
    <t>Entregar em casa</t>
  </si>
  <si>
    <t>2 - Limão
2 - Maracujá</t>
  </si>
  <si>
    <t>5 - Maracujá
5 - Limão</t>
  </si>
  <si>
    <t>Amanda</t>
  </si>
  <si>
    <t>Franklin</t>
  </si>
  <si>
    <t xml:space="preserve">3 - Maracujá </t>
  </si>
  <si>
    <t>Danielly</t>
  </si>
  <si>
    <t>1 - Limão
2 - Maracujá</t>
  </si>
  <si>
    <t>Nisea</t>
  </si>
  <si>
    <t>Lola</t>
  </si>
  <si>
    <t>Eduardo</t>
  </si>
  <si>
    <t>Clara</t>
  </si>
  <si>
    <t>Rose</t>
  </si>
  <si>
    <t>Jéssica</t>
  </si>
  <si>
    <t>Edson</t>
  </si>
  <si>
    <t>Beatriz</t>
  </si>
  <si>
    <t>Fia</t>
  </si>
  <si>
    <t>Kawane</t>
  </si>
  <si>
    <t>Raisa</t>
  </si>
  <si>
    <t>Alehandra</t>
  </si>
  <si>
    <t>2 - Maracujá
2 - Limão</t>
  </si>
  <si>
    <t>Erik</t>
  </si>
  <si>
    <t>Ana Júlia</t>
  </si>
  <si>
    <t>Pai da Kamily</t>
  </si>
  <si>
    <t>Débora</t>
  </si>
  <si>
    <t>Diogo</t>
  </si>
  <si>
    <t>Lázaro</t>
  </si>
  <si>
    <t>9 - Limão
5 - Maracujá</t>
  </si>
  <si>
    <t>Jô</t>
  </si>
  <si>
    <t>Saídas</t>
  </si>
  <si>
    <t>2 - Limão
4 - Maracujá</t>
  </si>
  <si>
    <t>1ª Parcela</t>
  </si>
  <si>
    <t>2ª Parcela</t>
  </si>
  <si>
    <t>3ª Parcela</t>
  </si>
  <si>
    <t>4ª Parcela</t>
  </si>
  <si>
    <t>5ª Parcela</t>
  </si>
  <si>
    <t>Nathy</t>
  </si>
  <si>
    <t>ISENÇÃO</t>
  </si>
  <si>
    <t>Parcela</t>
  </si>
  <si>
    <t>TOTAL ARRECADO</t>
  </si>
  <si>
    <t>Porcentagem de Diretoria</t>
  </si>
  <si>
    <t>Porcentagem de Desbravadores</t>
  </si>
  <si>
    <t>NOME</t>
  </si>
  <si>
    <t>ENDEREÇO</t>
  </si>
  <si>
    <t>CONTATO</t>
  </si>
  <si>
    <t>PRESTÍGIO</t>
  </si>
  <si>
    <t>DOCE DE LEITE</t>
  </si>
  <si>
    <t>BRIGADEIRO</t>
  </si>
  <si>
    <t>LIMÃO</t>
  </si>
  <si>
    <t>MARACUJÁ</t>
  </si>
  <si>
    <t>PAÇOCA</t>
  </si>
  <si>
    <t>VENDEDOR</t>
  </si>
  <si>
    <t>SITUAÇÃO</t>
  </si>
  <si>
    <t>TOTAL VENDIDO</t>
  </si>
  <si>
    <t>VALOR DO PÃO DE MEL</t>
  </si>
  <si>
    <t>TOTAL PAGO</t>
  </si>
  <si>
    <t>TOTAL RECEBIDO</t>
  </si>
  <si>
    <t>TOTAL A RECEBER</t>
  </si>
  <si>
    <t>LUCIENE</t>
  </si>
  <si>
    <t>Tusa</t>
  </si>
  <si>
    <t>Leo</t>
  </si>
  <si>
    <t>VALOR TOTAL A RECEBER</t>
  </si>
  <si>
    <t>LUCRO A RECEBER</t>
  </si>
  <si>
    <t>LUCRO RECEBIDO</t>
  </si>
  <si>
    <t>Kauan</t>
  </si>
  <si>
    <t>Nikolas</t>
  </si>
  <si>
    <t>WANDERSON</t>
  </si>
  <si>
    <t>Célia</t>
  </si>
  <si>
    <t>Marines</t>
  </si>
  <si>
    <t>JHOVANA</t>
  </si>
  <si>
    <t>Elias</t>
  </si>
  <si>
    <t>JOÃO</t>
  </si>
  <si>
    <t>Thalissa</t>
  </si>
  <si>
    <t>JOÃO VICTOR</t>
  </si>
  <si>
    <t>HENRIQUE</t>
  </si>
  <si>
    <t>Leonardo</t>
  </si>
  <si>
    <t>Matheus</t>
  </si>
  <si>
    <t>Joanderson</t>
  </si>
  <si>
    <t>Valor no caixa da igreja</t>
  </si>
  <si>
    <t>Valor na minha Conta</t>
  </si>
  <si>
    <t>Valor Total Disponível</t>
  </si>
  <si>
    <t>FABIANO</t>
  </si>
  <si>
    <t>MARLENE</t>
  </si>
  <si>
    <t>ENTREGUE</t>
  </si>
  <si>
    <t>KAMILY</t>
  </si>
  <si>
    <t>Doador</t>
  </si>
  <si>
    <t>Data da Doação</t>
  </si>
  <si>
    <t>Valor Doado</t>
  </si>
  <si>
    <t>Link do Comprovante</t>
  </si>
  <si>
    <t>Total em Doação</t>
  </si>
  <si>
    <t>Descrição Da Compra</t>
  </si>
  <si>
    <t>Data da Compra</t>
  </si>
  <si>
    <t>Valor da Compra</t>
  </si>
  <si>
    <t>Total em Saídas</t>
  </si>
  <si>
    <t>Compra de 2 pins de 
excelência na 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</si>
</sst>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6"/>
      <color theme="1"/>
      <name val="Roboto Mono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4"/>
      <color rgb="FF000000"/>
      <name val="ADLaM Display"/>
    </font>
    <font>
      <sz val="10"/>
      <name val="Arial"/>
    </font>
    <font>
      <b/>
      <sz val="10"/>
      <color theme="1"/>
      <name val="ADLaM Display"/>
    </font>
    <font>
      <b/>
      <sz val="12"/>
      <color theme="1"/>
      <name val="Roboto Mono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ADLaM Display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A6E3B6"/>
        <bgColor rgb="FFA6E3B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3" xfId="0" applyFont="1" applyBorder="1"/>
    <xf numFmtId="0" fontId="15" fillId="0" borderId="1" xfId="0" applyFont="1" applyBorder="1"/>
    <xf numFmtId="0" fontId="4" fillId="0" borderId="3" xfId="0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13" fillId="0" borderId="3" xfId="0" applyFont="1" applyBorder="1" applyAlignment="1">
      <alignment horizontal="right" vertical="center"/>
    </xf>
    <xf numFmtId="0" fontId="13" fillId="0" borderId="0" xfId="0" applyFont="1"/>
    <xf numFmtId="0" fontId="4" fillId="0" borderId="4" xfId="0" applyFont="1" applyBorder="1"/>
    <xf numFmtId="0" fontId="0" fillId="0" borderId="5" xfId="0" applyBorder="1"/>
    <xf numFmtId="0" fontId="17" fillId="0" borderId="5" xfId="0" applyFont="1" applyBorder="1"/>
    <xf numFmtId="0" fontId="16" fillId="0" borderId="5" xfId="0" applyFont="1" applyBorder="1"/>
    <xf numFmtId="0" fontId="0" fillId="0" borderId="5" xfId="0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5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9" fillId="0" borderId="5" xfId="0" applyFont="1" applyBorder="1"/>
    <xf numFmtId="1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8" fillId="0" borderId="5" xfId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center"/>
    </xf>
    <xf numFmtId="0" fontId="10" fillId="0" borderId="2" xfId="0" applyFont="1" applyBorder="1"/>
  </cellXfs>
  <cellStyles count="2">
    <cellStyle name="Hiperlink" xfId="1" builtinId="8"/>
    <cellStyle name="Normal" xfId="0" builtinId="0"/>
  </cellStyles>
  <dxfs count="22"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solid">
          <fgColor rgb="FFF28E85"/>
          <bgColor rgb="FFF28E85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rgb="FF00B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3"/>
      </font>
      <fill>
        <patternFill>
          <bgColor rgb="FF28903C"/>
        </patternFill>
      </fill>
    </dxf>
    <dxf>
      <font>
        <color theme="3"/>
      </font>
      <fill>
        <patternFill>
          <bgColor rgb="FF28903C"/>
        </patternFill>
      </fill>
    </dxf>
  </dxfs>
  <tableStyles count="0" defaultTableStyle="TableStyleMedium2" defaultPivotStyle="PivotStyleLight16"/>
  <colors>
    <mruColors>
      <color rgb="FF289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I1000"/>
  <sheetViews>
    <sheetView workbookViewId="0">
      <selection activeCell="I12" sqref="I12"/>
    </sheetView>
  </sheetViews>
  <sheetFormatPr defaultColWidth="12.6328125" defaultRowHeight="15" customHeight="1" x14ac:dyDescent="0.25"/>
  <cols>
    <col min="1" max="1" width="19.7265625" customWidth="1"/>
    <col min="2" max="4" width="12.6328125" customWidth="1"/>
    <col min="5" max="5" width="22.36328125" customWidth="1"/>
    <col min="6" max="6" width="12.6328125" customWidth="1"/>
    <col min="7" max="7" width="34.90625" bestFit="1" customWidth="1"/>
    <col min="8" max="8" width="18" customWidth="1"/>
    <col min="9" max="9" width="19.453125" customWidth="1"/>
  </cols>
  <sheetData>
    <row r="1" spans="1:9" ht="23" x14ac:dyDescent="0.6">
      <c r="C1" s="59" t="s">
        <v>0</v>
      </c>
      <c r="D1" s="60"/>
      <c r="E1" s="60"/>
      <c r="F1" s="60"/>
      <c r="G1" s="60"/>
    </row>
    <row r="2" spans="1:9" ht="15.75" customHeight="1" x14ac:dyDescent="0.25"/>
    <row r="3" spans="1:9" ht="15.75" customHeight="1" x14ac:dyDescent="0.3">
      <c r="A3" s="1" t="s">
        <v>1</v>
      </c>
      <c r="B3" s="2">
        <v>225</v>
      </c>
    </row>
    <row r="4" spans="1:9" ht="15.75" customHeight="1" x14ac:dyDescent="0.25"/>
    <row r="5" spans="1:9" ht="15.75" customHeight="1" x14ac:dyDescent="0.3">
      <c r="A5" s="3" t="s">
        <v>2</v>
      </c>
      <c r="B5" s="3" t="s">
        <v>3</v>
      </c>
      <c r="C5" s="3" t="s">
        <v>4</v>
      </c>
      <c r="E5" s="4"/>
      <c r="F5" s="4" t="s">
        <v>4</v>
      </c>
      <c r="G5" s="4" t="s">
        <v>3</v>
      </c>
      <c r="H5" s="4" t="s">
        <v>5</v>
      </c>
      <c r="I5" s="4" t="s">
        <v>6</v>
      </c>
    </row>
    <row r="6" spans="1:9" ht="15.75" customHeight="1" x14ac:dyDescent="0.25">
      <c r="A6" s="4" t="s">
        <v>7</v>
      </c>
      <c r="B6" s="4">
        <v>8</v>
      </c>
      <c r="C6" s="4">
        <v>8</v>
      </c>
      <c r="E6" s="4" t="s">
        <v>8</v>
      </c>
      <c r="F6" s="5">
        <f>B3 * (C11+C10)</f>
        <v>7200</v>
      </c>
      <c r="G6" s="5">
        <f>B3 * (B11+B10)</f>
        <v>7200</v>
      </c>
      <c r="H6" s="5">
        <f>B3 * C11</f>
        <v>4725</v>
      </c>
      <c r="I6" s="5">
        <f>B3 * B11</f>
        <v>4725</v>
      </c>
    </row>
    <row r="7" spans="1:9" ht="15.75" customHeight="1" x14ac:dyDescent="0.25">
      <c r="A7" s="4" t="s">
        <v>9</v>
      </c>
      <c r="B7" s="4">
        <v>4</v>
      </c>
      <c r="C7" s="4">
        <v>4</v>
      </c>
    </row>
    <row r="8" spans="1:9" ht="15.75" customHeight="1" x14ac:dyDescent="0.25">
      <c r="A8" s="4" t="s">
        <v>10</v>
      </c>
      <c r="B8" s="4">
        <v>4</v>
      </c>
      <c r="C8" s="4">
        <v>4</v>
      </c>
      <c r="E8" s="4" t="s">
        <v>11</v>
      </c>
      <c r="G8" s="4" t="s">
        <v>12</v>
      </c>
      <c r="I8" s="4" t="s">
        <v>13</v>
      </c>
    </row>
    <row r="9" spans="1:9" ht="15.75" customHeight="1" x14ac:dyDescent="0.25">
      <c r="A9" s="4" t="s">
        <v>14</v>
      </c>
      <c r="B9" s="4">
        <v>5</v>
      </c>
      <c r="C9" s="4">
        <v>5</v>
      </c>
      <c r="E9" s="4">
        <v>1749.92</v>
      </c>
      <c r="G9" s="4">
        <f>I6 - E15 - (B13 + B31) * B3</f>
        <v>-2178.92</v>
      </c>
      <c r="I9" s="4">
        <f>F6 - E15</f>
        <v>1421.08</v>
      </c>
    </row>
    <row r="10" spans="1:9" ht="15.75" customHeight="1" x14ac:dyDescent="0.25">
      <c r="A10" s="4" t="s">
        <v>15</v>
      </c>
      <c r="B10" s="4">
        <v>11</v>
      </c>
      <c r="C10" s="4">
        <v>11</v>
      </c>
    </row>
    <row r="11" spans="1:9" ht="15.75" customHeight="1" x14ac:dyDescent="0.25">
      <c r="A11" s="7" t="s">
        <v>16</v>
      </c>
      <c r="B11" s="7">
        <f t="shared" ref="B11:C11" si="0">SUM(B6:B9)</f>
        <v>21</v>
      </c>
      <c r="C11" s="7">
        <f t="shared" si="0"/>
        <v>21</v>
      </c>
      <c r="E11" s="4" t="s">
        <v>17</v>
      </c>
      <c r="G11" s="4" t="s">
        <v>18</v>
      </c>
      <c r="H11" s="4" t="s">
        <v>19</v>
      </c>
      <c r="I11" s="4" t="s">
        <v>20</v>
      </c>
    </row>
    <row r="12" spans="1:9" ht="15.75" customHeight="1" x14ac:dyDescent="0.25">
      <c r="E12" s="4">
        <f>G12 + H12 + I12 - G15</f>
        <v>4029</v>
      </c>
      <c r="G12" s="4">
        <v>509</v>
      </c>
      <c r="H12" s="4">
        <f>'Vendas - 27-10-2024'!J8 + 'Vendas - 2024-11-24'!K3 + 'Vendas - 2024-12-15 (Pão mel)'!O10</f>
        <v>2750</v>
      </c>
      <c r="I12" s="4">
        <f>'Pagamento Campori'!J3</f>
        <v>900</v>
      </c>
    </row>
    <row r="13" spans="1:9" ht="15.75" customHeight="1" x14ac:dyDescent="0.25">
      <c r="A13" s="4" t="s">
        <v>21</v>
      </c>
      <c r="B13" s="4">
        <v>2</v>
      </c>
    </row>
    <row r="14" spans="1:9" ht="15.75" customHeight="1" x14ac:dyDescent="0.25">
      <c r="A14" s="4" t="s">
        <v>22</v>
      </c>
      <c r="B14" s="4">
        <f>B13 * B3</f>
        <v>450</v>
      </c>
      <c r="E14" s="4" t="s">
        <v>4</v>
      </c>
      <c r="G14" s="4" t="s">
        <v>262</v>
      </c>
    </row>
    <row r="15" spans="1:9" ht="15.75" customHeight="1" x14ac:dyDescent="0.25">
      <c r="E15" s="4">
        <f>E9 + E12</f>
        <v>5778.92</v>
      </c>
      <c r="F15" s="10"/>
      <c r="G15" s="4">
        <v>130</v>
      </c>
    </row>
    <row r="16" spans="1:9" ht="15.75" customHeight="1" x14ac:dyDescent="0.25">
      <c r="A16" s="8" t="s">
        <v>23</v>
      </c>
    </row>
    <row r="17" spans="1:8" ht="15.75" customHeight="1" x14ac:dyDescent="0.25">
      <c r="A17" s="8" t="s">
        <v>24</v>
      </c>
      <c r="B17" s="8">
        <v>1</v>
      </c>
      <c r="E17" s="2"/>
    </row>
    <row r="18" spans="1:8" ht="15.75" customHeight="1" x14ac:dyDescent="0.25">
      <c r="A18" s="8" t="s">
        <v>25</v>
      </c>
      <c r="B18" s="8">
        <v>1</v>
      </c>
      <c r="E18" s="2"/>
    </row>
    <row r="19" spans="1:8" ht="15.75" customHeight="1" x14ac:dyDescent="0.25">
      <c r="A19" s="8" t="s">
        <v>26</v>
      </c>
      <c r="B19" s="8">
        <v>1</v>
      </c>
    </row>
    <row r="20" spans="1:8" ht="15.75" customHeight="1" x14ac:dyDescent="0.25">
      <c r="A20" s="8" t="s">
        <v>27</v>
      </c>
      <c r="B20" s="8"/>
      <c r="C20" s="8">
        <v>1</v>
      </c>
    </row>
    <row r="21" spans="1:8" ht="15.75" customHeight="1" x14ac:dyDescent="0.25">
      <c r="A21" s="8" t="s">
        <v>28</v>
      </c>
      <c r="C21" s="8">
        <v>1</v>
      </c>
    </row>
    <row r="22" spans="1:8" ht="15.75" customHeight="1" x14ac:dyDescent="0.25"/>
    <row r="23" spans="1:8" ht="15.75" customHeight="1" x14ac:dyDescent="0.25">
      <c r="G23" s="8"/>
      <c r="H23" s="8"/>
    </row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>
      <c r="A31" s="8" t="s">
        <v>4</v>
      </c>
      <c r="B31" s="8">
        <f>SUM(B17:B30)</f>
        <v>3</v>
      </c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1:G1"/>
  </mergeCells>
  <pageMargins left="0.511811024" right="0.511811024" top="0.78740157499999996" bottom="0.78740157499999996" header="0" footer="0"/>
  <pageSetup orientation="landscape"/>
  <headerFooter>
    <oddHeader>&amp;R000000 #interna#_x000D_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G1000"/>
  <sheetViews>
    <sheetView workbookViewId="0">
      <selection activeCell="G4" sqref="G4"/>
    </sheetView>
  </sheetViews>
  <sheetFormatPr defaultColWidth="12.6328125" defaultRowHeight="15" customHeight="1" x14ac:dyDescent="0.25"/>
  <cols>
    <col min="1" max="1" width="21.6328125" customWidth="1"/>
    <col min="2" max="2" width="13.7265625" customWidth="1"/>
    <col min="3" max="3" width="28" customWidth="1"/>
    <col min="4" max="4" width="41.08984375" customWidth="1"/>
    <col min="5" max="5" width="15.08984375" customWidth="1"/>
    <col min="6" max="6" width="8.6328125" customWidth="1"/>
    <col min="7" max="7" width="26.90625" customWidth="1"/>
    <col min="8" max="26" width="8.6328125" customWidth="1"/>
  </cols>
  <sheetData>
    <row r="1" spans="1:7" ht="12.75" customHeight="1" x14ac:dyDescent="0.25"/>
    <row r="2" spans="1:7" ht="12.75" customHeight="1" x14ac:dyDescent="0.45">
      <c r="A2" s="24" t="s">
        <v>181</v>
      </c>
      <c r="B2" s="24" t="s">
        <v>32</v>
      </c>
      <c r="C2" s="24" t="s">
        <v>182</v>
      </c>
      <c r="D2" s="24" t="s">
        <v>183</v>
      </c>
      <c r="E2" s="24" t="s">
        <v>184</v>
      </c>
      <c r="G2" s="24" t="s">
        <v>185</v>
      </c>
    </row>
    <row r="3" spans="1:7" ht="12.75" customHeight="1" x14ac:dyDescent="0.25">
      <c r="A3" s="16"/>
      <c r="B3" s="17"/>
      <c r="C3" s="16"/>
      <c r="D3" s="17"/>
      <c r="E3" s="16" t="str">
        <f>_xlfn.CONCAT("R$", B3 * D3)</f>
        <v>R$0</v>
      </c>
      <c r="G3" s="4" t="str">
        <f>_xlfn.CONCAT("R$",SUM(A33:A50))</f>
        <v>R$0</v>
      </c>
    </row>
    <row r="4" spans="1:7" ht="12.75" customHeight="1" x14ac:dyDescent="0.25">
      <c r="A4" s="16"/>
      <c r="B4" s="17"/>
      <c r="C4" s="16"/>
      <c r="D4" s="17"/>
      <c r="E4" s="16" t="str">
        <f t="shared" ref="E4:E20" si="0">_xlfn.CONCAT("R$", B4 * D4)</f>
        <v>R$0</v>
      </c>
    </row>
    <row r="5" spans="1:7" ht="12.75" customHeight="1" x14ac:dyDescent="0.25">
      <c r="A5" s="16"/>
      <c r="B5" s="17"/>
      <c r="C5" s="16"/>
      <c r="D5" s="17"/>
      <c r="E5" s="16" t="str">
        <f t="shared" si="0"/>
        <v>R$0</v>
      </c>
    </row>
    <row r="6" spans="1:7" ht="12.75" customHeight="1" x14ac:dyDescent="0.25">
      <c r="A6" s="16"/>
      <c r="B6" s="17"/>
      <c r="C6" s="16"/>
      <c r="D6" s="17"/>
      <c r="E6" s="16" t="str">
        <f t="shared" si="0"/>
        <v>R$0</v>
      </c>
    </row>
    <row r="7" spans="1:7" ht="12.75" customHeight="1" x14ac:dyDescent="0.25">
      <c r="A7" s="16"/>
      <c r="B7" s="17"/>
      <c r="C7" s="16"/>
      <c r="D7" s="17"/>
      <c r="E7" s="16" t="str">
        <f t="shared" si="0"/>
        <v>R$0</v>
      </c>
    </row>
    <row r="8" spans="1:7" ht="12.75" customHeight="1" x14ac:dyDescent="0.25">
      <c r="A8" s="16"/>
      <c r="B8" s="17"/>
      <c r="C8" s="16"/>
      <c r="D8" s="17"/>
      <c r="E8" s="16" t="str">
        <f t="shared" si="0"/>
        <v>R$0</v>
      </c>
    </row>
    <row r="9" spans="1:7" ht="12.75" customHeight="1" x14ac:dyDescent="0.25">
      <c r="A9" s="16"/>
      <c r="B9" s="17"/>
      <c r="C9" s="16"/>
      <c r="D9" s="17"/>
      <c r="E9" s="16" t="str">
        <f t="shared" si="0"/>
        <v>R$0</v>
      </c>
    </row>
    <row r="10" spans="1:7" ht="12.75" customHeight="1" x14ac:dyDescent="0.25">
      <c r="A10" s="16"/>
      <c r="B10" s="17"/>
      <c r="C10" s="16"/>
      <c r="D10" s="17"/>
      <c r="E10" s="16" t="str">
        <f t="shared" si="0"/>
        <v>R$0</v>
      </c>
    </row>
    <row r="11" spans="1:7" ht="12.75" customHeight="1" x14ac:dyDescent="0.25">
      <c r="A11" s="16"/>
      <c r="B11" s="17"/>
      <c r="C11" s="16"/>
      <c r="D11" s="17"/>
      <c r="E11" s="16" t="str">
        <f t="shared" si="0"/>
        <v>R$0</v>
      </c>
    </row>
    <row r="12" spans="1:7" ht="12.75" customHeight="1" x14ac:dyDescent="0.25">
      <c r="A12" s="16"/>
      <c r="B12" s="17"/>
      <c r="C12" s="16"/>
      <c r="D12" s="17"/>
      <c r="E12" s="16" t="str">
        <f t="shared" si="0"/>
        <v>R$0</v>
      </c>
    </row>
    <row r="13" spans="1:7" ht="12.75" customHeight="1" x14ac:dyDescent="0.25">
      <c r="A13" s="16"/>
      <c r="B13" s="17"/>
      <c r="C13" s="16"/>
      <c r="D13" s="17"/>
      <c r="E13" s="16" t="str">
        <f t="shared" si="0"/>
        <v>R$0</v>
      </c>
    </row>
    <row r="14" spans="1:7" ht="12.75" customHeight="1" x14ac:dyDescent="0.25">
      <c r="A14" s="16"/>
      <c r="B14" s="17"/>
      <c r="C14" s="16"/>
      <c r="D14" s="17"/>
      <c r="E14" s="16" t="str">
        <f t="shared" si="0"/>
        <v>R$0</v>
      </c>
    </row>
    <row r="15" spans="1:7" ht="12.75" customHeight="1" x14ac:dyDescent="0.25">
      <c r="A15" s="16"/>
      <c r="B15" s="17"/>
      <c r="C15" s="16"/>
      <c r="D15" s="17"/>
      <c r="E15" s="16" t="str">
        <f t="shared" si="0"/>
        <v>R$0</v>
      </c>
    </row>
    <row r="16" spans="1:7" ht="12.75" customHeight="1" x14ac:dyDescent="0.25">
      <c r="A16" s="16"/>
      <c r="B16" s="17"/>
      <c r="C16" s="16"/>
      <c r="D16" s="17"/>
      <c r="E16" s="16" t="str">
        <f t="shared" si="0"/>
        <v>R$0</v>
      </c>
    </row>
    <row r="17" spans="1:5" ht="12.75" customHeight="1" x14ac:dyDescent="0.25">
      <c r="A17" s="16"/>
      <c r="B17" s="17"/>
      <c r="C17" s="16"/>
      <c r="D17" s="17"/>
      <c r="E17" s="16" t="str">
        <f t="shared" si="0"/>
        <v>R$0</v>
      </c>
    </row>
    <row r="18" spans="1:5" ht="12.75" customHeight="1" x14ac:dyDescent="0.25">
      <c r="A18" s="16"/>
      <c r="B18" s="17"/>
      <c r="C18" s="16"/>
      <c r="D18" s="17"/>
      <c r="E18" s="16" t="str">
        <f t="shared" si="0"/>
        <v>R$0</v>
      </c>
    </row>
    <row r="19" spans="1:5" ht="12.75" customHeight="1" x14ac:dyDescent="0.25">
      <c r="A19" s="16"/>
      <c r="B19" s="17"/>
      <c r="C19" s="16"/>
      <c r="D19" s="17"/>
      <c r="E19" s="16" t="str">
        <f t="shared" si="0"/>
        <v>R$0</v>
      </c>
    </row>
    <row r="20" spans="1:5" ht="12.75" customHeight="1" x14ac:dyDescent="0.25">
      <c r="A20" s="16"/>
      <c r="B20" s="17"/>
      <c r="C20" s="16"/>
      <c r="D20" s="17"/>
      <c r="E20" s="16" t="str">
        <f t="shared" si="0"/>
        <v>R$0</v>
      </c>
    </row>
    <row r="21" spans="1:5" ht="12.75" customHeight="1" x14ac:dyDescent="0.25"/>
    <row r="22" spans="1:5" ht="12.75" customHeight="1" x14ac:dyDescent="0.25"/>
    <row r="23" spans="1:5" ht="12.75" customHeight="1" x14ac:dyDescent="0.25"/>
    <row r="24" spans="1:5" ht="12.75" customHeight="1" x14ac:dyDescent="0.25"/>
    <row r="25" spans="1:5" ht="12.75" customHeight="1" x14ac:dyDescent="0.25"/>
    <row r="26" spans="1:5" ht="12.75" customHeight="1" x14ac:dyDescent="0.25"/>
    <row r="27" spans="1:5" ht="12.75" customHeight="1" x14ac:dyDescent="0.25"/>
    <row r="28" spans="1:5" ht="12.75" customHeight="1" x14ac:dyDescent="0.25"/>
    <row r="29" spans="1:5" ht="12.75" customHeight="1" x14ac:dyDescent="0.25"/>
    <row r="30" spans="1:5" ht="12.75" customHeight="1" x14ac:dyDescent="0.25"/>
    <row r="31" spans="1:5" ht="12.75" customHeight="1" x14ac:dyDescent="0.25"/>
    <row r="32" spans="1:5" ht="12.75" customHeight="1" x14ac:dyDescent="0.25"/>
    <row r="33" spans="1:1" ht="12.75" customHeight="1" x14ac:dyDescent="0.25">
      <c r="A33" s="8">
        <f t="shared" ref="A33:A50" si="1">B3 * D3</f>
        <v>0</v>
      </c>
    </row>
    <row r="34" spans="1:1" ht="12.75" customHeight="1" x14ac:dyDescent="0.25">
      <c r="A34" s="8">
        <f t="shared" si="1"/>
        <v>0</v>
      </c>
    </row>
    <row r="35" spans="1:1" ht="12.75" customHeight="1" x14ac:dyDescent="0.25">
      <c r="A35" s="8">
        <f t="shared" si="1"/>
        <v>0</v>
      </c>
    </row>
    <row r="36" spans="1:1" ht="12.75" customHeight="1" x14ac:dyDescent="0.25">
      <c r="A36" s="8">
        <f t="shared" si="1"/>
        <v>0</v>
      </c>
    </row>
    <row r="37" spans="1:1" ht="12.75" customHeight="1" x14ac:dyDescent="0.25">
      <c r="A37" s="8">
        <f t="shared" si="1"/>
        <v>0</v>
      </c>
    </row>
    <row r="38" spans="1:1" ht="12.75" customHeight="1" x14ac:dyDescent="0.25">
      <c r="A38" s="8">
        <f t="shared" si="1"/>
        <v>0</v>
      </c>
    </row>
    <row r="39" spans="1:1" ht="12.75" customHeight="1" x14ac:dyDescent="0.25">
      <c r="A39" s="8">
        <f t="shared" si="1"/>
        <v>0</v>
      </c>
    </row>
    <row r="40" spans="1:1" ht="12.75" customHeight="1" x14ac:dyDescent="0.25">
      <c r="A40" s="8">
        <f t="shared" si="1"/>
        <v>0</v>
      </c>
    </row>
    <row r="41" spans="1:1" ht="12.75" customHeight="1" x14ac:dyDescent="0.25">
      <c r="A41" s="8">
        <f t="shared" si="1"/>
        <v>0</v>
      </c>
    </row>
    <row r="42" spans="1:1" ht="12.75" customHeight="1" x14ac:dyDescent="0.25">
      <c r="A42" s="8">
        <f t="shared" si="1"/>
        <v>0</v>
      </c>
    </row>
    <row r="43" spans="1:1" ht="12.75" customHeight="1" x14ac:dyDescent="0.25">
      <c r="A43" s="8">
        <f t="shared" si="1"/>
        <v>0</v>
      </c>
    </row>
    <row r="44" spans="1:1" ht="12.75" customHeight="1" x14ac:dyDescent="0.25">
      <c r="A44" s="8">
        <f t="shared" si="1"/>
        <v>0</v>
      </c>
    </row>
    <row r="45" spans="1:1" ht="12.75" customHeight="1" x14ac:dyDescent="0.25">
      <c r="A45" s="8">
        <f t="shared" si="1"/>
        <v>0</v>
      </c>
    </row>
    <row r="46" spans="1:1" ht="12.75" customHeight="1" x14ac:dyDescent="0.25">
      <c r="A46" s="8">
        <f t="shared" si="1"/>
        <v>0</v>
      </c>
    </row>
    <row r="47" spans="1:1" ht="12.75" customHeight="1" x14ac:dyDescent="0.25">
      <c r="A47" s="8">
        <f t="shared" si="1"/>
        <v>0</v>
      </c>
    </row>
    <row r="48" spans="1:1" ht="12.75" customHeight="1" x14ac:dyDescent="0.25">
      <c r="A48" s="8">
        <f t="shared" si="1"/>
        <v>0</v>
      </c>
    </row>
    <row r="49" spans="1:1" ht="12.75" customHeight="1" x14ac:dyDescent="0.25">
      <c r="A49" s="8">
        <f t="shared" si="1"/>
        <v>0</v>
      </c>
    </row>
    <row r="50" spans="1:1" ht="12.75" customHeight="1" x14ac:dyDescent="0.25">
      <c r="A50" s="8">
        <f t="shared" si="1"/>
        <v>0</v>
      </c>
    </row>
    <row r="51" spans="1:1" ht="12.75" customHeight="1" x14ac:dyDescent="0.25"/>
    <row r="52" spans="1:1" ht="12.75" customHeight="1" x14ac:dyDescent="0.25"/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1116-1FA0-4BF3-9658-711BD72B24ED}">
  <sheetPr codeName="Planilha6"/>
  <dimension ref="A1:J22"/>
  <sheetViews>
    <sheetView workbookViewId="0">
      <selection activeCell="C11" sqref="C11"/>
    </sheetView>
  </sheetViews>
  <sheetFormatPr defaultRowHeight="12.5" x14ac:dyDescent="0.25"/>
  <cols>
    <col min="1" max="1" width="13.81640625" customWidth="1"/>
    <col min="2" max="2" width="12.26953125" bestFit="1" customWidth="1"/>
    <col min="3" max="3" width="12.54296875" bestFit="1" customWidth="1"/>
    <col min="4" max="4" width="12.453125" bestFit="1" customWidth="1"/>
    <col min="5" max="5" width="12.6328125" bestFit="1" customWidth="1"/>
    <col min="6" max="6" width="12.54296875" bestFit="1" customWidth="1"/>
    <col min="7" max="7" width="13.90625" customWidth="1"/>
    <col min="10" max="10" width="17.453125" bestFit="1" customWidth="1"/>
  </cols>
  <sheetData>
    <row r="1" spans="1:10" x14ac:dyDescent="0.25">
      <c r="B1" s="6" t="s">
        <v>264</v>
      </c>
      <c r="C1" s="6" t="s">
        <v>265</v>
      </c>
      <c r="D1" s="6" t="s">
        <v>266</v>
      </c>
      <c r="E1" s="6" t="s">
        <v>267</v>
      </c>
      <c r="F1" s="6" t="s">
        <v>268</v>
      </c>
    </row>
    <row r="2" spans="1:10" x14ac:dyDescent="0.25">
      <c r="A2" s="6" t="s">
        <v>43</v>
      </c>
      <c r="B2" s="26" t="s">
        <v>40</v>
      </c>
      <c r="C2" s="26" t="s">
        <v>40</v>
      </c>
      <c r="D2" s="26" t="s">
        <v>40</v>
      </c>
      <c r="E2" s="26" t="s">
        <v>40</v>
      </c>
      <c r="F2" s="26" t="s">
        <v>40</v>
      </c>
      <c r="G2" s="36">
        <f>SUM(IF(B2="PAGO",1,0),IF(C2="PAGO",1,0),IF(D2="PAGO",1,0),IF(E2="PAGO",1,0),IF(F2="PAGO",1,0)) * B22</f>
        <v>225</v>
      </c>
      <c r="J2" s="35" t="s">
        <v>272</v>
      </c>
    </row>
    <row r="3" spans="1:10" x14ac:dyDescent="0.25">
      <c r="A3" s="6" t="s">
        <v>55</v>
      </c>
      <c r="B3" s="26"/>
      <c r="C3" s="26"/>
      <c r="D3" s="26"/>
      <c r="E3" s="26"/>
      <c r="F3" s="26"/>
      <c r="G3" s="36">
        <f>SUM(IF(B3="PAGO",1,0),IF(C3="PAGO",1,0),IF(D3="PAGO",1,0),IF(E3="PAGO",1,0),IF(F3="PAGO",1,0)) * B22</f>
        <v>0</v>
      </c>
      <c r="J3">
        <f>SUM(G2:G20)</f>
        <v>900</v>
      </c>
    </row>
    <row r="4" spans="1:10" x14ac:dyDescent="0.25">
      <c r="A4" s="6" t="s">
        <v>59</v>
      </c>
      <c r="B4" s="26" t="s">
        <v>40</v>
      </c>
      <c r="C4" s="26"/>
      <c r="D4" s="26"/>
      <c r="E4" s="26"/>
      <c r="F4" s="26"/>
      <c r="G4" s="36">
        <f>SUM(IF(B4="PAGO",1,0),IF(C4="PAGO",1,0),IF(D4="PAGO",1,0),IF(E4="PAGO",1,0),IF(F4="PAGO",1,0)) * B22</f>
        <v>45</v>
      </c>
    </row>
    <row r="5" spans="1:10" x14ac:dyDescent="0.25">
      <c r="A5" s="6" t="s">
        <v>63</v>
      </c>
      <c r="B5" s="26" t="s">
        <v>40</v>
      </c>
      <c r="C5" s="26"/>
      <c r="D5" s="26"/>
      <c r="E5" s="26"/>
      <c r="F5" s="26"/>
      <c r="G5" s="36">
        <f>SUM(IF(B5="PAGO",1,0),IF(C5="PAGO",1,0),IF(D5="PAGO",1,0),IF(E5="PAGO",1,0),IF(F5="PAGO",1,0)) * B22</f>
        <v>45</v>
      </c>
    </row>
    <row r="6" spans="1:10" x14ac:dyDescent="0.25">
      <c r="A6" s="6" t="s">
        <v>67</v>
      </c>
      <c r="B6" s="26" t="s">
        <v>40</v>
      </c>
      <c r="C6" s="26"/>
      <c r="D6" s="26"/>
      <c r="E6" s="26"/>
      <c r="F6" s="26"/>
      <c r="G6" s="36">
        <f>SUM(IF(B6="PAGO",1,0),IF(C6="PAGO",1,0),IF(D6="PAGO",1,0),IF(E6="PAGO",1,0),IF(F6="PAGO",1,0)) * B22</f>
        <v>45</v>
      </c>
    </row>
    <row r="7" spans="1:10" x14ac:dyDescent="0.25">
      <c r="A7" s="6" t="s">
        <v>69</v>
      </c>
      <c r="B7" s="26" t="s">
        <v>40</v>
      </c>
      <c r="C7" s="26"/>
      <c r="D7" s="26"/>
      <c r="E7" s="26"/>
      <c r="F7" s="26"/>
      <c r="G7" s="36">
        <f>SUM(IF(B7="PAGO",1,0),IF(C7="PAGO",1,0),IF(D7="PAGO",1,0),IF(E7="PAGO",1,0),IF(F7="PAGO",1,0)) * B22</f>
        <v>45</v>
      </c>
    </row>
    <row r="8" spans="1:10" x14ac:dyDescent="0.25">
      <c r="A8" s="6" t="s">
        <v>26</v>
      </c>
      <c r="B8" s="30" t="s">
        <v>40</v>
      </c>
      <c r="C8" s="30" t="s">
        <v>40</v>
      </c>
      <c r="D8" s="30" t="s">
        <v>40</v>
      </c>
      <c r="E8" s="30" t="s">
        <v>40</v>
      </c>
      <c r="F8" s="30" t="s">
        <v>40</v>
      </c>
      <c r="G8" s="36">
        <f>SUM(IF(B8="PAGO",1,0),IF(C8="PAGO",1,0),IF(D8="PAGO",1,0),IF(E8="PAGO",1,0),IF(F8="PAGO",1,0)) * B22</f>
        <v>225</v>
      </c>
    </row>
    <row r="9" spans="1:10" x14ac:dyDescent="0.25">
      <c r="A9" s="6" t="s">
        <v>72</v>
      </c>
      <c r="B9" s="30" t="s">
        <v>40</v>
      </c>
      <c r="C9" s="30" t="s">
        <v>40</v>
      </c>
      <c r="D9" s="30" t="s">
        <v>40</v>
      </c>
      <c r="E9" s="30" t="s">
        <v>40</v>
      </c>
      <c r="F9" s="30" t="s">
        <v>40</v>
      </c>
      <c r="G9" s="37" t="s">
        <v>270</v>
      </c>
    </row>
    <row r="10" spans="1:10" x14ac:dyDescent="0.25">
      <c r="A10" s="6" t="s">
        <v>73</v>
      </c>
      <c r="B10" s="30" t="s">
        <v>40</v>
      </c>
      <c r="C10" s="30" t="s">
        <v>40</v>
      </c>
      <c r="D10" s="30" t="s">
        <v>40</v>
      </c>
      <c r="E10" s="30" t="s">
        <v>40</v>
      </c>
      <c r="F10" s="30" t="s">
        <v>40</v>
      </c>
      <c r="G10" s="37" t="s">
        <v>270</v>
      </c>
    </row>
    <row r="11" spans="1:10" x14ac:dyDescent="0.25">
      <c r="A11" s="6" t="s">
        <v>74</v>
      </c>
      <c r="B11" s="26" t="s">
        <v>40</v>
      </c>
      <c r="C11" s="26"/>
      <c r="D11" s="26"/>
      <c r="E11" s="26"/>
      <c r="F11" s="26"/>
      <c r="G11" s="36">
        <f>SUM(IF(B11="PAGO",1,0),IF(C11="PAGO",1,0),IF(D11="PAGO",1,0),IF(E11="PAGO",1,0),IF(F11="PAGO",1,0)) * B22</f>
        <v>45</v>
      </c>
    </row>
    <row r="12" spans="1:10" x14ac:dyDescent="0.25">
      <c r="A12" s="6" t="s">
        <v>75</v>
      </c>
      <c r="B12" s="30" t="s">
        <v>40</v>
      </c>
      <c r="C12" s="30" t="s">
        <v>40</v>
      </c>
      <c r="D12" s="30" t="s">
        <v>40</v>
      </c>
      <c r="E12" s="30" t="s">
        <v>40</v>
      </c>
      <c r="F12" s="30" t="s">
        <v>40</v>
      </c>
      <c r="G12" s="37" t="s">
        <v>270</v>
      </c>
    </row>
    <row r="13" spans="1:10" x14ac:dyDescent="0.25">
      <c r="A13" s="6" t="s">
        <v>76</v>
      </c>
      <c r="B13" s="26"/>
      <c r="C13" s="26"/>
      <c r="D13" s="26"/>
      <c r="E13" s="26"/>
      <c r="F13" s="26"/>
      <c r="G13" s="36">
        <f>SUM(IF(B13="PAGO",1,0),IF(C13="PAGO",1,0),IF(D13="PAGO",1,0),IF(E13="PAGO",1,0),IF(F13="PAGO",1,0)) * B22</f>
        <v>0</v>
      </c>
    </row>
    <row r="14" spans="1:10" x14ac:dyDescent="0.25">
      <c r="A14" s="6" t="s">
        <v>77</v>
      </c>
      <c r="B14" s="26"/>
      <c r="C14" s="26"/>
      <c r="D14" s="26"/>
      <c r="E14" s="26"/>
      <c r="F14" s="26"/>
      <c r="G14" s="36">
        <f>SUM(IF(B14="PAGO",1,0),IF(C14="PAGO",1,0),IF(D14="PAGO",1,0),IF(E14="PAGO",1,0),IF(F14="PAGO",1,0)) * B22</f>
        <v>0</v>
      </c>
    </row>
    <row r="15" spans="1:10" x14ac:dyDescent="0.25">
      <c r="A15" s="6" t="s">
        <v>48</v>
      </c>
      <c r="B15" s="26"/>
      <c r="C15" s="26"/>
      <c r="D15" s="26"/>
      <c r="E15" s="26"/>
      <c r="F15" s="26"/>
      <c r="G15" s="36">
        <f>SUM(IF(B15="PAGO",1,0),IF(C15="PAGO",1,0),IF(D15="PAGO",1,0),IF(E15="PAGO",1,0),IF(F15="PAGO",1,0)) * B22</f>
        <v>0</v>
      </c>
    </row>
    <row r="16" spans="1:10" x14ac:dyDescent="0.25">
      <c r="A16" s="6"/>
      <c r="B16" s="26"/>
      <c r="C16" s="26"/>
      <c r="D16" s="26"/>
      <c r="E16" s="26"/>
      <c r="F16" s="26"/>
      <c r="G16" s="36">
        <f>SUM(IF(B16="PAGO",1,0),IF(C16="PAGO",1,0),IF(D16="PAGO",1,0),IF(E16="PAGO",1,0),IF(F16="PAGO",1,0)) * B22</f>
        <v>0</v>
      </c>
    </row>
    <row r="17" spans="1:7" x14ac:dyDescent="0.25">
      <c r="A17" s="6" t="s">
        <v>269</v>
      </c>
      <c r="B17" s="26"/>
      <c r="C17" s="26"/>
      <c r="D17" s="26"/>
      <c r="E17" s="26"/>
      <c r="F17" s="26"/>
      <c r="G17" s="36">
        <f>SUM(IF(B17="PAGO",1,0),IF(C17="PAGO",1,0),IF(D17="PAGO",1,0),IF(E17="PAGO",1,0),IF(F17="PAGO",1,0)) * B22</f>
        <v>0</v>
      </c>
    </row>
    <row r="18" spans="1:7" x14ac:dyDescent="0.25">
      <c r="A18" s="6" t="s">
        <v>50</v>
      </c>
      <c r="B18" s="26"/>
      <c r="C18" s="26"/>
      <c r="D18" s="26"/>
      <c r="E18" s="26"/>
      <c r="F18" s="26"/>
      <c r="G18" s="36">
        <f>SUM(IF(B18="PAGO",1,0),IF(C18="PAGO",1,0),IF(D18="PAGO",1,0),IF(E18="PAGO",1,0),IF(F18="PAGO",1,0)) * B22</f>
        <v>0</v>
      </c>
    </row>
    <row r="19" spans="1:7" x14ac:dyDescent="0.25">
      <c r="A19" s="6" t="s">
        <v>53</v>
      </c>
      <c r="B19" s="30" t="s">
        <v>40</v>
      </c>
      <c r="C19" s="30" t="s">
        <v>40</v>
      </c>
      <c r="D19" s="30" t="s">
        <v>40</v>
      </c>
      <c r="E19" s="30" t="s">
        <v>40</v>
      </c>
      <c r="F19" s="30" t="s">
        <v>40</v>
      </c>
      <c r="G19" s="36">
        <f>SUM(IF(B19="PAGO",1,0),IF(C19="PAGO",1,0),IF(D19="PAGO",1,0),IF(E19="PAGO",1,0),IF(F19="PAGO",1,0)) * B22</f>
        <v>225</v>
      </c>
    </row>
    <row r="20" spans="1:7" x14ac:dyDescent="0.25">
      <c r="A20" s="6"/>
      <c r="B20" s="26"/>
      <c r="C20" s="26"/>
      <c r="D20" s="26"/>
      <c r="E20" s="26"/>
      <c r="F20" s="26"/>
      <c r="G20" s="36">
        <f>SUM(IF(B20="PAGO",1,0),IF(C20="PAGO",1,0),IF(D20="PAGO",1,0),IF(E20="PAGO",1,0),IF(F20="PAGO",1,0)) * B22</f>
        <v>0</v>
      </c>
    </row>
    <row r="22" spans="1:7" x14ac:dyDescent="0.25">
      <c r="A22" s="38" t="s">
        <v>271</v>
      </c>
      <c r="B22">
        <v>45</v>
      </c>
    </row>
  </sheetData>
  <conditionalFormatting sqref="B2:F20 G9:G10">
    <cfRule type="cellIs" dxfId="21" priority="2" operator="equal">
      <formula>"PAGO"</formula>
    </cfRule>
  </conditionalFormatting>
  <conditionalFormatting sqref="G12">
    <cfRule type="cellIs" dxfId="20" priority="1" operator="equal">
      <formula>"PAGO"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523C-A78D-4A75-8032-79C2A25A5133}">
  <dimension ref="A1:F101"/>
  <sheetViews>
    <sheetView workbookViewId="0">
      <selection activeCell="F36" sqref="F36"/>
    </sheetView>
  </sheetViews>
  <sheetFormatPr defaultRowHeight="12.5" x14ac:dyDescent="0.25"/>
  <cols>
    <col min="1" max="1" width="18.26953125" customWidth="1"/>
    <col min="2" max="2" width="21.1796875" customWidth="1"/>
    <col min="3" max="3" width="18.81640625" customWidth="1"/>
    <col min="4" max="4" width="30.26953125" customWidth="1"/>
    <col min="6" max="6" width="22.7265625" bestFit="1" customWidth="1"/>
  </cols>
  <sheetData>
    <row r="1" spans="1:6" ht="19" x14ac:dyDescent="0.45">
      <c r="A1" s="51" t="s">
        <v>318</v>
      </c>
      <c r="B1" s="51" t="s">
        <v>319</v>
      </c>
      <c r="C1" s="51" t="s">
        <v>320</v>
      </c>
      <c r="D1" s="51" t="s">
        <v>321</v>
      </c>
      <c r="F1" s="51" t="s">
        <v>322</v>
      </c>
    </row>
    <row r="2" spans="1:6" x14ac:dyDescent="0.25">
      <c r="A2" s="40" t="s">
        <v>305</v>
      </c>
      <c r="B2" s="52">
        <v>45643</v>
      </c>
      <c r="C2" s="53">
        <v>20</v>
      </c>
      <c r="D2" s="58" t="str">
        <f>HYPERLINK("https://drive.google.com/file/d/1Ljlz1LIWH8aLkyTWUADcrozEUXPQaxH/view?usp=drivesdk", "comprovante")</f>
        <v>comprovante</v>
      </c>
      <c r="F2" s="40">
        <f>SUM(C2:C101)</f>
        <v>20</v>
      </c>
    </row>
    <row r="3" spans="1:6" x14ac:dyDescent="0.25">
      <c r="A3" s="40"/>
      <c r="B3" s="45"/>
      <c r="C3" s="45"/>
      <c r="D3" s="57"/>
    </row>
    <row r="4" spans="1:6" x14ac:dyDescent="0.25">
      <c r="A4" s="40"/>
      <c r="B4" s="45"/>
      <c r="C4" s="45"/>
      <c r="D4" s="57"/>
    </row>
    <row r="5" spans="1:6" x14ac:dyDescent="0.25">
      <c r="A5" s="40"/>
      <c r="B5" s="45"/>
      <c r="C5" s="45"/>
      <c r="D5" s="57"/>
    </row>
    <row r="6" spans="1:6" x14ac:dyDescent="0.25">
      <c r="A6" s="40"/>
      <c r="B6" s="45"/>
      <c r="C6" s="45"/>
      <c r="D6" s="57"/>
    </row>
    <row r="7" spans="1:6" x14ac:dyDescent="0.25">
      <c r="A7" s="40"/>
      <c r="B7" s="45"/>
      <c r="C7" s="45"/>
      <c r="D7" s="57"/>
    </row>
    <row r="8" spans="1:6" x14ac:dyDescent="0.25">
      <c r="A8" s="40"/>
      <c r="B8" s="45"/>
      <c r="C8" s="45"/>
      <c r="D8" s="57"/>
    </row>
    <row r="9" spans="1:6" x14ac:dyDescent="0.25">
      <c r="A9" s="40"/>
      <c r="B9" s="45"/>
      <c r="C9" s="45"/>
      <c r="D9" s="57"/>
    </row>
    <row r="10" spans="1:6" x14ac:dyDescent="0.25">
      <c r="A10" s="40"/>
      <c r="B10" s="45"/>
      <c r="C10" s="45"/>
      <c r="D10" s="57"/>
    </row>
    <row r="11" spans="1:6" x14ac:dyDescent="0.25">
      <c r="A11" s="40"/>
      <c r="B11" s="45"/>
      <c r="C11" s="45"/>
      <c r="D11" s="57"/>
    </row>
    <row r="12" spans="1:6" x14ac:dyDescent="0.25">
      <c r="A12" s="40"/>
      <c r="B12" s="45"/>
      <c r="C12" s="45"/>
      <c r="D12" s="57"/>
    </row>
    <row r="13" spans="1:6" x14ac:dyDescent="0.25">
      <c r="A13" s="40"/>
      <c r="B13" s="45"/>
      <c r="C13" s="45"/>
      <c r="D13" s="57"/>
    </row>
    <row r="14" spans="1:6" x14ac:dyDescent="0.25">
      <c r="A14" s="40"/>
      <c r="B14" s="45"/>
      <c r="C14" s="45"/>
      <c r="D14" s="57"/>
    </row>
    <row r="15" spans="1:6" x14ac:dyDescent="0.25">
      <c r="A15" s="40"/>
      <c r="B15" s="45"/>
      <c r="C15" s="45"/>
      <c r="D15" s="57"/>
    </row>
    <row r="16" spans="1:6" x14ac:dyDescent="0.25">
      <c r="A16" s="40"/>
      <c r="B16" s="45"/>
      <c r="C16" s="45"/>
      <c r="D16" s="57"/>
    </row>
    <row r="17" spans="1:4" x14ac:dyDescent="0.25">
      <c r="A17" s="40"/>
      <c r="B17" s="45"/>
      <c r="C17" s="45"/>
      <c r="D17" s="57"/>
    </row>
    <row r="18" spans="1:4" x14ac:dyDescent="0.25">
      <c r="A18" s="40"/>
      <c r="B18" s="45"/>
      <c r="C18" s="45"/>
      <c r="D18" s="57"/>
    </row>
    <row r="19" spans="1:4" x14ac:dyDescent="0.25">
      <c r="A19" s="40"/>
      <c r="B19" s="45"/>
      <c r="C19" s="45"/>
      <c r="D19" s="57"/>
    </row>
    <row r="20" spans="1:4" x14ac:dyDescent="0.25">
      <c r="A20" s="40"/>
      <c r="B20" s="45"/>
      <c r="C20" s="45"/>
      <c r="D20" s="57"/>
    </row>
    <row r="21" spans="1:4" x14ac:dyDescent="0.25">
      <c r="A21" s="40"/>
      <c r="B21" s="45"/>
      <c r="C21" s="45"/>
      <c r="D21" s="57"/>
    </row>
    <row r="22" spans="1:4" x14ac:dyDescent="0.25">
      <c r="A22" s="40"/>
      <c r="B22" s="45"/>
      <c r="C22" s="45"/>
      <c r="D22" s="57"/>
    </row>
    <row r="23" spans="1:4" x14ac:dyDescent="0.25">
      <c r="A23" s="40"/>
      <c r="B23" s="45"/>
      <c r="C23" s="45"/>
      <c r="D23" s="57"/>
    </row>
    <row r="24" spans="1:4" x14ac:dyDescent="0.25">
      <c r="A24" s="40"/>
      <c r="B24" s="45"/>
      <c r="C24" s="45"/>
      <c r="D24" s="57"/>
    </row>
    <row r="25" spans="1:4" x14ac:dyDescent="0.25">
      <c r="A25" s="40"/>
      <c r="B25" s="45"/>
      <c r="C25" s="45"/>
      <c r="D25" s="57"/>
    </row>
    <row r="26" spans="1:4" x14ac:dyDescent="0.25">
      <c r="A26" s="40"/>
      <c r="B26" s="45"/>
      <c r="C26" s="45"/>
      <c r="D26" s="57"/>
    </row>
    <row r="27" spans="1:4" x14ac:dyDescent="0.25">
      <c r="A27" s="40"/>
      <c r="B27" s="45"/>
      <c r="C27" s="45"/>
      <c r="D27" s="57"/>
    </row>
    <row r="28" spans="1:4" x14ac:dyDescent="0.25">
      <c r="A28" s="40"/>
      <c r="B28" s="45"/>
      <c r="C28" s="45"/>
      <c r="D28" s="57"/>
    </row>
    <row r="29" spans="1:4" x14ac:dyDescent="0.25">
      <c r="A29" s="40"/>
      <c r="B29" s="45"/>
      <c r="C29" s="45"/>
      <c r="D29" s="57"/>
    </row>
    <row r="30" spans="1:4" x14ac:dyDescent="0.25">
      <c r="A30" s="40"/>
      <c r="B30" s="45"/>
      <c r="C30" s="45"/>
      <c r="D30" s="57"/>
    </row>
    <row r="31" spans="1:4" x14ac:dyDescent="0.25">
      <c r="A31" s="40"/>
      <c r="B31" s="45"/>
      <c r="C31" s="45"/>
      <c r="D31" s="57"/>
    </row>
    <row r="32" spans="1:4" x14ac:dyDescent="0.25">
      <c r="A32" s="40"/>
      <c r="B32" s="45"/>
      <c r="C32" s="45"/>
      <c r="D32" s="57"/>
    </row>
    <row r="33" spans="1:4" x14ac:dyDescent="0.25">
      <c r="A33" s="40"/>
      <c r="B33" s="45"/>
      <c r="C33" s="45"/>
      <c r="D33" s="57"/>
    </row>
    <row r="34" spans="1:4" x14ac:dyDescent="0.25">
      <c r="A34" s="40"/>
      <c r="B34" s="45"/>
      <c r="C34" s="45"/>
      <c r="D34" s="57"/>
    </row>
    <row r="35" spans="1:4" x14ac:dyDescent="0.25">
      <c r="A35" s="40"/>
      <c r="B35" s="45"/>
      <c r="C35" s="45"/>
      <c r="D35" s="57"/>
    </row>
    <row r="36" spans="1:4" x14ac:dyDescent="0.25">
      <c r="A36" s="40"/>
      <c r="B36" s="45"/>
      <c r="C36" s="45"/>
      <c r="D36" s="57"/>
    </row>
    <row r="37" spans="1:4" x14ac:dyDescent="0.25">
      <c r="A37" s="40"/>
      <c r="B37" s="45"/>
      <c r="C37" s="45"/>
      <c r="D37" s="57"/>
    </row>
    <row r="38" spans="1:4" x14ac:dyDescent="0.25">
      <c r="A38" s="40"/>
      <c r="B38" s="45"/>
      <c r="C38" s="45"/>
      <c r="D38" s="57"/>
    </row>
    <row r="39" spans="1:4" x14ac:dyDescent="0.25">
      <c r="A39" s="40"/>
      <c r="B39" s="45"/>
      <c r="C39" s="45"/>
      <c r="D39" s="57"/>
    </row>
    <row r="40" spans="1:4" x14ac:dyDescent="0.25">
      <c r="A40" s="40"/>
      <c r="B40" s="45"/>
      <c r="C40" s="45"/>
      <c r="D40" s="57"/>
    </row>
    <row r="41" spans="1:4" x14ac:dyDescent="0.25">
      <c r="A41" s="40"/>
      <c r="B41" s="45"/>
      <c r="C41" s="45"/>
      <c r="D41" s="57"/>
    </row>
    <row r="42" spans="1:4" x14ac:dyDescent="0.25">
      <c r="A42" s="40"/>
      <c r="B42" s="45"/>
      <c r="C42" s="45"/>
      <c r="D42" s="57"/>
    </row>
    <row r="43" spans="1:4" x14ac:dyDescent="0.25">
      <c r="A43" s="40"/>
      <c r="B43" s="45"/>
      <c r="C43" s="45"/>
      <c r="D43" s="57"/>
    </row>
    <row r="44" spans="1:4" x14ac:dyDescent="0.25">
      <c r="A44" s="40"/>
      <c r="B44" s="45"/>
      <c r="C44" s="45"/>
      <c r="D44" s="57"/>
    </row>
    <row r="45" spans="1:4" x14ac:dyDescent="0.25">
      <c r="A45" s="40"/>
      <c r="B45" s="45"/>
      <c r="C45" s="45"/>
      <c r="D45" s="57"/>
    </row>
    <row r="46" spans="1:4" x14ac:dyDescent="0.25">
      <c r="A46" s="40"/>
      <c r="B46" s="45"/>
      <c r="C46" s="45"/>
      <c r="D46" s="57"/>
    </row>
    <row r="47" spans="1:4" x14ac:dyDescent="0.25">
      <c r="A47" s="40"/>
      <c r="B47" s="45"/>
      <c r="C47" s="45"/>
      <c r="D47" s="57"/>
    </row>
    <row r="48" spans="1:4" x14ac:dyDescent="0.25">
      <c r="A48" s="40"/>
      <c r="B48" s="45"/>
      <c r="C48" s="45"/>
      <c r="D48" s="57"/>
    </row>
    <row r="49" spans="1:4" x14ac:dyDescent="0.25">
      <c r="A49" s="40"/>
      <c r="B49" s="45"/>
      <c r="C49" s="45"/>
      <c r="D49" s="57"/>
    </row>
    <row r="50" spans="1:4" x14ac:dyDescent="0.25">
      <c r="A50" s="40"/>
      <c r="B50" s="45"/>
      <c r="C50" s="45"/>
      <c r="D50" s="57"/>
    </row>
    <row r="51" spans="1:4" x14ac:dyDescent="0.25">
      <c r="A51" s="40"/>
      <c r="B51" s="45"/>
      <c r="C51" s="45"/>
      <c r="D51" s="57"/>
    </row>
    <row r="52" spans="1:4" x14ac:dyDescent="0.25">
      <c r="A52" s="40"/>
      <c r="B52" s="45"/>
      <c r="C52" s="45"/>
      <c r="D52" s="57"/>
    </row>
    <row r="53" spans="1:4" x14ac:dyDescent="0.25">
      <c r="A53" s="40"/>
      <c r="B53" s="45"/>
      <c r="C53" s="45"/>
      <c r="D53" s="57"/>
    </row>
    <row r="54" spans="1:4" x14ac:dyDescent="0.25">
      <c r="A54" s="40"/>
      <c r="B54" s="45"/>
      <c r="C54" s="45"/>
      <c r="D54" s="57"/>
    </row>
    <row r="55" spans="1:4" x14ac:dyDescent="0.25">
      <c r="A55" s="40"/>
      <c r="B55" s="45"/>
      <c r="C55" s="45"/>
      <c r="D55" s="57"/>
    </row>
    <row r="56" spans="1:4" x14ac:dyDescent="0.25">
      <c r="A56" s="40"/>
      <c r="B56" s="45"/>
      <c r="C56" s="45"/>
      <c r="D56" s="57"/>
    </row>
    <row r="57" spans="1:4" x14ac:dyDescent="0.25">
      <c r="A57" s="40"/>
      <c r="B57" s="45"/>
      <c r="C57" s="45"/>
      <c r="D57" s="57"/>
    </row>
    <row r="58" spans="1:4" x14ac:dyDescent="0.25">
      <c r="A58" s="40"/>
      <c r="B58" s="45"/>
      <c r="C58" s="45"/>
      <c r="D58" s="57"/>
    </row>
    <row r="59" spans="1:4" x14ac:dyDescent="0.25">
      <c r="A59" s="40"/>
      <c r="B59" s="45"/>
      <c r="C59" s="45"/>
      <c r="D59" s="57"/>
    </row>
    <row r="60" spans="1:4" x14ac:dyDescent="0.25">
      <c r="A60" s="40"/>
      <c r="B60" s="45"/>
      <c r="C60" s="45"/>
      <c r="D60" s="57"/>
    </row>
    <row r="61" spans="1:4" x14ac:dyDescent="0.25">
      <c r="A61" s="40"/>
      <c r="B61" s="45"/>
      <c r="C61" s="45"/>
      <c r="D61" s="57"/>
    </row>
    <row r="62" spans="1:4" x14ac:dyDescent="0.25">
      <c r="A62" s="40"/>
      <c r="B62" s="45"/>
      <c r="C62" s="45"/>
      <c r="D62" s="57"/>
    </row>
    <row r="63" spans="1:4" x14ac:dyDescent="0.25">
      <c r="A63" s="40"/>
      <c r="B63" s="45"/>
      <c r="C63" s="45"/>
      <c r="D63" s="57"/>
    </row>
    <row r="64" spans="1:4" x14ac:dyDescent="0.25">
      <c r="A64" s="40"/>
      <c r="B64" s="45"/>
      <c r="C64" s="45"/>
      <c r="D64" s="57"/>
    </row>
    <row r="65" spans="1:4" x14ac:dyDescent="0.25">
      <c r="A65" s="40"/>
      <c r="B65" s="45"/>
      <c r="C65" s="45"/>
      <c r="D65" s="57"/>
    </row>
    <row r="66" spans="1:4" x14ac:dyDescent="0.25">
      <c r="A66" s="40"/>
      <c r="B66" s="45"/>
      <c r="C66" s="45"/>
      <c r="D66" s="57"/>
    </row>
    <row r="67" spans="1:4" x14ac:dyDescent="0.25">
      <c r="A67" s="40"/>
      <c r="B67" s="45"/>
      <c r="C67" s="45"/>
      <c r="D67" s="57"/>
    </row>
    <row r="68" spans="1:4" x14ac:dyDescent="0.25">
      <c r="A68" s="40"/>
      <c r="B68" s="45"/>
      <c r="C68" s="45"/>
      <c r="D68" s="57"/>
    </row>
    <row r="69" spans="1:4" x14ac:dyDescent="0.25">
      <c r="A69" s="40"/>
      <c r="B69" s="45"/>
      <c r="C69" s="45"/>
      <c r="D69" s="57"/>
    </row>
    <row r="70" spans="1:4" x14ac:dyDescent="0.25">
      <c r="A70" s="40"/>
      <c r="B70" s="45"/>
      <c r="C70" s="45"/>
      <c r="D70" s="57"/>
    </row>
    <row r="71" spans="1:4" x14ac:dyDescent="0.25">
      <c r="A71" s="40"/>
      <c r="B71" s="45"/>
      <c r="C71" s="45"/>
      <c r="D71" s="57"/>
    </row>
    <row r="72" spans="1:4" x14ac:dyDescent="0.25">
      <c r="A72" s="40"/>
      <c r="B72" s="45"/>
      <c r="C72" s="45"/>
      <c r="D72" s="57"/>
    </row>
    <row r="73" spans="1:4" x14ac:dyDescent="0.25">
      <c r="A73" s="40"/>
      <c r="B73" s="45"/>
      <c r="C73" s="45"/>
      <c r="D73" s="57"/>
    </row>
    <row r="74" spans="1:4" x14ac:dyDescent="0.25">
      <c r="A74" s="40"/>
      <c r="B74" s="45"/>
      <c r="C74" s="45"/>
      <c r="D74" s="57"/>
    </row>
    <row r="75" spans="1:4" x14ac:dyDescent="0.25">
      <c r="A75" s="40"/>
      <c r="B75" s="45"/>
      <c r="C75" s="45"/>
      <c r="D75" s="57"/>
    </row>
    <row r="76" spans="1:4" x14ac:dyDescent="0.25">
      <c r="A76" s="40"/>
      <c r="B76" s="45"/>
      <c r="C76" s="45"/>
      <c r="D76" s="57"/>
    </row>
    <row r="77" spans="1:4" x14ac:dyDescent="0.25">
      <c r="A77" s="40"/>
      <c r="B77" s="45"/>
      <c r="C77" s="45"/>
      <c r="D77" s="57"/>
    </row>
    <row r="78" spans="1:4" x14ac:dyDescent="0.25">
      <c r="A78" s="40"/>
      <c r="B78" s="45"/>
      <c r="C78" s="45"/>
      <c r="D78" s="57"/>
    </row>
    <row r="79" spans="1:4" x14ac:dyDescent="0.25">
      <c r="A79" s="40"/>
      <c r="B79" s="45"/>
      <c r="C79" s="45"/>
      <c r="D79" s="57"/>
    </row>
    <row r="80" spans="1:4" x14ac:dyDescent="0.25">
      <c r="A80" s="40"/>
      <c r="B80" s="45"/>
      <c r="C80" s="45"/>
      <c r="D80" s="57"/>
    </row>
    <row r="81" spans="1:4" x14ac:dyDescent="0.25">
      <c r="A81" s="40"/>
      <c r="B81" s="45"/>
      <c r="C81" s="45"/>
      <c r="D81" s="57"/>
    </row>
    <row r="82" spans="1:4" x14ac:dyDescent="0.25">
      <c r="A82" s="40"/>
      <c r="B82" s="45"/>
      <c r="C82" s="45"/>
      <c r="D82" s="57"/>
    </row>
    <row r="83" spans="1:4" x14ac:dyDescent="0.25">
      <c r="A83" s="40"/>
      <c r="B83" s="45"/>
      <c r="C83" s="45"/>
      <c r="D83" s="57"/>
    </row>
    <row r="84" spans="1:4" x14ac:dyDescent="0.25">
      <c r="A84" s="40"/>
      <c r="B84" s="45"/>
      <c r="C84" s="45"/>
      <c r="D84" s="57"/>
    </row>
    <row r="85" spans="1:4" x14ac:dyDescent="0.25">
      <c r="A85" s="40"/>
      <c r="B85" s="45"/>
      <c r="C85" s="45"/>
      <c r="D85" s="57"/>
    </row>
    <row r="86" spans="1:4" x14ac:dyDescent="0.25">
      <c r="A86" s="40"/>
      <c r="B86" s="45"/>
      <c r="C86" s="45"/>
      <c r="D86" s="57"/>
    </row>
    <row r="87" spans="1:4" x14ac:dyDescent="0.25">
      <c r="A87" s="40"/>
      <c r="B87" s="45"/>
      <c r="C87" s="45"/>
      <c r="D87" s="57"/>
    </row>
    <row r="88" spans="1:4" x14ac:dyDescent="0.25">
      <c r="A88" s="40"/>
      <c r="B88" s="45"/>
      <c r="C88" s="45"/>
      <c r="D88" s="57"/>
    </row>
    <row r="89" spans="1:4" x14ac:dyDescent="0.25">
      <c r="A89" s="40"/>
      <c r="B89" s="45"/>
      <c r="C89" s="45"/>
      <c r="D89" s="57"/>
    </row>
    <row r="90" spans="1:4" x14ac:dyDescent="0.25">
      <c r="A90" s="40"/>
      <c r="B90" s="45"/>
      <c r="C90" s="45"/>
      <c r="D90" s="57"/>
    </row>
    <row r="91" spans="1:4" x14ac:dyDescent="0.25">
      <c r="A91" s="40"/>
      <c r="B91" s="45"/>
      <c r="C91" s="45"/>
      <c r="D91" s="57"/>
    </row>
    <row r="92" spans="1:4" x14ac:dyDescent="0.25">
      <c r="A92" s="40"/>
      <c r="B92" s="45"/>
      <c r="C92" s="45"/>
      <c r="D92" s="57"/>
    </row>
    <row r="93" spans="1:4" x14ac:dyDescent="0.25">
      <c r="A93" s="40"/>
      <c r="B93" s="45"/>
      <c r="C93" s="45"/>
      <c r="D93" s="57"/>
    </row>
    <row r="94" spans="1:4" x14ac:dyDescent="0.25">
      <c r="A94" s="40"/>
      <c r="B94" s="45"/>
      <c r="C94" s="45"/>
      <c r="D94" s="57"/>
    </row>
    <row r="95" spans="1:4" x14ac:dyDescent="0.25">
      <c r="A95" s="40"/>
      <c r="B95" s="45"/>
      <c r="C95" s="45"/>
      <c r="D95" s="57"/>
    </row>
    <row r="96" spans="1:4" x14ac:dyDescent="0.25">
      <c r="A96" s="40"/>
      <c r="B96" s="45"/>
      <c r="C96" s="45"/>
      <c r="D96" s="57"/>
    </row>
    <row r="97" spans="1:4" x14ac:dyDescent="0.25">
      <c r="A97" s="40"/>
      <c r="B97" s="45"/>
      <c r="C97" s="45"/>
      <c r="D97" s="57"/>
    </row>
    <row r="98" spans="1:4" x14ac:dyDescent="0.25">
      <c r="A98" s="40"/>
      <c r="B98" s="45"/>
      <c r="C98" s="45"/>
      <c r="D98" s="57"/>
    </row>
    <row r="99" spans="1:4" x14ac:dyDescent="0.25">
      <c r="A99" s="40"/>
      <c r="B99" s="45"/>
      <c r="C99" s="45"/>
      <c r="D99" s="57"/>
    </row>
    <row r="100" spans="1:4" x14ac:dyDescent="0.25">
      <c r="A100" s="40"/>
      <c r="B100" s="45"/>
      <c r="C100" s="45"/>
      <c r="D100" s="57"/>
    </row>
    <row r="101" spans="1:4" x14ac:dyDescent="0.25">
      <c r="A101" s="40"/>
      <c r="B101" s="45"/>
      <c r="C101" s="45"/>
      <c r="D101" s="5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7D04-12BA-46AC-A44F-EF82C96CAC8E}">
  <dimension ref="A1:F101"/>
  <sheetViews>
    <sheetView workbookViewId="0">
      <selection activeCell="F10" sqref="F10"/>
    </sheetView>
  </sheetViews>
  <sheetFormatPr defaultRowHeight="12.5" x14ac:dyDescent="0.25"/>
  <cols>
    <col min="1" max="1" width="31.26953125" customWidth="1"/>
    <col min="2" max="2" width="30.453125" customWidth="1"/>
    <col min="3" max="3" width="23.36328125" customWidth="1"/>
    <col min="4" max="4" width="32.90625" customWidth="1"/>
    <col min="6" max="6" width="25" customWidth="1"/>
  </cols>
  <sheetData>
    <row r="1" spans="1:6" ht="19" x14ac:dyDescent="0.45">
      <c r="A1" s="51" t="s">
        <v>323</v>
      </c>
      <c r="B1" s="51" t="s">
        <v>324</v>
      </c>
      <c r="C1" s="51" t="s">
        <v>325</v>
      </c>
      <c r="D1" s="51" t="s">
        <v>321</v>
      </c>
      <c r="F1" s="51" t="s">
        <v>326</v>
      </c>
    </row>
    <row r="2" spans="1:6" ht="25" x14ac:dyDescent="0.25">
      <c r="A2" s="54" t="s">
        <v>327</v>
      </c>
      <c r="B2" s="55">
        <v>45643</v>
      </c>
      <c r="C2" s="56">
        <v>13.6</v>
      </c>
      <c r="D2" s="58" t="str">
        <f>HYPERLINK("https://drive.google.com/file/d/1Lg2Nrejyk9Q6OdfeDQXBLwgLF2nhZLOr/view?usp=drivesdk", "comprovante")</f>
        <v>comprovante</v>
      </c>
      <c r="F2" s="40">
        <f>SUM(C2:C101)</f>
        <v>13.6</v>
      </c>
    </row>
    <row r="3" spans="1:6" x14ac:dyDescent="0.25">
      <c r="A3" s="40"/>
      <c r="B3" s="43"/>
      <c r="C3" s="43"/>
      <c r="D3" s="43"/>
    </row>
    <row r="4" spans="1:6" x14ac:dyDescent="0.25">
      <c r="A4" s="40"/>
      <c r="B4" s="43"/>
      <c r="C4" s="43"/>
      <c r="D4" s="43"/>
    </row>
    <row r="5" spans="1:6" x14ac:dyDescent="0.25">
      <c r="A5" s="40"/>
      <c r="B5" s="43"/>
      <c r="C5" s="43"/>
      <c r="D5" s="43"/>
    </row>
    <row r="6" spans="1:6" x14ac:dyDescent="0.25">
      <c r="A6" s="40"/>
      <c r="B6" s="43"/>
      <c r="C6" s="43"/>
      <c r="D6" s="43"/>
    </row>
    <row r="7" spans="1:6" x14ac:dyDescent="0.25">
      <c r="A7" s="40"/>
      <c r="B7" s="43"/>
      <c r="C7" s="43"/>
      <c r="D7" s="43"/>
    </row>
    <row r="8" spans="1:6" x14ac:dyDescent="0.25">
      <c r="A8" s="40"/>
      <c r="B8" s="43"/>
      <c r="C8" s="43"/>
      <c r="D8" s="43"/>
    </row>
    <row r="9" spans="1:6" x14ac:dyDescent="0.25">
      <c r="A9" s="40"/>
      <c r="B9" s="43"/>
      <c r="C9" s="43"/>
      <c r="D9" s="43"/>
    </row>
    <row r="10" spans="1:6" x14ac:dyDescent="0.25">
      <c r="A10" s="40"/>
      <c r="B10" s="43"/>
      <c r="C10" s="43"/>
      <c r="D10" s="43"/>
    </row>
    <row r="11" spans="1:6" x14ac:dyDescent="0.25">
      <c r="A11" s="40"/>
      <c r="B11" s="43"/>
      <c r="C11" s="43"/>
      <c r="D11" s="43"/>
    </row>
    <row r="12" spans="1:6" x14ac:dyDescent="0.25">
      <c r="A12" s="40"/>
      <c r="B12" s="43"/>
      <c r="C12" s="43"/>
      <c r="D12" s="43"/>
    </row>
    <row r="13" spans="1:6" x14ac:dyDescent="0.25">
      <c r="A13" s="40"/>
      <c r="B13" s="43"/>
      <c r="C13" s="43"/>
      <c r="D13" s="43"/>
    </row>
    <row r="14" spans="1:6" x14ac:dyDescent="0.25">
      <c r="A14" s="40"/>
      <c r="B14" s="43"/>
      <c r="C14" s="43"/>
      <c r="D14" s="43"/>
    </row>
    <row r="15" spans="1:6" x14ac:dyDescent="0.25">
      <c r="A15" s="40"/>
      <c r="B15" s="43"/>
      <c r="C15" s="43"/>
      <c r="D15" s="43"/>
    </row>
    <row r="16" spans="1:6" x14ac:dyDescent="0.25">
      <c r="A16" s="40"/>
      <c r="B16" s="43"/>
      <c r="C16" s="43"/>
      <c r="D16" s="43"/>
    </row>
    <row r="17" spans="1:4" x14ac:dyDescent="0.25">
      <c r="A17" s="40"/>
      <c r="B17" s="43"/>
      <c r="C17" s="43"/>
      <c r="D17" s="43"/>
    </row>
    <row r="18" spans="1:4" x14ac:dyDescent="0.25">
      <c r="A18" s="40"/>
      <c r="B18" s="43"/>
      <c r="C18" s="43"/>
      <c r="D18" s="43"/>
    </row>
    <row r="19" spans="1:4" x14ac:dyDescent="0.25">
      <c r="A19" s="40"/>
      <c r="B19" s="43"/>
      <c r="C19" s="43"/>
      <c r="D19" s="43"/>
    </row>
    <row r="20" spans="1:4" x14ac:dyDescent="0.25">
      <c r="A20" s="40"/>
      <c r="B20" s="43"/>
      <c r="C20" s="43"/>
      <c r="D20" s="43"/>
    </row>
    <row r="21" spans="1:4" x14ac:dyDescent="0.25">
      <c r="A21" s="40"/>
      <c r="B21" s="43"/>
      <c r="C21" s="43"/>
      <c r="D21" s="43"/>
    </row>
    <row r="22" spans="1:4" x14ac:dyDescent="0.25">
      <c r="A22" s="40"/>
      <c r="B22" s="43"/>
      <c r="C22" s="43"/>
      <c r="D22" s="43"/>
    </row>
    <row r="23" spans="1:4" x14ac:dyDescent="0.25">
      <c r="A23" s="40"/>
      <c r="B23" s="43"/>
      <c r="C23" s="43"/>
      <c r="D23" s="43"/>
    </row>
    <row r="24" spans="1:4" x14ac:dyDescent="0.25">
      <c r="A24" s="40"/>
      <c r="B24" s="43"/>
      <c r="C24" s="43"/>
      <c r="D24" s="43"/>
    </row>
    <row r="25" spans="1:4" x14ac:dyDescent="0.25">
      <c r="A25" s="40"/>
      <c r="B25" s="43"/>
      <c r="C25" s="43"/>
      <c r="D25" s="43"/>
    </row>
    <row r="26" spans="1:4" x14ac:dyDescent="0.25">
      <c r="A26" s="40"/>
      <c r="B26" s="43"/>
      <c r="C26" s="43"/>
      <c r="D26" s="43"/>
    </row>
    <row r="27" spans="1:4" x14ac:dyDescent="0.25">
      <c r="A27" s="40"/>
      <c r="B27" s="43"/>
      <c r="C27" s="43"/>
      <c r="D27" s="43"/>
    </row>
    <row r="28" spans="1:4" x14ac:dyDescent="0.25">
      <c r="A28" s="40"/>
      <c r="B28" s="43"/>
      <c r="C28" s="43"/>
      <c r="D28" s="43"/>
    </row>
    <row r="29" spans="1:4" x14ac:dyDescent="0.25">
      <c r="A29" s="40"/>
      <c r="B29" s="43"/>
      <c r="C29" s="43"/>
      <c r="D29" s="43"/>
    </row>
    <row r="30" spans="1:4" x14ac:dyDescent="0.25">
      <c r="A30" s="40"/>
      <c r="B30" s="43"/>
      <c r="C30" s="43"/>
      <c r="D30" s="43"/>
    </row>
    <row r="31" spans="1:4" x14ac:dyDescent="0.25">
      <c r="A31" s="40"/>
      <c r="B31" s="43"/>
      <c r="C31" s="43"/>
      <c r="D31" s="43"/>
    </row>
    <row r="32" spans="1:4" x14ac:dyDescent="0.25">
      <c r="A32" s="40"/>
      <c r="B32" s="43"/>
      <c r="C32" s="43"/>
      <c r="D32" s="43"/>
    </row>
    <row r="33" spans="1:4" x14ac:dyDescent="0.25">
      <c r="A33" s="40"/>
      <c r="B33" s="43"/>
      <c r="C33" s="43"/>
      <c r="D33" s="43"/>
    </row>
    <row r="34" spans="1:4" x14ac:dyDescent="0.25">
      <c r="A34" s="40"/>
      <c r="B34" s="43"/>
      <c r="C34" s="43"/>
      <c r="D34" s="43"/>
    </row>
    <row r="35" spans="1:4" x14ac:dyDescent="0.25">
      <c r="A35" s="40"/>
      <c r="B35" s="43"/>
      <c r="C35" s="43"/>
      <c r="D35" s="43"/>
    </row>
    <row r="36" spans="1:4" x14ac:dyDescent="0.25">
      <c r="A36" s="40"/>
      <c r="B36" s="43"/>
      <c r="C36" s="43"/>
      <c r="D36" s="43"/>
    </row>
    <row r="37" spans="1:4" x14ac:dyDescent="0.25">
      <c r="A37" s="40"/>
      <c r="B37" s="43"/>
      <c r="C37" s="43"/>
      <c r="D37" s="43"/>
    </row>
    <row r="38" spans="1:4" x14ac:dyDescent="0.25">
      <c r="A38" s="40"/>
      <c r="B38" s="43"/>
      <c r="C38" s="43"/>
      <c r="D38" s="43"/>
    </row>
    <row r="39" spans="1:4" x14ac:dyDescent="0.25">
      <c r="A39" s="40"/>
      <c r="B39" s="43"/>
      <c r="C39" s="43"/>
      <c r="D39" s="43"/>
    </row>
    <row r="40" spans="1:4" x14ac:dyDescent="0.25">
      <c r="A40" s="40"/>
      <c r="B40" s="43"/>
      <c r="C40" s="43"/>
      <c r="D40" s="43"/>
    </row>
    <row r="41" spans="1:4" x14ac:dyDescent="0.25">
      <c r="A41" s="40"/>
      <c r="B41" s="43"/>
      <c r="C41" s="43"/>
      <c r="D41" s="43"/>
    </row>
    <row r="42" spans="1:4" x14ac:dyDescent="0.25">
      <c r="A42" s="40"/>
      <c r="B42" s="43"/>
      <c r="C42" s="43"/>
      <c r="D42" s="43"/>
    </row>
    <row r="43" spans="1:4" x14ac:dyDescent="0.25">
      <c r="A43" s="40"/>
      <c r="B43" s="43"/>
      <c r="C43" s="43"/>
      <c r="D43" s="43"/>
    </row>
    <row r="44" spans="1:4" x14ac:dyDescent="0.25">
      <c r="A44" s="40"/>
      <c r="B44" s="43"/>
      <c r="C44" s="43"/>
      <c r="D44" s="43"/>
    </row>
    <row r="45" spans="1:4" x14ac:dyDescent="0.25">
      <c r="A45" s="40"/>
      <c r="B45" s="43"/>
      <c r="C45" s="43"/>
      <c r="D45" s="43"/>
    </row>
    <row r="46" spans="1:4" x14ac:dyDescent="0.25">
      <c r="A46" s="40"/>
      <c r="B46" s="43"/>
      <c r="C46" s="43"/>
      <c r="D46" s="43"/>
    </row>
    <row r="47" spans="1:4" x14ac:dyDescent="0.25">
      <c r="A47" s="40"/>
      <c r="B47" s="43"/>
      <c r="C47" s="43"/>
      <c r="D47" s="43"/>
    </row>
    <row r="48" spans="1:4" x14ac:dyDescent="0.25">
      <c r="A48" s="40"/>
      <c r="B48" s="43"/>
      <c r="C48" s="43"/>
      <c r="D48" s="43"/>
    </row>
    <row r="49" spans="1:4" x14ac:dyDescent="0.25">
      <c r="A49" s="40"/>
      <c r="B49" s="43"/>
      <c r="C49" s="43"/>
      <c r="D49" s="43"/>
    </row>
    <row r="50" spans="1:4" x14ac:dyDescent="0.25">
      <c r="A50" s="40"/>
      <c r="B50" s="43"/>
      <c r="C50" s="43"/>
      <c r="D50" s="43"/>
    </row>
    <row r="51" spans="1:4" x14ac:dyDescent="0.25">
      <c r="A51" s="40"/>
      <c r="B51" s="43"/>
      <c r="C51" s="43"/>
      <c r="D51" s="43"/>
    </row>
    <row r="52" spans="1:4" x14ac:dyDescent="0.25">
      <c r="A52" s="40"/>
      <c r="B52" s="43"/>
      <c r="C52" s="43"/>
      <c r="D52" s="43"/>
    </row>
    <row r="53" spans="1:4" x14ac:dyDescent="0.25">
      <c r="A53" s="40"/>
      <c r="B53" s="43"/>
      <c r="C53" s="43"/>
      <c r="D53" s="43"/>
    </row>
    <row r="54" spans="1:4" x14ac:dyDescent="0.25">
      <c r="A54" s="40"/>
      <c r="B54" s="43"/>
      <c r="C54" s="43"/>
      <c r="D54" s="43"/>
    </row>
    <row r="55" spans="1:4" x14ac:dyDescent="0.25">
      <c r="A55" s="40"/>
      <c r="B55" s="43"/>
      <c r="C55" s="43"/>
      <c r="D55" s="43"/>
    </row>
    <row r="56" spans="1:4" x14ac:dyDescent="0.25">
      <c r="A56" s="40"/>
      <c r="B56" s="43"/>
      <c r="C56" s="43"/>
      <c r="D56" s="43"/>
    </row>
    <row r="57" spans="1:4" x14ac:dyDescent="0.25">
      <c r="A57" s="40"/>
      <c r="B57" s="43"/>
      <c r="C57" s="43"/>
      <c r="D57" s="43"/>
    </row>
    <row r="58" spans="1:4" x14ac:dyDescent="0.25">
      <c r="A58" s="40"/>
      <c r="B58" s="43"/>
      <c r="C58" s="43"/>
      <c r="D58" s="43"/>
    </row>
    <row r="59" spans="1:4" x14ac:dyDescent="0.25">
      <c r="A59" s="40"/>
      <c r="B59" s="43"/>
      <c r="C59" s="43"/>
      <c r="D59" s="43"/>
    </row>
    <row r="60" spans="1:4" x14ac:dyDescent="0.25">
      <c r="A60" s="40"/>
      <c r="B60" s="43"/>
      <c r="C60" s="43"/>
      <c r="D60" s="43"/>
    </row>
    <row r="61" spans="1:4" x14ac:dyDescent="0.25">
      <c r="A61" s="40"/>
      <c r="B61" s="43"/>
      <c r="C61" s="43"/>
      <c r="D61" s="43"/>
    </row>
    <row r="62" spans="1:4" x14ac:dyDescent="0.25">
      <c r="A62" s="40"/>
      <c r="B62" s="43"/>
      <c r="C62" s="43"/>
      <c r="D62" s="43"/>
    </row>
    <row r="63" spans="1:4" x14ac:dyDescent="0.25">
      <c r="A63" s="40"/>
      <c r="B63" s="43"/>
      <c r="C63" s="43"/>
      <c r="D63" s="43"/>
    </row>
    <row r="64" spans="1:4" x14ac:dyDescent="0.25">
      <c r="A64" s="40"/>
      <c r="B64" s="43"/>
      <c r="C64" s="43"/>
      <c r="D64" s="43"/>
    </row>
    <row r="65" spans="1:4" x14ac:dyDescent="0.25">
      <c r="A65" s="40"/>
      <c r="B65" s="43"/>
      <c r="C65" s="43"/>
      <c r="D65" s="43"/>
    </row>
    <row r="66" spans="1:4" x14ac:dyDescent="0.25">
      <c r="A66" s="40"/>
      <c r="B66" s="43"/>
      <c r="C66" s="43"/>
      <c r="D66" s="43"/>
    </row>
    <row r="67" spans="1:4" x14ac:dyDescent="0.25">
      <c r="A67" s="40"/>
      <c r="B67" s="43"/>
      <c r="C67" s="43"/>
      <c r="D67" s="43"/>
    </row>
    <row r="68" spans="1:4" x14ac:dyDescent="0.25">
      <c r="A68" s="40"/>
      <c r="B68" s="43"/>
      <c r="C68" s="43"/>
      <c r="D68" s="43"/>
    </row>
    <row r="69" spans="1:4" x14ac:dyDescent="0.25">
      <c r="A69" s="40"/>
      <c r="B69" s="43"/>
      <c r="C69" s="43"/>
      <c r="D69" s="43"/>
    </row>
    <row r="70" spans="1:4" x14ac:dyDescent="0.25">
      <c r="A70" s="40"/>
      <c r="B70" s="43"/>
      <c r="C70" s="43"/>
      <c r="D70" s="43"/>
    </row>
    <row r="71" spans="1:4" x14ac:dyDescent="0.25">
      <c r="A71" s="40"/>
      <c r="B71" s="43"/>
      <c r="C71" s="43"/>
      <c r="D71" s="43"/>
    </row>
    <row r="72" spans="1:4" x14ac:dyDescent="0.25">
      <c r="A72" s="40"/>
      <c r="B72" s="43"/>
      <c r="C72" s="43"/>
      <c r="D72" s="43"/>
    </row>
    <row r="73" spans="1:4" x14ac:dyDescent="0.25">
      <c r="A73" s="40"/>
      <c r="B73" s="43"/>
      <c r="C73" s="43"/>
      <c r="D73" s="43"/>
    </row>
    <row r="74" spans="1:4" x14ac:dyDescent="0.25">
      <c r="A74" s="40"/>
      <c r="B74" s="43"/>
      <c r="C74" s="43"/>
      <c r="D74" s="43"/>
    </row>
    <row r="75" spans="1:4" x14ac:dyDescent="0.25">
      <c r="A75" s="40"/>
      <c r="B75" s="43"/>
      <c r="C75" s="43"/>
      <c r="D75" s="43"/>
    </row>
    <row r="76" spans="1:4" x14ac:dyDescent="0.25">
      <c r="A76" s="40"/>
      <c r="B76" s="43"/>
      <c r="C76" s="43"/>
      <c r="D76" s="43"/>
    </row>
    <row r="77" spans="1:4" x14ac:dyDescent="0.25">
      <c r="A77" s="40"/>
      <c r="B77" s="43"/>
      <c r="C77" s="43"/>
      <c r="D77" s="43"/>
    </row>
    <row r="78" spans="1:4" x14ac:dyDescent="0.25">
      <c r="A78" s="40"/>
      <c r="B78" s="43"/>
      <c r="C78" s="43"/>
      <c r="D78" s="43"/>
    </row>
    <row r="79" spans="1:4" x14ac:dyDescent="0.25">
      <c r="A79" s="40"/>
      <c r="B79" s="43"/>
      <c r="C79" s="43"/>
      <c r="D79" s="43"/>
    </row>
    <row r="80" spans="1:4" x14ac:dyDescent="0.25">
      <c r="A80" s="40"/>
      <c r="B80" s="43"/>
      <c r="C80" s="43"/>
      <c r="D80" s="43"/>
    </row>
    <row r="81" spans="1:4" x14ac:dyDescent="0.25">
      <c r="A81" s="40"/>
      <c r="B81" s="43"/>
      <c r="C81" s="43"/>
      <c r="D81" s="43"/>
    </row>
    <row r="82" spans="1:4" x14ac:dyDescent="0.25">
      <c r="A82" s="40"/>
      <c r="B82" s="43"/>
      <c r="C82" s="43"/>
      <c r="D82" s="43"/>
    </row>
    <row r="83" spans="1:4" x14ac:dyDescent="0.25">
      <c r="A83" s="40"/>
      <c r="B83" s="43"/>
      <c r="C83" s="43"/>
      <c r="D83" s="43"/>
    </row>
    <row r="84" spans="1:4" x14ac:dyDescent="0.25">
      <c r="A84" s="40"/>
      <c r="B84" s="43"/>
      <c r="C84" s="43"/>
      <c r="D84" s="43"/>
    </row>
    <row r="85" spans="1:4" x14ac:dyDescent="0.25">
      <c r="A85" s="40"/>
      <c r="B85" s="43"/>
      <c r="C85" s="43"/>
      <c r="D85" s="43"/>
    </row>
    <row r="86" spans="1:4" x14ac:dyDescent="0.25">
      <c r="A86" s="40"/>
      <c r="B86" s="43"/>
      <c r="C86" s="43"/>
      <c r="D86" s="43"/>
    </row>
    <row r="87" spans="1:4" x14ac:dyDescent="0.25">
      <c r="A87" s="40"/>
      <c r="B87" s="43"/>
      <c r="C87" s="43"/>
      <c r="D87" s="43"/>
    </row>
    <row r="88" spans="1:4" x14ac:dyDescent="0.25">
      <c r="A88" s="40"/>
      <c r="B88" s="43"/>
      <c r="C88" s="43"/>
      <c r="D88" s="43"/>
    </row>
    <row r="89" spans="1:4" x14ac:dyDescent="0.25">
      <c r="A89" s="40"/>
      <c r="B89" s="43"/>
      <c r="C89" s="43"/>
      <c r="D89" s="43"/>
    </row>
    <row r="90" spans="1:4" x14ac:dyDescent="0.25">
      <c r="A90" s="40"/>
      <c r="B90" s="43"/>
      <c r="C90" s="43"/>
      <c r="D90" s="43"/>
    </row>
    <row r="91" spans="1:4" x14ac:dyDescent="0.25">
      <c r="A91" s="40"/>
      <c r="B91" s="43"/>
      <c r="C91" s="43"/>
      <c r="D91" s="43"/>
    </row>
    <row r="92" spans="1:4" x14ac:dyDescent="0.25">
      <c r="A92" s="40"/>
      <c r="B92" s="43"/>
      <c r="C92" s="43"/>
      <c r="D92" s="43"/>
    </row>
    <row r="93" spans="1:4" x14ac:dyDescent="0.25">
      <c r="A93" s="40"/>
      <c r="B93" s="43"/>
      <c r="C93" s="43"/>
      <c r="D93" s="43"/>
    </row>
    <row r="94" spans="1:4" x14ac:dyDescent="0.25">
      <c r="A94" s="40"/>
      <c r="B94" s="43"/>
      <c r="C94" s="43"/>
      <c r="D94" s="43"/>
    </row>
    <row r="95" spans="1:4" x14ac:dyDescent="0.25">
      <c r="A95" s="40"/>
      <c r="B95" s="43"/>
      <c r="C95" s="43"/>
      <c r="D95" s="43"/>
    </row>
    <row r="96" spans="1:4" x14ac:dyDescent="0.25">
      <c r="A96" s="40"/>
      <c r="B96" s="43"/>
      <c r="C96" s="43"/>
      <c r="D96" s="43"/>
    </row>
    <row r="97" spans="1:4" x14ac:dyDescent="0.25">
      <c r="A97" s="40"/>
      <c r="B97" s="43"/>
      <c r="C97" s="43"/>
      <c r="D97" s="43"/>
    </row>
    <row r="98" spans="1:4" x14ac:dyDescent="0.25">
      <c r="A98" s="40"/>
      <c r="B98" s="43"/>
      <c r="C98" s="43"/>
      <c r="D98" s="43"/>
    </row>
    <row r="99" spans="1:4" x14ac:dyDescent="0.25">
      <c r="A99" s="40"/>
      <c r="B99" s="43"/>
      <c r="C99" s="43"/>
      <c r="D99" s="43"/>
    </row>
    <row r="100" spans="1:4" x14ac:dyDescent="0.25">
      <c r="A100" s="40"/>
      <c r="B100" s="43"/>
      <c r="C100" s="43"/>
      <c r="D100" s="43"/>
    </row>
    <row r="101" spans="1:4" x14ac:dyDescent="0.25">
      <c r="A101" s="40"/>
      <c r="B101" s="43"/>
      <c r="C101" s="43"/>
      <c r="D101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390B-2C0B-476D-A2A6-D43F55F9C125}">
  <dimension ref="A1:D14"/>
  <sheetViews>
    <sheetView workbookViewId="0">
      <selection activeCell="D14" sqref="D14"/>
    </sheetView>
  </sheetViews>
  <sheetFormatPr defaultRowHeight="12.5" x14ac:dyDescent="0.25"/>
  <cols>
    <col min="1" max="1" width="31.36328125" bestFit="1" customWidth="1"/>
    <col min="4" max="4" width="29.453125" bestFit="1" customWidth="1"/>
  </cols>
  <sheetData>
    <row r="1" spans="1:4" ht="19" x14ac:dyDescent="0.45">
      <c r="A1" s="51" t="s">
        <v>311</v>
      </c>
      <c r="D1" s="51" t="s">
        <v>313</v>
      </c>
    </row>
    <row r="2" spans="1:4" x14ac:dyDescent="0.25">
      <c r="A2" s="40">
        <v>0</v>
      </c>
      <c r="D2" s="40">
        <f>A2 + A5</f>
        <v>660.4</v>
      </c>
    </row>
    <row r="4" spans="1:4" ht="19" x14ac:dyDescent="0.45">
      <c r="A4" s="51" t="s">
        <v>312</v>
      </c>
    </row>
    <row r="5" spans="1:4" x14ac:dyDescent="0.25">
      <c r="A5" s="40">
        <f>A8 + A11 - A14</f>
        <v>660.4</v>
      </c>
    </row>
    <row r="7" spans="1:4" ht="19" x14ac:dyDescent="0.45">
      <c r="A7" s="51" t="s">
        <v>18</v>
      </c>
    </row>
    <row r="8" spans="1:4" x14ac:dyDescent="0.25">
      <c r="A8" s="40">
        <f>Doações!F2</f>
        <v>20</v>
      </c>
    </row>
    <row r="10" spans="1:4" ht="19" x14ac:dyDescent="0.45">
      <c r="A10" s="51" t="s">
        <v>19</v>
      </c>
    </row>
    <row r="11" spans="1:4" x14ac:dyDescent="0.25">
      <c r="A11" s="40">
        <f>-26 + 'Vendas - 2024-12-15 (Pão mel)'!N10</f>
        <v>654</v>
      </c>
    </row>
    <row r="13" spans="1:4" ht="19" x14ac:dyDescent="0.45">
      <c r="A13" s="51" t="s">
        <v>262</v>
      </c>
    </row>
    <row r="14" spans="1:4" x14ac:dyDescent="0.25">
      <c r="A14" s="40">
        <f>Saídas!F2</f>
        <v>13.6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 summaryRight="0"/>
  </sheetPr>
  <dimension ref="A1:H24"/>
  <sheetViews>
    <sheetView workbookViewId="0">
      <selection activeCell="E5" sqref="E5"/>
    </sheetView>
  </sheetViews>
  <sheetFormatPr defaultColWidth="12.6328125" defaultRowHeight="15" customHeight="1" x14ac:dyDescent="0.25"/>
  <cols>
    <col min="1" max="1" width="23.08984375" customWidth="1"/>
    <col min="6" max="6" width="16.36328125" customWidth="1"/>
    <col min="8" max="8" width="27.08984375" bestFit="1" customWidth="1"/>
  </cols>
  <sheetData>
    <row r="1" spans="2:8" ht="15" customHeight="1" x14ac:dyDescent="0.25">
      <c r="B1" s="12" t="s">
        <v>47</v>
      </c>
      <c r="C1" s="12" t="s">
        <v>9</v>
      </c>
      <c r="D1" s="12" t="s">
        <v>10</v>
      </c>
      <c r="E1" s="12" t="s">
        <v>14</v>
      </c>
      <c r="F1" s="12" t="s">
        <v>15</v>
      </c>
    </row>
    <row r="2" spans="2:8" ht="15" customHeight="1" x14ac:dyDescent="0.25">
      <c r="B2" s="6" t="s">
        <v>48</v>
      </c>
      <c r="C2" s="6" t="s">
        <v>49</v>
      </c>
      <c r="D2" s="6" t="s">
        <v>204</v>
      </c>
      <c r="E2" s="6" t="s">
        <v>50</v>
      </c>
      <c r="F2" s="6" t="s">
        <v>43</v>
      </c>
      <c r="H2" s="39" t="s">
        <v>273</v>
      </c>
    </row>
    <row r="3" spans="2:8" ht="15" customHeight="1" x14ac:dyDescent="0.25">
      <c r="B3" s="6" t="s">
        <v>52</v>
      </c>
      <c r="C3" s="6" t="s">
        <v>53</v>
      </c>
      <c r="D3" s="6" t="s">
        <v>61</v>
      </c>
      <c r="E3" s="6" t="s">
        <v>54</v>
      </c>
      <c r="F3" s="6" t="s">
        <v>55</v>
      </c>
      <c r="H3">
        <f>ROUNDUP(100 * F22/(F22 + B24),2)</f>
        <v>38.89</v>
      </c>
    </row>
    <row r="4" spans="2:8" ht="15" customHeight="1" x14ac:dyDescent="0.25">
      <c r="B4" s="6" t="s">
        <v>56</v>
      </c>
      <c r="C4" s="6" t="s">
        <v>57</v>
      </c>
      <c r="D4" s="6" t="s">
        <v>58</v>
      </c>
      <c r="E4" s="6" t="s">
        <v>199</v>
      </c>
      <c r="F4" s="6" t="s">
        <v>59</v>
      </c>
    </row>
    <row r="5" spans="2:8" ht="15" customHeight="1" x14ac:dyDescent="0.25">
      <c r="B5" s="6" t="s">
        <v>60</v>
      </c>
      <c r="C5" s="6" t="s">
        <v>310</v>
      </c>
      <c r="D5" s="6" t="s">
        <v>51</v>
      </c>
      <c r="E5" s="6" t="s">
        <v>62</v>
      </c>
      <c r="F5" s="6" t="s">
        <v>63</v>
      </c>
      <c r="H5" s="39" t="s">
        <v>274</v>
      </c>
    </row>
    <row r="6" spans="2:8" ht="15" customHeight="1" x14ac:dyDescent="0.25">
      <c r="B6" s="6" t="s">
        <v>64</v>
      </c>
      <c r="C6" s="6" t="s">
        <v>65</v>
      </c>
      <c r="D6" s="6"/>
      <c r="E6" s="6" t="s">
        <v>66</v>
      </c>
      <c r="F6" s="6" t="s">
        <v>67</v>
      </c>
      <c r="H6">
        <f>ROUNDDOWN(100 * B24/(F22 + B24),2)</f>
        <v>61.11</v>
      </c>
    </row>
    <row r="7" spans="2:8" ht="15" customHeight="1" x14ac:dyDescent="0.25">
      <c r="B7" s="6" t="s">
        <v>68</v>
      </c>
      <c r="C7" s="6"/>
      <c r="D7" s="6"/>
      <c r="E7" s="6"/>
      <c r="F7" s="6" t="s">
        <v>69</v>
      </c>
    </row>
    <row r="8" spans="2:8" ht="15" customHeight="1" x14ac:dyDescent="0.25">
      <c r="B8" s="6" t="s">
        <v>70</v>
      </c>
      <c r="C8" s="6"/>
      <c r="D8" s="6"/>
      <c r="E8" s="6"/>
      <c r="F8" s="6" t="s">
        <v>26</v>
      </c>
    </row>
    <row r="9" spans="2:8" ht="15" customHeight="1" x14ac:dyDescent="0.25">
      <c r="B9" s="6" t="s">
        <v>71</v>
      </c>
      <c r="C9" s="6"/>
      <c r="D9" s="6"/>
      <c r="E9" s="6"/>
      <c r="F9" s="6" t="s">
        <v>72</v>
      </c>
    </row>
    <row r="10" spans="2:8" ht="15" customHeight="1" x14ac:dyDescent="0.25">
      <c r="B10" s="6"/>
      <c r="C10" s="6"/>
      <c r="D10" s="6"/>
      <c r="E10" s="6"/>
      <c r="F10" s="6" t="s">
        <v>73</v>
      </c>
    </row>
    <row r="11" spans="2:8" ht="15" customHeight="1" x14ac:dyDescent="0.25">
      <c r="B11" s="6"/>
      <c r="C11" s="6"/>
      <c r="D11" s="6"/>
      <c r="E11" s="6"/>
      <c r="F11" s="6" t="s">
        <v>75</v>
      </c>
    </row>
    <row r="12" spans="2:8" ht="15" customHeight="1" x14ac:dyDescent="0.25">
      <c r="B12" s="6"/>
      <c r="C12" s="6"/>
      <c r="D12" s="6"/>
      <c r="E12" s="6"/>
      <c r="F12" s="6" t="s">
        <v>76</v>
      </c>
    </row>
    <row r="13" spans="2:8" ht="15" customHeight="1" x14ac:dyDescent="0.25">
      <c r="B13" s="6"/>
      <c r="C13" s="6"/>
      <c r="D13" s="6"/>
      <c r="E13" s="6"/>
      <c r="F13" s="6" t="s">
        <v>77</v>
      </c>
    </row>
    <row r="14" spans="2:8" ht="15" customHeight="1" x14ac:dyDescent="0.25">
      <c r="B14" s="6"/>
      <c r="C14" s="6"/>
      <c r="D14" s="48"/>
      <c r="E14" s="48"/>
      <c r="F14" s="48" t="s">
        <v>250</v>
      </c>
    </row>
    <row r="15" spans="2:8" ht="15" customHeight="1" x14ac:dyDescent="0.25">
      <c r="B15" s="6"/>
      <c r="C15" s="47"/>
      <c r="D15" s="50"/>
      <c r="E15" s="50"/>
      <c r="F15" s="50" t="s">
        <v>48</v>
      </c>
    </row>
    <row r="16" spans="2:8" ht="15" customHeight="1" x14ac:dyDescent="0.25">
      <c r="B16" s="6"/>
      <c r="C16" s="47"/>
      <c r="D16" s="50"/>
      <c r="E16" s="50"/>
      <c r="F16" s="40"/>
    </row>
    <row r="17" spans="1:6" ht="15" customHeight="1" x14ac:dyDescent="0.25">
      <c r="B17" s="6"/>
      <c r="C17" s="47"/>
      <c r="D17" s="50"/>
      <c r="E17" s="50"/>
      <c r="F17" s="50"/>
    </row>
    <row r="18" spans="1:6" ht="15" customHeight="1" x14ac:dyDescent="0.25">
      <c r="B18" s="6"/>
      <c r="C18" s="47"/>
      <c r="D18" s="50"/>
      <c r="E18" s="50"/>
      <c r="F18" s="50"/>
    </row>
    <row r="19" spans="1:6" ht="15" customHeight="1" x14ac:dyDescent="0.25">
      <c r="B19" s="6"/>
      <c r="C19" s="47"/>
      <c r="D19" s="50"/>
      <c r="E19" s="50"/>
      <c r="F19" s="50"/>
    </row>
    <row r="20" spans="1:6" ht="15" customHeight="1" x14ac:dyDescent="0.25">
      <c r="B20" s="6"/>
      <c r="C20" s="47"/>
      <c r="D20" s="50"/>
      <c r="E20" s="50"/>
      <c r="F20" s="50"/>
    </row>
    <row r="21" spans="1:6" ht="12.5" x14ac:dyDescent="0.25">
      <c r="B21" s="6"/>
      <c r="C21" s="6"/>
      <c r="D21" s="49"/>
      <c r="E21" s="49"/>
      <c r="F21" s="49"/>
    </row>
    <row r="22" spans="1:6" ht="12.5" x14ac:dyDescent="0.25">
      <c r="A22" s="8" t="s">
        <v>78</v>
      </c>
      <c r="B22" s="8">
        <f t="shared" ref="B22:F22" si="0">COUNTA(B2:B21)</f>
        <v>8</v>
      </c>
      <c r="C22" s="8">
        <f t="shared" si="0"/>
        <v>5</v>
      </c>
      <c r="D22" s="8">
        <f t="shared" si="0"/>
        <v>4</v>
      </c>
      <c r="E22" s="8">
        <f t="shared" si="0"/>
        <v>5</v>
      </c>
      <c r="F22" s="8">
        <f t="shared" si="0"/>
        <v>14</v>
      </c>
    </row>
    <row r="24" spans="1:6" ht="12.5" x14ac:dyDescent="0.25">
      <c r="A24" s="8" t="s">
        <v>79</v>
      </c>
      <c r="B24" s="8">
        <f>SUM(B22:E22)</f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X101"/>
  <sheetViews>
    <sheetView topLeftCell="A18" workbookViewId="0">
      <selection activeCell="H25" sqref="H25"/>
    </sheetView>
  </sheetViews>
  <sheetFormatPr defaultColWidth="12.6328125" defaultRowHeight="15" customHeight="1" x14ac:dyDescent="0.25"/>
  <cols>
    <col min="1" max="1" width="14.7265625" bestFit="1" customWidth="1"/>
    <col min="2" max="2" width="28.36328125" bestFit="1" customWidth="1"/>
    <col min="3" max="3" width="17" bestFit="1" customWidth="1"/>
    <col min="10" max="10" width="17.7265625" bestFit="1" customWidth="1"/>
  </cols>
  <sheetData>
    <row r="1" spans="1:24" ht="13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6" t="s">
        <v>22</v>
      </c>
      <c r="O1" t="s">
        <v>106</v>
      </c>
      <c r="X1" t="s">
        <v>186</v>
      </c>
    </row>
    <row r="2" spans="1:24" ht="15" customHeight="1" x14ac:dyDescent="0.25">
      <c r="A2" s="25" t="s">
        <v>36</v>
      </c>
      <c r="B2" s="6" t="s">
        <v>37</v>
      </c>
      <c r="C2" s="30" t="s">
        <v>190</v>
      </c>
      <c r="D2" s="26">
        <v>2</v>
      </c>
      <c r="E2" s="6" t="s">
        <v>38</v>
      </c>
      <c r="F2" s="6" t="s">
        <v>39</v>
      </c>
      <c r="G2" s="27" t="s">
        <v>40</v>
      </c>
      <c r="H2" s="6">
        <f>QUOTIENT(D2, 2) * 15 + MOD(D2, 2) * 8</f>
        <v>15</v>
      </c>
      <c r="J2" s="4" t="s">
        <v>95</v>
      </c>
      <c r="K2" s="4">
        <f>SUM(D1:D101)</f>
        <v>147</v>
      </c>
      <c r="O2">
        <f>IF(G2="PAGO",H2,0)</f>
        <v>15</v>
      </c>
      <c r="Q2">
        <f>IF(F2=K11,D2,0)</f>
        <v>0</v>
      </c>
      <c r="X2">
        <f>IF(G2="PAGO", D2,0)</f>
        <v>2</v>
      </c>
    </row>
    <row r="3" spans="1:24" ht="25" x14ac:dyDescent="0.25">
      <c r="A3" s="25" t="s">
        <v>41</v>
      </c>
      <c r="B3" s="6" t="s">
        <v>42</v>
      </c>
      <c r="C3" s="30" t="s">
        <v>191</v>
      </c>
      <c r="D3" s="26">
        <v>2</v>
      </c>
      <c r="E3" s="28" t="s">
        <v>189</v>
      </c>
      <c r="F3" s="27" t="s">
        <v>39</v>
      </c>
      <c r="G3" s="27" t="s">
        <v>40</v>
      </c>
      <c r="H3" s="6">
        <f t="shared" ref="H3:H66" si="0">QUOTIENT(D3, 2) * 15 + MOD(D3, 2) * 8</f>
        <v>15</v>
      </c>
      <c r="J3" s="4" t="s">
        <v>184</v>
      </c>
      <c r="K3" s="5">
        <f>SUM(H2:H101)</f>
        <v>1130</v>
      </c>
      <c r="O3">
        <f t="shared" ref="O3:O66" si="1">IF(G3="PAGO",H3,0)</f>
        <v>15</v>
      </c>
      <c r="Q3">
        <f>IF(F3=K11,D3,0)</f>
        <v>0</v>
      </c>
      <c r="X3">
        <f t="shared" ref="X3:X66" si="2">IF(G3="PAGO", D3,0)</f>
        <v>2</v>
      </c>
    </row>
    <row r="4" spans="1:24" ht="15" customHeight="1" x14ac:dyDescent="0.25">
      <c r="A4" s="25" t="s">
        <v>44</v>
      </c>
      <c r="B4" s="6" t="s">
        <v>42</v>
      </c>
      <c r="C4" s="30" t="s">
        <v>192</v>
      </c>
      <c r="D4" s="26">
        <v>2</v>
      </c>
      <c r="E4" s="27" t="s">
        <v>188</v>
      </c>
      <c r="F4" s="27" t="s">
        <v>39</v>
      </c>
      <c r="G4" s="27" t="s">
        <v>40</v>
      </c>
      <c r="H4" s="6">
        <f t="shared" si="0"/>
        <v>15</v>
      </c>
      <c r="J4" s="9"/>
      <c r="O4">
        <f t="shared" si="1"/>
        <v>15</v>
      </c>
      <c r="Q4">
        <f>IF(F4=K11,D4,0)</f>
        <v>0</v>
      </c>
      <c r="X4">
        <f t="shared" si="2"/>
        <v>2</v>
      </c>
    </row>
    <row r="5" spans="1:24" ht="15" customHeight="1" x14ac:dyDescent="0.25">
      <c r="A5" s="25" t="s">
        <v>45</v>
      </c>
      <c r="B5" s="6" t="s">
        <v>211</v>
      </c>
      <c r="C5" s="30" t="s">
        <v>193</v>
      </c>
      <c r="D5" s="26">
        <v>2</v>
      </c>
      <c r="E5" s="6" t="s">
        <v>38</v>
      </c>
      <c r="F5" s="27" t="s">
        <v>39</v>
      </c>
      <c r="G5" s="27" t="s">
        <v>40</v>
      </c>
      <c r="H5" s="6">
        <f t="shared" si="0"/>
        <v>15</v>
      </c>
      <c r="J5" s="4" t="s">
        <v>106</v>
      </c>
      <c r="K5" s="4">
        <f>SUM(X1:X60)</f>
        <v>113</v>
      </c>
      <c r="O5">
        <f t="shared" si="1"/>
        <v>15</v>
      </c>
      <c r="Q5">
        <f>IF(F5=K11,D5,0)</f>
        <v>0</v>
      </c>
      <c r="X5">
        <f t="shared" si="2"/>
        <v>2</v>
      </c>
    </row>
    <row r="6" spans="1:24" ht="25" x14ac:dyDescent="0.25">
      <c r="A6" s="25" t="s">
        <v>46</v>
      </c>
      <c r="B6" s="6" t="s">
        <v>42</v>
      </c>
      <c r="C6" s="30" t="s">
        <v>194</v>
      </c>
      <c r="D6" s="26">
        <v>4</v>
      </c>
      <c r="E6" s="31" t="s">
        <v>253</v>
      </c>
      <c r="F6" s="27" t="s">
        <v>39</v>
      </c>
      <c r="G6" s="6" t="s">
        <v>40</v>
      </c>
      <c r="H6" s="6">
        <f t="shared" si="0"/>
        <v>30</v>
      </c>
      <c r="J6" s="4" t="s">
        <v>187</v>
      </c>
      <c r="K6" s="5">
        <f>SUM(O2:O101)</f>
        <v>1040</v>
      </c>
      <c r="O6">
        <f t="shared" si="1"/>
        <v>30</v>
      </c>
      <c r="Q6">
        <f>IF(F6=K11,D6,0)</f>
        <v>0</v>
      </c>
      <c r="X6">
        <f t="shared" si="2"/>
        <v>4</v>
      </c>
    </row>
    <row r="7" spans="1:24" ht="25" x14ac:dyDescent="0.25">
      <c r="A7" s="25" t="s">
        <v>195</v>
      </c>
      <c r="B7" s="6" t="s">
        <v>196</v>
      </c>
      <c r="C7" s="26"/>
      <c r="D7" s="26">
        <v>2</v>
      </c>
      <c r="E7" s="31" t="s">
        <v>198</v>
      </c>
      <c r="F7" s="27" t="s">
        <v>199</v>
      </c>
      <c r="G7" s="6" t="s">
        <v>40</v>
      </c>
      <c r="H7" s="6">
        <f t="shared" si="0"/>
        <v>15</v>
      </c>
      <c r="O7">
        <f t="shared" si="1"/>
        <v>15</v>
      </c>
      <c r="Q7">
        <f>IF(F7=K11,D7,0)</f>
        <v>2</v>
      </c>
      <c r="X7">
        <f t="shared" si="2"/>
        <v>2</v>
      </c>
    </row>
    <row r="8" spans="1:24" ht="25" x14ac:dyDescent="0.25">
      <c r="A8" s="25" t="s">
        <v>200</v>
      </c>
      <c r="B8" s="6" t="s">
        <v>196</v>
      </c>
      <c r="C8" s="26"/>
      <c r="D8" s="26">
        <v>2</v>
      </c>
      <c r="E8" s="31" t="s">
        <v>198</v>
      </c>
      <c r="F8" s="27" t="s">
        <v>199</v>
      </c>
      <c r="G8" s="6" t="s">
        <v>40</v>
      </c>
      <c r="H8" s="6">
        <f t="shared" si="0"/>
        <v>15</v>
      </c>
      <c r="J8" s="4" t="s">
        <v>116</v>
      </c>
      <c r="K8" s="5">
        <f>K3-K6</f>
        <v>90</v>
      </c>
      <c r="O8">
        <f t="shared" si="1"/>
        <v>15</v>
      </c>
      <c r="Q8">
        <f>IF(F8=K11,D8,0)</f>
        <v>2</v>
      </c>
      <c r="X8">
        <f t="shared" si="2"/>
        <v>2</v>
      </c>
    </row>
    <row r="9" spans="1:24" ht="15" customHeight="1" x14ac:dyDescent="0.25">
      <c r="A9" s="25" t="s">
        <v>201</v>
      </c>
      <c r="B9" s="6" t="s">
        <v>196</v>
      </c>
      <c r="C9" s="26"/>
      <c r="D9" s="26">
        <v>1</v>
      </c>
      <c r="E9" s="31" t="s">
        <v>197</v>
      </c>
      <c r="F9" s="27" t="s">
        <v>199</v>
      </c>
      <c r="G9" s="29" t="s">
        <v>40</v>
      </c>
      <c r="H9" s="6">
        <f t="shared" si="0"/>
        <v>8</v>
      </c>
      <c r="O9">
        <f t="shared" si="1"/>
        <v>8</v>
      </c>
      <c r="Q9">
        <f>IF(F9=K11,D9,0)</f>
        <v>1</v>
      </c>
      <c r="X9">
        <f t="shared" si="2"/>
        <v>1</v>
      </c>
    </row>
    <row r="10" spans="1:24" ht="15" customHeight="1" x14ac:dyDescent="0.25">
      <c r="A10" s="25" t="s">
        <v>48</v>
      </c>
      <c r="B10" s="6" t="s">
        <v>196</v>
      </c>
      <c r="C10" s="26"/>
      <c r="D10" s="26">
        <v>2</v>
      </c>
      <c r="E10" s="6" t="s">
        <v>188</v>
      </c>
      <c r="F10" s="6" t="s">
        <v>199</v>
      </c>
      <c r="G10" s="29" t="s">
        <v>40</v>
      </c>
      <c r="H10" s="6">
        <f t="shared" si="0"/>
        <v>15</v>
      </c>
      <c r="O10">
        <f t="shared" si="1"/>
        <v>15</v>
      </c>
      <c r="Q10">
        <f>IF(F10=K11,D10,0)</f>
        <v>2</v>
      </c>
      <c r="X10">
        <f t="shared" si="2"/>
        <v>2</v>
      </c>
    </row>
    <row r="11" spans="1:24" ht="26" x14ac:dyDescent="0.35">
      <c r="A11" s="25" t="s">
        <v>69</v>
      </c>
      <c r="B11" s="6" t="s">
        <v>202</v>
      </c>
      <c r="C11" s="26"/>
      <c r="D11" s="26">
        <v>2</v>
      </c>
      <c r="E11" s="31" t="s">
        <v>198</v>
      </c>
      <c r="F11" s="27" t="s">
        <v>39</v>
      </c>
      <c r="G11" s="29" t="s">
        <v>40</v>
      </c>
      <c r="H11" s="6">
        <f t="shared" si="0"/>
        <v>15</v>
      </c>
      <c r="J11" s="4" t="s">
        <v>34</v>
      </c>
      <c r="K11" s="33" t="s">
        <v>199</v>
      </c>
      <c r="O11">
        <f t="shared" si="1"/>
        <v>15</v>
      </c>
      <c r="Q11">
        <f>IF(F11=K11,D11,0)</f>
        <v>0</v>
      </c>
      <c r="X11">
        <f t="shared" si="2"/>
        <v>2</v>
      </c>
    </row>
    <row r="12" spans="1:24" ht="25" x14ac:dyDescent="0.25">
      <c r="A12" s="25" t="s">
        <v>203</v>
      </c>
      <c r="B12" s="6" t="s">
        <v>213</v>
      </c>
      <c r="C12" s="26"/>
      <c r="D12" s="26">
        <v>2</v>
      </c>
      <c r="E12" s="31" t="s">
        <v>198</v>
      </c>
      <c r="F12" s="27" t="s">
        <v>72</v>
      </c>
      <c r="G12" s="29" t="s">
        <v>40</v>
      </c>
      <c r="H12" s="6">
        <f t="shared" si="0"/>
        <v>15</v>
      </c>
      <c r="J12" s="4" t="s">
        <v>95</v>
      </c>
      <c r="K12" s="4">
        <f>SUM(Q2:Q101)</f>
        <v>47</v>
      </c>
      <c r="O12">
        <f t="shared" si="1"/>
        <v>15</v>
      </c>
      <c r="Q12">
        <f>IF(F12=K11,D12,0)</f>
        <v>0</v>
      </c>
      <c r="X12">
        <f t="shared" si="2"/>
        <v>2</v>
      </c>
    </row>
    <row r="13" spans="1:24" ht="25" x14ac:dyDescent="0.25">
      <c r="A13" s="25" t="s">
        <v>204</v>
      </c>
      <c r="B13" s="6" t="s">
        <v>202</v>
      </c>
      <c r="C13" s="26"/>
      <c r="D13" s="26">
        <v>3</v>
      </c>
      <c r="E13" s="31" t="s">
        <v>205</v>
      </c>
      <c r="F13" s="27" t="s">
        <v>39</v>
      </c>
      <c r="G13" s="29" t="s">
        <v>40</v>
      </c>
      <c r="H13" s="6">
        <f t="shared" si="0"/>
        <v>23</v>
      </c>
      <c r="O13">
        <f t="shared" si="1"/>
        <v>23</v>
      </c>
      <c r="Q13">
        <f>IF(F13=K11,D13,0)</f>
        <v>0</v>
      </c>
      <c r="X13">
        <f t="shared" si="2"/>
        <v>3</v>
      </c>
    </row>
    <row r="14" spans="1:24" ht="15" customHeight="1" x14ac:dyDescent="0.25">
      <c r="A14" s="25" t="s">
        <v>164</v>
      </c>
      <c r="B14" s="6" t="s">
        <v>206</v>
      </c>
      <c r="C14" s="26"/>
      <c r="D14" s="26">
        <v>2</v>
      </c>
      <c r="E14" s="6" t="s">
        <v>38</v>
      </c>
      <c r="F14" s="27" t="s">
        <v>72</v>
      </c>
      <c r="G14" s="29" t="s">
        <v>40</v>
      </c>
      <c r="H14" s="6">
        <f t="shared" si="0"/>
        <v>15</v>
      </c>
      <c r="O14">
        <f t="shared" si="1"/>
        <v>15</v>
      </c>
      <c r="Q14">
        <f>IF(F14=K11,D14,0)</f>
        <v>0</v>
      </c>
      <c r="X14">
        <f t="shared" si="2"/>
        <v>2</v>
      </c>
    </row>
    <row r="15" spans="1:24" ht="15" customHeight="1" x14ac:dyDescent="0.25">
      <c r="A15" s="25" t="s">
        <v>110</v>
      </c>
      <c r="B15" s="6" t="s">
        <v>111</v>
      </c>
      <c r="C15" s="26"/>
      <c r="D15" s="26">
        <v>2</v>
      </c>
      <c r="E15" s="6" t="s">
        <v>38</v>
      </c>
      <c r="F15" s="6" t="s">
        <v>199</v>
      </c>
      <c r="G15" s="29" t="s">
        <v>40</v>
      </c>
      <c r="H15" s="6">
        <f t="shared" si="0"/>
        <v>15</v>
      </c>
      <c r="O15">
        <f t="shared" si="1"/>
        <v>15</v>
      </c>
      <c r="Q15">
        <f>IF(F15=K11,D15,0)</f>
        <v>2</v>
      </c>
      <c r="X15">
        <f t="shared" si="2"/>
        <v>2</v>
      </c>
    </row>
    <row r="16" spans="1:24" ht="15" customHeight="1" x14ac:dyDescent="0.25">
      <c r="A16" s="25" t="s">
        <v>143</v>
      </c>
      <c r="B16" s="6" t="s">
        <v>196</v>
      </c>
      <c r="C16" s="26"/>
      <c r="D16" s="26">
        <v>1</v>
      </c>
      <c r="E16" s="6" t="s">
        <v>207</v>
      </c>
      <c r="F16" s="6" t="s">
        <v>199</v>
      </c>
      <c r="G16" s="6" t="s">
        <v>40</v>
      </c>
      <c r="H16" s="6">
        <f t="shared" si="0"/>
        <v>8</v>
      </c>
      <c r="O16">
        <f t="shared" si="1"/>
        <v>8</v>
      </c>
      <c r="Q16">
        <f>IF(F16=K11,D16,0)</f>
        <v>1</v>
      </c>
      <c r="X16">
        <f t="shared" si="2"/>
        <v>1</v>
      </c>
    </row>
    <row r="17" spans="1:24" ht="25" x14ac:dyDescent="0.25">
      <c r="A17" s="25" t="s">
        <v>140</v>
      </c>
      <c r="B17" s="6" t="s">
        <v>208</v>
      </c>
      <c r="C17" s="26"/>
      <c r="D17" s="26">
        <v>2</v>
      </c>
      <c r="E17" s="31" t="s">
        <v>198</v>
      </c>
      <c r="F17" s="6" t="s">
        <v>72</v>
      </c>
      <c r="G17" s="29" t="s">
        <v>40</v>
      </c>
      <c r="H17" s="6">
        <f t="shared" si="0"/>
        <v>15</v>
      </c>
      <c r="O17">
        <f t="shared" si="1"/>
        <v>15</v>
      </c>
      <c r="Q17">
        <f>IF(F17=K11,D17,0)</f>
        <v>0</v>
      </c>
      <c r="X17">
        <f t="shared" si="2"/>
        <v>2</v>
      </c>
    </row>
    <row r="18" spans="1:24" ht="15" customHeight="1" x14ac:dyDescent="0.25">
      <c r="A18" s="25" t="s">
        <v>131</v>
      </c>
      <c r="B18" s="6" t="s">
        <v>209</v>
      </c>
      <c r="C18" s="26" t="s">
        <v>133</v>
      </c>
      <c r="D18" s="26">
        <v>1</v>
      </c>
      <c r="E18" s="6" t="s">
        <v>207</v>
      </c>
      <c r="F18" s="6" t="s">
        <v>124</v>
      </c>
      <c r="G18" s="29" t="s">
        <v>40</v>
      </c>
      <c r="H18" s="6">
        <f t="shared" si="0"/>
        <v>8</v>
      </c>
      <c r="O18">
        <f t="shared" si="1"/>
        <v>8</v>
      </c>
      <c r="Q18">
        <f>IF(F18=K11,D18,0)</f>
        <v>0</v>
      </c>
      <c r="X18">
        <f t="shared" si="2"/>
        <v>1</v>
      </c>
    </row>
    <row r="19" spans="1:24" ht="25" x14ac:dyDescent="0.25">
      <c r="A19" s="25" t="s">
        <v>210</v>
      </c>
      <c r="B19" s="6" t="s">
        <v>211</v>
      </c>
      <c r="C19" s="26"/>
      <c r="D19" s="26">
        <v>6</v>
      </c>
      <c r="E19" s="31" t="s">
        <v>212</v>
      </c>
      <c r="F19" s="6" t="s">
        <v>124</v>
      </c>
      <c r="G19" s="29" t="s">
        <v>102</v>
      </c>
      <c r="H19" s="6">
        <f t="shared" si="0"/>
        <v>45</v>
      </c>
      <c r="O19">
        <f t="shared" si="1"/>
        <v>0</v>
      </c>
      <c r="Q19">
        <f>IF(F19=K11,D19,0)</f>
        <v>0</v>
      </c>
      <c r="X19">
        <f t="shared" si="2"/>
        <v>0</v>
      </c>
    </row>
    <row r="20" spans="1:24" ht="25" x14ac:dyDescent="0.25">
      <c r="A20" s="25" t="s">
        <v>39</v>
      </c>
      <c r="B20" s="6" t="s">
        <v>211</v>
      </c>
      <c r="C20" s="26"/>
      <c r="D20" s="26">
        <v>6</v>
      </c>
      <c r="E20" s="31" t="s">
        <v>263</v>
      </c>
      <c r="F20" s="6" t="s">
        <v>39</v>
      </c>
      <c r="G20" s="29" t="s">
        <v>40</v>
      </c>
      <c r="H20" s="6">
        <f>46</f>
        <v>46</v>
      </c>
      <c r="O20">
        <f t="shared" si="1"/>
        <v>46</v>
      </c>
      <c r="Q20">
        <f>IF(F20=K11,D20,0)</f>
        <v>0</v>
      </c>
      <c r="X20">
        <f t="shared" si="2"/>
        <v>6</v>
      </c>
    </row>
    <row r="21" spans="1:24" ht="25" x14ac:dyDescent="0.25">
      <c r="A21" s="25" t="s">
        <v>72</v>
      </c>
      <c r="B21" s="6" t="s">
        <v>211</v>
      </c>
      <c r="C21" s="26"/>
      <c r="D21" s="26">
        <v>2</v>
      </c>
      <c r="E21" s="31" t="s">
        <v>198</v>
      </c>
      <c r="F21" s="6" t="s">
        <v>72</v>
      </c>
      <c r="G21" s="29" t="s">
        <v>40</v>
      </c>
      <c r="H21" s="6">
        <f t="shared" si="0"/>
        <v>15</v>
      </c>
      <c r="O21">
        <f t="shared" si="1"/>
        <v>15</v>
      </c>
      <c r="Q21">
        <f>IF(F21=K11,D21,0)</f>
        <v>0</v>
      </c>
      <c r="X21">
        <f t="shared" si="2"/>
        <v>2</v>
      </c>
    </row>
    <row r="22" spans="1:24" ht="25" x14ac:dyDescent="0.25">
      <c r="A22" s="25" t="s">
        <v>72</v>
      </c>
      <c r="B22" s="6" t="s">
        <v>213</v>
      </c>
      <c r="C22" s="26"/>
      <c r="D22" s="26">
        <v>2</v>
      </c>
      <c r="E22" s="31" t="s">
        <v>198</v>
      </c>
      <c r="F22" s="6" t="s">
        <v>72</v>
      </c>
      <c r="G22" s="29" t="s">
        <v>40</v>
      </c>
      <c r="H22" s="6">
        <f t="shared" si="0"/>
        <v>15</v>
      </c>
      <c r="O22">
        <f t="shared" si="1"/>
        <v>15</v>
      </c>
      <c r="Q22">
        <f>IF(F22=K11,D22,0)</f>
        <v>0</v>
      </c>
      <c r="X22">
        <f t="shared" si="2"/>
        <v>2</v>
      </c>
    </row>
    <row r="23" spans="1:24" ht="25" x14ac:dyDescent="0.25">
      <c r="A23" s="25" t="s">
        <v>214</v>
      </c>
      <c r="B23" s="6" t="s">
        <v>196</v>
      </c>
      <c r="C23" s="26"/>
      <c r="D23" s="26">
        <v>6</v>
      </c>
      <c r="E23" s="31" t="s">
        <v>215</v>
      </c>
      <c r="F23" s="6" t="s">
        <v>48</v>
      </c>
      <c r="G23" s="29" t="s">
        <v>40</v>
      </c>
      <c r="H23" s="6">
        <f t="shared" si="0"/>
        <v>45</v>
      </c>
      <c r="O23">
        <f t="shared" si="1"/>
        <v>45</v>
      </c>
      <c r="Q23">
        <f>IF(F23=K11,D23,0)</f>
        <v>0</v>
      </c>
      <c r="X23">
        <f t="shared" si="2"/>
        <v>6</v>
      </c>
    </row>
    <row r="24" spans="1:24" ht="12.5" x14ac:dyDescent="0.25">
      <c r="A24" s="25" t="s">
        <v>216</v>
      </c>
      <c r="B24" s="6" t="s">
        <v>218</v>
      </c>
      <c r="C24" s="26"/>
      <c r="D24" s="26">
        <v>2</v>
      </c>
      <c r="E24" s="6" t="s">
        <v>38</v>
      </c>
      <c r="F24" s="6" t="s">
        <v>124</v>
      </c>
      <c r="G24" s="29" t="s">
        <v>40</v>
      </c>
      <c r="H24" s="6">
        <f t="shared" si="0"/>
        <v>15</v>
      </c>
      <c r="O24">
        <f t="shared" si="1"/>
        <v>15</v>
      </c>
      <c r="Q24">
        <f>IF(F24=K11,D24,0)</f>
        <v>0</v>
      </c>
      <c r="X24">
        <f t="shared" si="2"/>
        <v>2</v>
      </c>
    </row>
    <row r="25" spans="1:24" ht="12.5" x14ac:dyDescent="0.25">
      <c r="A25" s="25" t="s">
        <v>217</v>
      </c>
      <c r="B25" s="6" t="s">
        <v>219</v>
      </c>
      <c r="C25" s="26"/>
      <c r="D25" s="26">
        <v>1</v>
      </c>
      <c r="E25" s="6" t="s">
        <v>207</v>
      </c>
      <c r="F25" s="6" t="s">
        <v>124</v>
      </c>
      <c r="G25" s="29" t="s">
        <v>40</v>
      </c>
      <c r="H25" s="6">
        <f t="shared" si="0"/>
        <v>8</v>
      </c>
      <c r="O25">
        <f t="shared" si="1"/>
        <v>8</v>
      </c>
      <c r="Q25">
        <f>IF(F25=K11,D25,0)</f>
        <v>0</v>
      </c>
      <c r="X25">
        <f t="shared" si="2"/>
        <v>1</v>
      </c>
    </row>
    <row r="26" spans="1:24" ht="12.5" x14ac:dyDescent="0.25">
      <c r="A26" s="25" t="s">
        <v>96</v>
      </c>
      <c r="B26" s="6" t="s">
        <v>220</v>
      </c>
      <c r="C26" s="26"/>
      <c r="D26" s="26">
        <v>2</v>
      </c>
      <c r="E26" s="6" t="s">
        <v>38</v>
      </c>
      <c r="F26" s="6" t="s">
        <v>124</v>
      </c>
      <c r="G26" s="29" t="s">
        <v>40</v>
      </c>
      <c r="H26" s="6">
        <f t="shared" si="0"/>
        <v>15</v>
      </c>
      <c r="O26">
        <f t="shared" si="1"/>
        <v>15</v>
      </c>
      <c r="Q26">
        <f>IF(F26=K11,D26,0)</f>
        <v>0</v>
      </c>
      <c r="X26">
        <f t="shared" si="2"/>
        <v>2</v>
      </c>
    </row>
    <row r="27" spans="1:24" ht="25" x14ac:dyDescent="0.25">
      <c r="A27" s="25" t="s">
        <v>48</v>
      </c>
      <c r="B27" s="6" t="s">
        <v>221</v>
      </c>
      <c r="C27" s="26"/>
      <c r="D27" s="26">
        <v>2</v>
      </c>
      <c r="E27" s="31" t="s">
        <v>189</v>
      </c>
      <c r="F27" s="6" t="s">
        <v>90</v>
      </c>
      <c r="G27" s="29" t="s">
        <v>102</v>
      </c>
      <c r="H27" s="6">
        <f t="shared" si="0"/>
        <v>15</v>
      </c>
      <c r="O27">
        <f t="shared" si="1"/>
        <v>0</v>
      </c>
      <c r="Q27">
        <f>IF(F27=K11,D27,0)</f>
        <v>0</v>
      </c>
      <c r="X27">
        <f t="shared" si="2"/>
        <v>0</v>
      </c>
    </row>
    <row r="28" spans="1:24" ht="12.5" x14ac:dyDescent="0.25">
      <c r="A28" s="25" t="s">
        <v>222</v>
      </c>
      <c r="B28" s="6" t="s">
        <v>196</v>
      </c>
      <c r="C28" s="26"/>
      <c r="D28" s="26">
        <v>1</v>
      </c>
      <c r="E28" s="6" t="s">
        <v>207</v>
      </c>
      <c r="F28" s="6" t="s">
        <v>199</v>
      </c>
      <c r="G28" s="29" t="s">
        <v>40</v>
      </c>
      <c r="H28" s="6">
        <f t="shared" si="0"/>
        <v>8</v>
      </c>
      <c r="O28">
        <f t="shared" si="1"/>
        <v>8</v>
      </c>
      <c r="Q28">
        <f>IF(F28=K11,D28,0)</f>
        <v>1</v>
      </c>
      <c r="X28">
        <f t="shared" si="2"/>
        <v>1</v>
      </c>
    </row>
    <row r="29" spans="1:24" ht="12.5" x14ac:dyDescent="0.25">
      <c r="A29" s="25"/>
      <c r="B29" s="6"/>
      <c r="C29" s="26"/>
      <c r="D29" s="26"/>
      <c r="E29" s="6"/>
      <c r="F29" s="6"/>
      <c r="G29" s="29"/>
      <c r="H29" s="6">
        <f t="shared" ref="H29:H37" si="3">QUOTIENT(D29, 2) * 15 + MOD(D29, 2) * 8</f>
        <v>0</v>
      </c>
      <c r="O29">
        <f>IF(G29="PAGO",H29,0)</f>
        <v>0</v>
      </c>
      <c r="Q29">
        <f>IF(F29=K11,D29,0)</f>
        <v>0</v>
      </c>
      <c r="X29">
        <f>IF(G29="PAGO",D29, 0)</f>
        <v>0</v>
      </c>
    </row>
    <row r="30" spans="1:24" ht="12.5" x14ac:dyDescent="0.25">
      <c r="A30" s="25" t="s">
        <v>39</v>
      </c>
      <c r="B30" s="6" t="s">
        <v>196</v>
      </c>
      <c r="C30" s="26"/>
      <c r="D30" s="26">
        <v>1</v>
      </c>
      <c r="E30" s="6" t="s">
        <v>207</v>
      </c>
      <c r="F30" s="6" t="s">
        <v>199</v>
      </c>
      <c r="G30" s="29" t="s">
        <v>40</v>
      </c>
      <c r="H30" s="6">
        <f t="shared" si="3"/>
        <v>8</v>
      </c>
      <c r="O30">
        <f t="shared" ref="O30:O64" si="4">IF(G29="PAGO",H29,0)</f>
        <v>0</v>
      </c>
      <c r="Q30">
        <f>IF(F101=K11,D101,0)</f>
        <v>0</v>
      </c>
      <c r="X30">
        <f t="shared" ref="X30:X59" si="5">IF(G29="PAGO", D29,0)</f>
        <v>0</v>
      </c>
    </row>
    <row r="31" spans="1:24" ht="25" x14ac:dyDescent="0.25">
      <c r="A31" s="25" t="s">
        <v>224</v>
      </c>
      <c r="B31" s="6" t="s">
        <v>42</v>
      </c>
      <c r="C31" s="26"/>
      <c r="D31" s="26">
        <v>3</v>
      </c>
      <c r="E31" s="31" t="s">
        <v>226</v>
      </c>
      <c r="F31" s="32" t="s">
        <v>39</v>
      </c>
      <c r="G31" s="6" t="s">
        <v>40</v>
      </c>
      <c r="H31" s="6">
        <f t="shared" si="3"/>
        <v>23</v>
      </c>
      <c r="O31">
        <f t="shared" si="4"/>
        <v>8</v>
      </c>
      <c r="Q31">
        <f>IF(F30=K11,D30,0)</f>
        <v>1</v>
      </c>
      <c r="X31">
        <f t="shared" si="5"/>
        <v>1</v>
      </c>
    </row>
    <row r="32" spans="1:24" ht="25" x14ac:dyDescent="0.25">
      <c r="A32" s="25" t="s">
        <v>225</v>
      </c>
      <c r="B32" s="6" t="s">
        <v>42</v>
      </c>
      <c r="C32" s="26" t="s">
        <v>227</v>
      </c>
      <c r="D32" s="26">
        <v>2</v>
      </c>
      <c r="E32" s="31" t="s">
        <v>198</v>
      </c>
      <c r="F32" s="6" t="s">
        <v>39</v>
      </c>
      <c r="G32" s="29" t="s">
        <v>40</v>
      </c>
      <c r="H32" s="6">
        <f t="shared" si="3"/>
        <v>15</v>
      </c>
      <c r="O32">
        <f t="shared" si="4"/>
        <v>23</v>
      </c>
      <c r="Q32">
        <f>IF(F31=K11,D31,0)</f>
        <v>0</v>
      </c>
      <c r="X32">
        <f t="shared" si="5"/>
        <v>3</v>
      </c>
    </row>
    <row r="33" spans="1:24" ht="25" x14ac:dyDescent="0.25">
      <c r="A33" s="25" t="s">
        <v>52</v>
      </c>
      <c r="B33" s="6" t="s">
        <v>42</v>
      </c>
      <c r="C33" s="26"/>
      <c r="D33" s="26">
        <v>3</v>
      </c>
      <c r="E33" s="31" t="s">
        <v>205</v>
      </c>
      <c r="F33" s="6" t="s">
        <v>39</v>
      </c>
      <c r="G33" s="29" t="s">
        <v>40</v>
      </c>
      <c r="H33" s="6">
        <f>24</f>
        <v>24</v>
      </c>
      <c r="O33">
        <f t="shared" si="4"/>
        <v>15</v>
      </c>
      <c r="Q33">
        <f>IF(F32=K11,D32,0)</f>
        <v>0</v>
      </c>
      <c r="X33">
        <f t="shared" si="5"/>
        <v>2</v>
      </c>
    </row>
    <row r="34" spans="1:24" ht="12.5" x14ac:dyDescent="0.25">
      <c r="A34" s="25" t="s">
        <v>228</v>
      </c>
      <c r="B34" s="6" t="s">
        <v>229</v>
      </c>
      <c r="C34" s="26"/>
      <c r="D34" s="26">
        <v>1</v>
      </c>
      <c r="E34" s="6" t="s">
        <v>197</v>
      </c>
      <c r="F34" s="6" t="s">
        <v>67</v>
      </c>
      <c r="G34" s="6" t="s">
        <v>40</v>
      </c>
      <c r="H34" s="6">
        <f t="shared" si="3"/>
        <v>8</v>
      </c>
      <c r="O34">
        <f t="shared" si="4"/>
        <v>24</v>
      </c>
      <c r="Q34">
        <f>IF(F33=K11,D33,0)</f>
        <v>0</v>
      </c>
      <c r="X34">
        <f t="shared" si="5"/>
        <v>3</v>
      </c>
    </row>
    <row r="35" spans="1:24" ht="25" x14ac:dyDescent="0.25">
      <c r="A35" s="25" t="s">
        <v>125</v>
      </c>
      <c r="B35" s="6" t="s">
        <v>230</v>
      </c>
      <c r="C35" s="26" t="s">
        <v>127</v>
      </c>
      <c r="D35" s="26">
        <v>2</v>
      </c>
      <c r="E35" s="31" t="s">
        <v>198</v>
      </c>
      <c r="F35" s="6" t="s">
        <v>124</v>
      </c>
      <c r="G35" s="29" t="s">
        <v>40</v>
      </c>
      <c r="H35" s="6">
        <f t="shared" si="3"/>
        <v>15</v>
      </c>
      <c r="O35">
        <f t="shared" si="4"/>
        <v>8</v>
      </c>
      <c r="Q35">
        <f>IF(F34=K11,D34,0)</f>
        <v>0</v>
      </c>
      <c r="X35">
        <f t="shared" si="5"/>
        <v>1</v>
      </c>
    </row>
    <row r="36" spans="1:24" ht="12.5" x14ac:dyDescent="0.25">
      <c r="A36" s="25" t="s">
        <v>231</v>
      </c>
      <c r="B36" s="6" t="s">
        <v>196</v>
      </c>
      <c r="C36" s="26"/>
      <c r="D36" s="26">
        <v>1</v>
      </c>
      <c r="E36" s="6" t="s">
        <v>207</v>
      </c>
      <c r="F36" s="6" t="s">
        <v>199</v>
      </c>
      <c r="G36" s="29" t="s">
        <v>40</v>
      </c>
      <c r="H36" s="6">
        <f t="shared" si="3"/>
        <v>8</v>
      </c>
      <c r="O36">
        <f t="shared" si="4"/>
        <v>15</v>
      </c>
      <c r="Q36">
        <f>IF(F35=K11,D35,0)</f>
        <v>0</v>
      </c>
      <c r="X36">
        <f t="shared" si="5"/>
        <v>2</v>
      </c>
    </row>
    <row r="37" spans="1:24" ht="25" x14ac:dyDescent="0.25">
      <c r="A37" s="25" t="s">
        <v>232</v>
      </c>
      <c r="B37" s="6" t="s">
        <v>233</v>
      </c>
      <c r="C37" s="26"/>
      <c r="D37" s="26">
        <v>4</v>
      </c>
      <c r="E37" s="31" t="s">
        <v>234</v>
      </c>
      <c r="F37" s="6" t="s">
        <v>199</v>
      </c>
      <c r="G37" s="29" t="s">
        <v>40</v>
      </c>
      <c r="H37" s="6">
        <f t="shared" si="3"/>
        <v>30</v>
      </c>
      <c r="O37">
        <f t="shared" si="4"/>
        <v>8</v>
      </c>
      <c r="Q37">
        <f>IF(F36=K11,D36,0)</f>
        <v>1</v>
      </c>
      <c r="X37">
        <f t="shared" si="5"/>
        <v>1</v>
      </c>
    </row>
    <row r="38" spans="1:24" ht="25" x14ac:dyDescent="0.25">
      <c r="A38" s="25" t="s">
        <v>236</v>
      </c>
      <c r="B38" s="6" t="s">
        <v>233</v>
      </c>
      <c r="C38" s="26"/>
      <c r="D38" s="26">
        <v>10</v>
      </c>
      <c r="E38" s="31" t="s">
        <v>235</v>
      </c>
      <c r="F38" s="6" t="s">
        <v>56</v>
      </c>
      <c r="G38" s="29" t="s">
        <v>40</v>
      </c>
      <c r="H38" s="6">
        <v>80</v>
      </c>
      <c r="O38">
        <f t="shared" si="4"/>
        <v>30</v>
      </c>
      <c r="Q38">
        <f>IF(F37=K11,D37,0)</f>
        <v>4</v>
      </c>
      <c r="X38">
        <f t="shared" si="5"/>
        <v>4</v>
      </c>
    </row>
    <row r="39" spans="1:24" ht="12.5" x14ac:dyDescent="0.25">
      <c r="A39" s="25" t="s">
        <v>237</v>
      </c>
      <c r="B39" s="6" t="s">
        <v>233</v>
      </c>
      <c r="C39" s="26"/>
      <c r="D39" s="26">
        <v>3</v>
      </c>
      <c r="E39" s="6" t="s">
        <v>238</v>
      </c>
      <c r="F39" s="6" t="s">
        <v>73</v>
      </c>
      <c r="G39" s="29" t="s">
        <v>40</v>
      </c>
      <c r="H39" s="6">
        <f>30</f>
        <v>30</v>
      </c>
      <c r="O39">
        <f t="shared" si="4"/>
        <v>80</v>
      </c>
      <c r="Q39">
        <f>IF(F38=K11,D38,0)</f>
        <v>0</v>
      </c>
      <c r="X39">
        <f t="shared" si="5"/>
        <v>10</v>
      </c>
    </row>
    <row r="40" spans="1:24" ht="25" x14ac:dyDescent="0.25">
      <c r="A40" s="29" t="s">
        <v>239</v>
      </c>
      <c r="B40" s="27" t="s">
        <v>196</v>
      </c>
      <c r="C40" s="26"/>
      <c r="D40" s="26">
        <v>3</v>
      </c>
      <c r="E40" s="28" t="s">
        <v>240</v>
      </c>
      <c r="F40" s="27" t="s">
        <v>199</v>
      </c>
      <c r="G40" s="29" t="s">
        <v>40</v>
      </c>
      <c r="H40" s="6">
        <f t="shared" ref="H40:H64" si="6">QUOTIENT(D40, 2) * 15 + MOD(D40, 2) * 8</f>
        <v>23</v>
      </c>
      <c r="O40">
        <f t="shared" si="4"/>
        <v>30</v>
      </c>
      <c r="Q40">
        <f>IF(F39=K11,D39,0)</f>
        <v>0</v>
      </c>
      <c r="X40">
        <f t="shared" si="5"/>
        <v>3</v>
      </c>
    </row>
    <row r="41" spans="1:24" ht="12.5" x14ac:dyDescent="0.25">
      <c r="A41" s="25" t="s">
        <v>241</v>
      </c>
      <c r="B41" s="27" t="s">
        <v>196</v>
      </c>
      <c r="C41" s="26"/>
      <c r="D41" s="26">
        <v>1</v>
      </c>
      <c r="E41" s="6" t="s">
        <v>197</v>
      </c>
      <c r="F41" s="27" t="s">
        <v>199</v>
      </c>
      <c r="G41" s="29" t="s">
        <v>40</v>
      </c>
      <c r="H41" s="6">
        <f t="shared" si="6"/>
        <v>8</v>
      </c>
      <c r="O41">
        <f t="shared" si="4"/>
        <v>23</v>
      </c>
      <c r="Q41">
        <f>IF(F40=K11,D40,0)</f>
        <v>3</v>
      </c>
      <c r="X41">
        <f t="shared" si="5"/>
        <v>3</v>
      </c>
    </row>
    <row r="42" spans="1:24" ht="25" x14ac:dyDescent="0.25">
      <c r="A42" s="25" t="s">
        <v>242</v>
      </c>
      <c r="B42" s="27" t="s">
        <v>196</v>
      </c>
      <c r="C42" s="26"/>
      <c r="D42" s="26">
        <v>2</v>
      </c>
      <c r="E42" s="31" t="s">
        <v>198</v>
      </c>
      <c r="F42" s="27" t="s">
        <v>199</v>
      </c>
      <c r="G42" s="29" t="s">
        <v>40</v>
      </c>
      <c r="H42" s="6">
        <f t="shared" si="6"/>
        <v>15</v>
      </c>
      <c r="O42">
        <f t="shared" si="4"/>
        <v>8</v>
      </c>
      <c r="Q42">
        <f>IF(F41=K11,D41,0)</f>
        <v>1</v>
      </c>
      <c r="X42">
        <f t="shared" si="5"/>
        <v>1</v>
      </c>
    </row>
    <row r="43" spans="1:24" ht="12.5" x14ac:dyDescent="0.25">
      <c r="A43" s="25" t="s">
        <v>243</v>
      </c>
      <c r="B43" s="27" t="s">
        <v>196</v>
      </c>
      <c r="C43" s="26"/>
      <c r="D43" s="26">
        <v>2</v>
      </c>
      <c r="E43" s="6" t="s">
        <v>38</v>
      </c>
      <c r="F43" s="27" t="s">
        <v>199</v>
      </c>
      <c r="G43" s="29" t="s">
        <v>40</v>
      </c>
      <c r="H43" s="6">
        <f t="shared" si="6"/>
        <v>15</v>
      </c>
      <c r="O43">
        <f t="shared" si="4"/>
        <v>15</v>
      </c>
      <c r="Q43">
        <f>IF(F42=K11,D42,0)</f>
        <v>2</v>
      </c>
      <c r="X43">
        <f t="shared" si="5"/>
        <v>2</v>
      </c>
    </row>
    <row r="44" spans="1:24" ht="12.5" x14ac:dyDescent="0.25">
      <c r="A44" s="25" t="s">
        <v>244</v>
      </c>
      <c r="B44" s="27" t="s">
        <v>196</v>
      </c>
      <c r="C44" s="26"/>
      <c r="D44" s="26">
        <v>1</v>
      </c>
      <c r="E44" s="6" t="s">
        <v>207</v>
      </c>
      <c r="F44" s="27" t="s">
        <v>199</v>
      </c>
      <c r="G44" s="29" t="s">
        <v>40</v>
      </c>
      <c r="H44" s="6">
        <f t="shared" si="6"/>
        <v>8</v>
      </c>
      <c r="O44">
        <f t="shared" si="4"/>
        <v>15</v>
      </c>
      <c r="Q44">
        <f>IF(F43=K11,D43,0)</f>
        <v>2</v>
      </c>
      <c r="X44">
        <f t="shared" si="5"/>
        <v>2</v>
      </c>
    </row>
    <row r="45" spans="1:24" ht="12.5" x14ac:dyDescent="0.25">
      <c r="A45" s="25" t="s">
        <v>245</v>
      </c>
      <c r="B45" s="27" t="s">
        <v>196</v>
      </c>
      <c r="C45" s="26"/>
      <c r="D45" s="26">
        <v>1</v>
      </c>
      <c r="E45" s="6" t="s">
        <v>197</v>
      </c>
      <c r="F45" s="27" t="s">
        <v>199</v>
      </c>
      <c r="G45" s="29" t="s">
        <v>40</v>
      </c>
      <c r="H45" s="6">
        <f t="shared" si="6"/>
        <v>8</v>
      </c>
      <c r="O45">
        <f t="shared" si="4"/>
        <v>8</v>
      </c>
      <c r="Q45">
        <f>IF(F44=K11,D44,0)</f>
        <v>1</v>
      </c>
      <c r="X45">
        <f t="shared" si="5"/>
        <v>1</v>
      </c>
    </row>
    <row r="46" spans="1:24" ht="25" x14ac:dyDescent="0.25">
      <c r="A46" s="25" t="s">
        <v>223</v>
      </c>
      <c r="B46" s="27" t="s">
        <v>196</v>
      </c>
      <c r="C46" s="26"/>
      <c r="D46" s="26">
        <v>2</v>
      </c>
      <c r="E46" s="31" t="s">
        <v>198</v>
      </c>
      <c r="F46" s="27" t="s">
        <v>199</v>
      </c>
      <c r="G46" s="29" t="s">
        <v>40</v>
      </c>
      <c r="H46" s="6">
        <f t="shared" si="6"/>
        <v>15</v>
      </c>
      <c r="O46">
        <f t="shared" si="4"/>
        <v>8</v>
      </c>
      <c r="Q46">
        <f>IF(F45=K11,D45,0)</f>
        <v>1</v>
      </c>
      <c r="X46">
        <f t="shared" si="5"/>
        <v>1</v>
      </c>
    </row>
    <row r="47" spans="1:24" ht="12.5" x14ac:dyDescent="0.25">
      <c r="A47" s="25" t="s">
        <v>246</v>
      </c>
      <c r="B47" s="27" t="s">
        <v>196</v>
      </c>
      <c r="C47" s="26"/>
      <c r="D47" s="26">
        <v>1</v>
      </c>
      <c r="E47" s="6" t="s">
        <v>207</v>
      </c>
      <c r="F47" s="27" t="s">
        <v>199</v>
      </c>
      <c r="G47" s="29" t="s">
        <v>40</v>
      </c>
      <c r="H47" s="6">
        <f t="shared" si="6"/>
        <v>8</v>
      </c>
      <c r="O47">
        <f t="shared" si="4"/>
        <v>15</v>
      </c>
      <c r="Q47">
        <f>IF(F46=K11,D46,0)</f>
        <v>2</v>
      </c>
      <c r="X47">
        <f t="shared" si="5"/>
        <v>2</v>
      </c>
    </row>
    <row r="48" spans="1:24" ht="12.5" x14ac:dyDescent="0.25">
      <c r="A48" s="25" t="s">
        <v>199</v>
      </c>
      <c r="B48" s="6" t="s">
        <v>202</v>
      </c>
      <c r="C48" s="26"/>
      <c r="D48" s="26">
        <v>1</v>
      </c>
      <c r="E48" s="6" t="s">
        <v>207</v>
      </c>
      <c r="F48" s="27" t="s">
        <v>199</v>
      </c>
      <c r="G48" s="6" t="s">
        <v>40</v>
      </c>
      <c r="H48" s="6">
        <f t="shared" si="6"/>
        <v>8</v>
      </c>
      <c r="O48">
        <f t="shared" si="4"/>
        <v>8</v>
      </c>
      <c r="Q48">
        <f>IF(F47=K11,D47,0)</f>
        <v>1</v>
      </c>
      <c r="X48">
        <f t="shared" si="5"/>
        <v>1</v>
      </c>
    </row>
    <row r="49" spans="1:24" ht="12.5" x14ac:dyDescent="0.25">
      <c r="A49" s="25" t="s">
        <v>247</v>
      </c>
      <c r="B49" s="6" t="s">
        <v>196</v>
      </c>
      <c r="C49" s="26"/>
      <c r="D49" s="26">
        <v>1</v>
      </c>
      <c r="E49" s="6" t="s">
        <v>197</v>
      </c>
      <c r="F49" s="27" t="s">
        <v>199</v>
      </c>
      <c r="G49" s="6" t="s">
        <v>40</v>
      </c>
      <c r="H49" s="6">
        <f t="shared" si="6"/>
        <v>8</v>
      </c>
      <c r="O49">
        <f t="shared" si="4"/>
        <v>8</v>
      </c>
      <c r="Q49">
        <f>IF(F48=K11,D48,0)</f>
        <v>1</v>
      </c>
      <c r="X49">
        <f t="shared" si="5"/>
        <v>1</v>
      </c>
    </row>
    <row r="50" spans="1:24" ht="12.5" x14ac:dyDescent="0.25">
      <c r="A50" s="25" t="s">
        <v>248</v>
      </c>
      <c r="B50" s="6" t="s">
        <v>196</v>
      </c>
      <c r="C50" s="26"/>
      <c r="D50" s="26">
        <v>1</v>
      </c>
      <c r="E50" s="6" t="s">
        <v>207</v>
      </c>
      <c r="F50" s="27" t="s">
        <v>199</v>
      </c>
      <c r="G50" s="6" t="s">
        <v>40</v>
      </c>
      <c r="H50" s="6">
        <f t="shared" si="6"/>
        <v>8</v>
      </c>
      <c r="O50">
        <f t="shared" si="4"/>
        <v>8</v>
      </c>
      <c r="Q50">
        <f>IF(F49=K11,D49,0)</f>
        <v>1</v>
      </c>
      <c r="X50">
        <f t="shared" si="5"/>
        <v>1</v>
      </c>
    </row>
    <row r="51" spans="1:24" ht="12.5" x14ac:dyDescent="0.25">
      <c r="A51" s="25" t="s">
        <v>69</v>
      </c>
      <c r="B51" s="6" t="s">
        <v>196</v>
      </c>
      <c r="C51" s="26"/>
      <c r="D51" s="26">
        <v>1</v>
      </c>
      <c r="E51" s="6" t="s">
        <v>197</v>
      </c>
      <c r="F51" s="27" t="s">
        <v>199</v>
      </c>
      <c r="G51" s="6" t="s">
        <v>40</v>
      </c>
      <c r="H51" s="6">
        <f t="shared" si="6"/>
        <v>8</v>
      </c>
      <c r="O51">
        <f t="shared" si="4"/>
        <v>8</v>
      </c>
      <c r="Q51">
        <f>IF(F50=K11,D50,0)</f>
        <v>1</v>
      </c>
      <c r="X51">
        <f t="shared" si="5"/>
        <v>1</v>
      </c>
    </row>
    <row r="52" spans="1:24" ht="25" x14ac:dyDescent="0.25">
      <c r="A52" s="25" t="s">
        <v>160</v>
      </c>
      <c r="B52" s="6" t="s">
        <v>196</v>
      </c>
      <c r="C52" s="26"/>
      <c r="D52" s="26">
        <v>2</v>
      </c>
      <c r="E52" s="31" t="s">
        <v>198</v>
      </c>
      <c r="F52" s="27" t="s">
        <v>49</v>
      </c>
      <c r="G52" s="6" t="s">
        <v>40</v>
      </c>
      <c r="H52" s="6">
        <f t="shared" si="6"/>
        <v>15</v>
      </c>
      <c r="O52">
        <f t="shared" si="4"/>
        <v>8</v>
      </c>
      <c r="Q52">
        <f>IF(F51=K11,D51,0)</f>
        <v>1</v>
      </c>
      <c r="X52">
        <f t="shared" si="5"/>
        <v>1</v>
      </c>
    </row>
    <row r="53" spans="1:24" ht="12.5" x14ac:dyDescent="0.25">
      <c r="A53" s="25" t="s">
        <v>249</v>
      </c>
      <c r="B53" s="6" t="s">
        <v>196</v>
      </c>
      <c r="C53" s="26"/>
      <c r="D53" s="26">
        <v>2</v>
      </c>
      <c r="E53" s="6" t="s">
        <v>38</v>
      </c>
      <c r="F53" s="27" t="s">
        <v>199</v>
      </c>
      <c r="G53" s="6" t="s">
        <v>102</v>
      </c>
      <c r="H53" s="6">
        <f t="shared" si="6"/>
        <v>15</v>
      </c>
      <c r="O53">
        <f t="shared" si="4"/>
        <v>15</v>
      </c>
      <c r="Q53">
        <f>IF(F52=K11,D52,0)</f>
        <v>0</v>
      </c>
      <c r="X53">
        <f t="shared" si="5"/>
        <v>2</v>
      </c>
    </row>
    <row r="54" spans="1:24" ht="25" x14ac:dyDescent="0.25">
      <c r="A54" s="25" t="s">
        <v>250</v>
      </c>
      <c r="B54" s="6" t="s">
        <v>196</v>
      </c>
      <c r="C54" s="26"/>
      <c r="D54" s="26">
        <v>2</v>
      </c>
      <c r="E54" s="31" t="s">
        <v>198</v>
      </c>
      <c r="F54" s="27" t="s">
        <v>199</v>
      </c>
      <c r="G54" s="6" t="s">
        <v>40</v>
      </c>
      <c r="H54" s="6">
        <f t="shared" si="6"/>
        <v>15</v>
      </c>
      <c r="O54">
        <f t="shared" si="4"/>
        <v>0</v>
      </c>
      <c r="Q54">
        <f>IF(F53=K11,D53,0)</f>
        <v>2</v>
      </c>
      <c r="X54">
        <f t="shared" si="5"/>
        <v>0</v>
      </c>
    </row>
    <row r="55" spans="1:24" ht="12.5" x14ac:dyDescent="0.25">
      <c r="A55" s="25" t="s">
        <v>251</v>
      </c>
      <c r="B55" s="6" t="s">
        <v>196</v>
      </c>
      <c r="C55" s="26"/>
      <c r="D55" s="26">
        <v>2</v>
      </c>
      <c r="E55" s="6" t="s">
        <v>38</v>
      </c>
      <c r="F55" s="27" t="s">
        <v>199</v>
      </c>
      <c r="G55" s="6" t="s">
        <v>40</v>
      </c>
      <c r="H55" s="6">
        <f t="shared" si="6"/>
        <v>15</v>
      </c>
      <c r="O55">
        <f t="shared" si="4"/>
        <v>15</v>
      </c>
      <c r="Q55">
        <f>IF(F54=K11,D54,0)</f>
        <v>2</v>
      </c>
      <c r="X55">
        <f t="shared" si="5"/>
        <v>2</v>
      </c>
    </row>
    <row r="56" spans="1:24" ht="12.5" x14ac:dyDescent="0.25">
      <c r="A56" s="25" t="s">
        <v>252</v>
      </c>
      <c r="B56" s="6" t="s">
        <v>196</v>
      </c>
      <c r="C56" s="26"/>
      <c r="D56" s="26">
        <v>1</v>
      </c>
      <c r="E56" s="6" t="s">
        <v>207</v>
      </c>
      <c r="F56" s="27" t="s">
        <v>199</v>
      </c>
      <c r="G56" s="6" t="s">
        <v>40</v>
      </c>
      <c r="H56" s="6">
        <f t="shared" si="6"/>
        <v>8</v>
      </c>
      <c r="O56">
        <f t="shared" si="4"/>
        <v>15</v>
      </c>
      <c r="Q56">
        <f>IF(F55=K11,D55,0)</f>
        <v>2</v>
      </c>
      <c r="X56">
        <f t="shared" si="5"/>
        <v>2</v>
      </c>
    </row>
    <row r="57" spans="1:24" ht="12.5" x14ac:dyDescent="0.25">
      <c r="A57" s="25" t="s">
        <v>49</v>
      </c>
      <c r="B57" s="6" t="s">
        <v>196</v>
      </c>
      <c r="C57" s="26"/>
      <c r="D57" s="26">
        <v>1</v>
      </c>
      <c r="E57" s="6" t="s">
        <v>207</v>
      </c>
      <c r="F57" s="6" t="s">
        <v>199</v>
      </c>
      <c r="G57" s="6" t="s">
        <v>40</v>
      </c>
      <c r="H57" s="6">
        <f t="shared" si="6"/>
        <v>8</v>
      </c>
      <c r="O57">
        <f t="shared" si="4"/>
        <v>8</v>
      </c>
      <c r="Q57">
        <f>IF(F56=K11,D56,0)</f>
        <v>1</v>
      </c>
      <c r="X57">
        <f t="shared" si="5"/>
        <v>1</v>
      </c>
    </row>
    <row r="58" spans="1:24" ht="12.5" x14ac:dyDescent="0.25">
      <c r="A58" s="25" t="s">
        <v>254</v>
      </c>
      <c r="B58" s="6" t="s">
        <v>196</v>
      </c>
      <c r="C58" s="26"/>
      <c r="D58" s="26">
        <v>1</v>
      </c>
      <c r="E58" s="6" t="s">
        <v>207</v>
      </c>
      <c r="F58" s="6" t="s">
        <v>199</v>
      </c>
      <c r="G58" s="6" t="s">
        <v>40</v>
      </c>
      <c r="H58" s="6">
        <f t="shared" si="6"/>
        <v>8</v>
      </c>
      <c r="O58">
        <f t="shared" si="4"/>
        <v>8</v>
      </c>
      <c r="Q58">
        <f>IF(F57=K11,D57,0)</f>
        <v>1</v>
      </c>
      <c r="X58">
        <f t="shared" si="5"/>
        <v>1</v>
      </c>
    </row>
    <row r="59" spans="1:24" ht="12.5" x14ac:dyDescent="0.25">
      <c r="A59" s="25" t="s">
        <v>255</v>
      </c>
      <c r="B59" s="6" t="s">
        <v>196</v>
      </c>
      <c r="C59" s="26"/>
      <c r="D59" s="26">
        <v>1</v>
      </c>
      <c r="E59" s="6" t="s">
        <v>207</v>
      </c>
      <c r="F59" s="6" t="s">
        <v>199</v>
      </c>
      <c r="G59" s="6" t="s">
        <v>40</v>
      </c>
      <c r="H59" s="6">
        <f t="shared" si="6"/>
        <v>8</v>
      </c>
      <c r="O59">
        <f t="shared" si="4"/>
        <v>8</v>
      </c>
      <c r="Q59">
        <f>IF(F58=K11,D58,0)</f>
        <v>1</v>
      </c>
      <c r="X59">
        <f t="shared" si="5"/>
        <v>1</v>
      </c>
    </row>
    <row r="60" spans="1:24" ht="12.5" x14ac:dyDescent="0.25">
      <c r="A60" s="25" t="s">
        <v>256</v>
      </c>
      <c r="B60" s="6" t="s">
        <v>196</v>
      </c>
      <c r="C60" s="26"/>
      <c r="D60" s="34">
        <v>2</v>
      </c>
      <c r="E60" s="6" t="s">
        <v>38</v>
      </c>
      <c r="F60" s="6" t="s">
        <v>199</v>
      </c>
      <c r="G60" s="6" t="s">
        <v>40</v>
      </c>
      <c r="H60" s="6">
        <f t="shared" si="6"/>
        <v>15</v>
      </c>
      <c r="O60">
        <f t="shared" si="4"/>
        <v>8</v>
      </c>
      <c r="Q60">
        <f>IF(F59=K11,D59,0)</f>
        <v>1</v>
      </c>
      <c r="X60">
        <f>IF(G59="PAGO",D59, 0)</f>
        <v>1</v>
      </c>
    </row>
    <row r="61" spans="1:24" ht="12.5" x14ac:dyDescent="0.25">
      <c r="A61" s="25"/>
      <c r="B61" s="6"/>
      <c r="C61" s="26"/>
      <c r="D61" s="26"/>
      <c r="E61" s="6"/>
      <c r="F61" s="6"/>
      <c r="G61" s="6"/>
      <c r="H61" s="6">
        <f t="shared" si="6"/>
        <v>0</v>
      </c>
      <c r="O61">
        <f t="shared" si="4"/>
        <v>15</v>
      </c>
      <c r="Q61">
        <f>IF(F60=K11,D59,0)</f>
        <v>1</v>
      </c>
      <c r="X61">
        <f>IF(G60="PAGO", D59,0)</f>
        <v>1</v>
      </c>
    </row>
    <row r="62" spans="1:24" ht="12.5" x14ac:dyDescent="0.25">
      <c r="A62" s="25" t="s">
        <v>257</v>
      </c>
      <c r="B62" s="6" t="s">
        <v>196</v>
      </c>
      <c r="C62" s="26"/>
      <c r="D62" s="26">
        <v>1</v>
      </c>
      <c r="E62" s="6" t="s">
        <v>207</v>
      </c>
      <c r="F62" s="6" t="s">
        <v>199</v>
      </c>
      <c r="G62" s="6" t="s">
        <v>40</v>
      </c>
      <c r="H62" s="6">
        <f t="shared" si="6"/>
        <v>8</v>
      </c>
      <c r="O62">
        <f t="shared" si="4"/>
        <v>0</v>
      </c>
      <c r="Q62">
        <f>IF(F61=K11,D61,0)</f>
        <v>0</v>
      </c>
      <c r="X62">
        <f>IF(G61="PAGO", D61,0)</f>
        <v>0</v>
      </c>
    </row>
    <row r="63" spans="1:24" ht="25" x14ac:dyDescent="0.25">
      <c r="A63" s="25" t="s">
        <v>258</v>
      </c>
      <c r="B63" s="6" t="s">
        <v>42</v>
      </c>
      <c r="C63" s="26"/>
      <c r="D63" s="26">
        <v>4</v>
      </c>
      <c r="E63" s="31" t="s">
        <v>234</v>
      </c>
      <c r="F63" s="6" t="s">
        <v>39</v>
      </c>
      <c r="G63" s="6" t="s">
        <v>40</v>
      </c>
      <c r="H63" s="6">
        <f t="shared" si="6"/>
        <v>30</v>
      </c>
      <c r="O63">
        <f t="shared" si="4"/>
        <v>8</v>
      </c>
      <c r="Q63">
        <f>IF(F62=K11,D62,0)</f>
        <v>1</v>
      </c>
      <c r="X63">
        <f>IF(G62="PAGO", D62,0)</f>
        <v>1</v>
      </c>
    </row>
    <row r="64" spans="1:24" ht="25" x14ac:dyDescent="0.25">
      <c r="A64" s="6" t="s">
        <v>259</v>
      </c>
      <c r="B64" s="6" t="s">
        <v>42</v>
      </c>
      <c r="C64" s="6"/>
      <c r="D64" s="26">
        <v>2</v>
      </c>
      <c r="E64" s="31" t="s">
        <v>198</v>
      </c>
      <c r="F64" s="6" t="s">
        <v>39</v>
      </c>
      <c r="G64" s="6" t="s">
        <v>40</v>
      </c>
      <c r="H64" s="6">
        <f t="shared" si="6"/>
        <v>15</v>
      </c>
      <c r="O64">
        <f t="shared" si="4"/>
        <v>30</v>
      </c>
      <c r="Q64">
        <f>IF(F63=K11,D63,0)</f>
        <v>0</v>
      </c>
      <c r="X64">
        <f>IF(G63="PAGO", D63,0)</f>
        <v>4</v>
      </c>
    </row>
    <row r="65" spans="1:24" ht="25" x14ac:dyDescent="0.25">
      <c r="A65" s="25" t="s">
        <v>171</v>
      </c>
      <c r="B65" s="6" t="s">
        <v>202</v>
      </c>
      <c r="C65" s="26"/>
      <c r="D65" s="26">
        <v>14</v>
      </c>
      <c r="E65" s="31" t="s">
        <v>260</v>
      </c>
      <c r="F65" s="6" t="s">
        <v>39</v>
      </c>
      <c r="G65" s="6" t="s">
        <v>40</v>
      </c>
      <c r="H65" s="6">
        <f t="shared" si="0"/>
        <v>105</v>
      </c>
      <c r="O65">
        <f t="shared" si="1"/>
        <v>105</v>
      </c>
      <c r="Q65">
        <f>IF(F65=K11,D65,0)</f>
        <v>0</v>
      </c>
      <c r="X65">
        <f t="shared" si="2"/>
        <v>14</v>
      </c>
    </row>
    <row r="66" spans="1:24" ht="12.5" x14ac:dyDescent="0.25">
      <c r="A66" s="25" t="s">
        <v>261</v>
      </c>
      <c r="B66" s="6" t="s">
        <v>196</v>
      </c>
      <c r="C66" s="26"/>
      <c r="D66" s="26">
        <v>1</v>
      </c>
      <c r="E66" s="6" t="s">
        <v>207</v>
      </c>
      <c r="F66" s="6" t="s">
        <v>199</v>
      </c>
      <c r="G66" s="6" t="s">
        <v>40</v>
      </c>
      <c r="H66" s="6">
        <f t="shared" si="0"/>
        <v>8</v>
      </c>
      <c r="O66">
        <f t="shared" si="1"/>
        <v>8</v>
      </c>
      <c r="Q66">
        <f>IF(F66=K11,D66,0)</f>
        <v>1</v>
      </c>
      <c r="X66">
        <f t="shared" si="2"/>
        <v>1</v>
      </c>
    </row>
    <row r="67" spans="1:24" ht="12.5" x14ac:dyDescent="0.25">
      <c r="A67" s="25"/>
      <c r="B67" s="6"/>
      <c r="C67" s="26"/>
      <c r="D67" s="26"/>
      <c r="E67" s="6"/>
      <c r="F67" s="6"/>
      <c r="G67" s="6"/>
      <c r="H67" s="6">
        <f t="shared" ref="H67:H101" si="7">QUOTIENT(D67, 2) * 15 + MOD(D67, 2) * 8</f>
        <v>0</v>
      </c>
      <c r="O67">
        <f t="shared" ref="O67:O101" si="8">IF(G67="PAGO",H67,0)</f>
        <v>0</v>
      </c>
      <c r="Q67">
        <f>IF(F67=K11,D67,0)</f>
        <v>0</v>
      </c>
      <c r="X67">
        <f t="shared" ref="X67:X101" si="9">IF(G67="PAGO", D67,0)</f>
        <v>0</v>
      </c>
    </row>
    <row r="68" spans="1:24" ht="12.5" x14ac:dyDescent="0.25">
      <c r="A68" s="25"/>
      <c r="B68" s="6"/>
      <c r="C68" s="26"/>
      <c r="D68" s="26"/>
      <c r="E68" s="6"/>
      <c r="F68" s="6"/>
      <c r="G68" s="6"/>
      <c r="H68" s="6">
        <f t="shared" si="7"/>
        <v>0</v>
      </c>
      <c r="O68">
        <f t="shared" si="8"/>
        <v>0</v>
      </c>
      <c r="Q68">
        <f>IF(F68=K11,D68,0)</f>
        <v>0</v>
      </c>
      <c r="X68">
        <f t="shared" si="9"/>
        <v>0</v>
      </c>
    </row>
    <row r="69" spans="1:24" ht="12.5" x14ac:dyDescent="0.25">
      <c r="A69" s="25"/>
      <c r="B69" s="6"/>
      <c r="C69" s="26"/>
      <c r="D69" s="26"/>
      <c r="E69" s="6"/>
      <c r="F69" s="6"/>
      <c r="G69" s="6"/>
      <c r="H69" s="6">
        <f t="shared" si="7"/>
        <v>0</v>
      </c>
      <c r="O69">
        <f t="shared" si="8"/>
        <v>0</v>
      </c>
      <c r="Q69">
        <f>IF(F69=K11,D69,0)</f>
        <v>0</v>
      </c>
      <c r="X69">
        <f t="shared" si="9"/>
        <v>0</v>
      </c>
    </row>
    <row r="70" spans="1:24" ht="12.5" x14ac:dyDescent="0.25">
      <c r="A70" s="25"/>
      <c r="B70" s="6"/>
      <c r="C70" s="26"/>
      <c r="D70" s="26"/>
      <c r="E70" s="6"/>
      <c r="F70" s="6"/>
      <c r="G70" s="6"/>
      <c r="H70" s="6">
        <f t="shared" si="7"/>
        <v>0</v>
      </c>
      <c r="O70">
        <f t="shared" si="8"/>
        <v>0</v>
      </c>
      <c r="Q70">
        <f>IF(F70=K11,D70,0)</f>
        <v>0</v>
      </c>
      <c r="X70">
        <f t="shared" si="9"/>
        <v>0</v>
      </c>
    </row>
    <row r="71" spans="1:24" ht="12.5" x14ac:dyDescent="0.25">
      <c r="A71" s="25"/>
      <c r="B71" s="6"/>
      <c r="C71" s="26"/>
      <c r="D71" s="26"/>
      <c r="E71" s="6"/>
      <c r="F71" s="6"/>
      <c r="G71" s="6"/>
      <c r="H71" s="6">
        <f t="shared" si="7"/>
        <v>0</v>
      </c>
      <c r="O71">
        <f t="shared" si="8"/>
        <v>0</v>
      </c>
      <c r="Q71">
        <f>IF(F71=K11,D71,0)</f>
        <v>0</v>
      </c>
      <c r="X71">
        <f t="shared" si="9"/>
        <v>0</v>
      </c>
    </row>
    <row r="72" spans="1:24" ht="12.5" x14ac:dyDescent="0.25">
      <c r="A72" s="25"/>
      <c r="B72" s="6"/>
      <c r="C72" s="26"/>
      <c r="D72" s="26"/>
      <c r="E72" s="6"/>
      <c r="F72" s="6"/>
      <c r="G72" s="6"/>
      <c r="H72" s="6">
        <f t="shared" si="7"/>
        <v>0</v>
      </c>
      <c r="O72">
        <f t="shared" si="8"/>
        <v>0</v>
      </c>
      <c r="Q72">
        <f>IF(F72=K11,D72,0)</f>
        <v>0</v>
      </c>
      <c r="X72">
        <f t="shared" si="9"/>
        <v>0</v>
      </c>
    </row>
    <row r="73" spans="1:24" ht="12.5" x14ac:dyDescent="0.25">
      <c r="A73" s="25"/>
      <c r="B73" s="6"/>
      <c r="C73" s="26"/>
      <c r="D73" s="26"/>
      <c r="E73" s="6"/>
      <c r="F73" s="6"/>
      <c r="G73" s="6"/>
      <c r="H73" s="6">
        <f t="shared" si="7"/>
        <v>0</v>
      </c>
      <c r="O73">
        <f t="shared" si="8"/>
        <v>0</v>
      </c>
      <c r="Q73">
        <f>IF(F73=K11,D73,0)</f>
        <v>0</v>
      </c>
      <c r="X73">
        <f t="shared" si="9"/>
        <v>0</v>
      </c>
    </row>
    <row r="74" spans="1:24" ht="12.5" x14ac:dyDescent="0.25">
      <c r="A74" s="25"/>
      <c r="B74" s="6"/>
      <c r="C74" s="26"/>
      <c r="D74" s="26"/>
      <c r="E74" s="6"/>
      <c r="F74" s="6"/>
      <c r="G74" s="6"/>
      <c r="H74" s="6">
        <f t="shared" si="7"/>
        <v>0</v>
      </c>
      <c r="O74">
        <f t="shared" si="8"/>
        <v>0</v>
      </c>
      <c r="Q74">
        <f>IF(F74=K11,D74,0)</f>
        <v>0</v>
      </c>
      <c r="X74">
        <f t="shared" si="9"/>
        <v>0</v>
      </c>
    </row>
    <row r="75" spans="1:24" ht="12.5" x14ac:dyDescent="0.25">
      <c r="A75" s="25"/>
      <c r="B75" s="6"/>
      <c r="C75" s="26"/>
      <c r="D75" s="26"/>
      <c r="E75" s="6"/>
      <c r="F75" s="6"/>
      <c r="G75" s="6"/>
      <c r="H75" s="6">
        <f t="shared" si="7"/>
        <v>0</v>
      </c>
      <c r="O75">
        <f t="shared" si="8"/>
        <v>0</v>
      </c>
      <c r="Q75">
        <f>IF(F75=K11,D75,0)</f>
        <v>0</v>
      </c>
      <c r="X75">
        <f t="shared" si="9"/>
        <v>0</v>
      </c>
    </row>
    <row r="76" spans="1:24" ht="12.5" x14ac:dyDescent="0.25">
      <c r="A76" s="25"/>
      <c r="B76" s="6"/>
      <c r="C76" s="26"/>
      <c r="D76" s="26"/>
      <c r="E76" s="6"/>
      <c r="F76" s="6"/>
      <c r="G76" s="6"/>
      <c r="H76" s="6">
        <f t="shared" si="7"/>
        <v>0</v>
      </c>
      <c r="O76">
        <f t="shared" si="8"/>
        <v>0</v>
      </c>
      <c r="Q76">
        <f>IF(F76=K11,D76,0)</f>
        <v>0</v>
      </c>
      <c r="X76">
        <f t="shared" si="9"/>
        <v>0</v>
      </c>
    </row>
    <row r="77" spans="1:24" ht="12.5" x14ac:dyDescent="0.25">
      <c r="A77" s="25"/>
      <c r="B77" s="6"/>
      <c r="C77" s="26"/>
      <c r="D77" s="26"/>
      <c r="E77" s="6"/>
      <c r="F77" s="6"/>
      <c r="G77" s="6"/>
      <c r="H77" s="6">
        <f t="shared" si="7"/>
        <v>0</v>
      </c>
      <c r="O77">
        <f t="shared" si="8"/>
        <v>0</v>
      </c>
      <c r="Q77">
        <f>IF(F77=K11,D77,0)</f>
        <v>0</v>
      </c>
      <c r="X77">
        <f t="shared" si="9"/>
        <v>0</v>
      </c>
    </row>
    <row r="78" spans="1:24" ht="12.5" x14ac:dyDescent="0.25">
      <c r="A78" s="25"/>
      <c r="B78" s="6"/>
      <c r="C78" s="26"/>
      <c r="D78" s="26"/>
      <c r="E78" s="6"/>
      <c r="F78" s="6"/>
      <c r="G78" s="6"/>
      <c r="H78" s="6">
        <f t="shared" si="7"/>
        <v>0</v>
      </c>
      <c r="O78">
        <f t="shared" si="8"/>
        <v>0</v>
      </c>
      <c r="Q78">
        <f>IF(F78=K11,D78,0)</f>
        <v>0</v>
      </c>
      <c r="X78">
        <f t="shared" si="9"/>
        <v>0</v>
      </c>
    </row>
    <row r="79" spans="1:24" ht="12.5" x14ac:dyDescent="0.25">
      <c r="A79" s="25"/>
      <c r="B79" s="6"/>
      <c r="C79" s="26"/>
      <c r="D79" s="26"/>
      <c r="E79" s="6"/>
      <c r="F79" s="6"/>
      <c r="G79" s="6"/>
      <c r="H79" s="6">
        <f t="shared" si="7"/>
        <v>0</v>
      </c>
      <c r="O79">
        <f t="shared" si="8"/>
        <v>0</v>
      </c>
      <c r="Q79">
        <f>IF(F79=K11,D79,0)</f>
        <v>0</v>
      </c>
      <c r="X79">
        <f t="shared" si="9"/>
        <v>0</v>
      </c>
    </row>
    <row r="80" spans="1:24" ht="12.5" x14ac:dyDescent="0.25">
      <c r="A80" s="25"/>
      <c r="B80" s="6"/>
      <c r="C80" s="26"/>
      <c r="D80" s="26"/>
      <c r="E80" s="6"/>
      <c r="F80" s="6"/>
      <c r="G80" s="6"/>
      <c r="H80" s="6">
        <f t="shared" si="7"/>
        <v>0</v>
      </c>
      <c r="O80">
        <f t="shared" si="8"/>
        <v>0</v>
      </c>
      <c r="Q80">
        <f>IF(F80=K11,D80,0)</f>
        <v>0</v>
      </c>
      <c r="X80">
        <f t="shared" si="9"/>
        <v>0</v>
      </c>
    </row>
    <row r="81" spans="1:24" ht="12.5" x14ac:dyDescent="0.25">
      <c r="A81" s="25"/>
      <c r="B81" s="6"/>
      <c r="C81" s="26"/>
      <c r="D81" s="26"/>
      <c r="E81" s="6"/>
      <c r="F81" s="6"/>
      <c r="G81" s="6"/>
      <c r="H81" s="6">
        <f t="shared" si="7"/>
        <v>0</v>
      </c>
      <c r="O81">
        <f t="shared" si="8"/>
        <v>0</v>
      </c>
      <c r="Q81">
        <f>IF(F81=K11,D81,0)</f>
        <v>0</v>
      </c>
      <c r="X81">
        <f t="shared" si="9"/>
        <v>0</v>
      </c>
    </row>
    <row r="82" spans="1:24" ht="12.5" x14ac:dyDescent="0.25">
      <c r="A82" s="25"/>
      <c r="B82" s="6"/>
      <c r="C82" s="26"/>
      <c r="D82" s="26"/>
      <c r="E82" s="6"/>
      <c r="F82" s="6"/>
      <c r="G82" s="6"/>
      <c r="H82" s="6">
        <f t="shared" si="7"/>
        <v>0</v>
      </c>
      <c r="O82">
        <f t="shared" si="8"/>
        <v>0</v>
      </c>
      <c r="Q82">
        <f>IF(F82=K11,D82,0)</f>
        <v>0</v>
      </c>
      <c r="X82">
        <f t="shared" si="9"/>
        <v>0</v>
      </c>
    </row>
    <row r="83" spans="1:24" ht="12.5" x14ac:dyDescent="0.25">
      <c r="A83" s="25"/>
      <c r="B83" s="6"/>
      <c r="C83" s="26"/>
      <c r="D83" s="26"/>
      <c r="E83" s="6"/>
      <c r="F83" s="6"/>
      <c r="G83" s="6"/>
      <c r="H83" s="6">
        <f t="shared" si="7"/>
        <v>0</v>
      </c>
      <c r="O83">
        <f t="shared" si="8"/>
        <v>0</v>
      </c>
      <c r="Q83">
        <f>IF(F83=K11,D83,0)</f>
        <v>0</v>
      </c>
      <c r="X83">
        <f t="shared" si="9"/>
        <v>0</v>
      </c>
    </row>
    <row r="84" spans="1:24" ht="12.5" x14ac:dyDescent="0.25">
      <c r="A84" s="25"/>
      <c r="B84" s="6"/>
      <c r="C84" s="26"/>
      <c r="D84" s="26"/>
      <c r="E84" s="6"/>
      <c r="F84" s="6"/>
      <c r="G84" s="6"/>
      <c r="H84" s="6">
        <f t="shared" si="7"/>
        <v>0</v>
      </c>
      <c r="O84">
        <f t="shared" si="8"/>
        <v>0</v>
      </c>
      <c r="Q84">
        <f>IF(F84=K11,D84,0)</f>
        <v>0</v>
      </c>
      <c r="X84">
        <f t="shared" si="9"/>
        <v>0</v>
      </c>
    </row>
    <row r="85" spans="1:24" ht="12.5" x14ac:dyDescent="0.25">
      <c r="A85" s="25"/>
      <c r="B85" s="6"/>
      <c r="C85" s="26"/>
      <c r="D85" s="26"/>
      <c r="E85" s="6"/>
      <c r="F85" s="6"/>
      <c r="G85" s="6"/>
      <c r="H85" s="6">
        <f t="shared" si="7"/>
        <v>0</v>
      </c>
      <c r="O85">
        <f t="shared" si="8"/>
        <v>0</v>
      </c>
      <c r="Q85">
        <f>IF(F85=K11,D85,0)</f>
        <v>0</v>
      </c>
      <c r="X85">
        <f t="shared" si="9"/>
        <v>0</v>
      </c>
    </row>
    <row r="86" spans="1:24" ht="12.5" x14ac:dyDescent="0.25">
      <c r="A86" s="25"/>
      <c r="B86" s="6"/>
      <c r="C86" s="26"/>
      <c r="D86" s="26"/>
      <c r="E86" s="6"/>
      <c r="F86" s="6"/>
      <c r="G86" s="6"/>
      <c r="H86" s="6">
        <f t="shared" si="7"/>
        <v>0</v>
      </c>
      <c r="O86">
        <f t="shared" si="8"/>
        <v>0</v>
      </c>
      <c r="Q86">
        <f>IF(F86=K11,D86,0)</f>
        <v>0</v>
      </c>
      <c r="X86">
        <f t="shared" si="9"/>
        <v>0</v>
      </c>
    </row>
    <row r="87" spans="1:24" ht="12.5" x14ac:dyDescent="0.25">
      <c r="A87" s="25"/>
      <c r="B87" s="6"/>
      <c r="C87" s="26"/>
      <c r="D87" s="26"/>
      <c r="E87" s="6"/>
      <c r="F87" s="6"/>
      <c r="G87" s="6"/>
      <c r="H87" s="6">
        <f t="shared" si="7"/>
        <v>0</v>
      </c>
      <c r="O87">
        <f t="shared" si="8"/>
        <v>0</v>
      </c>
      <c r="Q87">
        <f>IF(F87=K11,D87,0)</f>
        <v>0</v>
      </c>
      <c r="X87">
        <f t="shared" si="9"/>
        <v>0</v>
      </c>
    </row>
    <row r="88" spans="1:24" ht="12.5" x14ac:dyDescent="0.25">
      <c r="A88" s="25"/>
      <c r="B88" s="6"/>
      <c r="C88" s="26"/>
      <c r="D88" s="26"/>
      <c r="E88" s="6"/>
      <c r="F88" s="6"/>
      <c r="G88" s="6"/>
      <c r="H88" s="6">
        <f t="shared" si="7"/>
        <v>0</v>
      </c>
      <c r="O88">
        <f t="shared" si="8"/>
        <v>0</v>
      </c>
      <c r="Q88">
        <f>IF(F88=K11,D88,0)</f>
        <v>0</v>
      </c>
      <c r="X88">
        <f t="shared" si="9"/>
        <v>0</v>
      </c>
    </row>
    <row r="89" spans="1:24" ht="12.5" x14ac:dyDescent="0.25">
      <c r="A89" s="25"/>
      <c r="B89" s="6"/>
      <c r="C89" s="26"/>
      <c r="D89" s="26"/>
      <c r="E89" s="6"/>
      <c r="F89" s="6"/>
      <c r="G89" s="6"/>
      <c r="H89" s="6">
        <f t="shared" si="7"/>
        <v>0</v>
      </c>
      <c r="O89">
        <f t="shared" si="8"/>
        <v>0</v>
      </c>
      <c r="Q89">
        <f>IF(F89=K11,D89,0)</f>
        <v>0</v>
      </c>
      <c r="X89">
        <f t="shared" si="9"/>
        <v>0</v>
      </c>
    </row>
    <row r="90" spans="1:24" ht="12.5" x14ac:dyDescent="0.25">
      <c r="A90" s="25"/>
      <c r="B90" s="6"/>
      <c r="C90" s="26"/>
      <c r="D90" s="26"/>
      <c r="E90" s="6"/>
      <c r="F90" s="6"/>
      <c r="G90" s="6"/>
      <c r="H90" s="6">
        <f t="shared" si="7"/>
        <v>0</v>
      </c>
      <c r="O90">
        <f t="shared" si="8"/>
        <v>0</v>
      </c>
      <c r="Q90">
        <f>IF(F90=K11,D90,0)</f>
        <v>0</v>
      </c>
      <c r="X90">
        <f t="shared" si="9"/>
        <v>0</v>
      </c>
    </row>
    <row r="91" spans="1:24" ht="12.5" x14ac:dyDescent="0.25">
      <c r="A91" s="25"/>
      <c r="B91" s="6"/>
      <c r="C91" s="26"/>
      <c r="D91" s="26"/>
      <c r="E91" s="6"/>
      <c r="F91" s="6"/>
      <c r="G91" s="6"/>
      <c r="H91" s="6">
        <f t="shared" si="7"/>
        <v>0</v>
      </c>
      <c r="O91">
        <f t="shared" si="8"/>
        <v>0</v>
      </c>
      <c r="Q91">
        <f>IF(F91=K11,D91,0)</f>
        <v>0</v>
      </c>
      <c r="X91">
        <f t="shared" si="9"/>
        <v>0</v>
      </c>
    </row>
    <row r="92" spans="1:24" ht="12.5" x14ac:dyDescent="0.25">
      <c r="A92" s="25"/>
      <c r="B92" s="6"/>
      <c r="C92" s="26"/>
      <c r="D92" s="26"/>
      <c r="E92" s="6"/>
      <c r="F92" s="6"/>
      <c r="G92" s="6"/>
      <c r="H92" s="6">
        <f t="shared" si="7"/>
        <v>0</v>
      </c>
      <c r="O92">
        <f t="shared" si="8"/>
        <v>0</v>
      </c>
      <c r="Q92">
        <f>IF(F92=K11,D92,0)</f>
        <v>0</v>
      </c>
      <c r="X92">
        <f t="shared" si="9"/>
        <v>0</v>
      </c>
    </row>
    <row r="93" spans="1:24" ht="12.5" x14ac:dyDescent="0.25">
      <c r="A93" s="25"/>
      <c r="B93" s="6"/>
      <c r="C93" s="26"/>
      <c r="D93" s="26"/>
      <c r="E93" s="6"/>
      <c r="F93" s="6"/>
      <c r="G93" s="6"/>
      <c r="H93" s="6">
        <f t="shared" si="7"/>
        <v>0</v>
      </c>
      <c r="O93">
        <f t="shared" si="8"/>
        <v>0</v>
      </c>
      <c r="Q93">
        <f>IF(F93=K11,D93,0)</f>
        <v>0</v>
      </c>
      <c r="X93">
        <f t="shared" si="9"/>
        <v>0</v>
      </c>
    </row>
    <row r="94" spans="1:24" ht="12.5" x14ac:dyDescent="0.25">
      <c r="A94" s="25"/>
      <c r="B94" s="6"/>
      <c r="C94" s="26"/>
      <c r="D94" s="26"/>
      <c r="E94" s="6"/>
      <c r="F94" s="6"/>
      <c r="G94" s="6"/>
      <c r="H94" s="6">
        <f t="shared" si="7"/>
        <v>0</v>
      </c>
      <c r="O94">
        <f t="shared" si="8"/>
        <v>0</v>
      </c>
      <c r="Q94">
        <f>IF(F94=K11,D94,0)</f>
        <v>0</v>
      </c>
      <c r="X94">
        <f t="shared" si="9"/>
        <v>0</v>
      </c>
    </row>
    <row r="95" spans="1:24" ht="12.5" x14ac:dyDescent="0.25">
      <c r="A95" s="25"/>
      <c r="B95" s="6"/>
      <c r="C95" s="26"/>
      <c r="D95" s="26"/>
      <c r="E95" s="6"/>
      <c r="F95" s="6"/>
      <c r="G95" s="6"/>
      <c r="H95" s="6">
        <f t="shared" si="7"/>
        <v>0</v>
      </c>
      <c r="O95">
        <f t="shared" si="8"/>
        <v>0</v>
      </c>
      <c r="Q95">
        <f>IF(F95=K11,D95,0)</f>
        <v>0</v>
      </c>
      <c r="X95">
        <f t="shared" si="9"/>
        <v>0</v>
      </c>
    </row>
    <row r="96" spans="1:24" ht="12.5" x14ac:dyDescent="0.25">
      <c r="A96" s="25"/>
      <c r="B96" s="6"/>
      <c r="C96" s="26"/>
      <c r="D96" s="26"/>
      <c r="E96" s="6"/>
      <c r="F96" s="6"/>
      <c r="G96" s="6"/>
      <c r="H96" s="6">
        <f t="shared" si="7"/>
        <v>0</v>
      </c>
      <c r="O96">
        <f t="shared" si="8"/>
        <v>0</v>
      </c>
      <c r="Q96">
        <f>IF(F96=K11,D96,0)</f>
        <v>0</v>
      </c>
      <c r="X96">
        <f t="shared" si="9"/>
        <v>0</v>
      </c>
    </row>
    <row r="97" spans="1:24" ht="12.5" x14ac:dyDescent="0.25">
      <c r="A97" s="25"/>
      <c r="B97" s="6"/>
      <c r="C97" s="26"/>
      <c r="D97" s="26"/>
      <c r="E97" s="6"/>
      <c r="F97" s="6"/>
      <c r="G97" s="6"/>
      <c r="H97" s="6">
        <f t="shared" si="7"/>
        <v>0</v>
      </c>
      <c r="O97">
        <f t="shared" si="8"/>
        <v>0</v>
      </c>
      <c r="Q97">
        <f>IF(F97=K11,D97,0)</f>
        <v>0</v>
      </c>
      <c r="X97">
        <f t="shared" si="9"/>
        <v>0</v>
      </c>
    </row>
    <row r="98" spans="1:24" ht="12.5" x14ac:dyDescent="0.25">
      <c r="A98" s="25"/>
      <c r="B98" s="6"/>
      <c r="C98" s="26"/>
      <c r="D98" s="26"/>
      <c r="E98" s="6"/>
      <c r="F98" s="6"/>
      <c r="G98" s="6"/>
      <c r="H98" s="6">
        <f t="shared" si="7"/>
        <v>0</v>
      </c>
      <c r="O98">
        <f t="shared" si="8"/>
        <v>0</v>
      </c>
      <c r="Q98">
        <f>IF(F98=K11,D98,0)</f>
        <v>0</v>
      </c>
      <c r="X98">
        <f t="shared" si="9"/>
        <v>0</v>
      </c>
    </row>
    <row r="99" spans="1:24" ht="12.5" x14ac:dyDescent="0.25">
      <c r="A99" s="25"/>
      <c r="B99" s="6"/>
      <c r="C99" s="26"/>
      <c r="D99" s="26"/>
      <c r="E99" s="6"/>
      <c r="F99" s="6"/>
      <c r="G99" s="6"/>
      <c r="H99" s="6">
        <f t="shared" si="7"/>
        <v>0</v>
      </c>
      <c r="O99">
        <f t="shared" si="8"/>
        <v>0</v>
      </c>
      <c r="Q99">
        <f>IF(F99=K11,D99,0)</f>
        <v>0</v>
      </c>
      <c r="X99">
        <f t="shared" si="9"/>
        <v>0</v>
      </c>
    </row>
    <row r="100" spans="1:24" ht="12.5" x14ac:dyDescent="0.25">
      <c r="A100" s="25"/>
      <c r="B100" s="6"/>
      <c r="C100" s="26"/>
      <c r="D100" s="26"/>
      <c r="E100" s="6"/>
      <c r="F100" s="6"/>
      <c r="G100" s="6"/>
      <c r="H100" s="6">
        <f t="shared" si="7"/>
        <v>0</v>
      </c>
      <c r="O100">
        <f t="shared" si="8"/>
        <v>0</v>
      </c>
      <c r="Q100">
        <f>IF(F100=K11,D100,0)</f>
        <v>0</v>
      </c>
      <c r="X100">
        <f t="shared" si="9"/>
        <v>0</v>
      </c>
    </row>
    <row r="101" spans="1:24" ht="12.5" x14ac:dyDescent="0.25">
      <c r="A101" s="25"/>
      <c r="B101" s="6"/>
      <c r="C101" s="26"/>
      <c r="D101" s="26"/>
      <c r="E101" s="6"/>
      <c r="F101" s="6"/>
      <c r="G101" s="6"/>
      <c r="H101" s="6">
        <f t="shared" si="7"/>
        <v>0</v>
      </c>
      <c r="O101">
        <f t="shared" si="8"/>
        <v>0</v>
      </c>
      <c r="Q101">
        <f>IF(F101=K11,D101,0)</f>
        <v>0</v>
      </c>
      <c r="X101">
        <f t="shared" si="9"/>
        <v>0</v>
      </c>
    </row>
  </sheetData>
  <phoneticPr fontId="14" type="noConversion"/>
  <conditionalFormatting sqref="A64:F66 H64:H66 A67:H101">
    <cfRule type="expression" dxfId="19" priority="1">
      <formula>G64="PAGO"</formula>
    </cfRule>
  </conditionalFormatting>
  <conditionalFormatting sqref="B64 D64 F64 H64">
    <cfRule type="cellIs" dxfId="18" priority="2" operator="equal">
      <formula>"PAGO"</formula>
    </cfRule>
  </conditionalFormatting>
  <conditionalFormatting sqref="D2:D9 A2:C28 E2:H28 D13:D28 A29:B63">
    <cfRule type="expression" dxfId="17" priority="3">
      <formula>G2="PAGO"</formula>
    </cfRule>
  </conditionalFormatting>
  <conditionalFormatting sqref="D10 D12">
    <cfRule type="expression" dxfId="16" priority="16">
      <formula>#REF!="PAGO"</formula>
    </cfRule>
  </conditionalFormatting>
  <conditionalFormatting sqref="D11 C29:H30 F31 C31:E33 G31:H33 C34:H58 E59:H59 C59:C62 D60:H60 D61 E61:H62 C63:F63 H63 G63:G66">
    <cfRule type="expression" dxfId="15" priority="19">
      <formula>I12="PAGO"</formula>
    </cfRule>
  </conditionalFormatting>
  <conditionalFormatting sqref="D59 D62">
    <cfRule type="expression" dxfId="14" priority="42">
      <formula>J61="PAGO"</formula>
    </cfRule>
  </conditionalFormatting>
  <conditionalFormatting sqref="F32:F33">
    <cfRule type="expression" dxfId="13" priority="13">
      <formula>L32="PAGO"</formula>
    </cfRule>
  </conditionalFormatting>
  <conditionalFormatting sqref="G2:G101">
    <cfRule type="cellIs" dxfId="12" priority="4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W1000"/>
  <sheetViews>
    <sheetView workbookViewId="0">
      <selection activeCell="E4" sqref="E4"/>
    </sheetView>
  </sheetViews>
  <sheetFormatPr defaultColWidth="12.6328125" defaultRowHeight="15" customHeight="1" x14ac:dyDescent="0.25"/>
  <cols>
    <col min="1" max="1" width="26.90625" customWidth="1"/>
    <col min="2" max="2" width="32.26953125" customWidth="1"/>
    <col min="3" max="3" width="22.08984375" customWidth="1"/>
    <col min="4" max="4" width="11.90625" customWidth="1"/>
    <col min="5" max="5" width="15.26953125" customWidth="1"/>
    <col min="6" max="6" width="12.08984375" customWidth="1"/>
    <col min="7" max="8" width="8.6328125" customWidth="1"/>
    <col min="9" max="9" width="15.6328125" customWidth="1"/>
    <col min="10" max="10" width="10.6328125" customWidth="1"/>
    <col min="11" max="26" width="8.6328125" customWidth="1"/>
  </cols>
  <sheetData>
    <row r="1" spans="1:23" ht="12.75" customHeight="1" x14ac:dyDescent="0.45">
      <c r="A1" s="61" t="s">
        <v>80</v>
      </c>
      <c r="B1" s="62"/>
      <c r="C1" s="62"/>
      <c r="D1" s="62"/>
      <c r="E1" s="62"/>
      <c r="F1" s="62"/>
      <c r="G1" s="62"/>
    </row>
    <row r="2" spans="1:23" ht="28.5" customHeight="1" x14ac:dyDescent="0.25">
      <c r="A2" s="13" t="s">
        <v>29</v>
      </c>
      <c r="B2" s="13" t="s">
        <v>81</v>
      </c>
      <c r="C2" s="13" t="s">
        <v>82</v>
      </c>
      <c r="D2" s="13" t="s">
        <v>32</v>
      </c>
      <c r="E2" s="14" t="s">
        <v>83</v>
      </c>
      <c r="F2" s="13" t="s">
        <v>34</v>
      </c>
      <c r="G2" s="15" t="s">
        <v>84</v>
      </c>
      <c r="H2" s="9"/>
      <c r="I2" s="4" t="s">
        <v>85</v>
      </c>
      <c r="J2" s="4">
        <v>20</v>
      </c>
    </row>
    <row r="3" spans="1:23" ht="12.75" customHeight="1" x14ac:dyDescent="0.25">
      <c r="A3" s="16" t="s">
        <v>86</v>
      </c>
      <c r="B3" s="16" t="s">
        <v>87</v>
      </c>
      <c r="C3" s="17" t="s">
        <v>88</v>
      </c>
      <c r="D3" s="17">
        <v>1</v>
      </c>
      <c r="E3" s="17" t="s">
        <v>89</v>
      </c>
      <c r="F3" s="17" t="s">
        <v>90</v>
      </c>
      <c r="G3" s="4" t="s">
        <v>40</v>
      </c>
      <c r="H3" s="8" t="s">
        <v>91</v>
      </c>
      <c r="W3" s="8">
        <f t="shared" ref="W3:W62" si="0">IF(G3="PAGO",D3,0)</f>
        <v>1</v>
      </c>
    </row>
    <row r="4" spans="1:23" ht="12.75" customHeight="1" x14ac:dyDescent="0.25">
      <c r="A4" s="16" t="s">
        <v>92</v>
      </c>
      <c r="B4" s="16" t="s">
        <v>93</v>
      </c>
      <c r="C4" s="17" t="s">
        <v>94</v>
      </c>
      <c r="D4" s="17">
        <v>2</v>
      </c>
      <c r="E4" s="17"/>
      <c r="F4" s="17" t="s">
        <v>90</v>
      </c>
      <c r="G4" s="4" t="s">
        <v>40</v>
      </c>
      <c r="H4" s="8" t="s">
        <v>91</v>
      </c>
      <c r="I4" s="4" t="s">
        <v>95</v>
      </c>
      <c r="J4" s="4">
        <f>SUM(D3:D62)</f>
        <v>64</v>
      </c>
      <c r="W4" s="8">
        <f t="shared" si="0"/>
        <v>2</v>
      </c>
    </row>
    <row r="5" spans="1:23" ht="12.75" customHeight="1" x14ac:dyDescent="0.25">
      <c r="A5" s="16" t="s">
        <v>96</v>
      </c>
      <c r="B5" s="16" t="s">
        <v>97</v>
      </c>
      <c r="C5" s="17" t="s">
        <v>98</v>
      </c>
      <c r="D5" s="17">
        <v>1</v>
      </c>
      <c r="E5" s="17"/>
      <c r="F5" s="17" t="s">
        <v>90</v>
      </c>
      <c r="G5" s="4" t="s">
        <v>40</v>
      </c>
      <c r="H5" s="8" t="s">
        <v>91</v>
      </c>
      <c r="I5" s="4" t="s">
        <v>22</v>
      </c>
      <c r="J5" s="5">
        <f>J2 * J4</f>
        <v>1280</v>
      </c>
      <c r="W5" s="8">
        <f t="shared" si="0"/>
        <v>1</v>
      </c>
    </row>
    <row r="6" spans="1:23" ht="12.75" customHeight="1" x14ac:dyDescent="0.25">
      <c r="A6" s="16" t="s">
        <v>99</v>
      </c>
      <c r="B6" s="16" t="s">
        <v>100</v>
      </c>
      <c r="C6" s="17" t="s">
        <v>101</v>
      </c>
      <c r="D6" s="17">
        <v>1</v>
      </c>
      <c r="E6" s="17"/>
      <c r="F6" s="17" t="s">
        <v>90</v>
      </c>
      <c r="G6" s="4" t="s">
        <v>40</v>
      </c>
      <c r="H6" s="8" t="s">
        <v>91</v>
      </c>
      <c r="I6" s="9"/>
      <c r="W6" s="8">
        <f t="shared" si="0"/>
        <v>1</v>
      </c>
    </row>
    <row r="7" spans="1:23" ht="12.75" customHeight="1" x14ac:dyDescent="0.25">
      <c r="A7" s="16" t="s">
        <v>48</v>
      </c>
      <c r="B7" s="16" t="s">
        <v>103</v>
      </c>
      <c r="C7" s="17" t="s">
        <v>104</v>
      </c>
      <c r="D7" s="17">
        <v>1</v>
      </c>
      <c r="E7" s="17"/>
      <c r="F7" s="17" t="s">
        <v>90</v>
      </c>
      <c r="G7" s="4" t="s">
        <v>40</v>
      </c>
      <c r="H7" s="8" t="s">
        <v>105</v>
      </c>
      <c r="I7" s="4" t="s">
        <v>106</v>
      </c>
      <c r="J7" s="4">
        <f>SUM(W3:W62)</f>
        <v>64</v>
      </c>
      <c r="W7" s="8">
        <f t="shared" si="0"/>
        <v>1</v>
      </c>
    </row>
    <row r="8" spans="1:23" ht="12.75" customHeight="1" x14ac:dyDescent="0.25">
      <c r="A8" s="16" t="s">
        <v>39</v>
      </c>
      <c r="B8" s="16" t="s">
        <v>107</v>
      </c>
      <c r="C8" s="17" t="s">
        <v>108</v>
      </c>
      <c r="D8" s="17">
        <v>1</v>
      </c>
      <c r="E8" s="17" t="s">
        <v>89</v>
      </c>
      <c r="F8" s="17" t="s">
        <v>39</v>
      </c>
      <c r="G8" s="4" t="s">
        <v>40</v>
      </c>
      <c r="H8" s="8" t="s">
        <v>105</v>
      </c>
      <c r="I8" s="4" t="s">
        <v>109</v>
      </c>
      <c r="J8" s="5">
        <f>J7 * J2</f>
        <v>1280</v>
      </c>
      <c r="W8" s="8">
        <f t="shared" si="0"/>
        <v>1</v>
      </c>
    </row>
    <row r="9" spans="1:23" ht="12.75" customHeight="1" x14ac:dyDescent="0.25">
      <c r="A9" s="16" t="s">
        <v>110</v>
      </c>
      <c r="B9" s="16" t="s">
        <v>111</v>
      </c>
      <c r="C9" s="17" t="s">
        <v>112</v>
      </c>
      <c r="D9" s="17">
        <v>1</v>
      </c>
      <c r="E9" s="17"/>
      <c r="F9" s="17" t="s">
        <v>90</v>
      </c>
      <c r="G9" s="4" t="s">
        <v>40</v>
      </c>
      <c r="H9" s="8" t="s">
        <v>91</v>
      </c>
      <c r="W9" s="8">
        <f t="shared" si="0"/>
        <v>1</v>
      </c>
    </row>
    <row r="10" spans="1:23" ht="12.75" customHeight="1" x14ac:dyDescent="0.25">
      <c r="A10" s="16" t="s">
        <v>113</v>
      </c>
      <c r="B10" s="16" t="s">
        <v>114</v>
      </c>
      <c r="C10" s="17" t="s">
        <v>115</v>
      </c>
      <c r="D10" s="17">
        <v>1</v>
      </c>
      <c r="E10" s="17"/>
      <c r="F10" s="17" t="s">
        <v>90</v>
      </c>
      <c r="G10" s="4" t="s">
        <v>40</v>
      </c>
      <c r="H10" s="8" t="s">
        <v>91</v>
      </c>
      <c r="I10" s="4" t="s">
        <v>116</v>
      </c>
      <c r="J10" s="5">
        <f>J5-J8</f>
        <v>0</v>
      </c>
      <c r="W10" s="8">
        <f t="shared" si="0"/>
        <v>1</v>
      </c>
    </row>
    <row r="11" spans="1:23" ht="12.75" customHeight="1" x14ac:dyDescent="0.25">
      <c r="A11" s="16" t="s">
        <v>117</v>
      </c>
      <c r="B11" s="16" t="s">
        <v>118</v>
      </c>
      <c r="C11" s="17" t="s">
        <v>119</v>
      </c>
      <c r="D11" s="17">
        <v>2</v>
      </c>
      <c r="E11" s="17" t="s">
        <v>120</v>
      </c>
      <c r="F11" s="17" t="s">
        <v>72</v>
      </c>
      <c r="G11" s="4" t="s">
        <v>40</v>
      </c>
      <c r="H11" s="8" t="s">
        <v>91</v>
      </c>
      <c r="W11" s="8">
        <f t="shared" si="0"/>
        <v>2</v>
      </c>
    </row>
    <row r="12" spans="1:23" ht="12.75" customHeight="1" x14ac:dyDescent="0.25">
      <c r="A12" s="16" t="s">
        <v>121</v>
      </c>
      <c r="B12" s="16" t="s">
        <v>122</v>
      </c>
      <c r="C12" s="18" t="s">
        <v>123</v>
      </c>
      <c r="D12" s="17">
        <v>2</v>
      </c>
      <c r="E12" s="17"/>
      <c r="F12" s="17" t="s">
        <v>124</v>
      </c>
      <c r="G12" s="4" t="s">
        <v>40</v>
      </c>
      <c r="H12" s="8" t="s">
        <v>105</v>
      </c>
      <c r="W12" s="8">
        <f t="shared" si="0"/>
        <v>2</v>
      </c>
    </row>
    <row r="13" spans="1:23" ht="12.75" customHeight="1" x14ac:dyDescent="0.25">
      <c r="A13" s="16" t="s">
        <v>125</v>
      </c>
      <c r="B13" s="19" t="s">
        <v>126</v>
      </c>
      <c r="C13" s="17" t="s">
        <v>127</v>
      </c>
      <c r="D13" s="17">
        <v>2</v>
      </c>
      <c r="E13" s="17"/>
      <c r="F13" s="17" t="s">
        <v>124</v>
      </c>
      <c r="G13" s="4" t="s">
        <v>40</v>
      </c>
      <c r="H13" s="8" t="s">
        <v>91</v>
      </c>
      <c r="W13" s="8">
        <f t="shared" si="0"/>
        <v>2</v>
      </c>
    </row>
    <row r="14" spans="1:23" ht="12.75" customHeight="1" x14ac:dyDescent="0.25">
      <c r="A14" s="16" t="s">
        <v>128</v>
      </c>
      <c r="B14" s="16" t="s">
        <v>129</v>
      </c>
      <c r="C14" s="17" t="s">
        <v>130</v>
      </c>
      <c r="D14" s="17">
        <v>1</v>
      </c>
      <c r="E14" s="17"/>
      <c r="F14" s="17" t="s">
        <v>124</v>
      </c>
      <c r="G14" s="4" t="s">
        <v>40</v>
      </c>
      <c r="H14" s="8" t="s">
        <v>91</v>
      </c>
      <c r="I14" s="9"/>
      <c r="W14" s="8">
        <f t="shared" si="0"/>
        <v>1</v>
      </c>
    </row>
    <row r="15" spans="1:23" ht="12.75" customHeight="1" x14ac:dyDescent="0.25">
      <c r="A15" s="16" t="s">
        <v>131</v>
      </c>
      <c r="B15" s="16" t="s">
        <v>132</v>
      </c>
      <c r="C15" s="17" t="s">
        <v>133</v>
      </c>
      <c r="D15" s="17">
        <v>1</v>
      </c>
      <c r="E15" s="17" t="s">
        <v>89</v>
      </c>
      <c r="F15" s="17" t="s">
        <v>124</v>
      </c>
      <c r="G15" s="4" t="s">
        <v>40</v>
      </c>
      <c r="H15" s="8" t="s">
        <v>91</v>
      </c>
      <c r="W15" s="8">
        <f t="shared" si="0"/>
        <v>1</v>
      </c>
    </row>
    <row r="16" spans="1:23" ht="12.75" customHeight="1" x14ac:dyDescent="0.25">
      <c r="A16" s="16" t="s">
        <v>134</v>
      </c>
      <c r="B16" s="16" t="s">
        <v>135</v>
      </c>
      <c r="C16" s="17" t="s">
        <v>136</v>
      </c>
      <c r="D16" s="17">
        <v>2</v>
      </c>
      <c r="E16" s="17" t="s">
        <v>120</v>
      </c>
      <c r="F16" s="17" t="s">
        <v>26</v>
      </c>
      <c r="G16" s="4" t="s">
        <v>40</v>
      </c>
      <c r="H16" s="9" t="s">
        <v>91</v>
      </c>
      <c r="W16" s="8">
        <f t="shared" si="0"/>
        <v>2</v>
      </c>
    </row>
    <row r="17" spans="1:23" ht="12.75" customHeight="1" x14ac:dyDescent="0.25">
      <c r="A17" s="16" t="s">
        <v>137</v>
      </c>
      <c r="B17" s="16" t="s">
        <v>138</v>
      </c>
      <c r="C17" s="17" t="s">
        <v>139</v>
      </c>
      <c r="D17" s="17">
        <v>2</v>
      </c>
      <c r="E17" s="17"/>
      <c r="F17" s="17" t="s">
        <v>26</v>
      </c>
      <c r="G17" s="4" t="s">
        <v>40</v>
      </c>
      <c r="H17" s="8" t="s">
        <v>105</v>
      </c>
      <c r="W17" s="8">
        <f t="shared" si="0"/>
        <v>2</v>
      </c>
    </row>
    <row r="18" spans="1:23" ht="12.75" customHeight="1" x14ac:dyDescent="0.25">
      <c r="A18" s="16" t="s">
        <v>140</v>
      </c>
      <c r="B18" s="16" t="s">
        <v>141</v>
      </c>
      <c r="C18" s="17" t="s">
        <v>142</v>
      </c>
      <c r="D18" s="17">
        <v>1</v>
      </c>
      <c r="E18" s="17"/>
      <c r="F18" s="17" t="s">
        <v>72</v>
      </c>
      <c r="G18" s="4" t="s">
        <v>40</v>
      </c>
      <c r="H18" s="8" t="s">
        <v>91</v>
      </c>
      <c r="W18" s="8">
        <f t="shared" si="0"/>
        <v>1</v>
      </c>
    </row>
    <row r="19" spans="1:23" ht="12.75" customHeight="1" x14ac:dyDescent="0.25">
      <c r="A19" s="16" t="s">
        <v>143</v>
      </c>
      <c r="B19" s="16" t="s">
        <v>144</v>
      </c>
      <c r="C19" s="17" t="s">
        <v>145</v>
      </c>
      <c r="D19" s="17">
        <v>1</v>
      </c>
      <c r="E19" s="17"/>
      <c r="F19" s="17" t="s">
        <v>72</v>
      </c>
      <c r="G19" s="4" t="s">
        <v>40</v>
      </c>
      <c r="H19" s="8" t="s">
        <v>91</v>
      </c>
      <c r="W19" s="8">
        <f t="shared" si="0"/>
        <v>1</v>
      </c>
    </row>
    <row r="20" spans="1:23" ht="12.75" customHeight="1" x14ac:dyDescent="0.25">
      <c r="A20" s="16" t="s">
        <v>146</v>
      </c>
      <c r="B20" s="16" t="s">
        <v>147</v>
      </c>
      <c r="C20" s="17" t="s">
        <v>148</v>
      </c>
      <c r="D20" s="17">
        <v>2</v>
      </c>
      <c r="E20" s="17"/>
      <c r="F20" s="17" t="s">
        <v>39</v>
      </c>
      <c r="G20" s="4" t="s">
        <v>40</v>
      </c>
      <c r="H20" s="8" t="s">
        <v>105</v>
      </c>
      <c r="W20" s="8">
        <f t="shared" si="0"/>
        <v>2</v>
      </c>
    </row>
    <row r="21" spans="1:23" ht="12.75" customHeight="1" x14ac:dyDescent="0.25">
      <c r="A21" s="16" t="s">
        <v>149</v>
      </c>
      <c r="B21" s="16" t="s">
        <v>150</v>
      </c>
      <c r="C21" s="17" t="s">
        <v>151</v>
      </c>
      <c r="D21" s="17">
        <v>2</v>
      </c>
      <c r="E21" s="17"/>
      <c r="F21" s="17" t="s">
        <v>26</v>
      </c>
      <c r="G21" s="4" t="s">
        <v>40</v>
      </c>
      <c r="H21" s="8" t="s">
        <v>105</v>
      </c>
      <c r="W21" s="8">
        <f t="shared" si="0"/>
        <v>2</v>
      </c>
    </row>
    <row r="22" spans="1:23" ht="12.75" customHeight="1" x14ac:dyDescent="0.25">
      <c r="A22" s="16" t="s">
        <v>63</v>
      </c>
      <c r="B22" s="16" t="s">
        <v>152</v>
      </c>
      <c r="C22" s="17" t="s">
        <v>153</v>
      </c>
      <c r="D22" s="17">
        <v>5</v>
      </c>
      <c r="E22" s="17"/>
      <c r="F22" s="17" t="s">
        <v>63</v>
      </c>
      <c r="G22" s="4" t="s">
        <v>40</v>
      </c>
      <c r="H22" s="8" t="s">
        <v>105</v>
      </c>
      <c r="W22" s="8">
        <f t="shared" si="0"/>
        <v>5</v>
      </c>
    </row>
    <row r="23" spans="1:23" ht="12.75" customHeight="1" x14ac:dyDescent="0.25">
      <c r="A23" s="16" t="s">
        <v>154</v>
      </c>
      <c r="B23" s="16" t="s">
        <v>107</v>
      </c>
      <c r="C23" s="17" t="s">
        <v>155</v>
      </c>
      <c r="D23" s="17">
        <v>2</v>
      </c>
      <c r="E23" s="17"/>
      <c r="F23" s="17" t="s">
        <v>39</v>
      </c>
      <c r="G23" s="4" t="s">
        <v>40</v>
      </c>
      <c r="H23" s="8" t="s">
        <v>91</v>
      </c>
      <c r="W23" s="8">
        <f t="shared" si="0"/>
        <v>2</v>
      </c>
    </row>
    <row r="24" spans="1:23" ht="12.75" customHeight="1" x14ac:dyDescent="0.25">
      <c r="A24" s="16" t="s">
        <v>24</v>
      </c>
      <c r="B24" s="16"/>
      <c r="C24" s="17"/>
      <c r="D24" s="17">
        <v>2</v>
      </c>
      <c r="E24" s="17"/>
      <c r="F24" s="17" t="s">
        <v>26</v>
      </c>
      <c r="G24" s="4" t="s">
        <v>40</v>
      </c>
      <c r="H24" s="8" t="s">
        <v>105</v>
      </c>
      <c r="W24" s="8">
        <f t="shared" si="0"/>
        <v>2</v>
      </c>
    </row>
    <row r="25" spans="1:23" ht="12.75" customHeight="1" x14ac:dyDescent="0.25">
      <c r="A25" s="16" t="s">
        <v>48</v>
      </c>
      <c r="B25" s="16" t="s">
        <v>156</v>
      </c>
      <c r="C25" s="17" t="s">
        <v>157</v>
      </c>
      <c r="D25" s="17">
        <v>4</v>
      </c>
      <c r="E25" s="17"/>
      <c r="F25" s="17" t="s">
        <v>39</v>
      </c>
      <c r="G25" s="4" t="s">
        <v>40</v>
      </c>
      <c r="H25" s="8" t="s">
        <v>91</v>
      </c>
      <c r="W25" s="8">
        <f t="shared" si="0"/>
        <v>4</v>
      </c>
    </row>
    <row r="26" spans="1:23" ht="12.75" customHeight="1" x14ac:dyDescent="0.25">
      <c r="A26" s="16" t="s">
        <v>158</v>
      </c>
      <c r="B26" s="16" t="s">
        <v>150</v>
      </c>
      <c r="C26" s="17" t="s">
        <v>159</v>
      </c>
      <c r="D26" s="17">
        <v>1</v>
      </c>
      <c r="E26" s="17"/>
      <c r="F26" s="17" t="s">
        <v>72</v>
      </c>
      <c r="G26" s="4" t="s">
        <v>40</v>
      </c>
      <c r="H26" s="8" t="s">
        <v>105</v>
      </c>
      <c r="W26" s="8">
        <f t="shared" si="0"/>
        <v>1</v>
      </c>
    </row>
    <row r="27" spans="1:23" ht="12.75" customHeight="1" x14ac:dyDescent="0.25">
      <c r="A27" s="16" t="s">
        <v>160</v>
      </c>
      <c r="B27" s="16"/>
      <c r="C27" s="17" t="s">
        <v>161</v>
      </c>
      <c r="D27" s="17">
        <v>1</v>
      </c>
      <c r="E27" s="17"/>
      <c r="F27" s="17" t="s">
        <v>26</v>
      </c>
      <c r="G27" s="4" t="s">
        <v>40</v>
      </c>
      <c r="H27" s="8" t="s">
        <v>105</v>
      </c>
      <c r="W27" s="8">
        <f t="shared" si="0"/>
        <v>1</v>
      </c>
    </row>
    <row r="28" spans="1:23" ht="12.75" customHeight="1" x14ac:dyDescent="0.25">
      <c r="A28" s="16" t="s">
        <v>162</v>
      </c>
      <c r="B28" s="16"/>
      <c r="C28" s="17" t="s">
        <v>163</v>
      </c>
      <c r="D28" s="17">
        <v>1</v>
      </c>
      <c r="E28" s="17"/>
      <c r="F28" s="17" t="s">
        <v>26</v>
      </c>
      <c r="G28" s="4" t="s">
        <v>40</v>
      </c>
      <c r="H28" s="8" t="s">
        <v>91</v>
      </c>
      <c r="W28" s="8">
        <f t="shared" si="0"/>
        <v>1</v>
      </c>
    </row>
    <row r="29" spans="1:23" ht="12.75" customHeight="1" x14ac:dyDescent="0.25">
      <c r="A29" s="16" t="s">
        <v>69</v>
      </c>
      <c r="B29" s="16" t="s">
        <v>150</v>
      </c>
      <c r="C29" s="17"/>
      <c r="D29" s="17">
        <v>1</v>
      </c>
      <c r="E29" s="17"/>
      <c r="F29" s="17" t="s">
        <v>26</v>
      </c>
      <c r="G29" s="4" t="s">
        <v>40</v>
      </c>
      <c r="H29" s="8" t="s">
        <v>105</v>
      </c>
      <c r="W29" s="8">
        <f t="shared" si="0"/>
        <v>1</v>
      </c>
    </row>
    <row r="30" spans="1:23" ht="12.75" customHeight="1" x14ac:dyDescent="0.25">
      <c r="A30" s="16" t="s">
        <v>164</v>
      </c>
      <c r="B30" s="16" t="s">
        <v>165</v>
      </c>
      <c r="C30" s="17"/>
      <c r="D30" s="17">
        <v>2</v>
      </c>
      <c r="E30" s="17"/>
      <c r="F30" s="17" t="s">
        <v>26</v>
      </c>
      <c r="G30" s="4" t="s">
        <v>40</v>
      </c>
      <c r="H30" s="8" t="s">
        <v>91</v>
      </c>
      <c r="W30" s="8">
        <f t="shared" si="0"/>
        <v>2</v>
      </c>
    </row>
    <row r="31" spans="1:23" ht="12.75" customHeight="1" x14ac:dyDescent="0.25">
      <c r="A31" s="20" t="s">
        <v>166</v>
      </c>
      <c r="B31" s="21" t="s">
        <v>167</v>
      </c>
      <c r="C31" s="22" t="s">
        <v>168</v>
      </c>
      <c r="D31" s="22">
        <v>2</v>
      </c>
      <c r="E31" s="17"/>
      <c r="F31" s="22" t="s">
        <v>39</v>
      </c>
      <c r="G31" s="23" t="s">
        <v>40</v>
      </c>
      <c r="H31" s="8" t="s">
        <v>105</v>
      </c>
      <c r="W31" s="8">
        <f t="shared" si="0"/>
        <v>2</v>
      </c>
    </row>
    <row r="32" spans="1:23" ht="12.75" customHeight="1" x14ac:dyDescent="0.25">
      <c r="A32" s="16" t="s">
        <v>169</v>
      </c>
      <c r="B32" s="16" t="s">
        <v>170</v>
      </c>
      <c r="C32" s="22" t="s">
        <v>168</v>
      </c>
      <c r="D32" s="17">
        <v>1</v>
      </c>
      <c r="E32" s="17"/>
      <c r="F32" s="17" t="s">
        <v>39</v>
      </c>
      <c r="G32" s="4" t="s">
        <v>40</v>
      </c>
      <c r="H32" s="8" t="s">
        <v>91</v>
      </c>
      <c r="W32" s="8">
        <f t="shared" si="0"/>
        <v>1</v>
      </c>
    </row>
    <row r="33" spans="1:23" ht="12.75" customHeight="1" x14ac:dyDescent="0.25">
      <c r="A33" s="16" t="s">
        <v>171</v>
      </c>
      <c r="B33" s="16" t="s">
        <v>172</v>
      </c>
      <c r="C33" s="17" t="s">
        <v>173</v>
      </c>
      <c r="D33" s="17">
        <v>7</v>
      </c>
      <c r="E33" s="17"/>
      <c r="F33" s="17" t="s">
        <v>39</v>
      </c>
      <c r="G33" s="4" t="s">
        <v>40</v>
      </c>
      <c r="H33" s="8" t="s">
        <v>105</v>
      </c>
      <c r="W33" s="8">
        <f t="shared" si="0"/>
        <v>7</v>
      </c>
    </row>
    <row r="34" spans="1:23" ht="12.75" customHeight="1" x14ac:dyDescent="0.25">
      <c r="A34" s="16" t="s">
        <v>174</v>
      </c>
      <c r="B34" s="16" t="s">
        <v>175</v>
      </c>
      <c r="C34" s="17" t="s">
        <v>176</v>
      </c>
      <c r="D34" s="17">
        <v>3</v>
      </c>
      <c r="E34" s="17"/>
      <c r="F34" s="17" t="s">
        <v>177</v>
      </c>
      <c r="G34" s="4" t="s">
        <v>40</v>
      </c>
      <c r="H34" s="8" t="s">
        <v>91</v>
      </c>
      <c r="W34" s="8">
        <f t="shared" si="0"/>
        <v>3</v>
      </c>
    </row>
    <row r="35" spans="1:23" ht="12.75" customHeight="1" x14ac:dyDescent="0.25">
      <c r="A35" s="16" t="s">
        <v>178</v>
      </c>
      <c r="B35" s="16" t="s">
        <v>179</v>
      </c>
      <c r="C35" s="17" t="s">
        <v>180</v>
      </c>
      <c r="D35" s="17">
        <v>4</v>
      </c>
      <c r="E35" s="17"/>
      <c r="F35" s="17" t="s">
        <v>177</v>
      </c>
      <c r="G35" s="4" t="s">
        <v>40</v>
      </c>
      <c r="H35" s="8" t="s">
        <v>91</v>
      </c>
      <c r="W35" s="8">
        <f t="shared" si="0"/>
        <v>4</v>
      </c>
    </row>
    <row r="36" spans="1:23" ht="12.75" customHeight="1" x14ac:dyDescent="0.25">
      <c r="A36" s="16" t="s">
        <v>90</v>
      </c>
      <c r="B36" s="16"/>
      <c r="C36" s="17"/>
      <c r="D36" s="17">
        <v>1</v>
      </c>
      <c r="E36" s="17"/>
      <c r="F36" s="17" t="s">
        <v>90</v>
      </c>
      <c r="G36" s="4" t="s">
        <v>40</v>
      </c>
      <c r="H36" s="8" t="s">
        <v>91</v>
      </c>
      <c r="W36" s="8">
        <f t="shared" si="0"/>
        <v>1</v>
      </c>
    </row>
    <row r="37" spans="1:23" ht="12.75" customHeight="1" x14ac:dyDescent="0.25">
      <c r="A37" s="16"/>
      <c r="B37" s="16"/>
      <c r="C37" s="17"/>
      <c r="D37" s="17"/>
      <c r="E37" s="17"/>
      <c r="F37" s="17"/>
      <c r="G37" s="4" t="s">
        <v>102</v>
      </c>
      <c r="W37" s="8">
        <f t="shared" si="0"/>
        <v>0</v>
      </c>
    </row>
    <row r="38" spans="1:23" ht="12.75" customHeight="1" x14ac:dyDescent="0.25">
      <c r="A38" s="16"/>
      <c r="B38" s="16"/>
      <c r="C38" s="17"/>
      <c r="D38" s="17"/>
      <c r="E38" s="17"/>
      <c r="F38" s="17"/>
      <c r="G38" s="4" t="s">
        <v>102</v>
      </c>
      <c r="W38" s="8">
        <f t="shared" si="0"/>
        <v>0</v>
      </c>
    </row>
    <row r="39" spans="1:23" ht="12.75" customHeight="1" x14ac:dyDescent="0.25">
      <c r="A39" s="16"/>
      <c r="B39" s="16"/>
      <c r="C39" s="17"/>
      <c r="D39" s="17"/>
      <c r="E39" s="17"/>
      <c r="F39" s="17"/>
      <c r="G39" s="4" t="s">
        <v>102</v>
      </c>
      <c r="W39" s="8">
        <f t="shared" si="0"/>
        <v>0</v>
      </c>
    </row>
    <row r="40" spans="1:23" ht="12.75" customHeight="1" x14ac:dyDescent="0.25">
      <c r="A40" s="16"/>
      <c r="B40" s="16"/>
      <c r="C40" s="17"/>
      <c r="D40" s="17"/>
      <c r="E40" s="17"/>
      <c r="F40" s="17"/>
      <c r="G40" s="4" t="s">
        <v>102</v>
      </c>
      <c r="W40" s="8">
        <f t="shared" si="0"/>
        <v>0</v>
      </c>
    </row>
    <row r="41" spans="1:23" ht="12.75" customHeight="1" x14ac:dyDescent="0.25">
      <c r="A41" s="16"/>
      <c r="B41" s="16"/>
      <c r="C41" s="17"/>
      <c r="D41" s="17"/>
      <c r="E41" s="17"/>
      <c r="F41" s="17"/>
      <c r="G41" s="4" t="s">
        <v>102</v>
      </c>
      <c r="W41" s="8">
        <f t="shared" si="0"/>
        <v>0</v>
      </c>
    </row>
    <row r="42" spans="1:23" ht="12.75" customHeight="1" x14ac:dyDescent="0.25">
      <c r="A42" s="16"/>
      <c r="B42" s="16"/>
      <c r="C42" s="17"/>
      <c r="D42" s="17"/>
      <c r="E42" s="17"/>
      <c r="F42" s="17"/>
      <c r="G42" s="4" t="s">
        <v>102</v>
      </c>
      <c r="W42" s="8">
        <f t="shared" si="0"/>
        <v>0</v>
      </c>
    </row>
    <row r="43" spans="1:23" ht="12.75" customHeight="1" x14ac:dyDescent="0.25">
      <c r="A43" s="16"/>
      <c r="B43" s="16"/>
      <c r="C43" s="17"/>
      <c r="D43" s="17"/>
      <c r="E43" s="17"/>
      <c r="F43" s="17"/>
      <c r="G43" s="4" t="s">
        <v>102</v>
      </c>
      <c r="W43" s="8">
        <f t="shared" si="0"/>
        <v>0</v>
      </c>
    </row>
    <row r="44" spans="1:23" ht="12.75" customHeight="1" x14ac:dyDescent="0.25">
      <c r="A44" s="16"/>
      <c r="B44" s="16"/>
      <c r="C44" s="17"/>
      <c r="D44" s="17"/>
      <c r="E44" s="17"/>
      <c r="F44" s="17"/>
      <c r="G44" s="4" t="s">
        <v>102</v>
      </c>
      <c r="W44" s="8">
        <f t="shared" si="0"/>
        <v>0</v>
      </c>
    </row>
    <row r="45" spans="1:23" ht="12.75" customHeight="1" x14ac:dyDescent="0.25">
      <c r="A45" s="16"/>
      <c r="B45" s="16"/>
      <c r="C45" s="17"/>
      <c r="D45" s="17"/>
      <c r="E45" s="17"/>
      <c r="F45" s="17"/>
      <c r="G45" s="4" t="s">
        <v>102</v>
      </c>
      <c r="W45" s="8">
        <f t="shared" si="0"/>
        <v>0</v>
      </c>
    </row>
    <row r="46" spans="1:23" ht="12.75" customHeight="1" x14ac:dyDescent="0.25">
      <c r="A46" s="16"/>
      <c r="B46" s="16"/>
      <c r="C46" s="17"/>
      <c r="D46" s="17"/>
      <c r="E46" s="17"/>
      <c r="F46" s="17"/>
      <c r="G46" s="4" t="s">
        <v>102</v>
      </c>
      <c r="W46" s="8">
        <f t="shared" si="0"/>
        <v>0</v>
      </c>
    </row>
    <row r="47" spans="1:23" ht="12.75" customHeight="1" x14ac:dyDescent="0.25">
      <c r="A47" s="16"/>
      <c r="B47" s="16"/>
      <c r="C47" s="17"/>
      <c r="D47" s="17"/>
      <c r="E47" s="17"/>
      <c r="F47" s="17"/>
      <c r="G47" s="4" t="s">
        <v>102</v>
      </c>
      <c r="W47" s="8">
        <f t="shared" si="0"/>
        <v>0</v>
      </c>
    </row>
    <row r="48" spans="1:23" ht="12.75" customHeight="1" x14ac:dyDescent="0.25">
      <c r="A48" s="16"/>
      <c r="B48" s="16"/>
      <c r="C48" s="17"/>
      <c r="D48" s="17"/>
      <c r="E48" s="17"/>
      <c r="F48" s="17"/>
      <c r="G48" s="4" t="s">
        <v>102</v>
      </c>
      <c r="W48" s="8">
        <f t="shared" si="0"/>
        <v>0</v>
      </c>
    </row>
    <row r="49" spans="1:23" ht="12.75" customHeight="1" x14ac:dyDescent="0.25">
      <c r="A49" s="16"/>
      <c r="B49" s="16"/>
      <c r="C49" s="17"/>
      <c r="D49" s="17"/>
      <c r="E49" s="17"/>
      <c r="F49" s="17"/>
      <c r="G49" s="4" t="s">
        <v>102</v>
      </c>
      <c r="W49" s="8">
        <f t="shared" si="0"/>
        <v>0</v>
      </c>
    </row>
    <row r="50" spans="1:23" ht="12.75" customHeight="1" x14ac:dyDescent="0.25">
      <c r="A50" s="16"/>
      <c r="B50" s="16"/>
      <c r="C50" s="17"/>
      <c r="D50" s="17"/>
      <c r="E50" s="17"/>
      <c r="F50" s="17"/>
      <c r="G50" s="4" t="s">
        <v>102</v>
      </c>
      <c r="W50" s="8">
        <f t="shared" si="0"/>
        <v>0</v>
      </c>
    </row>
    <row r="51" spans="1:23" ht="12.75" customHeight="1" x14ac:dyDescent="0.25">
      <c r="A51" s="16"/>
      <c r="B51" s="16"/>
      <c r="C51" s="17"/>
      <c r="D51" s="17"/>
      <c r="E51" s="17"/>
      <c r="F51" s="17"/>
      <c r="G51" s="4" t="s">
        <v>102</v>
      </c>
      <c r="W51" s="8">
        <f t="shared" si="0"/>
        <v>0</v>
      </c>
    </row>
    <row r="52" spans="1:23" ht="12.75" customHeight="1" x14ac:dyDescent="0.25">
      <c r="A52" s="16"/>
      <c r="B52" s="16"/>
      <c r="C52" s="17"/>
      <c r="D52" s="17"/>
      <c r="E52" s="17"/>
      <c r="F52" s="17"/>
      <c r="G52" s="4" t="s">
        <v>102</v>
      </c>
      <c r="W52" s="8">
        <f t="shared" si="0"/>
        <v>0</v>
      </c>
    </row>
    <row r="53" spans="1:23" ht="12.75" customHeight="1" x14ac:dyDescent="0.25">
      <c r="A53" s="16"/>
      <c r="B53" s="16"/>
      <c r="C53" s="17"/>
      <c r="D53" s="17"/>
      <c r="E53" s="17"/>
      <c r="F53" s="17"/>
      <c r="G53" s="4" t="s">
        <v>102</v>
      </c>
      <c r="W53" s="8">
        <f t="shared" si="0"/>
        <v>0</v>
      </c>
    </row>
    <row r="54" spans="1:23" ht="12.75" customHeight="1" x14ac:dyDescent="0.25">
      <c r="A54" s="16"/>
      <c r="B54" s="16"/>
      <c r="C54" s="17"/>
      <c r="D54" s="17"/>
      <c r="E54" s="17"/>
      <c r="F54" s="17"/>
      <c r="G54" s="4" t="s">
        <v>102</v>
      </c>
      <c r="W54" s="8">
        <f t="shared" si="0"/>
        <v>0</v>
      </c>
    </row>
    <row r="55" spans="1:23" ht="12.75" customHeight="1" x14ac:dyDescent="0.25">
      <c r="A55" s="16"/>
      <c r="B55" s="16"/>
      <c r="C55" s="17"/>
      <c r="D55" s="17"/>
      <c r="E55" s="17"/>
      <c r="F55" s="17"/>
      <c r="G55" s="4" t="s">
        <v>102</v>
      </c>
      <c r="W55" s="8">
        <f t="shared" si="0"/>
        <v>0</v>
      </c>
    </row>
    <row r="56" spans="1:23" ht="12.75" customHeight="1" x14ac:dyDescent="0.25">
      <c r="A56" s="16"/>
      <c r="B56" s="16"/>
      <c r="C56" s="17"/>
      <c r="D56" s="17"/>
      <c r="E56" s="17"/>
      <c r="F56" s="17"/>
      <c r="G56" s="4" t="s">
        <v>102</v>
      </c>
      <c r="W56" s="8">
        <f t="shared" si="0"/>
        <v>0</v>
      </c>
    </row>
    <row r="57" spans="1:23" ht="12.75" customHeight="1" x14ac:dyDescent="0.25">
      <c r="A57" s="16"/>
      <c r="B57" s="16"/>
      <c r="C57" s="17"/>
      <c r="D57" s="17"/>
      <c r="E57" s="17"/>
      <c r="F57" s="17"/>
      <c r="G57" s="4" t="s">
        <v>102</v>
      </c>
      <c r="W57" s="8">
        <f t="shared" si="0"/>
        <v>0</v>
      </c>
    </row>
    <row r="58" spans="1:23" ht="12.75" customHeight="1" x14ac:dyDescent="0.25">
      <c r="A58" s="16"/>
      <c r="B58" s="16"/>
      <c r="C58" s="17"/>
      <c r="D58" s="17"/>
      <c r="E58" s="17"/>
      <c r="F58" s="17"/>
      <c r="G58" s="4" t="s">
        <v>102</v>
      </c>
      <c r="W58" s="8">
        <f t="shared" si="0"/>
        <v>0</v>
      </c>
    </row>
    <row r="59" spans="1:23" ht="12.75" customHeight="1" x14ac:dyDescent="0.25">
      <c r="A59" s="16"/>
      <c r="B59" s="16"/>
      <c r="C59" s="17"/>
      <c r="D59" s="17"/>
      <c r="E59" s="17"/>
      <c r="F59" s="17"/>
      <c r="G59" s="4" t="s">
        <v>102</v>
      </c>
      <c r="W59" s="8">
        <f t="shared" si="0"/>
        <v>0</v>
      </c>
    </row>
    <row r="60" spans="1:23" ht="12.75" customHeight="1" x14ac:dyDescent="0.25">
      <c r="A60" s="16"/>
      <c r="B60" s="16"/>
      <c r="C60" s="17"/>
      <c r="D60" s="17"/>
      <c r="E60" s="17"/>
      <c r="F60" s="17"/>
      <c r="G60" s="4" t="s">
        <v>102</v>
      </c>
      <c r="W60" s="8">
        <f t="shared" si="0"/>
        <v>0</v>
      </c>
    </row>
    <row r="61" spans="1:23" ht="12.75" customHeight="1" x14ac:dyDescent="0.25">
      <c r="A61" s="16"/>
      <c r="B61" s="16"/>
      <c r="C61" s="17"/>
      <c r="D61" s="17"/>
      <c r="E61" s="17"/>
      <c r="F61" s="17"/>
      <c r="G61" s="4" t="s">
        <v>102</v>
      </c>
      <c r="W61" s="8">
        <f t="shared" si="0"/>
        <v>0</v>
      </c>
    </row>
    <row r="62" spans="1:23" ht="12.75" customHeight="1" x14ac:dyDescent="0.25">
      <c r="A62" s="16"/>
      <c r="B62" s="16"/>
      <c r="C62" s="17"/>
      <c r="D62" s="17"/>
      <c r="E62" s="17"/>
      <c r="F62" s="17"/>
      <c r="G62" s="4" t="s">
        <v>102</v>
      </c>
      <c r="W62" s="8">
        <f t="shared" si="0"/>
        <v>0</v>
      </c>
    </row>
    <row r="63" spans="1:23" ht="12.75" customHeight="1" x14ac:dyDescent="0.25"/>
    <row r="64" spans="1:2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G1"/>
  </mergeCells>
  <conditionalFormatting sqref="A3:A62">
    <cfRule type="expression" dxfId="11" priority="1">
      <formula>G3="PAGO"</formula>
    </cfRule>
  </conditionalFormatting>
  <conditionalFormatting sqref="B3:B62">
    <cfRule type="expression" dxfId="10" priority="2">
      <formula>G3="PAGO"</formula>
    </cfRule>
  </conditionalFormatting>
  <conditionalFormatting sqref="C3:C11 C14:C62">
    <cfRule type="expression" dxfId="9" priority="3">
      <formula>G3="PAGO"</formula>
    </cfRule>
  </conditionalFormatting>
  <conditionalFormatting sqref="C13">
    <cfRule type="expression" dxfId="8" priority="4">
      <formula>G12="PAGO"</formula>
    </cfRule>
  </conditionalFormatting>
  <conditionalFormatting sqref="D3:D62">
    <cfRule type="expression" dxfId="7" priority="5">
      <formula>G3="PAGO"</formula>
    </cfRule>
  </conditionalFormatting>
  <conditionalFormatting sqref="E3:E62">
    <cfRule type="expression" dxfId="6" priority="6">
      <formula>G3="PAGO"</formula>
    </cfRule>
  </conditionalFormatting>
  <conditionalFormatting sqref="F3:F62">
    <cfRule type="expression" dxfId="5" priority="7">
      <formula>G3="PAGO"</formula>
    </cfRule>
  </conditionalFormatting>
  <conditionalFormatting sqref="G3:G62">
    <cfRule type="cellIs" dxfId="4" priority="8" operator="equal">
      <formula>"A PAGAR"</formula>
    </cfRule>
    <cfRule type="cellIs" dxfId="3" priority="9" operator="equal">
      <formula>"PAGO"</formula>
    </cfRule>
  </conditionalFormatting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B87B-FA34-4DC4-8B9F-643D585B6916}">
  <sheetPr codeName="Planilha7"/>
  <dimension ref="A1:W104"/>
  <sheetViews>
    <sheetView tabSelected="1" topLeftCell="E1" workbookViewId="0">
      <selection activeCell="A11" sqref="A11"/>
    </sheetView>
  </sheetViews>
  <sheetFormatPr defaultRowHeight="12.5" x14ac:dyDescent="0.25"/>
  <cols>
    <col min="1" max="1" width="10.90625" customWidth="1"/>
    <col min="2" max="2" width="13.1796875" bestFit="1" customWidth="1"/>
    <col min="3" max="3" width="12.26953125" bestFit="1" customWidth="1"/>
    <col min="4" max="4" width="13.1796875" bestFit="1" customWidth="1"/>
    <col min="5" max="5" width="17.81640625" bestFit="1" customWidth="1"/>
    <col min="6" max="6" width="15.26953125" bestFit="1" customWidth="1"/>
    <col min="7" max="7" width="8.54296875" bestFit="1" customWidth="1"/>
    <col min="8" max="8" width="13.6328125" bestFit="1" customWidth="1"/>
    <col min="9" max="9" width="10.36328125" bestFit="1" customWidth="1"/>
    <col min="10" max="10" width="8.453125" bestFit="1" customWidth="1"/>
    <col min="11" max="11" width="13.81640625" bestFit="1" customWidth="1"/>
    <col min="12" max="12" width="12.7265625" bestFit="1" customWidth="1"/>
    <col min="13" max="13" width="10.54296875" bestFit="1" customWidth="1"/>
    <col min="14" max="14" width="30.26953125" bestFit="1" customWidth="1"/>
    <col min="15" max="15" width="22.7265625" customWidth="1"/>
    <col min="23" max="23" width="2.81640625" bestFit="1" customWidth="1"/>
  </cols>
  <sheetData>
    <row r="1" spans="1:23" ht="16.5" x14ac:dyDescent="0.4">
      <c r="A1" s="41" t="s">
        <v>275</v>
      </c>
      <c r="B1" s="41" t="s">
        <v>276</v>
      </c>
      <c r="C1" s="41" t="s">
        <v>277</v>
      </c>
      <c r="D1" s="41" t="s">
        <v>278</v>
      </c>
      <c r="E1" s="41" t="s">
        <v>279</v>
      </c>
      <c r="F1" s="41" t="s">
        <v>280</v>
      </c>
      <c r="G1" s="41" t="s">
        <v>281</v>
      </c>
      <c r="H1" s="41" t="s">
        <v>282</v>
      </c>
      <c r="I1" s="41" t="s">
        <v>283</v>
      </c>
      <c r="J1" s="41" t="s">
        <v>78</v>
      </c>
      <c r="K1" s="41" t="s">
        <v>284</v>
      </c>
      <c r="L1" s="41" t="s">
        <v>285</v>
      </c>
      <c r="N1" s="41" t="s">
        <v>286</v>
      </c>
    </row>
    <row r="2" spans="1:23" x14ac:dyDescent="0.25">
      <c r="A2" s="42" t="s">
        <v>125</v>
      </c>
      <c r="B2" s="40"/>
      <c r="C2" s="40"/>
      <c r="D2" s="43">
        <v>1</v>
      </c>
      <c r="E2" s="43">
        <v>0</v>
      </c>
      <c r="F2" s="43">
        <v>1</v>
      </c>
      <c r="G2" s="43">
        <v>0</v>
      </c>
      <c r="H2" s="43">
        <v>0</v>
      </c>
      <c r="I2" s="43">
        <v>0</v>
      </c>
      <c r="J2" s="43">
        <f>SUM(D2:I2)</f>
        <v>2</v>
      </c>
      <c r="K2" s="44" t="s">
        <v>291</v>
      </c>
      <c r="L2" s="44" t="s">
        <v>40</v>
      </c>
      <c r="M2" t="s">
        <v>316</v>
      </c>
      <c r="N2" s="40">
        <f>SUM(J2:J101)</f>
        <v>76</v>
      </c>
      <c r="W2">
        <f>IF(L2="PAGO",J2,0)</f>
        <v>2</v>
      </c>
    </row>
    <row r="3" spans="1:23" ht="16.5" x14ac:dyDescent="0.4">
      <c r="A3" s="42" t="s">
        <v>216</v>
      </c>
      <c r="B3" s="40"/>
      <c r="C3" s="40"/>
      <c r="D3" s="43">
        <v>2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f t="shared" ref="J3:J66" si="0">SUM(D3:I3)</f>
        <v>2</v>
      </c>
      <c r="K3" s="44" t="s">
        <v>291</v>
      </c>
      <c r="L3" s="44" t="s">
        <v>40</v>
      </c>
      <c r="M3" t="s">
        <v>316</v>
      </c>
      <c r="N3" s="41" t="s">
        <v>294</v>
      </c>
      <c r="O3" s="46" t="s">
        <v>295</v>
      </c>
      <c r="W3">
        <f t="shared" ref="W3:W66" si="1">IF(L3="PAGO",J3,0)</f>
        <v>2</v>
      </c>
    </row>
    <row r="4" spans="1:23" x14ac:dyDescent="0.25">
      <c r="A4" s="42" t="s">
        <v>110</v>
      </c>
      <c r="B4" s="40"/>
      <c r="C4" s="40"/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1</v>
      </c>
      <c r="J4" s="43">
        <f t="shared" si="0"/>
        <v>1</v>
      </c>
      <c r="K4" s="44" t="s">
        <v>291</v>
      </c>
      <c r="L4" s="44" t="s">
        <v>40</v>
      </c>
      <c r="M4" t="s">
        <v>316</v>
      </c>
      <c r="N4" s="40">
        <f>N2 * N17</f>
        <v>760</v>
      </c>
      <c r="O4" s="40">
        <f>N4 / 2</f>
        <v>380</v>
      </c>
      <c r="W4">
        <f t="shared" si="1"/>
        <v>1</v>
      </c>
    </row>
    <row r="5" spans="1:23" x14ac:dyDescent="0.25">
      <c r="A5" s="42" t="s">
        <v>292</v>
      </c>
      <c r="B5" s="40"/>
      <c r="C5" s="40"/>
      <c r="D5" s="43">
        <v>0</v>
      </c>
      <c r="E5" s="43">
        <v>2</v>
      </c>
      <c r="F5" s="43">
        <v>1</v>
      </c>
      <c r="G5" s="43">
        <v>0</v>
      </c>
      <c r="H5" s="43">
        <v>0</v>
      </c>
      <c r="I5" s="43">
        <v>0</v>
      </c>
      <c r="J5" s="43">
        <f t="shared" si="0"/>
        <v>3</v>
      </c>
      <c r="K5" s="44" t="s">
        <v>291</v>
      </c>
      <c r="L5" s="44" t="s">
        <v>102</v>
      </c>
      <c r="M5" t="s">
        <v>316</v>
      </c>
      <c r="W5">
        <f t="shared" si="1"/>
        <v>0</v>
      </c>
    </row>
    <row r="6" spans="1:23" x14ac:dyDescent="0.25">
      <c r="A6" s="42" t="s">
        <v>293</v>
      </c>
      <c r="B6" s="40"/>
      <c r="C6" s="40"/>
      <c r="D6" s="43">
        <v>2</v>
      </c>
      <c r="E6" s="43">
        <v>1</v>
      </c>
      <c r="F6" s="43">
        <v>5</v>
      </c>
      <c r="G6" s="43">
        <v>0</v>
      </c>
      <c r="H6" s="43">
        <v>1</v>
      </c>
      <c r="I6" s="43">
        <v>1</v>
      </c>
      <c r="J6" s="43">
        <f t="shared" si="0"/>
        <v>10</v>
      </c>
      <c r="K6" s="44" t="s">
        <v>291</v>
      </c>
      <c r="L6" s="44" t="s">
        <v>40</v>
      </c>
      <c r="M6" t="s">
        <v>316</v>
      </c>
      <c r="W6">
        <f>IF(L6="PAGO",J6,0)</f>
        <v>10</v>
      </c>
    </row>
    <row r="7" spans="1:23" ht="16.5" x14ac:dyDescent="0.4">
      <c r="A7" s="42" t="s">
        <v>96</v>
      </c>
      <c r="B7" s="40"/>
      <c r="C7" s="40"/>
      <c r="D7" s="43">
        <v>1</v>
      </c>
      <c r="E7" s="43">
        <v>0</v>
      </c>
      <c r="F7" s="43">
        <v>1</v>
      </c>
      <c r="G7" s="43">
        <v>0</v>
      </c>
      <c r="H7" s="43">
        <v>0</v>
      </c>
      <c r="I7" s="43">
        <v>0</v>
      </c>
      <c r="J7" s="43">
        <f t="shared" si="0"/>
        <v>2</v>
      </c>
      <c r="K7" s="44" t="s">
        <v>291</v>
      </c>
      <c r="L7" s="44" t="s">
        <v>40</v>
      </c>
      <c r="M7" t="s">
        <v>316</v>
      </c>
      <c r="N7" s="41" t="s">
        <v>288</v>
      </c>
      <c r="W7">
        <f t="shared" si="1"/>
        <v>2</v>
      </c>
    </row>
    <row r="8" spans="1:23" x14ac:dyDescent="0.25">
      <c r="A8" s="40" t="s">
        <v>297</v>
      </c>
      <c r="B8" s="40"/>
      <c r="C8" s="40"/>
      <c r="D8" s="43">
        <v>0</v>
      </c>
      <c r="E8" s="43">
        <v>1</v>
      </c>
      <c r="F8" s="43">
        <v>0</v>
      </c>
      <c r="G8" s="43">
        <v>0</v>
      </c>
      <c r="H8" s="43">
        <v>0</v>
      </c>
      <c r="I8" s="43">
        <v>0</v>
      </c>
      <c r="J8" s="43">
        <f t="shared" si="0"/>
        <v>1</v>
      </c>
      <c r="K8" s="45" t="s">
        <v>299</v>
      </c>
      <c r="L8" s="45" t="s">
        <v>40</v>
      </c>
      <c r="M8" t="s">
        <v>316</v>
      </c>
      <c r="N8" s="40">
        <f>SUM(W2:W101)</f>
        <v>68</v>
      </c>
      <c r="W8">
        <f t="shared" si="1"/>
        <v>1</v>
      </c>
    </row>
    <row r="9" spans="1:23" ht="16.5" x14ac:dyDescent="0.4">
      <c r="A9" s="40" t="s">
        <v>298</v>
      </c>
      <c r="B9" s="40"/>
      <c r="C9" s="40"/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1</v>
      </c>
      <c r="J9" s="43">
        <f t="shared" si="0"/>
        <v>1</v>
      </c>
      <c r="K9" s="45" t="s">
        <v>299</v>
      </c>
      <c r="L9" s="45" t="s">
        <v>40</v>
      </c>
      <c r="M9" t="s">
        <v>316</v>
      </c>
      <c r="N9" s="41" t="s">
        <v>289</v>
      </c>
      <c r="O9" s="46" t="s">
        <v>296</v>
      </c>
      <c r="W9">
        <f t="shared" si="1"/>
        <v>1</v>
      </c>
    </row>
    <row r="10" spans="1:23" x14ac:dyDescent="0.25">
      <c r="A10" s="40" t="s">
        <v>217</v>
      </c>
      <c r="B10" s="40"/>
      <c r="C10" s="40"/>
      <c r="D10" s="43">
        <v>0</v>
      </c>
      <c r="E10" s="43">
        <v>0</v>
      </c>
      <c r="F10" s="43">
        <v>1</v>
      </c>
      <c r="G10" s="43">
        <v>0</v>
      </c>
      <c r="H10" s="43">
        <v>0</v>
      </c>
      <c r="I10" s="43">
        <v>0</v>
      </c>
      <c r="J10" s="43">
        <f t="shared" si="0"/>
        <v>1</v>
      </c>
      <c r="K10" s="45" t="s">
        <v>291</v>
      </c>
      <c r="L10" s="45" t="s">
        <v>40</v>
      </c>
      <c r="M10" t="s">
        <v>316</v>
      </c>
      <c r="N10" s="40">
        <f>N8 * N17</f>
        <v>680</v>
      </c>
      <c r="O10" s="40">
        <f>N10 / 2</f>
        <v>340</v>
      </c>
      <c r="W10">
        <f t="shared" si="1"/>
        <v>1</v>
      </c>
    </row>
    <row r="11" spans="1:23" ht="16.5" x14ac:dyDescent="0.4">
      <c r="A11" s="40" t="s">
        <v>300</v>
      </c>
      <c r="B11" s="40"/>
      <c r="C11" s="40"/>
      <c r="D11" s="43">
        <v>1</v>
      </c>
      <c r="E11" s="43">
        <v>0</v>
      </c>
      <c r="F11" s="43">
        <v>0</v>
      </c>
      <c r="G11" s="43">
        <v>0</v>
      </c>
      <c r="H11" s="43">
        <v>1</v>
      </c>
      <c r="I11" s="43">
        <v>0</v>
      </c>
      <c r="J11" s="43">
        <f t="shared" si="0"/>
        <v>2</v>
      </c>
      <c r="K11" s="45" t="s">
        <v>299</v>
      </c>
      <c r="L11" s="45" t="s">
        <v>102</v>
      </c>
      <c r="M11" t="s">
        <v>316</v>
      </c>
      <c r="N11" s="41" t="s">
        <v>290</v>
      </c>
      <c r="W11">
        <f t="shared" si="1"/>
        <v>0</v>
      </c>
    </row>
    <row r="12" spans="1:23" x14ac:dyDescent="0.25">
      <c r="A12" s="40" t="s">
        <v>52</v>
      </c>
      <c r="B12" s="40"/>
      <c r="C12" s="40"/>
      <c r="D12" s="43">
        <v>0</v>
      </c>
      <c r="E12" s="43">
        <v>0</v>
      </c>
      <c r="F12" s="43">
        <v>1</v>
      </c>
      <c r="G12" s="43">
        <v>0</v>
      </c>
      <c r="H12" s="43">
        <v>1</v>
      </c>
      <c r="I12" s="43">
        <v>0</v>
      </c>
      <c r="J12" s="43">
        <f t="shared" si="0"/>
        <v>2</v>
      </c>
      <c r="K12" s="45" t="s">
        <v>299</v>
      </c>
      <c r="L12" s="45" t="s">
        <v>102</v>
      </c>
      <c r="M12" t="s">
        <v>316</v>
      </c>
      <c r="N12" s="40">
        <f>N4 - N10</f>
        <v>80</v>
      </c>
      <c r="W12">
        <f t="shared" si="1"/>
        <v>0</v>
      </c>
    </row>
    <row r="13" spans="1:23" x14ac:dyDescent="0.25">
      <c r="A13" s="40" t="s">
        <v>48</v>
      </c>
      <c r="B13" s="40"/>
      <c r="C13" s="40"/>
      <c r="D13" s="43">
        <v>0</v>
      </c>
      <c r="E13" s="43">
        <v>0</v>
      </c>
      <c r="F13" s="43">
        <v>1</v>
      </c>
      <c r="G13" s="43">
        <v>0</v>
      </c>
      <c r="H13" s="43">
        <v>1</v>
      </c>
      <c r="I13" s="43">
        <v>1</v>
      </c>
      <c r="J13" s="43">
        <f t="shared" si="0"/>
        <v>3</v>
      </c>
      <c r="K13" s="45" t="s">
        <v>299</v>
      </c>
      <c r="L13" s="45" t="s">
        <v>40</v>
      </c>
      <c r="M13" t="s">
        <v>316</v>
      </c>
      <c r="W13">
        <f t="shared" si="1"/>
        <v>3</v>
      </c>
    </row>
    <row r="14" spans="1:23" x14ac:dyDescent="0.25">
      <c r="A14" s="40" t="s">
        <v>69</v>
      </c>
      <c r="B14" s="40"/>
      <c r="C14" s="40"/>
      <c r="D14" s="43">
        <v>0</v>
      </c>
      <c r="E14" s="43">
        <v>1</v>
      </c>
      <c r="F14" s="43">
        <v>1</v>
      </c>
      <c r="G14" s="43">
        <v>0</v>
      </c>
      <c r="H14" s="43">
        <v>0</v>
      </c>
      <c r="I14" s="43">
        <v>0</v>
      </c>
      <c r="J14" s="43">
        <f t="shared" si="0"/>
        <v>2</v>
      </c>
      <c r="K14" s="45" t="s">
        <v>299</v>
      </c>
      <c r="L14" s="45" t="s">
        <v>40</v>
      </c>
      <c r="M14" t="s">
        <v>316</v>
      </c>
      <c r="W14">
        <f t="shared" si="1"/>
        <v>2</v>
      </c>
    </row>
    <row r="15" spans="1:23" x14ac:dyDescent="0.25">
      <c r="A15" s="40" t="s">
        <v>301</v>
      </c>
      <c r="B15" s="40"/>
      <c r="C15" s="40"/>
      <c r="D15" s="43">
        <v>0</v>
      </c>
      <c r="E15" s="43">
        <v>2</v>
      </c>
      <c r="F15" s="43">
        <v>0</v>
      </c>
      <c r="G15" s="43">
        <v>0</v>
      </c>
      <c r="H15" s="43">
        <v>0</v>
      </c>
      <c r="I15" s="43">
        <v>0</v>
      </c>
      <c r="J15" s="43">
        <f t="shared" si="0"/>
        <v>2</v>
      </c>
      <c r="K15" s="45" t="s">
        <v>302</v>
      </c>
      <c r="L15" s="45" t="s">
        <v>40</v>
      </c>
      <c r="M15" t="s">
        <v>316</v>
      </c>
      <c r="W15">
        <f t="shared" si="1"/>
        <v>2</v>
      </c>
    </row>
    <row r="16" spans="1:23" ht="16.5" x14ac:dyDescent="0.4">
      <c r="A16" s="40" t="s">
        <v>303</v>
      </c>
      <c r="B16" s="40"/>
      <c r="C16" s="40"/>
      <c r="D16" s="43">
        <v>1</v>
      </c>
      <c r="E16" s="43">
        <v>1</v>
      </c>
      <c r="F16" s="43">
        <v>1</v>
      </c>
      <c r="G16" s="43">
        <v>1</v>
      </c>
      <c r="H16" s="43">
        <v>0</v>
      </c>
      <c r="I16" s="43">
        <v>1</v>
      </c>
      <c r="J16" s="43">
        <f t="shared" si="0"/>
        <v>5</v>
      </c>
      <c r="K16" s="45" t="s">
        <v>304</v>
      </c>
      <c r="L16" s="45" t="s">
        <v>40</v>
      </c>
      <c r="M16" t="s">
        <v>316</v>
      </c>
      <c r="N16" s="41" t="s">
        <v>287</v>
      </c>
      <c r="W16">
        <f t="shared" si="1"/>
        <v>5</v>
      </c>
    </row>
    <row r="17" spans="1:23" x14ac:dyDescent="0.25">
      <c r="A17" s="40" t="s">
        <v>305</v>
      </c>
      <c r="B17" s="40"/>
      <c r="C17" s="40"/>
      <c r="D17" s="43">
        <v>0</v>
      </c>
      <c r="E17" s="43">
        <v>3</v>
      </c>
      <c r="F17" s="43">
        <v>0</v>
      </c>
      <c r="G17" s="43">
        <v>0</v>
      </c>
      <c r="H17" s="43">
        <v>0</v>
      </c>
      <c r="I17" s="43">
        <v>0</v>
      </c>
      <c r="J17" s="43">
        <f t="shared" si="0"/>
        <v>3</v>
      </c>
      <c r="K17" s="45" t="s">
        <v>306</v>
      </c>
      <c r="L17" s="45" t="s">
        <v>40</v>
      </c>
      <c r="M17" t="s">
        <v>316</v>
      </c>
      <c r="N17" s="40">
        <v>10</v>
      </c>
      <c r="W17">
        <f t="shared" si="1"/>
        <v>3</v>
      </c>
    </row>
    <row r="18" spans="1:23" x14ac:dyDescent="0.25">
      <c r="A18" s="40" t="s">
        <v>39</v>
      </c>
      <c r="B18" s="40"/>
      <c r="C18" s="40"/>
      <c r="D18" s="43">
        <v>1</v>
      </c>
      <c r="E18" s="43">
        <v>0</v>
      </c>
      <c r="F18" s="43">
        <v>0</v>
      </c>
      <c r="G18" s="43">
        <v>0</v>
      </c>
      <c r="H18" s="43">
        <v>1</v>
      </c>
      <c r="I18" s="43">
        <v>0</v>
      </c>
      <c r="J18" s="43">
        <f t="shared" si="0"/>
        <v>2</v>
      </c>
      <c r="K18" s="45" t="s">
        <v>299</v>
      </c>
      <c r="L18" s="45" t="s">
        <v>40</v>
      </c>
      <c r="M18" t="s">
        <v>316</v>
      </c>
      <c r="W18">
        <f t="shared" si="1"/>
        <v>2</v>
      </c>
    </row>
    <row r="19" spans="1:23" x14ac:dyDescent="0.25">
      <c r="A19" s="40" t="s">
        <v>149</v>
      </c>
      <c r="B19" s="40"/>
      <c r="C19" s="40"/>
      <c r="D19" s="43">
        <v>1</v>
      </c>
      <c r="E19" s="43">
        <v>2</v>
      </c>
      <c r="F19" s="43">
        <v>1</v>
      </c>
      <c r="G19" s="43">
        <v>0</v>
      </c>
      <c r="H19" s="43">
        <v>1</v>
      </c>
      <c r="I19" s="43">
        <v>0</v>
      </c>
      <c r="J19" s="43">
        <f t="shared" si="0"/>
        <v>5</v>
      </c>
      <c r="K19" s="45" t="s">
        <v>291</v>
      </c>
      <c r="L19" s="45" t="s">
        <v>40</v>
      </c>
      <c r="M19" t="s">
        <v>316</v>
      </c>
      <c r="W19">
        <f t="shared" si="1"/>
        <v>5</v>
      </c>
    </row>
    <row r="20" spans="1:23" x14ac:dyDescent="0.25">
      <c r="A20" s="40" t="s">
        <v>128</v>
      </c>
      <c r="B20" s="40"/>
      <c r="C20" s="40"/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0</v>
      </c>
      <c r="J20" s="43">
        <f t="shared" si="0"/>
        <v>1</v>
      </c>
      <c r="K20" s="45" t="s">
        <v>307</v>
      </c>
      <c r="L20" s="45" t="s">
        <v>40</v>
      </c>
      <c r="M20" t="s">
        <v>316</v>
      </c>
      <c r="W20">
        <f t="shared" si="1"/>
        <v>1</v>
      </c>
    </row>
    <row r="21" spans="1:23" x14ac:dyDescent="0.25">
      <c r="A21" s="40" t="s">
        <v>140</v>
      </c>
      <c r="B21" s="40"/>
      <c r="C21" s="40"/>
      <c r="D21" s="43">
        <v>1</v>
      </c>
      <c r="E21" s="43">
        <v>1</v>
      </c>
      <c r="F21" s="43">
        <v>1</v>
      </c>
      <c r="G21" s="43">
        <v>0</v>
      </c>
      <c r="H21" s="43">
        <v>0</v>
      </c>
      <c r="I21" s="43">
        <v>0</v>
      </c>
      <c r="J21" s="43">
        <f t="shared" si="0"/>
        <v>3</v>
      </c>
      <c r="K21" s="45" t="s">
        <v>304</v>
      </c>
      <c r="L21" s="45" t="s">
        <v>40</v>
      </c>
      <c r="M21" t="s">
        <v>316</v>
      </c>
      <c r="W21">
        <f t="shared" si="1"/>
        <v>3</v>
      </c>
    </row>
    <row r="22" spans="1:23" x14ac:dyDescent="0.25">
      <c r="A22" s="40" t="s">
        <v>308</v>
      </c>
      <c r="B22" s="40"/>
      <c r="C22" s="40"/>
      <c r="D22" s="43">
        <v>0</v>
      </c>
      <c r="E22" s="43">
        <v>1</v>
      </c>
      <c r="F22" s="43">
        <v>0</v>
      </c>
      <c r="G22" s="43">
        <v>1</v>
      </c>
      <c r="H22" s="43">
        <v>1</v>
      </c>
      <c r="I22" s="43">
        <v>0</v>
      </c>
      <c r="J22" s="43">
        <f t="shared" si="0"/>
        <v>3</v>
      </c>
      <c r="K22" s="45" t="s">
        <v>299</v>
      </c>
      <c r="L22" s="45" t="s">
        <v>40</v>
      </c>
      <c r="M22" t="s">
        <v>316</v>
      </c>
      <c r="W22">
        <f t="shared" si="1"/>
        <v>3</v>
      </c>
    </row>
    <row r="23" spans="1:23" x14ac:dyDescent="0.25">
      <c r="A23" s="40" t="s">
        <v>309</v>
      </c>
      <c r="B23" s="40"/>
      <c r="C23" s="40"/>
      <c r="D23" s="43">
        <v>0</v>
      </c>
      <c r="E23" s="43">
        <v>1</v>
      </c>
      <c r="F23" s="43">
        <v>1</v>
      </c>
      <c r="G23" s="43">
        <v>0</v>
      </c>
      <c r="H23" s="43">
        <v>0</v>
      </c>
      <c r="I23" s="43">
        <v>0</v>
      </c>
      <c r="J23" s="43">
        <f t="shared" si="0"/>
        <v>2</v>
      </c>
      <c r="K23" s="45" t="s">
        <v>299</v>
      </c>
      <c r="L23" s="45" t="s">
        <v>40</v>
      </c>
      <c r="M23" t="s">
        <v>316</v>
      </c>
      <c r="W23">
        <f t="shared" si="1"/>
        <v>2</v>
      </c>
    </row>
    <row r="24" spans="1:23" x14ac:dyDescent="0.25">
      <c r="A24" s="40" t="s">
        <v>41</v>
      </c>
      <c r="B24" s="40"/>
      <c r="C24" s="40"/>
      <c r="D24" s="43">
        <v>0</v>
      </c>
      <c r="E24" s="43">
        <v>1</v>
      </c>
      <c r="F24" s="43">
        <v>0</v>
      </c>
      <c r="G24" s="43">
        <v>0</v>
      </c>
      <c r="H24" s="43">
        <v>0</v>
      </c>
      <c r="I24" s="43">
        <v>1</v>
      </c>
      <c r="J24" s="43">
        <f t="shared" si="0"/>
        <v>2</v>
      </c>
      <c r="K24" s="45" t="s">
        <v>299</v>
      </c>
      <c r="L24" s="45" t="s">
        <v>40</v>
      </c>
      <c r="M24" t="s">
        <v>316</v>
      </c>
      <c r="W24">
        <f t="shared" si="1"/>
        <v>2</v>
      </c>
    </row>
    <row r="25" spans="1:23" x14ac:dyDescent="0.25">
      <c r="A25" s="40" t="s">
        <v>72</v>
      </c>
      <c r="B25" s="40"/>
      <c r="C25" s="40"/>
      <c r="D25" s="43">
        <v>1</v>
      </c>
      <c r="E25" s="43">
        <v>1</v>
      </c>
      <c r="F25" s="43">
        <v>0</v>
      </c>
      <c r="G25" s="43">
        <v>0</v>
      </c>
      <c r="H25" s="43">
        <v>0</v>
      </c>
      <c r="I25" s="43">
        <v>1</v>
      </c>
      <c r="J25" s="43">
        <f t="shared" si="0"/>
        <v>3</v>
      </c>
      <c r="K25" s="45" t="s">
        <v>304</v>
      </c>
      <c r="L25" s="45" t="s">
        <v>40</v>
      </c>
      <c r="M25" t="s">
        <v>316</v>
      </c>
      <c r="W25">
        <f t="shared" si="1"/>
        <v>3</v>
      </c>
    </row>
    <row r="26" spans="1:23" x14ac:dyDescent="0.25">
      <c r="A26" s="40" t="s">
        <v>63</v>
      </c>
      <c r="B26" s="40"/>
      <c r="C26" s="40"/>
      <c r="D26" s="43">
        <v>3</v>
      </c>
      <c r="E26" s="43">
        <v>0</v>
      </c>
      <c r="F26" s="43">
        <v>0</v>
      </c>
      <c r="G26" s="43">
        <v>0</v>
      </c>
      <c r="H26" s="43">
        <v>0</v>
      </c>
      <c r="I26" s="43">
        <v>1</v>
      </c>
      <c r="J26" s="43">
        <f t="shared" si="0"/>
        <v>4</v>
      </c>
      <c r="K26" s="45" t="s">
        <v>314</v>
      </c>
      <c r="L26" s="45" t="s">
        <v>40</v>
      </c>
      <c r="M26" t="s">
        <v>316</v>
      </c>
      <c r="W26">
        <f t="shared" si="1"/>
        <v>4</v>
      </c>
    </row>
    <row r="27" spans="1:23" x14ac:dyDescent="0.25">
      <c r="A27" s="40" t="s">
        <v>171</v>
      </c>
      <c r="B27" s="40"/>
      <c r="C27" s="40"/>
      <c r="D27" s="43">
        <v>1</v>
      </c>
      <c r="E27" s="43">
        <v>1</v>
      </c>
      <c r="F27" s="43">
        <v>0</v>
      </c>
      <c r="G27" s="43">
        <v>2</v>
      </c>
      <c r="H27" s="43">
        <v>2</v>
      </c>
      <c r="I27" s="43">
        <v>0</v>
      </c>
      <c r="J27" s="43">
        <f t="shared" si="0"/>
        <v>6</v>
      </c>
      <c r="K27" s="45" t="s">
        <v>315</v>
      </c>
      <c r="L27" s="45" t="s">
        <v>40</v>
      </c>
      <c r="M27" t="s">
        <v>316</v>
      </c>
      <c r="W27">
        <f t="shared" si="1"/>
        <v>6</v>
      </c>
    </row>
    <row r="28" spans="1:23" x14ac:dyDescent="0.25">
      <c r="A28" s="40" t="s">
        <v>131</v>
      </c>
      <c r="B28" s="40"/>
      <c r="C28" s="40"/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1</v>
      </c>
      <c r="J28" s="43">
        <f t="shared" si="0"/>
        <v>1</v>
      </c>
      <c r="K28" s="45" t="s">
        <v>317</v>
      </c>
      <c r="L28" s="45" t="s">
        <v>40</v>
      </c>
      <c r="M28" t="s">
        <v>316</v>
      </c>
      <c r="W28">
        <f t="shared" si="1"/>
        <v>1</v>
      </c>
    </row>
    <row r="29" spans="1:23" x14ac:dyDescent="0.25">
      <c r="A29" s="40" t="s">
        <v>204</v>
      </c>
      <c r="B29" s="40"/>
      <c r="C29" s="40"/>
      <c r="D29" s="43">
        <v>0</v>
      </c>
      <c r="E29" s="43">
        <v>0</v>
      </c>
      <c r="F29" s="43">
        <v>0</v>
      </c>
      <c r="G29" s="43">
        <v>0</v>
      </c>
      <c r="H29" s="43">
        <v>1</v>
      </c>
      <c r="I29" s="43">
        <v>0</v>
      </c>
      <c r="J29" s="43">
        <f t="shared" si="0"/>
        <v>1</v>
      </c>
      <c r="K29" s="45" t="s">
        <v>299</v>
      </c>
      <c r="L29" s="45" t="s">
        <v>102</v>
      </c>
      <c r="M29" t="s">
        <v>316</v>
      </c>
      <c r="W29">
        <f t="shared" si="1"/>
        <v>0</v>
      </c>
    </row>
    <row r="30" spans="1:23" x14ac:dyDescent="0.25">
      <c r="A30" s="40" t="s">
        <v>199</v>
      </c>
      <c r="B30" s="40"/>
      <c r="C30" s="40"/>
      <c r="D30" s="43">
        <v>0</v>
      </c>
      <c r="E30" s="43">
        <v>0</v>
      </c>
      <c r="F30" s="43">
        <v>1</v>
      </c>
      <c r="G30" s="43">
        <v>0</v>
      </c>
      <c r="H30" s="43">
        <v>0</v>
      </c>
      <c r="I30" s="43">
        <v>0</v>
      </c>
      <c r="J30" s="43">
        <f t="shared" si="0"/>
        <v>1</v>
      </c>
      <c r="K30" s="45" t="s">
        <v>299</v>
      </c>
      <c r="L30" s="45" t="s">
        <v>40</v>
      </c>
      <c r="M30" t="s">
        <v>316</v>
      </c>
      <c r="W30">
        <f t="shared" si="1"/>
        <v>1</v>
      </c>
    </row>
    <row r="31" spans="1:23" x14ac:dyDescent="0.25">
      <c r="A31" s="40"/>
      <c r="B31" s="40"/>
      <c r="C31" s="40"/>
      <c r="D31" s="43"/>
      <c r="E31" s="43"/>
      <c r="F31" s="43"/>
      <c r="G31" s="43"/>
      <c r="H31" s="43"/>
      <c r="I31" s="43"/>
      <c r="J31" s="43">
        <f t="shared" si="0"/>
        <v>0</v>
      </c>
      <c r="K31" s="45"/>
      <c r="L31" s="45"/>
      <c r="W31">
        <f t="shared" si="1"/>
        <v>0</v>
      </c>
    </row>
    <row r="32" spans="1:23" x14ac:dyDescent="0.25">
      <c r="A32" s="40"/>
      <c r="B32" s="40"/>
      <c r="C32" s="40"/>
      <c r="D32" s="43"/>
      <c r="E32" s="43"/>
      <c r="F32" s="43"/>
      <c r="G32" s="43"/>
      <c r="H32" s="43"/>
      <c r="I32" s="43"/>
      <c r="J32" s="43">
        <f t="shared" si="0"/>
        <v>0</v>
      </c>
      <c r="K32" s="45"/>
      <c r="L32" s="45"/>
      <c r="W32">
        <f t="shared" si="1"/>
        <v>0</v>
      </c>
    </row>
    <row r="33" spans="1:23" x14ac:dyDescent="0.25">
      <c r="A33" s="40"/>
      <c r="B33" s="40"/>
      <c r="C33" s="40"/>
      <c r="D33" s="43"/>
      <c r="E33" s="43"/>
      <c r="F33" s="43"/>
      <c r="G33" s="43"/>
      <c r="H33" s="43"/>
      <c r="I33" s="43"/>
      <c r="J33" s="43">
        <f t="shared" si="0"/>
        <v>0</v>
      </c>
      <c r="K33" s="45"/>
      <c r="L33" s="45"/>
      <c r="W33">
        <f t="shared" si="1"/>
        <v>0</v>
      </c>
    </row>
    <row r="34" spans="1:23" x14ac:dyDescent="0.25">
      <c r="A34" s="40"/>
      <c r="B34" s="40"/>
      <c r="C34" s="40"/>
      <c r="D34" s="43"/>
      <c r="E34" s="43"/>
      <c r="F34" s="43"/>
      <c r="G34" s="43"/>
      <c r="H34" s="43"/>
      <c r="I34" s="43"/>
      <c r="J34" s="43">
        <f t="shared" si="0"/>
        <v>0</v>
      </c>
      <c r="K34" s="45"/>
      <c r="L34" s="45"/>
      <c r="W34">
        <f t="shared" si="1"/>
        <v>0</v>
      </c>
    </row>
    <row r="35" spans="1:23" x14ac:dyDescent="0.25">
      <c r="A35" s="40"/>
      <c r="B35" s="40"/>
      <c r="C35" s="40"/>
      <c r="D35" s="43"/>
      <c r="E35" s="43"/>
      <c r="F35" s="43"/>
      <c r="G35" s="43"/>
      <c r="H35" s="43"/>
      <c r="I35" s="43"/>
      <c r="J35" s="43">
        <f t="shared" si="0"/>
        <v>0</v>
      </c>
      <c r="K35" s="45"/>
      <c r="L35" s="45"/>
      <c r="W35">
        <f t="shared" si="1"/>
        <v>0</v>
      </c>
    </row>
    <row r="36" spans="1:23" x14ac:dyDescent="0.25">
      <c r="A36" s="40"/>
      <c r="B36" s="40"/>
      <c r="C36" s="40"/>
      <c r="D36" s="43"/>
      <c r="E36" s="43"/>
      <c r="F36" s="43"/>
      <c r="G36" s="43"/>
      <c r="H36" s="43"/>
      <c r="I36" s="43"/>
      <c r="J36" s="43">
        <f t="shared" si="0"/>
        <v>0</v>
      </c>
      <c r="K36" s="45"/>
      <c r="L36" s="45"/>
      <c r="W36">
        <f t="shared" si="1"/>
        <v>0</v>
      </c>
    </row>
    <row r="37" spans="1:23" x14ac:dyDescent="0.25">
      <c r="A37" s="40"/>
      <c r="B37" s="40"/>
      <c r="C37" s="40"/>
      <c r="D37" s="43"/>
      <c r="E37" s="43"/>
      <c r="F37" s="43"/>
      <c r="G37" s="43"/>
      <c r="H37" s="43"/>
      <c r="I37" s="43"/>
      <c r="J37" s="43">
        <f t="shared" si="0"/>
        <v>0</v>
      </c>
      <c r="K37" s="45"/>
      <c r="L37" s="45"/>
      <c r="W37">
        <f t="shared" si="1"/>
        <v>0</v>
      </c>
    </row>
    <row r="38" spans="1:23" x14ac:dyDescent="0.25">
      <c r="A38" s="40"/>
      <c r="B38" s="40"/>
      <c r="C38" s="40"/>
      <c r="D38" s="43"/>
      <c r="E38" s="43"/>
      <c r="F38" s="43"/>
      <c r="G38" s="43"/>
      <c r="H38" s="43"/>
      <c r="I38" s="43"/>
      <c r="J38" s="43">
        <f t="shared" si="0"/>
        <v>0</v>
      </c>
      <c r="K38" s="45"/>
      <c r="L38" s="45"/>
      <c r="W38">
        <f t="shared" si="1"/>
        <v>0</v>
      </c>
    </row>
    <row r="39" spans="1:23" x14ac:dyDescent="0.25">
      <c r="A39" s="40"/>
      <c r="B39" s="40"/>
      <c r="C39" s="40"/>
      <c r="D39" s="43"/>
      <c r="E39" s="43"/>
      <c r="F39" s="43"/>
      <c r="G39" s="43"/>
      <c r="H39" s="43"/>
      <c r="I39" s="43"/>
      <c r="J39" s="43">
        <f t="shared" si="0"/>
        <v>0</v>
      </c>
      <c r="K39" s="45"/>
      <c r="L39" s="45"/>
      <c r="W39">
        <f t="shared" si="1"/>
        <v>0</v>
      </c>
    </row>
    <row r="40" spans="1:23" x14ac:dyDescent="0.25">
      <c r="A40" s="40"/>
      <c r="B40" s="40"/>
      <c r="C40" s="40"/>
      <c r="D40" s="43"/>
      <c r="E40" s="43"/>
      <c r="F40" s="43"/>
      <c r="G40" s="43"/>
      <c r="H40" s="43"/>
      <c r="I40" s="43"/>
      <c r="J40" s="43">
        <f t="shared" si="0"/>
        <v>0</v>
      </c>
      <c r="K40" s="45"/>
      <c r="L40" s="45"/>
      <c r="W40">
        <f t="shared" si="1"/>
        <v>0</v>
      </c>
    </row>
    <row r="41" spans="1:23" x14ac:dyDescent="0.25">
      <c r="A41" s="40"/>
      <c r="B41" s="40"/>
      <c r="C41" s="40"/>
      <c r="D41" s="43"/>
      <c r="E41" s="43"/>
      <c r="F41" s="43"/>
      <c r="G41" s="43"/>
      <c r="H41" s="43"/>
      <c r="I41" s="43"/>
      <c r="J41" s="43">
        <f t="shared" si="0"/>
        <v>0</v>
      </c>
      <c r="K41" s="45"/>
      <c r="L41" s="45"/>
      <c r="W41">
        <f t="shared" si="1"/>
        <v>0</v>
      </c>
    </row>
    <row r="42" spans="1:23" x14ac:dyDescent="0.25">
      <c r="A42" s="40"/>
      <c r="B42" s="40"/>
      <c r="C42" s="40"/>
      <c r="D42" s="43"/>
      <c r="E42" s="43"/>
      <c r="F42" s="43"/>
      <c r="G42" s="43"/>
      <c r="H42" s="43"/>
      <c r="I42" s="43"/>
      <c r="J42" s="43">
        <f t="shared" si="0"/>
        <v>0</v>
      </c>
      <c r="K42" s="45"/>
      <c r="L42" s="45"/>
      <c r="W42">
        <f t="shared" si="1"/>
        <v>0</v>
      </c>
    </row>
    <row r="43" spans="1:23" x14ac:dyDescent="0.25">
      <c r="A43" s="40"/>
      <c r="B43" s="40"/>
      <c r="C43" s="40"/>
      <c r="D43" s="43"/>
      <c r="E43" s="43"/>
      <c r="F43" s="43"/>
      <c r="G43" s="43"/>
      <c r="H43" s="43"/>
      <c r="I43" s="43"/>
      <c r="J43" s="43">
        <f t="shared" si="0"/>
        <v>0</v>
      </c>
      <c r="K43" s="45"/>
      <c r="L43" s="45"/>
      <c r="W43">
        <f t="shared" si="1"/>
        <v>0</v>
      </c>
    </row>
    <row r="44" spans="1:23" x14ac:dyDescent="0.25">
      <c r="A44" s="40"/>
      <c r="B44" s="40"/>
      <c r="C44" s="40"/>
      <c r="D44" s="43"/>
      <c r="E44" s="43"/>
      <c r="F44" s="43"/>
      <c r="G44" s="43"/>
      <c r="H44" s="43"/>
      <c r="I44" s="43"/>
      <c r="J44" s="43">
        <f t="shared" si="0"/>
        <v>0</v>
      </c>
      <c r="K44" s="45"/>
      <c r="L44" s="45"/>
      <c r="W44">
        <f t="shared" si="1"/>
        <v>0</v>
      </c>
    </row>
    <row r="45" spans="1:23" x14ac:dyDescent="0.25">
      <c r="A45" s="40"/>
      <c r="B45" s="40"/>
      <c r="C45" s="40"/>
      <c r="D45" s="43"/>
      <c r="E45" s="43"/>
      <c r="F45" s="43"/>
      <c r="G45" s="43"/>
      <c r="H45" s="43"/>
      <c r="I45" s="43"/>
      <c r="J45" s="43">
        <f t="shared" si="0"/>
        <v>0</v>
      </c>
      <c r="K45" s="45"/>
      <c r="L45" s="45"/>
      <c r="W45">
        <f t="shared" si="1"/>
        <v>0</v>
      </c>
    </row>
    <row r="46" spans="1:23" x14ac:dyDescent="0.25">
      <c r="A46" s="40"/>
      <c r="B46" s="40"/>
      <c r="C46" s="40"/>
      <c r="D46" s="43"/>
      <c r="E46" s="43"/>
      <c r="F46" s="43"/>
      <c r="G46" s="43"/>
      <c r="H46" s="43"/>
      <c r="I46" s="43"/>
      <c r="J46" s="43">
        <f t="shared" si="0"/>
        <v>0</v>
      </c>
      <c r="K46" s="45"/>
      <c r="L46" s="45"/>
      <c r="W46">
        <f t="shared" si="1"/>
        <v>0</v>
      </c>
    </row>
    <row r="47" spans="1:23" x14ac:dyDescent="0.25">
      <c r="A47" s="40"/>
      <c r="B47" s="40"/>
      <c r="C47" s="40"/>
      <c r="D47" s="43"/>
      <c r="E47" s="43"/>
      <c r="F47" s="43"/>
      <c r="G47" s="43"/>
      <c r="H47" s="43"/>
      <c r="I47" s="43"/>
      <c r="J47" s="43">
        <f t="shared" si="0"/>
        <v>0</v>
      </c>
      <c r="K47" s="45"/>
      <c r="L47" s="45"/>
      <c r="W47">
        <f t="shared" si="1"/>
        <v>0</v>
      </c>
    </row>
    <row r="48" spans="1:23" x14ac:dyDescent="0.25">
      <c r="A48" s="40"/>
      <c r="B48" s="40"/>
      <c r="C48" s="40"/>
      <c r="D48" s="43"/>
      <c r="E48" s="43"/>
      <c r="F48" s="43"/>
      <c r="G48" s="43"/>
      <c r="H48" s="43"/>
      <c r="I48" s="43"/>
      <c r="J48" s="43">
        <f t="shared" si="0"/>
        <v>0</v>
      </c>
      <c r="K48" s="45"/>
      <c r="L48" s="45"/>
      <c r="W48">
        <f t="shared" si="1"/>
        <v>0</v>
      </c>
    </row>
    <row r="49" spans="1:23" x14ac:dyDescent="0.25">
      <c r="A49" s="40"/>
      <c r="B49" s="40"/>
      <c r="C49" s="40"/>
      <c r="D49" s="43"/>
      <c r="E49" s="43"/>
      <c r="F49" s="43"/>
      <c r="G49" s="43"/>
      <c r="H49" s="43"/>
      <c r="I49" s="43"/>
      <c r="J49" s="43">
        <f t="shared" si="0"/>
        <v>0</v>
      </c>
      <c r="K49" s="45"/>
      <c r="L49" s="45"/>
      <c r="W49">
        <f t="shared" si="1"/>
        <v>0</v>
      </c>
    </row>
    <row r="50" spans="1:23" x14ac:dyDescent="0.25">
      <c r="A50" s="40"/>
      <c r="B50" s="40"/>
      <c r="C50" s="40"/>
      <c r="D50" s="43"/>
      <c r="E50" s="43"/>
      <c r="F50" s="43"/>
      <c r="G50" s="43"/>
      <c r="H50" s="43"/>
      <c r="I50" s="43"/>
      <c r="J50" s="43">
        <f t="shared" si="0"/>
        <v>0</v>
      </c>
      <c r="K50" s="45"/>
      <c r="L50" s="45"/>
      <c r="W50">
        <f t="shared" si="1"/>
        <v>0</v>
      </c>
    </row>
    <row r="51" spans="1:23" x14ac:dyDescent="0.25">
      <c r="A51" s="40"/>
      <c r="B51" s="40"/>
      <c r="C51" s="40"/>
      <c r="D51" s="43"/>
      <c r="E51" s="43"/>
      <c r="F51" s="43"/>
      <c r="G51" s="43"/>
      <c r="H51" s="43"/>
      <c r="I51" s="43"/>
      <c r="J51" s="43">
        <f t="shared" si="0"/>
        <v>0</v>
      </c>
      <c r="K51" s="45"/>
      <c r="L51" s="45"/>
      <c r="W51">
        <f t="shared" si="1"/>
        <v>0</v>
      </c>
    </row>
    <row r="52" spans="1:23" x14ac:dyDescent="0.25">
      <c r="A52" s="40"/>
      <c r="B52" s="40"/>
      <c r="C52" s="40"/>
      <c r="D52" s="43"/>
      <c r="E52" s="43"/>
      <c r="F52" s="43"/>
      <c r="G52" s="43"/>
      <c r="H52" s="43"/>
      <c r="I52" s="43"/>
      <c r="J52" s="43">
        <f t="shared" si="0"/>
        <v>0</v>
      </c>
      <c r="K52" s="45"/>
      <c r="L52" s="45"/>
      <c r="W52">
        <f t="shared" si="1"/>
        <v>0</v>
      </c>
    </row>
    <row r="53" spans="1:23" x14ac:dyDescent="0.25">
      <c r="A53" s="40"/>
      <c r="B53" s="40"/>
      <c r="C53" s="40"/>
      <c r="D53" s="43"/>
      <c r="E53" s="43"/>
      <c r="F53" s="43"/>
      <c r="G53" s="43"/>
      <c r="H53" s="43"/>
      <c r="I53" s="43"/>
      <c r="J53" s="43">
        <f t="shared" si="0"/>
        <v>0</v>
      </c>
      <c r="K53" s="45"/>
      <c r="L53" s="45"/>
      <c r="W53">
        <f t="shared" si="1"/>
        <v>0</v>
      </c>
    </row>
    <row r="54" spans="1:23" x14ac:dyDescent="0.25">
      <c r="A54" s="40"/>
      <c r="B54" s="40"/>
      <c r="C54" s="40"/>
      <c r="D54" s="43"/>
      <c r="E54" s="43"/>
      <c r="F54" s="43"/>
      <c r="G54" s="43"/>
      <c r="H54" s="43"/>
      <c r="I54" s="43"/>
      <c r="J54" s="43">
        <f t="shared" si="0"/>
        <v>0</v>
      </c>
      <c r="K54" s="45"/>
      <c r="L54" s="45"/>
      <c r="W54">
        <f t="shared" si="1"/>
        <v>0</v>
      </c>
    </row>
    <row r="55" spans="1:23" x14ac:dyDescent="0.25">
      <c r="A55" s="40"/>
      <c r="B55" s="40"/>
      <c r="C55" s="40"/>
      <c r="D55" s="43"/>
      <c r="E55" s="43"/>
      <c r="F55" s="43"/>
      <c r="G55" s="43"/>
      <c r="H55" s="43"/>
      <c r="I55" s="43"/>
      <c r="J55" s="43">
        <f t="shared" si="0"/>
        <v>0</v>
      </c>
      <c r="K55" s="45"/>
      <c r="L55" s="45"/>
      <c r="W55">
        <f t="shared" si="1"/>
        <v>0</v>
      </c>
    </row>
    <row r="56" spans="1:23" x14ac:dyDescent="0.25">
      <c r="A56" s="40"/>
      <c r="B56" s="40"/>
      <c r="C56" s="40"/>
      <c r="D56" s="43"/>
      <c r="E56" s="43"/>
      <c r="F56" s="43"/>
      <c r="G56" s="43"/>
      <c r="H56" s="43"/>
      <c r="I56" s="43"/>
      <c r="J56" s="43">
        <f t="shared" si="0"/>
        <v>0</v>
      </c>
      <c r="K56" s="45"/>
      <c r="L56" s="45"/>
      <c r="W56">
        <f t="shared" si="1"/>
        <v>0</v>
      </c>
    </row>
    <row r="57" spans="1:23" x14ac:dyDescent="0.25">
      <c r="A57" s="40"/>
      <c r="B57" s="40"/>
      <c r="C57" s="40"/>
      <c r="D57" s="43"/>
      <c r="E57" s="43"/>
      <c r="F57" s="43"/>
      <c r="G57" s="43"/>
      <c r="H57" s="43"/>
      <c r="I57" s="43"/>
      <c r="J57" s="43">
        <f t="shared" si="0"/>
        <v>0</v>
      </c>
      <c r="K57" s="45"/>
      <c r="L57" s="45"/>
      <c r="W57">
        <f t="shared" si="1"/>
        <v>0</v>
      </c>
    </row>
    <row r="58" spans="1:23" x14ac:dyDescent="0.25">
      <c r="A58" s="40"/>
      <c r="B58" s="40"/>
      <c r="C58" s="40"/>
      <c r="D58" s="43"/>
      <c r="E58" s="43"/>
      <c r="F58" s="43"/>
      <c r="G58" s="43"/>
      <c r="H58" s="43"/>
      <c r="I58" s="43"/>
      <c r="J58" s="43">
        <f t="shared" si="0"/>
        <v>0</v>
      </c>
      <c r="K58" s="45"/>
      <c r="L58" s="45"/>
      <c r="W58">
        <f t="shared" si="1"/>
        <v>0</v>
      </c>
    </row>
    <row r="59" spans="1:23" x14ac:dyDescent="0.25">
      <c r="A59" s="40"/>
      <c r="B59" s="40"/>
      <c r="C59" s="40"/>
      <c r="D59" s="43"/>
      <c r="E59" s="43"/>
      <c r="F59" s="43"/>
      <c r="G59" s="43"/>
      <c r="H59" s="43"/>
      <c r="I59" s="43"/>
      <c r="J59" s="43">
        <f t="shared" si="0"/>
        <v>0</v>
      </c>
      <c r="K59" s="45"/>
      <c r="L59" s="45"/>
      <c r="W59">
        <f t="shared" si="1"/>
        <v>0</v>
      </c>
    </row>
    <row r="60" spans="1:23" x14ac:dyDescent="0.25">
      <c r="A60" s="40"/>
      <c r="B60" s="40"/>
      <c r="C60" s="40"/>
      <c r="D60" s="43"/>
      <c r="E60" s="43"/>
      <c r="F60" s="43"/>
      <c r="G60" s="43"/>
      <c r="H60" s="43"/>
      <c r="I60" s="43"/>
      <c r="J60" s="43">
        <f t="shared" si="0"/>
        <v>0</v>
      </c>
      <c r="K60" s="45"/>
      <c r="L60" s="45"/>
      <c r="W60">
        <f t="shared" si="1"/>
        <v>0</v>
      </c>
    </row>
    <row r="61" spans="1:23" x14ac:dyDescent="0.25">
      <c r="A61" s="40"/>
      <c r="B61" s="40"/>
      <c r="C61" s="40"/>
      <c r="D61" s="43"/>
      <c r="E61" s="43"/>
      <c r="F61" s="43"/>
      <c r="G61" s="43"/>
      <c r="H61" s="43"/>
      <c r="I61" s="43"/>
      <c r="J61" s="43">
        <f t="shared" si="0"/>
        <v>0</v>
      </c>
      <c r="K61" s="45"/>
      <c r="L61" s="45"/>
      <c r="W61">
        <f t="shared" si="1"/>
        <v>0</v>
      </c>
    </row>
    <row r="62" spans="1:23" x14ac:dyDescent="0.25">
      <c r="A62" s="40"/>
      <c r="B62" s="40"/>
      <c r="C62" s="40"/>
      <c r="D62" s="43"/>
      <c r="E62" s="43"/>
      <c r="F62" s="43"/>
      <c r="G62" s="43"/>
      <c r="H62" s="43"/>
      <c r="I62" s="43"/>
      <c r="J62" s="43">
        <f t="shared" si="0"/>
        <v>0</v>
      </c>
      <c r="K62" s="45"/>
      <c r="L62" s="45"/>
      <c r="W62">
        <f t="shared" si="1"/>
        <v>0</v>
      </c>
    </row>
    <row r="63" spans="1:23" x14ac:dyDescent="0.25">
      <c r="A63" s="40"/>
      <c r="B63" s="40"/>
      <c r="C63" s="40"/>
      <c r="D63" s="43"/>
      <c r="E63" s="43"/>
      <c r="F63" s="43"/>
      <c r="G63" s="43"/>
      <c r="H63" s="43"/>
      <c r="I63" s="43"/>
      <c r="J63" s="43">
        <f t="shared" si="0"/>
        <v>0</v>
      </c>
      <c r="K63" s="45"/>
      <c r="L63" s="45"/>
      <c r="W63">
        <f t="shared" si="1"/>
        <v>0</v>
      </c>
    </row>
    <row r="64" spans="1:23" x14ac:dyDescent="0.25">
      <c r="A64" s="40"/>
      <c r="B64" s="40"/>
      <c r="C64" s="40"/>
      <c r="D64" s="43"/>
      <c r="E64" s="43"/>
      <c r="F64" s="43"/>
      <c r="G64" s="43"/>
      <c r="H64" s="43"/>
      <c r="I64" s="43"/>
      <c r="J64" s="43">
        <f t="shared" si="0"/>
        <v>0</v>
      </c>
      <c r="K64" s="45"/>
      <c r="L64" s="45"/>
      <c r="W64">
        <f t="shared" si="1"/>
        <v>0</v>
      </c>
    </row>
    <row r="65" spans="1:23" x14ac:dyDescent="0.25">
      <c r="A65" s="40"/>
      <c r="B65" s="40"/>
      <c r="C65" s="40"/>
      <c r="D65" s="43"/>
      <c r="E65" s="43"/>
      <c r="F65" s="43"/>
      <c r="G65" s="43"/>
      <c r="H65" s="43"/>
      <c r="I65" s="43"/>
      <c r="J65" s="43">
        <f t="shared" si="0"/>
        <v>0</v>
      </c>
      <c r="K65" s="45"/>
      <c r="L65" s="45"/>
      <c r="W65">
        <f t="shared" si="1"/>
        <v>0</v>
      </c>
    </row>
    <row r="66" spans="1:23" x14ac:dyDescent="0.25">
      <c r="A66" s="40"/>
      <c r="B66" s="40"/>
      <c r="C66" s="40"/>
      <c r="D66" s="43"/>
      <c r="E66" s="43"/>
      <c r="F66" s="43"/>
      <c r="G66" s="43"/>
      <c r="H66" s="43"/>
      <c r="I66" s="43"/>
      <c r="J66" s="43">
        <f t="shared" si="0"/>
        <v>0</v>
      </c>
      <c r="K66" s="45"/>
      <c r="L66" s="45"/>
      <c r="W66">
        <f t="shared" si="1"/>
        <v>0</v>
      </c>
    </row>
    <row r="67" spans="1:23" x14ac:dyDescent="0.25">
      <c r="A67" s="40"/>
      <c r="B67" s="40"/>
      <c r="C67" s="40"/>
      <c r="D67" s="43"/>
      <c r="E67" s="43"/>
      <c r="F67" s="43"/>
      <c r="G67" s="43"/>
      <c r="H67" s="43"/>
      <c r="I67" s="43"/>
      <c r="J67" s="43">
        <f t="shared" ref="J67:J101" si="2">SUM(D67:I67)</f>
        <v>0</v>
      </c>
      <c r="K67" s="45"/>
      <c r="L67" s="45"/>
      <c r="W67">
        <f t="shared" ref="W67:W101" si="3">IF(L67="PAGO",J67,0)</f>
        <v>0</v>
      </c>
    </row>
    <row r="68" spans="1:23" x14ac:dyDescent="0.25">
      <c r="A68" s="40"/>
      <c r="B68" s="40"/>
      <c r="C68" s="40"/>
      <c r="D68" s="43"/>
      <c r="E68" s="43"/>
      <c r="F68" s="43"/>
      <c r="G68" s="43"/>
      <c r="H68" s="43"/>
      <c r="I68" s="43"/>
      <c r="J68" s="43">
        <f t="shared" si="2"/>
        <v>0</v>
      </c>
      <c r="K68" s="45"/>
      <c r="L68" s="45"/>
      <c r="W68">
        <f t="shared" si="3"/>
        <v>0</v>
      </c>
    </row>
    <row r="69" spans="1:23" x14ac:dyDescent="0.25">
      <c r="A69" s="40"/>
      <c r="B69" s="40"/>
      <c r="C69" s="40"/>
      <c r="D69" s="43"/>
      <c r="E69" s="43"/>
      <c r="F69" s="43"/>
      <c r="G69" s="43"/>
      <c r="H69" s="43"/>
      <c r="I69" s="43"/>
      <c r="J69" s="43">
        <f t="shared" si="2"/>
        <v>0</v>
      </c>
      <c r="K69" s="45"/>
      <c r="L69" s="45"/>
      <c r="W69">
        <f t="shared" si="3"/>
        <v>0</v>
      </c>
    </row>
    <row r="70" spans="1:23" x14ac:dyDescent="0.25">
      <c r="A70" s="40"/>
      <c r="B70" s="40"/>
      <c r="C70" s="40"/>
      <c r="D70" s="43"/>
      <c r="E70" s="43"/>
      <c r="F70" s="43"/>
      <c r="G70" s="43"/>
      <c r="H70" s="43"/>
      <c r="I70" s="43"/>
      <c r="J70" s="43">
        <f t="shared" si="2"/>
        <v>0</v>
      </c>
      <c r="K70" s="45"/>
      <c r="L70" s="45"/>
      <c r="W70">
        <f t="shared" si="3"/>
        <v>0</v>
      </c>
    </row>
    <row r="71" spans="1:23" x14ac:dyDescent="0.25">
      <c r="A71" s="40"/>
      <c r="B71" s="40"/>
      <c r="C71" s="40"/>
      <c r="D71" s="43"/>
      <c r="E71" s="43"/>
      <c r="F71" s="43"/>
      <c r="G71" s="43"/>
      <c r="H71" s="43"/>
      <c r="I71" s="43"/>
      <c r="J71" s="43">
        <f t="shared" si="2"/>
        <v>0</v>
      </c>
      <c r="K71" s="45"/>
      <c r="L71" s="45"/>
      <c r="W71">
        <f t="shared" si="3"/>
        <v>0</v>
      </c>
    </row>
    <row r="72" spans="1:23" x14ac:dyDescent="0.25">
      <c r="A72" s="40"/>
      <c r="B72" s="40"/>
      <c r="C72" s="40"/>
      <c r="D72" s="43"/>
      <c r="E72" s="43"/>
      <c r="F72" s="43"/>
      <c r="G72" s="43"/>
      <c r="H72" s="43"/>
      <c r="I72" s="43"/>
      <c r="J72" s="43">
        <f t="shared" si="2"/>
        <v>0</v>
      </c>
      <c r="K72" s="45"/>
      <c r="L72" s="45"/>
      <c r="W72">
        <f t="shared" si="3"/>
        <v>0</v>
      </c>
    </row>
    <row r="73" spans="1:23" x14ac:dyDescent="0.25">
      <c r="A73" s="40"/>
      <c r="B73" s="40"/>
      <c r="C73" s="40"/>
      <c r="D73" s="43"/>
      <c r="E73" s="43"/>
      <c r="F73" s="43"/>
      <c r="G73" s="43"/>
      <c r="H73" s="43"/>
      <c r="I73" s="43"/>
      <c r="J73" s="43">
        <f t="shared" si="2"/>
        <v>0</v>
      </c>
      <c r="K73" s="45"/>
      <c r="L73" s="45"/>
      <c r="W73">
        <f t="shared" si="3"/>
        <v>0</v>
      </c>
    </row>
    <row r="74" spans="1:23" x14ac:dyDescent="0.25">
      <c r="A74" s="40"/>
      <c r="B74" s="40"/>
      <c r="C74" s="40"/>
      <c r="D74" s="43"/>
      <c r="E74" s="43"/>
      <c r="F74" s="43"/>
      <c r="G74" s="43"/>
      <c r="H74" s="43"/>
      <c r="I74" s="43"/>
      <c r="J74" s="43">
        <f t="shared" si="2"/>
        <v>0</v>
      </c>
      <c r="K74" s="45"/>
      <c r="L74" s="45"/>
      <c r="W74">
        <f t="shared" si="3"/>
        <v>0</v>
      </c>
    </row>
    <row r="75" spans="1:23" x14ac:dyDescent="0.25">
      <c r="A75" s="40"/>
      <c r="B75" s="40"/>
      <c r="C75" s="40"/>
      <c r="D75" s="43"/>
      <c r="E75" s="43"/>
      <c r="F75" s="43"/>
      <c r="G75" s="43"/>
      <c r="H75" s="43"/>
      <c r="I75" s="43"/>
      <c r="J75" s="43">
        <f t="shared" si="2"/>
        <v>0</v>
      </c>
      <c r="K75" s="45"/>
      <c r="L75" s="45"/>
      <c r="W75">
        <f t="shared" si="3"/>
        <v>0</v>
      </c>
    </row>
    <row r="76" spans="1:23" x14ac:dyDescent="0.25">
      <c r="A76" s="40"/>
      <c r="B76" s="40"/>
      <c r="C76" s="40"/>
      <c r="D76" s="43"/>
      <c r="E76" s="43"/>
      <c r="F76" s="43"/>
      <c r="G76" s="43"/>
      <c r="H76" s="43"/>
      <c r="I76" s="43"/>
      <c r="J76" s="43">
        <f t="shared" si="2"/>
        <v>0</v>
      </c>
      <c r="K76" s="45"/>
      <c r="L76" s="45"/>
      <c r="W76">
        <f t="shared" si="3"/>
        <v>0</v>
      </c>
    </row>
    <row r="77" spans="1:23" x14ac:dyDescent="0.25">
      <c r="A77" s="40"/>
      <c r="B77" s="40"/>
      <c r="C77" s="40"/>
      <c r="D77" s="43"/>
      <c r="E77" s="43"/>
      <c r="F77" s="43"/>
      <c r="G77" s="43"/>
      <c r="H77" s="43"/>
      <c r="I77" s="43"/>
      <c r="J77" s="43">
        <f t="shared" si="2"/>
        <v>0</v>
      </c>
      <c r="K77" s="45"/>
      <c r="L77" s="45"/>
      <c r="W77">
        <f t="shared" si="3"/>
        <v>0</v>
      </c>
    </row>
    <row r="78" spans="1:23" x14ac:dyDescent="0.25">
      <c r="A78" s="40"/>
      <c r="B78" s="40"/>
      <c r="C78" s="40"/>
      <c r="D78" s="43"/>
      <c r="E78" s="43"/>
      <c r="F78" s="43"/>
      <c r="G78" s="43"/>
      <c r="H78" s="43"/>
      <c r="I78" s="43"/>
      <c r="J78" s="43">
        <f t="shared" si="2"/>
        <v>0</v>
      </c>
      <c r="K78" s="45"/>
      <c r="L78" s="45"/>
      <c r="W78">
        <f t="shared" si="3"/>
        <v>0</v>
      </c>
    </row>
    <row r="79" spans="1:23" x14ac:dyDescent="0.25">
      <c r="A79" s="40"/>
      <c r="B79" s="40"/>
      <c r="C79" s="40"/>
      <c r="D79" s="43"/>
      <c r="E79" s="43"/>
      <c r="F79" s="43"/>
      <c r="G79" s="43"/>
      <c r="H79" s="43"/>
      <c r="I79" s="43"/>
      <c r="J79" s="43">
        <f t="shared" si="2"/>
        <v>0</v>
      </c>
      <c r="K79" s="45"/>
      <c r="L79" s="45"/>
      <c r="W79">
        <f t="shared" si="3"/>
        <v>0</v>
      </c>
    </row>
    <row r="80" spans="1:23" x14ac:dyDescent="0.25">
      <c r="A80" s="40"/>
      <c r="B80" s="40"/>
      <c r="C80" s="40"/>
      <c r="D80" s="43"/>
      <c r="E80" s="43"/>
      <c r="F80" s="43"/>
      <c r="G80" s="43"/>
      <c r="H80" s="43"/>
      <c r="I80" s="43"/>
      <c r="J80" s="43">
        <f t="shared" si="2"/>
        <v>0</v>
      </c>
      <c r="K80" s="45"/>
      <c r="L80" s="45"/>
      <c r="W80">
        <f t="shared" si="3"/>
        <v>0</v>
      </c>
    </row>
    <row r="81" spans="1:23" x14ac:dyDescent="0.25">
      <c r="A81" s="40"/>
      <c r="B81" s="40"/>
      <c r="C81" s="40"/>
      <c r="D81" s="43"/>
      <c r="E81" s="43"/>
      <c r="F81" s="43"/>
      <c r="G81" s="43"/>
      <c r="H81" s="43"/>
      <c r="I81" s="43"/>
      <c r="J81" s="43">
        <f t="shared" si="2"/>
        <v>0</v>
      </c>
      <c r="K81" s="45"/>
      <c r="L81" s="45"/>
      <c r="W81">
        <f t="shared" si="3"/>
        <v>0</v>
      </c>
    </row>
    <row r="82" spans="1:23" x14ac:dyDescent="0.25">
      <c r="A82" s="40"/>
      <c r="B82" s="40"/>
      <c r="C82" s="40"/>
      <c r="D82" s="43"/>
      <c r="E82" s="43"/>
      <c r="F82" s="43"/>
      <c r="G82" s="43"/>
      <c r="H82" s="43"/>
      <c r="I82" s="43"/>
      <c r="J82" s="43">
        <f t="shared" si="2"/>
        <v>0</v>
      </c>
      <c r="K82" s="45"/>
      <c r="L82" s="45"/>
      <c r="W82">
        <f t="shared" si="3"/>
        <v>0</v>
      </c>
    </row>
    <row r="83" spans="1:23" x14ac:dyDescent="0.25">
      <c r="A83" s="40"/>
      <c r="B83" s="40"/>
      <c r="C83" s="40"/>
      <c r="D83" s="43"/>
      <c r="E83" s="43"/>
      <c r="F83" s="43"/>
      <c r="G83" s="43"/>
      <c r="H83" s="43"/>
      <c r="I83" s="43"/>
      <c r="J83" s="43">
        <f t="shared" si="2"/>
        <v>0</v>
      </c>
      <c r="K83" s="45"/>
      <c r="L83" s="45"/>
      <c r="W83">
        <f t="shared" si="3"/>
        <v>0</v>
      </c>
    </row>
    <row r="84" spans="1:23" x14ac:dyDescent="0.25">
      <c r="A84" s="40"/>
      <c r="B84" s="40"/>
      <c r="C84" s="40"/>
      <c r="D84" s="43"/>
      <c r="E84" s="43"/>
      <c r="F84" s="43"/>
      <c r="G84" s="43"/>
      <c r="H84" s="43"/>
      <c r="I84" s="43"/>
      <c r="J84" s="43">
        <f t="shared" si="2"/>
        <v>0</v>
      </c>
      <c r="K84" s="45"/>
      <c r="L84" s="45"/>
      <c r="W84">
        <f t="shared" si="3"/>
        <v>0</v>
      </c>
    </row>
    <row r="85" spans="1:23" x14ac:dyDescent="0.25">
      <c r="A85" s="40"/>
      <c r="B85" s="40"/>
      <c r="C85" s="40"/>
      <c r="D85" s="43"/>
      <c r="E85" s="43"/>
      <c r="F85" s="43"/>
      <c r="G85" s="43"/>
      <c r="H85" s="43"/>
      <c r="I85" s="43"/>
      <c r="J85" s="43">
        <f t="shared" si="2"/>
        <v>0</v>
      </c>
      <c r="K85" s="45"/>
      <c r="L85" s="45"/>
      <c r="W85">
        <f t="shared" si="3"/>
        <v>0</v>
      </c>
    </row>
    <row r="86" spans="1:23" x14ac:dyDescent="0.25">
      <c r="A86" s="40"/>
      <c r="B86" s="40"/>
      <c r="C86" s="40"/>
      <c r="D86" s="43"/>
      <c r="E86" s="43"/>
      <c r="F86" s="43"/>
      <c r="G86" s="43"/>
      <c r="H86" s="43"/>
      <c r="I86" s="43"/>
      <c r="J86" s="43">
        <f t="shared" si="2"/>
        <v>0</v>
      </c>
      <c r="K86" s="45"/>
      <c r="L86" s="45"/>
      <c r="W86">
        <f t="shared" si="3"/>
        <v>0</v>
      </c>
    </row>
    <row r="87" spans="1:23" x14ac:dyDescent="0.25">
      <c r="A87" s="40"/>
      <c r="B87" s="40"/>
      <c r="C87" s="40"/>
      <c r="D87" s="43"/>
      <c r="E87" s="43"/>
      <c r="F87" s="43"/>
      <c r="G87" s="43"/>
      <c r="H87" s="43"/>
      <c r="I87" s="43"/>
      <c r="J87" s="43">
        <f t="shared" si="2"/>
        <v>0</v>
      </c>
      <c r="K87" s="45"/>
      <c r="L87" s="45"/>
      <c r="W87">
        <f t="shared" si="3"/>
        <v>0</v>
      </c>
    </row>
    <row r="88" spans="1:23" x14ac:dyDescent="0.25">
      <c r="A88" s="40"/>
      <c r="B88" s="40"/>
      <c r="C88" s="40"/>
      <c r="D88" s="43"/>
      <c r="E88" s="43"/>
      <c r="F88" s="43"/>
      <c r="G88" s="43"/>
      <c r="H88" s="43"/>
      <c r="I88" s="43"/>
      <c r="J88" s="43">
        <f t="shared" si="2"/>
        <v>0</v>
      </c>
      <c r="K88" s="45"/>
      <c r="L88" s="45"/>
      <c r="W88">
        <f t="shared" si="3"/>
        <v>0</v>
      </c>
    </row>
    <row r="89" spans="1:23" x14ac:dyDescent="0.25">
      <c r="A89" s="40"/>
      <c r="B89" s="40"/>
      <c r="C89" s="40"/>
      <c r="D89" s="43"/>
      <c r="E89" s="43"/>
      <c r="F89" s="43"/>
      <c r="G89" s="43"/>
      <c r="H89" s="43"/>
      <c r="I89" s="43"/>
      <c r="J89" s="43">
        <f t="shared" si="2"/>
        <v>0</v>
      </c>
      <c r="K89" s="45"/>
      <c r="L89" s="45"/>
      <c r="W89">
        <f t="shared" si="3"/>
        <v>0</v>
      </c>
    </row>
    <row r="90" spans="1:23" x14ac:dyDescent="0.25">
      <c r="A90" s="40"/>
      <c r="B90" s="40"/>
      <c r="C90" s="40"/>
      <c r="D90" s="43"/>
      <c r="E90" s="43"/>
      <c r="F90" s="43"/>
      <c r="G90" s="43"/>
      <c r="H90" s="43"/>
      <c r="I90" s="43"/>
      <c r="J90" s="43">
        <f t="shared" si="2"/>
        <v>0</v>
      </c>
      <c r="K90" s="45"/>
      <c r="L90" s="45"/>
      <c r="W90">
        <f t="shared" si="3"/>
        <v>0</v>
      </c>
    </row>
    <row r="91" spans="1:23" x14ac:dyDescent="0.25">
      <c r="A91" s="40"/>
      <c r="B91" s="40"/>
      <c r="C91" s="40"/>
      <c r="D91" s="43"/>
      <c r="E91" s="43"/>
      <c r="F91" s="43"/>
      <c r="G91" s="43"/>
      <c r="H91" s="43"/>
      <c r="I91" s="43"/>
      <c r="J91" s="43">
        <f t="shared" si="2"/>
        <v>0</v>
      </c>
      <c r="K91" s="45"/>
      <c r="L91" s="45"/>
      <c r="W91">
        <f t="shared" si="3"/>
        <v>0</v>
      </c>
    </row>
    <row r="92" spans="1:23" x14ac:dyDescent="0.25">
      <c r="A92" s="40"/>
      <c r="B92" s="40"/>
      <c r="C92" s="40"/>
      <c r="D92" s="43"/>
      <c r="E92" s="43"/>
      <c r="F92" s="43"/>
      <c r="G92" s="43"/>
      <c r="H92" s="43"/>
      <c r="I92" s="43"/>
      <c r="J92" s="43">
        <f t="shared" si="2"/>
        <v>0</v>
      </c>
      <c r="K92" s="45"/>
      <c r="L92" s="45"/>
      <c r="W92">
        <f t="shared" si="3"/>
        <v>0</v>
      </c>
    </row>
    <row r="93" spans="1:23" x14ac:dyDescent="0.25">
      <c r="A93" s="40"/>
      <c r="B93" s="40"/>
      <c r="C93" s="40"/>
      <c r="D93" s="43"/>
      <c r="E93" s="43"/>
      <c r="F93" s="43"/>
      <c r="G93" s="43"/>
      <c r="H93" s="43"/>
      <c r="I93" s="43"/>
      <c r="J93" s="43">
        <f t="shared" si="2"/>
        <v>0</v>
      </c>
      <c r="K93" s="45"/>
      <c r="L93" s="45"/>
      <c r="W93">
        <f t="shared" si="3"/>
        <v>0</v>
      </c>
    </row>
    <row r="94" spans="1:23" x14ac:dyDescent="0.25">
      <c r="A94" s="40"/>
      <c r="B94" s="40"/>
      <c r="C94" s="40"/>
      <c r="D94" s="43"/>
      <c r="E94" s="43"/>
      <c r="F94" s="43"/>
      <c r="G94" s="43"/>
      <c r="H94" s="43"/>
      <c r="I94" s="43"/>
      <c r="J94" s="43">
        <f t="shared" si="2"/>
        <v>0</v>
      </c>
      <c r="K94" s="45"/>
      <c r="L94" s="45"/>
      <c r="W94">
        <f t="shared" si="3"/>
        <v>0</v>
      </c>
    </row>
    <row r="95" spans="1:23" x14ac:dyDescent="0.25">
      <c r="A95" s="40"/>
      <c r="B95" s="40"/>
      <c r="C95" s="40"/>
      <c r="D95" s="43"/>
      <c r="E95" s="43"/>
      <c r="F95" s="43"/>
      <c r="G95" s="43"/>
      <c r="H95" s="43"/>
      <c r="I95" s="43"/>
      <c r="J95" s="43">
        <f t="shared" si="2"/>
        <v>0</v>
      </c>
      <c r="K95" s="45"/>
      <c r="L95" s="45"/>
      <c r="W95">
        <f t="shared" si="3"/>
        <v>0</v>
      </c>
    </row>
    <row r="96" spans="1:23" x14ac:dyDescent="0.25">
      <c r="A96" s="40"/>
      <c r="B96" s="40"/>
      <c r="C96" s="40"/>
      <c r="D96" s="43"/>
      <c r="E96" s="43"/>
      <c r="F96" s="43"/>
      <c r="G96" s="43"/>
      <c r="H96" s="43"/>
      <c r="I96" s="43"/>
      <c r="J96" s="43">
        <f t="shared" si="2"/>
        <v>0</v>
      </c>
      <c r="K96" s="45"/>
      <c r="L96" s="45"/>
      <c r="W96">
        <f t="shared" si="3"/>
        <v>0</v>
      </c>
    </row>
    <row r="97" spans="1:23" x14ac:dyDescent="0.25">
      <c r="A97" s="40"/>
      <c r="B97" s="40"/>
      <c r="C97" s="40"/>
      <c r="D97" s="43"/>
      <c r="E97" s="43"/>
      <c r="F97" s="43"/>
      <c r="G97" s="43"/>
      <c r="H97" s="43"/>
      <c r="I97" s="43"/>
      <c r="J97" s="43">
        <f t="shared" si="2"/>
        <v>0</v>
      </c>
      <c r="K97" s="45"/>
      <c r="L97" s="45"/>
      <c r="W97">
        <f t="shared" si="3"/>
        <v>0</v>
      </c>
    </row>
    <row r="98" spans="1:23" x14ac:dyDescent="0.25">
      <c r="A98" s="40"/>
      <c r="B98" s="40"/>
      <c r="C98" s="40"/>
      <c r="D98" s="43"/>
      <c r="E98" s="43"/>
      <c r="F98" s="43"/>
      <c r="G98" s="43"/>
      <c r="H98" s="43"/>
      <c r="I98" s="43"/>
      <c r="J98" s="43">
        <f t="shared" si="2"/>
        <v>0</v>
      </c>
      <c r="K98" s="45"/>
      <c r="L98" s="45"/>
      <c r="W98">
        <f t="shared" si="3"/>
        <v>0</v>
      </c>
    </row>
    <row r="99" spans="1:23" x14ac:dyDescent="0.25">
      <c r="A99" s="40"/>
      <c r="B99" s="40"/>
      <c r="C99" s="40"/>
      <c r="D99" s="43"/>
      <c r="E99" s="43"/>
      <c r="F99" s="43"/>
      <c r="G99" s="43"/>
      <c r="H99" s="43"/>
      <c r="I99" s="43"/>
      <c r="J99" s="43">
        <f t="shared" si="2"/>
        <v>0</v>
      </c>
      <c r="K99" s="45"/>
      <c r="L99" s="45"/>
      <c r="W99">
        <f t="shared" si="3"/>
        <v>0</v>
      </c>
    </row>
    <row r="100" spans="1:23" x14ac:dyDescent="0.25">
      <c r="A100" s="40"/>
      <c r="B100" s="40"/>
      <c r="C100" s="40"/>
      <c r="D100" s="43"/>
      <c r="E100" s="43"/>
      <c r="F100" s="43"/>
      <c r="G100" s="43"/>
      <c r="H100" s="43"/>
      <c r="I100" s="43"/>
      <c r="J100" s="43">
        <f t="shared" si="2"/>
        <v>0</v>
      </c>
      <c r="K100" s="45"/>
      <c r="L100" s="45"/>
      <c r="W100">
        <f t="shared" si="3"/>
        <v>0</v>
      </c>
    </row>
    <row r="101" spans="1:23" x14ac:dyDescent="0.25">
      <c r="A101" s="40"/>
      <c r="B101" s="40"/>
      <c r="C101" s="40"/>
      <c r="D101" s="43"/>
      <c r="E101" s="43"/>
      <c r="F101" s="43"/>
      <c r="G101" s="43"/>
      <c r="H101" s="43"/>
      <c r="I101" s="43"/>
      <c r="J101" s="43">
        <f t="shared" si="2"/>
        <v>0</v>
      </c>
      <c r="K101" s="45"/>
      <c r="L101" s="45"/>
      <c r="W101">
        <f t="shared" si="3"/>
        <v>0</v>
      </c>
    </row>
    <row r="103" spans="1:23" x14ac:dyDescent="0.25">
      <c r="C103" s="40"/>
      <c r="D103" s="40" t="str">
        <f t="shared" ref="D103:I103" si="4">D1</f>
        <v>PRESTÍGIO</v>
      </c>
      <c r="E103" s="40" t="str">
        <f t="shared" si="4"/>
        <v>DOCE DE LEITE</v>
      </c>
      <c r="F103" s="40" t="str">
        <f t="shared" si="4"/>
        <v>BRIGADEIRO</v>
      </c>
      <c r="G103" s="40" t="str">
        <f t="shared" si="4"/>
        <v>LIMÃO</v>
      </c>
      <c r="H103" s="40" t="str">
        <f t="shared" si="4"/>
        <v>MARACUJÁ</v>
      </c>
      <c r="I103" s="40" t="str">
        <f t="shared" si="4"/>
        <v>PAÇOCA</v>
      </c>
    </row>
    <row r="104" spans="1:23" x14ac:dyDescent="0.25">
      <c r="C104" s="40" t="s">
        <v>78</v>
      </c>
      <c r="D104" s="40">
        <f t="shared" ref="D104:I104" si="5">SUM(D2:D101)</f>
        <v>16</v>
      </c>
      <c r="E104" s="40">
        <f t="shared" si="5"/>
        <v>19</v>
      </c>
      <c r="F104" s="40">
        <f t="shared" si="5"/>
        <v>17</v>
      </c>
      <c r="G104" s="40">
        <f t="shared" si="5"/>
        <v>4</v>
      </c>
      <c r="H104" s="40">
        <f t="shared" si="5"/>
        <v>11</v>
      </c>
      <c r="I104" s="40">
        <f t="shared" si="5"/>
        <v>9</v>
      </c>
    </row>
  </sheetData>
  <conditionalFormatting sqref="A2">
    <cfRule type="expression" dxfId="2" priority="1">
      <formula>"""$L$2=""PAGO"""</formula>
    </cfRule>
  </conditionalFormatting>
  <conditionalFormatting sqref="A8">
    <cfRule type="cellIs" dxfId="1" priority="3" operator="equal">
      <formula>"PAGO"</formula>
    </cfRule>
  </conditionalFormatting>
  <conditionalFormatting sqref="L2:L101">
    <cfRule type="cellIs" dxfId="0" priority="2" operator="equal">
      <formula>"PAGO"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Orçamento Campori (Realizado)</vt:lpstr>
      <vt:lpstr>Pagamento Campori</vt:lpstr>
      <vt:lpstr>Doações</vt:lpstr>
      <vt:lpstr>Saídas</vt:lpstr>
      <vt:lpstr>Caixa Do Clube</vt:lpstr>
      <vt:lpstr>Lista de Membros</vt:lpstr>
      <vt:lpstr>Vendas - 2024-11-24</vt:lpstr>
      <vt:lpstr>Vendas - 27-10-2024</vt:lpstr>
      <vt:lpstr>Vendas - 2024-12-15 (Pão mel)</vt:lpstr>
      <vt:lpstr>Inventário de Bens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patricio</dc:creator>
  <cp:lastModifiedBy>Wanderson Faustino Patricio</cp:lastModifiedBy>
  <cp:lastPrinted>2024-11-21T19:07:42Z</cp:lastPrinted>
  <dcterms:created xsi:type="dcterms:W3CDTF">2024-10-27T10:02:50Z</dcterms:created>
  <dcterms:modified xsi:type="dcterms:W3CDTF">2025-01-02T00:55:52Z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2024-09-26T15:40:38Z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03401c4c-b548-496a-b114-61166f6b788e</vt:lpwstr>
  </property>
  <property fmtid="{D5CDD505-2E9C-101B-9397-08002B2CF9AE}" pid="8" name="MSIP_Label_40881dc9-f7f2-41de-a334-ceff3dc15b31_ContentBits">
    <vt:lpwstr>1</vt:lpwstr>
  </property>
</Properties>
</file>