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filterPrivacy="1"/>
  <xr:revisionPtr revIDLastSave="0" documentId="13_ncr:1_{EC2B2A1D-670D-4CC2-A358-1FB11AFE8909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M73" i="1" l="1"/>
  <c r="AM74" i="1"/>
  <c r="AM75" i="1"/>
  <c r="AM76" i="1"/>
  <c r="AM77" i="1"/>
  <c r="AM78" i="1"/>
  <c r="AM79" i="1"/>
  <c r="AD78" i="1" l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9" i="1"/>
  <c r="AD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2" i="1"/>
  <c r="AM72" i="1"/>
  <c r="AM71" i="1"/>
  <c r="AM70" i="1"/>
  <c r="AM69" i="1"/>
  <c r="AM68" i="1"/>
  <c r="AM67" i="1"/>
  <c r="AM66" i="1"/>
  <c r="AM65" i="1"/>
  <c r="AM64" i="1"/>
  <c r="AM63" i="1"/>
  <c r="AM62" i="1"/>
  <c r="AM61" i="1"/>
  <c r="AM60" i="1"/>
  <c r="AM59" i="1"/>
  <c r="AM58" i="1"/>
  <c r="AM57" i="1"/>
  <c r="AM56" i="1"/>
  <c r="AM55" i="1"/>
  <c r="AM54" i="1"/>
  <c r="AM53" i="1"/>
  <c r="AM52" i="1"/>
  <c r="AM51" i="1"/>
  <c r="AM50" i="1"/>
  <c r="AM49" i="1"/>
  <c r="AM48" i="1"/>
  <c r="AM47" i="1"/>
  <c r="AM46" i="1"/>
  <c r="AM45" i="1"/>
  <c r="AM44" i="1"/>
  <c r="AM43" i="1"/>
  <c r="AM42" i="1"/>
  <c r="AM41" i="1"/>
  <c r="AM40" i="1"/>
  <c r="AM39" i="1"/>
  <c r="AM38" i="1"/>
  <c r="AM37" i="1"/>
  <c r="AM36" i="1"/>
  <c r="AM35" i="1"/>
  <c r="AM34" i="1"/>
  <c r="AM33" i="1"/>
  <c r="AM32" i="1"/>
  <c r="AM31" i="1"/>
  <c r="AM30" i="1"/>
  <c r="AM29" i="1"/>
  <c r="AM28" i="1"/>
  <c r="AM27" i="1"/>
  <c r="AM26" i="1"/>
  <c r="AM25" i="1"/>
  <c r="AM24" i="1"/>
  <c r="AM23" i="1"/>
  <c r="AM22" i="1"/>
  <c r="AM21" i="1"/>
  <c r="AM20" i="1"/>
  <c r="AM19" i="1"/>
  <c r="AM18" i="1"/>
  <c r="AM17" i="1"/>
  <c r="AM16" i="1"/>
  <c r="AM15" i="1"/>
  <c r="AM14" i="1"/>
  <c r="AM13" i="1"/>
  <c r="AM12" i="1"/>
  <c r="AM11" i="1"/>
  <c r="AM10" i="1"/>
  <c r="AM9" i="1"/>
  <c r="AM8" i="1"/>
  <c r="AM7" i="1"/>
  <c r="AM6" i="1"/>
  <c r="AM5" i="1"/>
  <c r="AM4" i="1"/>
  <c r="AM3" i="1"/>
  <c r="AM2" i="1"/>
  <c r="AF77" i="1" l="1"/>
  <c r="AE77" i="1" s="1"/>
  <c r="AF78" i="1"/>
  <c r="AE78" i="1" s="1"/>
  <c r="AF79" i="1"/>
  <c r="AE79" i="1" s="1"/>
  <c r="AF76" i="1"/>
  <c r="AE76" i="1" s="1"/>
  <c r="AK76" i="1"/>
  <c r="AK77" i="1" l="1"/>
  <c r="AK79" i="1"/>
  <c r="AK78" i="1"/>
  <c r="AG76" i="1" l="1"/>
  <c r="AG77" i="1"/>
  <c r="AG79" i="1"/>
  <c r="AG78" i="1"/>
  <c r="L79" i="1" l="1"/>
  <c r="AN79" i="1"/>
  <c r="L77" i="1"/>
  <c r="AN77" i="1"/>
  <c r="L78" i="1"/>
  <c r="AN78" i="1"/>
  <c r="L76" i="1"/>
  <c r="AN76" i="1"/>
  <c r="O79" i="1"/>
  <c r="M79" i="1"/>
  <c r="N79" i="1"/>
  <c r="N77" i="1"/>
  <c r="M77" i="1"/>
  <c r="O77" i="1"/>
  <c r="M78" i="1"/>
  <c r="O78" i="1"/>
  <c r="N78" i="1"/>
  <c r="N76" i="1"/>
  <c r="O76" i="1"/>
  <c r="M76" i="1"/>
  <c r="K79" i="1"/>
  <c r="K76" i="1"/>
  <c r="K77" i="1"/>
  <c r="K78" i="1"/>
  <c r="AF75" i="1"/>
  <c r="AE75" i="1" s="1"/>
  <c r="AK75" i="1"/>
  <c r="AF74" i="1"/>
  <c r="AE74" i="1" s="1"/>
  <c r="AF73" i="1"/>
  <c r="AE73" i="1" s="1"/>
  <c r="AF72" i="1"/>
  <c r="AE72" i="1" s="1"/>
  <c r="AF71" i="1"/>
  <c r="AE71" i="1" s="1"/>
  <c r="AF70" i="1"/>
  <c r="AE70" i="1" s="1"/>
  <c r="AF69" i="1"/>
  <c r="AE69" i="1" s="1"/>
  <c r="AF68" i="1"/>
  <c r="AE68" i="1" s="1"/>
  <c r="AF67" i="1"/>
  <c r="AE67" i="1" s="1"/>
  <c r="AF66" i="1"/>
  <c r="AE66" i="1" s="1"/>
  <c r="AF65" i="1"/>
  <c r="AE65" i="1" s="1"/>
  <c r="AF64" i="1"/>
  <c r="AE64" i="1" s="1"/>
  <c r="AF63" i="1"/>
  <c r="AE63" i="1" s="1"/>
  <c r="AF62" i="1"/>
  <c r="AE62" i="1" s="1"/>
  <c r="AF61" i="1"/>
  <c r="AE61" i="1" s="1"/>
  <c r="AF60" i="1"/>
  <c r="AE60" i="1" s="1"/>
  <c r="AF59" i="1"/>
  <c r="AE59" i="1" s="1"/>
  <c r="AF58" i="1"/>
  <c r="AE58" i="1" s="1"/>
  <c r="AF57" i="1"/>
  <c r="AE57" i="1" s="1"/>
  <c r="AF56" i="1"/>
  <c r="AE56" i="1" s="1"/>
  <c r="AF55" i="1"/>
  <c r="AE55" i="1" s="1"/>
  <c r="AF54" i="1"/>
  <c r="AE54" i="1" s="1"/>
  <c r="AF53" i="1"/>
  <c r="AE53" i="1" s="1"/>
  <c r="AF52" i="1"/>
  <c r="AE52" i="1" s="1"/>
  <c r="AF51" i="1"/>
  <c r="AE51" i="1" s="1"/>
  <c r="AF50" i="1"/>
  <c r="AE50" i="1" s="1"/>
  <c r="AF49" i="1"/>
  <c r="AE49" i="1" s="1"/>
  <c r="AF48" i="1"/>
  <c r="AE48" i="1" s="1"/>
  <c r="AF47" i="1"/>
  <c r="AE47" i="1" s="1"/>
  <c r="AF46" i="1"/>
  <c r="AE46" i="1" s="1"/>
  <c r="AF45" i="1"/>
  <c r="AE45" i="1" s="1"/>
  <c r="AF44" i="1"/>
  <c r="AE44" i="1" s="1"/>
  <c r="AF43" i="1"/>
  <c r="AE43" i="1" s="1"/>
  <c r="AF42" i="1"/>
  <c r="AE42" i="1" s="1"/>
  <c r="AF41" i="1"/>
  <c r="AE41" i="1" s="1"/>
  <c r="AF40" i="1"/>
  <c r="AE40" i="1" s="1"/>
  <c r="AF39" i="1"/>
  <c r="AE39" i="1" s="1"/>
  <c r="AF38" i="1"/>
  <c r="AE38" i="1" s="1"/>
  <c r="AF37" i="1"/>
  <c r="AE37" i="1" s="1"/>
  <c r="AF36" i="1"/>
  <c r="AE36" i="1" s="1"/>
  <c r="AF35" i="1"/>
  <c r="AE35" i="1" s="1"/>
  <c r="AF34" i="1"/>
  <c r="AE34" i="1" s="1"/>
  <c r="AF33" i="1"/>
  <c r="AE33" i="1" s="1"/>
  <c r="AF32" i="1"/>
  <c r="AE32" i="1" s="1"/>
  <c r="AF31" i="1"/>
  <c r="AE31" i="1" s="1"/>
  <c r="AF30" i="1"/>
  <c r="AE30" i="1" s="1"/>
  <c r="AF29" i="1"/>
  <c r="AE29" i="1" s="1"/>
  <c r="AF28" i="1"/>
  <c r="AE28" i="1" s="1"/>
  <c r="AF27" i="1"/>
  <c r="AE27" i="1" s="1"/>
  <c r="AF26" i="1"/>
  <c r="AE26" i="1" s="1"/>
  <c r="AF25" i="1"/>
  <c r="AE25" i="1" s="1"/>
  <c r="AF24" i="1"/>
  <c r="AE24" i="1" s="1"/>
  <c r="AF23" i="1"/>
  <c r="AE23" i="1" s="1"/>
  <c r="AF22" i="1"/>
  <c r="AE22" i="1" s="1"/>
  <c r="AF21" i="1"/>
  <c r="AE21" i="1" s="1"/>
  <c r="AF20" i="1"/>
  <c r="AE20" i="1" s="1"/>
  <c r="AF19" i="1"/>
  <c r="AE19" i="1" s="1"/>
  <c r="AF18" i="1"/>
  <c r="AE18" i="1" s="1"/>
  <c r="AF17" i="1"/>
  <c r="AE17" i="1" s="1"/>
  <c r="AF16" i="1"/>
  <c r="AE16" i="1" s="1"/>
  <c r="AF15" i="1"/>
  <c r="AE15" i="1" s="1"/>
  <c r="AF14" i="1"/>
  <c r="AE14" i="1" s="1"/>
  <c r="AF13" i="1"/>
  <c r="AE13" i="1" s="1"/>
  <c r="AF12" i="1"/>
  <c r="AE12" i="1" s="1"/>
  <c r="AF11" i="1"/>
  <c r="AE11" i="1" s="1"/>
  <c r="AF10" i="1"/>
  <c r="AE10" i="1" s="1"/>
  <c r="AF9" i="1"/>
  <c r="AE9" i="1" s="1"/>
  <c r="AF8" i="1"/>
  <c r="AE8" i="1" s="1"/>
  <c r="AF7" i="1"/>
  <c r="AE7" i="1" s="1"/>
  <c r="AF6" i="1"/>
  <c r="AE6" i="1" s="1"/>
  <c r="AF5" i="1"/>
  <c r="AE5" i="1" s="1"/>
  <c r="AF4" i="1"/>
  <c r="AE4" i="1" s="1"/>
  <c r="AF3" i="1"/>
  <c r="AE3" i="1" s="1"/>
  <c r="AF2" i="1"/>
  <c r="AK2" i="1"/>
  <c r="AE2" i="1" l="1"/>
  <c r="Q78" i="1"/>
  <c r="P78" i="1"/>
  <c r="P77" i="1"/>
  <c r="Q79" i="1"/>
  <c r="P76" i="1"/>
  <c r="Q76" i="1"/>
  <c r="Q77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P79" i="1"/>
  <c r="AG9" i="1"/>
  <c r="L9" i="1" s="1"/>
  <c r="AG20" i="1"/>
  <c r="L20" i="1" s="1"/>
  <c r="AG28" i="1"/>
  <c r="L28" i="1" s="1"/>
  <c r="AG53" i="1"/>
  <c r="L53" i="1" s="1"/>
  <c r="AG64" i="1"/>
  <c r="L64" i="1" s="1"/>
  <c r="AG72" i="1"/>
  <c r="L72" i="1" s="1"/>
  <c r="AG2" i="1"/>
  <c r="N2" i="1" s="1"/>
  <c r="AG6" i="1"/>
  <c r="L6" i="1" s="1"/>
  <c r="AG14" i="1"/>
  <c r="L14" i="1" s="1"/>
  <c r="AG40" i="1"/>
  <c r="L40" i="1" s="1"/>
  <c r="AG25" i="1"/>
  <c r="L25" i="1" s="1"/>
  <c r="AG56" i="1"/>
  <c r="L56" i="1" s="1"/>
  <c r="AG10" i="1"/>
  <c r="L10" i="1" s="1"/>
  <c r="AG24" i="1"/>
  <c r="L24" i="1" s="1"/>
  <c r="AG4" i="1"/>
  <c r="L4" i="1" s="1"/>
  <c r="AG16" i="1"/>
  <c r="L16" i="1" s="1"/>
  <c r="AG32" i="1"/>
  <c r="L32" i="1" s="1"/>
  <c r="AG8" i="1"/>
  <c r="L8" i="1" s="1"/>
  <c r="AG12" i="1"/>
  <c r="L12" i="1" s="1"/>
  <c r="AG34" i="1"/>
  <c r="L34" i="1" s="1"/>
  <c r="AG42" i="1"/>
  <c r="L42" i="1" s="1"/>
  <c r="AG18" i="1"/>
  <c r="L18" i="1" s="1"/>
  <c r="AG22" i="1"/>
  <c r="L22" i="1" s="1"/>
  <c r="AG26" i="1"/>
  <c r="L26" i="1" s="1"/>
  <c r="AG30" i="1"/>
  <c r="L30" i="1" s="1"/>
  <c r="AG36" i="1"/>
  <c r="L36" i="1" s="1"/>
  <c r="AG50" i="1"/>
  <c r="L50" i="1" s="1"/>
  <c r="AG58" i="1"/>
  <c r="L58" i="1" s="1"/>
  <c r="AG68" i="1"/>
  <c r="L68" i="1" s="1"/>
  <c r="AG75" i="1"/>
  <c r="L75" i="1" l="1"/>
  <c r="AN75" i="1"/>
  <c r="R77" i="1"/>
  <c r="R78" i="1"/>
  <c r="S78" i="1" s="1"/>
  <c r="L2" i="1"/>
  <c r="AN2" i="1"/>
  <c r="O2" i="1"/>
  <c r="M2" i="1"/>
  <c r="N36" i="1"/>
  <c r="M36" i="1"/>
  <c r="O36" i="1"/>
  <c r="AN36" i="1"/>
  <c r="N24" i="1"/>
  <c r="M24" i="1"/>
  <c r="O24" i="1"/>
  <c r="AN24" i="1"/>
  <c r="N20" i="1"/>
  <c r="M20" i="1"/>
  <c r="O20" i="1"/>
  <c r="AN20" i="1"/>
  <c r="O68" i="1"/>
  <c r="M68" i="1"/>
  <c r="N68" i="1"/>
  <c r="AN68" i="1"/>
  <c r="O30" i="1"/>
  <c r="M30" i="1"/>
  <c r="N30" i="1"/>
  <c r="AN30" i="1"/>
  <c r="O42" i="1"/>
  <c r="M42" i="1"/>
  <c r="N42" i="1"/>
  <c r="AN42" i="1"/>
  <c r="N32" i="1"/>
  <c r="M32" i="1"/>
  <c r="O32" i="1"/>
  <c r="AN32" i="1"/>
  <c r="N10" i="1"/>
  <c r="M10" i="1"/>
  <c r="O10" i="1"/>
  <c r="AN10" i="1"/>
  <c r="M14" i="1"/>
  <c r="O14" i="1"/>
  <c r="N14" i="1"/>
  <c r="AN14" i="1"/>
  <c r="M64" i="1"/>
  <c r="O64" i="1"/>
  <c r="N64" i="1"/>
  <c r="AN64" i="1"/>
  <c r="N9" i="1"/>
  <c r="O9" i="1"/>
  <c r="M9" i="1"/>
  <c r="AN9" i="1"/>
  <c r="O18" i="1"/>
  <c r="M18" i="1"/>
  <c r="N18" i="1"/>
  <c r="AN18" i="1"/>
  <c r="N40" i="1"/>
  <c r="M40" i="1"/>
  <c r="O40" i="1"/>
  <c r="AN40" i="1"/>
  <c r="O26" i="1"/>
  <c r="M26" i="1"/>
  <c r="N26" i="1"/>
  <c r="AN26" i="1"/>
  <c r="N6" i="1"/>
  <c r="M6" i="1"/>
  <c r="O6" i="1"/>
  <c r="AN6" i="1"/>
  <c r="O75" i="1"/>
  <c r="M75" i="1"/>
  <c r="N75" i="1"/>
  <c r="O8" i="1"/>
  <c r="M8" i="1"/>
  <c r="N8" i="1"/>
  <c r="AN8" i="1"/>
  <c r="N72" i="1"/>
  <c r="O72" i="1"/>
  <c r="M72" i="1"/>
  <c r="AN72" i="1"/>
  <c r="O58" i="1"/>
  <c r="M58" i="1"/>
  <c r="N58" i="1"/>
  <c r="AN58" i="1"/>
  <c r="O34" i="1"/>
  <c r="M34" i="1"/>
  <c r="N34" i="1"/>
  <c r="AN34" i="1"/>
  <c r="N16" i="1"/>
  <c r="M16" i="1"/>
  <c r="O16" i="1"/>
  <c r="AN16" i="1"/>
  <c r="N56" i="1"/>
  <c r="M56" i="1"/>
  <c r="O56" i="1"/>
  <c r="AN56" i="1"/>
  <c r="M53" i="1"/>
  <c r="O53" i="1"/>
  <c r="N53" i="1"/>
  <c r="AN53" i="1"/>
  <c r="O50" i="1"/>
  <c r="M50" i="1"/>
  <c r="N50" i="1"/>
  <c r="AN50" i="1"/>
  <c r="O22" i="1"/>
  <c r="M22" i="1"/>
  <c r="N22" i="1"/>
  <c r="AN22" i="1"/>
  <c r="O12" i="1"/>
  <c r="M12" i="1"/>
  <c r="N12" i="1"/>
  <c r="AN12" i="1"/>
  <c r="O4" i="1"/>
  <c r="M4" i="1"/>
  <c r="N4" i="1"/>
  <c r="AN4" i="1"/>
  <c r="M25" i="1"/>
  <c r="O25" i="1"/>
  <c r="N25" i="1"/>
  <c r="AN25" i="1"/>
  <c r="N28" i="1"/>
  <c r="M28" i="1"/>
  <c r="O28" i="1"/>
  <c r="AN28" i="1"/>
  <c r="R79" i="1"/>
  <c r="S79" i="1" s="1"/>
  <c r="AL79" i="1" s="1"/>
  <c r="K25" i="1"/>
  <c r="K75" i="1"/>
  <c r="K53" i="1"/>
  <c r="K16" i="1"/>
  <c r="R76" i="1"/>
  <c r="AG3" i="1"/>
  <c r="S77" i="1"/>
  <c r="AL77" i="1" s="1"/>
  <c r="AG27" i="1"/>
  <c r="L27" i="1" s="1"/>
  <c r="AG47" i="1"/>
  <c r="L47" i="1" s="1"/>
  <c r="AG11" i="1"/>
  <c r="L11" i="1" s="1"/>
  <c r="AG23" i="1"/>
  <c r="L23" i="1" s="1"/>
  <c r="Q56" i="1"/>
  <c r="AG59" i="1"/>
  <c r="L59" i="1" s="1"/>
  <c r="AG43" i="1"/>
  <c r="L43" i="1" s="1"/>
  <c r="AG66" i="1"/>
  <c r="L66" i="1" s="1"/>
  <c r="AG41" i="1"/>
  <c r="L41" i="1" s="1"/>
  <c r="AG39" i="1"/>
  <c r="L39" i="1" s="1"/>
  <c r="AG19" i="1"/>
  <c r="L19" i="1" s="1"/>
  <c r="AG44" i="1"/>
  <c r="L44" i="1" s="1"/>
  <c r="AG17" i="1"/>
  <c r="L17" i="1" s="1"/>
  <c r="AG54" i="1"/>
  <c r="L54" i="1" s="1"/>
  <c r="AG15" i="1"/>
  <c r="L15" i="1" s="1"/>
  <c r="AG21" i="1"/>
  <c r="L21" i="1" s="1"/>
  <c r="AG65" i="1"/>
  <c r="L65" i="1" s="1"/>
  <c r="AG63" i="1"/>
  <c r="L63" i="1" s="1"/>
  <c r="AG37" i="1"/>
  <c r="L37" i="1" s="1"/>
  <c r="AG13" i="1"/>
  <c r="L13" i="1" s="1"/>
  <c r="AG74" i="1"/>
  <c r="AG51" i="1"/>
  <c r="L51" i="1" s="1"/>
  <c r="AG35" i="1"/>
  <c r="L35" i="1" s="1"/>
  <c r="AG49" i="1"/>
  <c r="L49" i="1" s="1"/>
  <c r="AG33" i="1"/>
  <c r="L33" i="1" s="1"/>
  <c r="AG55" i="1"/>
  <c r="L55" i="1" s="1"/>
  <c r="AG48" i="1"/>
  <c r="L48" i="1" s="1"/>
  <c r="AG38" i="1"/>
  <c r="L38" i="1" s="1"/>
  <c r="AG31" i="1"/>
  <c r="L31" i="1" s="1"/>
  <c r="AG7" i="1"/>
  <c r="L7" i="1" s="1"/>
  <c r="AG5" i="1"/>
  <c r="L5" i="1" s="1"/>
  <c r="AG62" i="1"/>
  <c r="L62" i="1" s="1"/>
  <c r="AG29" i="1"/>
  <c r="L29" i="1" s="1"/>
  <c r="K56" i="1"/>
  <c r="K48" i="1"/>
  <c r="K34" i="1"/>
  <c r="K12" i="1"/>
  <c r="K50" i="1"/>
  <c r="K40" i="1"/>
  <c r="K30" i="1"/>
  <c r="K17" i="1"/>
  <c r="K10" i="1"/>
  <c r="K32" i="1"/>
  <c r="K22" i="1"/>
  <c r="K8" i="1"/>
  <c r="K72" i="1"/>
  <c r="K68" i="1"/>
  <c r="K64" i="1"/>
  <c r="K26" i="1"/>
  <c r="K2" i="1"/>
  <c r="K20" i="1"/>
  <c r="K24" i="1"/>
  <c r="K9" i="1"/>
  <c r="K18" i="1"/>
  <c r="K28" i="1"/>
  <c r="K36" i="1"/>
  <c r="K58" i="1"/>
  <c r="K42" i="1"/>
  <c r="K6" i="1"/>
  <c r="K14" i="1"/>
  <c r="K4" i="1"/>
  <c r="AG67" i="1"/>
  <c r="L67" i="1" s="1"/>
  <c r="AG73" i="1"/>
  <c r="AG57" i="1"/>
  <c r="L57" i="1" s="1"/>
  <c r="AG52" i="1"/>
  <c r="L52" i="1" s="1"/>
  <c r="AG71" i="1"/>
  <c r="L71" i="1" s="1"/>
  <c r="AG46" i="1"/>
  <c r="L46" i="1" s="1"/>
  <c r="AG60" i="1"/>
  <c r="L60" i="1" s="1"/>
  <c r="AG61" i="1"/>
  <c r="L61" i="1" s="1"/>
  <c r="AG69" i="1"/>
  <c r="L69" i="1" s="1"/>
  <c r="AG45" i="1"/>
  <c r="L45" i="1" s="1"/>
  <c r="AG70" i="1"/>
  <c r="L70" i="1" s="1"/>
  <c r="L74" i="1" l="1"/>
  <c r="AN74" i="1"/>
  <c r="L73" i="1"/>
  <c r="AN73" i="1"/>
  <c r="Q12" i="1"/>
  <c r="AL78" i="1"/>
  <c r="Q68" i="1"/>
  <c r="Q18" i="1"/>
  <c r="Q36" i="1"/>
  <c r="P2" i="1"/>
  <c r="K23" i="1"/>
  <c r="K3" i="1"/>
  <c r="L3" i="1"/>
  <c r="Q30" i="1"/>
  <c r="Q20" i="1"/>
  <c r="Q4" i="1"/>
  <c r="Q9" i="1"/>
  <c r="Q28" i="1"/>
  <c r="Q16" i="1"/>
  <c r="N67" i="1"/>
  <c r="M67" i="1"/>
  <c r="O67" i="1"/>
  <c r="AN67" i="1"/>
  <c r="M29" i="1"/>
  <c r="O29" i="1"/>
  <c r="N29" i="1"/>
  <c r="AN29" i="1"/>
  <c r="M33" i="1"/>
  <c r="O33" i="1"/>
  <c r="N33" i="1"/>
  <c r="AN33" i="1"/>
  <c r="M17" i="1"/>
  <c r="O17" i="1"/>
  <c r="N17" i="1"/>
  <c r="AN17" i="1"/>
  <c r="M41" i="1"/>
  <c r="O41" i="1"/>
  <c r="N41" i="1"/>
  <c r="AN41" i="1"/>
  <c r="O61" i="1"/>
  <c r="M61" i="1"/>
  <c r="N61" i="1"/>
  <c r="AN61" i="1"/>
  <c r="N62" i="1"/>
  <c r="O62" i="1"/>
  <c r="M62" i="1"/>
  <c r="AN62" i="1"/>
  <c r="O38" i="1"/>
  <c r="M38" i="1"/>
  <c r="N38" i="1"/>
  <c r="AN38" i="1"/>
  <c r="M49" i="1"/>
  <c r="O49" i="1"/>
  <c r="N49" i="1"/>
  <c r="AN49" i="1"/>
  <c r="M21" i="1"/>
  <c r="O21" i="1"/>
  <c r="N21" i="1"/>
  <c r="AN21" i="1"/>
  <c r="N44" i="1"/>
  <c r="M44" i="1"/>
  <c r="O44" i="1"/>
  <c r="AN44" i="1"/>
  <c r="N66" i="1"/>
  <c r="O66" i="1"/>
  <c r="M66" i="1"/>
  <c r="AN66" i="1"/>
  <c r="N23" i="1"/>
  <c r="O23" i="1"/>
  <c r="M23" i="1"/>
  <c r="AN23" i="1"/>
  <c r="N27" i="1"/>
  <c r="O27" i="1"/>
  <c r="M27" i="1"/>
  <c r="AN27" i="1"/>
  <c r="M3" i="1"/>
  <c r="O3" i="1"/>
  <c r="N3" i="1"/>
  <c r="AN3" i="1"/>
  <c r="N70" i="1"/>
  <c r="M70" i="1"/>
  <c r="O70" i="1"/>
  <c r="AN70" i="1"/>
  <c r="M60" i="1"/>
  <c r="O60" i="1"/>
  <c r="N60" i="1"/>
  <c r="AN60" i="1"/>
  <c r="M57" i="1"/>
  <c r="O57" i="1"/>
  <c r="N57" i="1"/>
  <c r="AN57" i="1"/>
  <c r="K27" i="1"/>
  <c r="N5" i="1"/>
  <c r="O5" i="1"/>
  <c r="M5" i="1"/>
  <c r="AN5" i="1"/>
  <c r="N48" i="1"/>
  <c r="M48" i="1"/>
  <c r="O48" i="1"/>
  <c r="AN48" i="1"/>
  <c r="N35" i="1"/>
  <c r="O35" i="1"/>
  <c r="M35" i="1"/>
  <c r="AN35" i="1"/>
  <c r="M37" i="1"/>
  <c r="O37" i="1"/>
  <c r="N37" i="1"/>
  <c r="AN37" i="1"/>
  <c r="O15" i="1"/>
  <c r="M15" i="1"/>
  <c r="N15" i="1"/>
  <c r="AN15" i="1"/>
  <c r="N19" i="1"/>
  <c r="O19" i="1"/>
  <c r="M19" i="1"/>
  <c r="AN19" i="1"/>
  <c r="N43" i="1"/>
  <c r="O43" i="1"/>
  <c r="M43" i="1"/>
  <c r="AN43" i="1"/>
  <c r="M11" i="1"/>
  <c r="O11" i="1"/>
  <c r="N11" i="1"/>
  <c r="AN11" i="1"/>
  <c r="M45" i="1"/>
  <c r="O45" i="1"/>
  <c r="N45" i="1"/>
  <c r="AN45" i="1"/>
  <c r="N73" i="1"/>
  <c r="M73" i="1"/>
  <c r="O73" i="1"/>
  <c r="N55" i="1"/>
  <c r="O55" i="1"/>
  <c r="M55" i="1"/>
  <c r="AN55" i="1"/>
  <c r="N63" i="1"/>
  <c r="M63" i="1"/>
  <c r="O63" i="1"/>
  <c r="AN63" i="1"/>
  <c r="N39" i="1"/>
  <c r="O39" i="1"/>
  <c r="M39" i="1"/>
  <c r="AN39" i="1"/>
  <c r="N47" i="1"/>
  <c r="O47" i="1"/>
  <c r="M47" i="1"/>
  <c r="AN47" i="1"/>
  <c r="O69" i="1"/>
  <c r="M69" i="1"/>
  <c r="N69" i="1"/>
  <c r="AN69" i="1"/>
  <c r="O65" i="1"/>
  <c r="M65" i="1"/>
  <c r="N65" i="1"/>
  <c r="AN65" i="1"/>
  <c r="O46" i="1"/>
  <c r="M46" i="1"/>
  <c r="N46" i="1"/>
  <c r="AN46" i="1"/>
  <c r="M7" i="1"/>
  <c r="O7" i="1"/>
  <c r="N7" i="1"/>
  <c r="AN7" i="1"/>
  <c r="N51" i="1"/>
  <c r="O51" i="1"/>
  <c r="M51" i="1"/>
  <c r="AN51" i="1"/>
  <c r="O54" i="1"/>
  <c r="M54" i="1"/>
  <c r="N54" i="1"/>
  <c r="AN54" i="1"/>
  <c r="N59" i="1"/>
  <c r="M59" i="1"/>
  <c r="O59" i="1"/>
  <c r="AN59" i="1"/>
  <c r="O71" i="1"/>
  <c r="M71" i="1"/>
  <c r="N71" i="1"/>
  <c r="AN71" i="1"/>
  <c r="N31" i="1"/>
  <c r="O31" i="1"/>
  <c r="M31" i="1"/>
  <c r="AN31" i="1"/>
  <c r="K74" i="1"/>
  <c r="N74" i="1"/>
  <c r="M74" i="1"/>
  <c r="O74" i="1"/>
  <c r="N52" i="1"/>
  <c r="M52" i="1"/>
  <c r="O52" i="1"/>
  <c r="AN52" i="1"/>
  <c r="N13" i="1"/>
  <c r="O13" i="1"/>
  <c r="M13" i="1"/>
  <c r="AN13" i="1"/>
  <c r="P25" i="1"/>
  <c r="Q8" i="1"/>
  <c r="Q40" i="1"/>
  <c r="Q32" i="1"/>
  <c r="Q64" i="1"/>
  <c r="Q14" i="1"/>
  <c r="K54" i="1"/>
  <c r="K31" i="1"/>
  <c r="Q24" i="1"/>
  <c r="Q42" i="1"/>
  <c r="P53" i="1"/>
  <c r="K47" i="1"/>
  <c r="Q22" i="1"/>
  <c r="Q10" i="1"/>
  <c r="Q26" i="1"/>
  <c r="Q2" i="1"/>
  <c r="K11" i="1"/>
  <c r="Q58" i="1"/>
  <c r="K65" i="1"/>
  <c r="Q72" i="1"/>
  <c r="S76" i="1"/>
  <c r="AL76" i="1" s="1"/>
  <c r="Q25" i="1"/>
  <c r="Q6" i="1"/>
  <c r="K71" i="1"/>
  <c r="K38" i="1"/>
  <c r="Q75" i="1"/>
  <c r="P64" i="1"/>
  <c r="P8" i="1"/>
  <c r="P32" i="1"/>
  <c r="P68" i="1"/>
  <c r="K21" i="1"/>
  <c r="K57" i="1"/>
  <c r="K66" i="1"/>
  <c r="K13" i="1"/>
  <c r="K61" i="1"/>
  <c r="K59" i="1"/>
  <c r="K39" i="1"/>
  <c r="K29" i="1"/>
  <c r="K33" i="1"/>
  <c r="K41" i="1"/>
  <c r="Q53" i="1"/>
  <c r="Q34" i="1"/>
  <c r="Q50" i="1"/>
  <c r="P12" i="1"/>
  <c r="R12" i="1" s="1"/>
  <c r="P36" i="1"/>
  <c r="R36" i="1" s="1"/>
  <c r="P18" i="1"/>
  <c r="P9" i="1"/>
  <c r="R9" i="1" s="1"/>
  <c r="P34" i="1"/>
  <c r="P50" i="1"/>
  <c r="P42" i="1"/>
  <c r="K49" i="1"/>
  <c r="P16" i="1"/>
  <c r="R16" i="1" s="1"/>
  <c r="P40" i="1"/>
  <c r="P30" i="1"/>
  <c r="P10" i="1"/>
  <c r="P28" i="1"/>
  <c r="P26" i="1"/>
  <c r="K60" i="1"/>
  <c r="K45" i="1"/>
  <c r="K37" i="1"/>
  <c r="P75" i="1"/>
  <c r="P4" i="1"/>
  <c r="P20" i="1"/>
  <c r="P56" i="1"/>
  <c r="R56" i="1" s="1"/>
  <c r="P24" i="1"/>
  <c r="P6" i="1"/>
  <c r="P22" i="1"/>
  <c r="P14" i="1"/>
  <c r="P58" i="1"/>
  <c r="P72" i="1"/>
  <c r="K7" i="1"/>
  <c r="K63" i="1"/>
  <c r="K51" i="1"/>
  <c r="K55" i="1"/>
  <c r="K15" i="1"/>
  <c r="K43" i="1"/>
  <c r="K35" i="1"/>
  <c r="K44" i="1"/>
  <c r="K19" i="1"/>
  <c r="K5" i="1"/>
  <c r="K70" i="1"/>
  <c r="K52" i="1"/>
  <c r="K69" i="1"/>
  <c r="K46" i="1"/>
  <c r="K73" i="1"/>
  <c r="K67" i="1"/>
  <c r="K62" i="1"/>
  <c r="P49" i="1" l="1"/>
  <c r="R68" i="1"/>
  <c r="Q27" i="1"/>
  <c r="Q17" i="1"/>
  <c r="R2" i="1"/>
  <c r="S2" i="1" s="1"/>
  <c r="AL2" i="1" s="1"/>
  <c r="R30" i="1"/>
  <c r="Q19" i="1"/>
  <c r="R4" i="1"/>
  <c r="S4" i="1" s="1"/>
  <c r="AL4" i="1" s="1"/>
  <c r="R24" i="1"/>
  <c r="S24" i="1" s="1"/>
  <c r="AL24" i="1" s="1"/>
  <c r="R18" i="1"/>
  <c r="S18" i="1" s="1"/>
  <c r="Q62" i="1"/>
  <c r="R22" i="1"/>
  <c r="S22" i="1" s="1"/>
  <c r="Q74" i="1"/>
  <c r="P11" i="1"/>
  <c r="R20" i="1"/>
  <c r="S20" i="1" s="1"/>
  <c r="AL20" i="1" s="1"/>
  <c r="R32" i="1"/>
  <c r="S32" i="1" s="1"/>
  <c r="AL32" i="1" s="1"/>
  <c r="R64" i="1"/>
  <c r="Q69" i="1"/>
  <c r="Q37" i="1"/>
  <c r="Q31" i="1"/>
  <c r="Q59" i="1"/>
  <c r="P65" i="1"/>
  <c r="P35" i="1"/>
  <c r="Q3" i="1"/>
  <c r="Q41" i="1"/>
  <c r="P29" i="1"/>
  <c r="Q11" i="1"/>
  <c r="R28" i="1"/>
  <c r="S28" i="1" s="1"/>
  <c r="P19" i="1"/>
  <c r="P37" i="1"/>
  <c r="P48" i="1"/>
  <c r="Q5" i="1"/>
  <c r="P27" i="1"/>
  <c r="R27" i="1" s="1"/>
  <c r="S27" i="1" s="1"/>
  <c r="Q66" i="1"/>
  <c r="P38" i="1"/>
  <c r="Q61" i="1"/>
  <c r="Q29" i="1"/>
  <c r="R72" i="1"/>
  <c r="S72" i="1" s="1"/>
  <c r="R50" i="1"/>
  <c r="S50" i="1" s="1"/>
  <c r="R14" i="1"/>
  <c r="S14" i="1" s="1"/>
  <c r="R6" i="1"/>
  <c r="S6" i="1" s="1"/>
  <c r="R26" i="1"/>
  <c r="S26" i="1" s="1"/>
  <c r="AL26" i="1" s="1"/>
  <c r="R40" i="1"/>
  <c r="S40" i="1" s="1"/>
  <c r="AL40" i="1" s="1"/>
  <c r="R25" i="1"/>
  <c r="S25" i="1" s="1"/>
  <c r="AL25" i="1" s="1"/>
  <c r="R75" i="1"/>
  <c r="S75" i="1" s="1"/>
  <c r="AL75" i="1" s="1"/>
  <c r="P17" i="1"/>
  <c r="R8" i="1"/>
  <c r="S8" i="1" s="1"/>
  <c r="AL8" i="1" s="1"/>
  <c r="R42" i="1"/>
  <c r="S42" i="1" s="1"/>
  <c r="Q57" i="1"/>
  <c r="Q67" i="1"/>
  <c r="P47" i="1"/>
  <c r="P41" i="1"/>
  <c r="Q33" i="1"/>
  <c r="P62" i="1"/>
  <c r="R62" i="1" s="1"/>
  <c r="S62" i="1" s="1"/>
  <c r="P59" i="1"/>
  <c r="R58" i="1"/>
  <c r="S58" i="1" s="1"/>
  <c r="P66" i="1"/>
  <c r="P33" i="1"/>
  <c r="P43" i="1"/>
  <c r="P15" i="1"/>
  <c r="P5" i="1"/>
  <c r="P74" i="1"/>
  <c r="Q23" i="1"/>
  <c r="R53" i="1"/>
  <c r="S53" i="1" s="1"/>
  <c r="AL53" i="1" s="1"/>
  <c r="Q73" i="1"/>
  <c r="Q13" i="1"/>
  <c r="Q71" i="1"/>
  <c r="Q44" i="1"/>
  <c r="Q7" i="1"/>
  <c r="Q54" i="1"/>
  <c r="Q21" i="1"/>
  <c r="Q46" i="1"/>
  <c r="Q45" i="1"/>
  <c r="Q51" i="1"/>
  <c r="R10" i="1"/>
  <c r="S10" i="1" s="1"/>
  <c r="AL10" i="1" s="1"/>
  <c r="R34" i="1"/>
  <c r="S34" i="1" s="1"/>
  <c r="AL34" i="1" s="1"/>
  <c r="P45" i="1"/>
  <c r="P60" i="1"/>
  <c r="P69" i="1"/>
  <c r="P13" i="1"/>
  <c r="S30" i="1"/>
  <c r="AL30" i="1" s="1"/>
  <c r="S56" i="1"/>
  <c r="AL56" i="1" s="1"/>
  <c r="Q39" i="1"/>
  <c r="Q60" i="1"/>
  <c r="P52" i="1"/>
  <c r="P61" i="1"/>
  <c r="Q65" i="1"/>
  <c r="P39" i="1"/>
  <c r="P63" i="1"/>
  <c r="P7" i="1"/>
  <c r="Q43" i="1"/>
  <c r="P21" i="1"/>
  <c r="P23" i="1"/>
  <c r="Q70" i="1"/>
  <c r="S36" i="1"/>
  <c r="AL36" i="1" s="1"/>
  <c r="Q63" i="1"/>
  <c r="Q52" i="1"/>
  <c r="P67" i="1"/>
  <c r="P70" i="1"/>
  <c r="P57" i="1"/>
  <c r="Q47" i="1"/>
  <c r="Q55" i="1"/>
  <c r="P55" i="1"/>
  <c r="Q15" i="1"/>
  <c r="Q49" i="1"/>
  <c r="R49" i="1" s="1"/>
  <c r="S68" i="1"/>
  <c r="AL68" i="1" s="1"/>
  <c r="S16" i="1"/>
  <c r="AL16" i="1" s="1"/>
  <c r="P44" i="1"/>
  <c r="AL18" i="1"/>
  <c r="S12" i="1"/>
  <c r="AL12" i="1" s="1"/>
  <c r="P31" i="1"/>
  <c r="P51" i="1"/>
  <c r="P73" i="1"/>
  <c r="S9" i="1"/>
  <c r="AL9" i="1" s="1"/>
  <c r="P3" i="1"/>
  <c r="S64" i="1"/>
  <c r="AL64" i="1" s="1"/>
  <c r="P54" i="1"/>
  <c r="P71" i="1"/>
  <c r="P46" i="1"/>
  <c r="Q35" i="1"/>
  <c r="Q38" i="1"/>
  <c r="Q48" i="1"/>
  <c r="AL28" i="1" l="1"/>
  <c r="R17" i="1"/>
  <c r="S17" i="1" s="1"/>
  <c r="R19" i="1"/>
  <c r="S19" i="1" s="1"/>
  <c r="AL19" i="1" s="1"/>
  <c r="R65" i="1"/>
  <c r="S65" i="1" s="1"/>
  <c r="AL65" i="1" s="1"/>
  <c r="AL22" i="1"/>
  <c r="R3" i="1"/>
  <c r="S3" i="1" s="1"/>
  <c r="AL3" i="1" s="1"/>
  <c r="R31" i="1"/>
  <c r="R5" i="1"/>
  <c r="S5" i="1" s="1"/>
  <c r="AL5" i="1" s="1"/>
  <c r="R74" i="1"/>
  <c r="S74" i="1" s="1"/>
  <c r="AL14" i="1"/>
  <c r="R61" i="1"/>
  <c r="S61" i="1" s="1"/>
  <c r="R59" i="1"/>
  <c r="S59" i="1" s="1"/>
  <c r="R11" i="1"/>
  <c r="S11" i="1" s="1"/>
  <c r="R29" i="1"/>
  <c r="S29" i="1" s="1"/>
  <c r="R35" i="1"/>
  <c r="S35" i="1" s="1"/>
  <c r="R48" i="1"/>
  <c r="S48" i="1" s="1"/>
  <c r="AL48" i="1" s="1"/>
  <c r="R37" i="1"/>
  <c r="S37" i="1" s="1"/>
  <c r="R38" i="1"/>
  <c r="R69" i="1"/>
  <c r="S69" i="1" s="1"/>
  <c r="AL69" i="1" s="1"/>
  <c r="R41" i="1"/>
  <c r="S41" i="1" s="1"/>
  <c r="R66" i="1"/>
  <c r="S66" i="1" s="1"/>
  <c r="AL66" i="1" s="1"/>
  <c r="AL72" i="1"/>
  <c r="R73" i="1"/>
  <c r="S73" i="1" s="1"/>
  <c r="AL73" i="1" s="1"/>
  <c r="R47" i="1"/>
  <c r="S47" i="1" s="1"/>
  <c r="AL47" i="1" s="1"/>
  <c r="AL6" i="1"/>
  <c r="R57" i="1"/>
  <c r="R7" i="1"/>
  <c r="S7" i="1" s="1"/>
  <c r="AL7" i="1" s="1"/>
  <c r="AL50" i="1"/>
  <c r="R43" i="1"/>
  <c r="S43" i="1" s="1"/>
  <c r="AL43" i="1" s="1"/>
  <c r="R33" i="1"/>
  <c r="S33" i="1" s="1"/>
  <c r="AL33" i="1" s="1"/>
  <c r="AL42" i="1"/>
  <c r="R45" i="1"/>
  <c r="R54" i="1"/>
  <c r="S54" i="1" s="1"/>
  <c r="R51" i="1"/>
  <c r="S51" i="1" s="1"/>
  <c r="R67" i="1"/>
  <c r="S67" i="1" s="1"/>
  <c r="R60" i="1"/>
  <c r="S60" i="1" s="1"/>
  <c r="AL60" i="1" s="1"/>
  <c r="R46" i="1"/>
  <c r="S46" i="1" s="1"/>
  <c r="AL46" i="1" s="1"/>
  <c r="R15" i="1"/>
  <c r="S15" i="1" s="1"/>
  <c r="AL15" i="1" s="1"/>
  <c r="R23" i="1"/>
  <c r="S23" i="1" s="1"/>
  <c r="AL23" i="1" s="1"/>
  <c r="R44" i="1"/>
  <c r="S44" i="1" s="1"/>
  <c r="AL58" i="1"/>
  <c r="R70" i="1"/>
  <c r="S70" i="1" s="1"/>
  <c r="R39" i="1"/>
  <c r="S39" i="1" s="1"/>
  <c r="AL39" i="1" s="1"/>
  <c r="S45" i="1"/>
  <c r="AL45" i="1" s="1"/>
  <c r="R13" i="1"/>
  <c r="S13" i="1" s="1"/>
  <c r="AL13" i="1" s="1"/>
  <c r="R71" i="1"/>
  <c r="S71" i="1" s="1"/>
  <c r="R55" i="1"/>
  <c r="S55" i="1" s="1"/>
  <c r="R21" i="1"/>
  <c r="S21" i="1" s="1"/>
  <c r="S49" i="1"/>
  <c r="AL49" i="1" s="1"/>
  <c r="S38" i="1"/>
  <c r="AL38" i="1" s="1"/>
  <c r="AL27" i="1"/>
  <c r="R52" i="1"/>
  <c r="S57" i="1"/>
  <c r="AL57" i="1" s="1"/>
  <c r="AL62" i="1"/>
  <c r="R63" i="1"/>
  <c r="S31" i="1"/>
  <c r="AL31" i="1" s="1"/>
  <c r="AL17" i="1" l="1"/>
  <c r="AL59" i="1"/>
  <c r="AL11" i="1"/>
  <c r="AL74" i="1"/>
  <c r="AL29" i="1"/>
  <c r="AL61" i="1"/>
  <c r="AL35" i="1"/>
  <c r="AL37" i="1"/>
  <c r="AL41" i="1"/>
  <c r="AL71" i="1"/>
  <c r="AL54" i="1"/>
  <c r="AL67" i="1"/>
  <c r="AL55" i="1"/>
  <c r="AL51" i="1"/>
  <c r="AL70" i="1"/>
  <c r="AL44" i="1"/>
  <c r="AL21" i="1"/>
  <c r="S63" i="1"/>
  <c r="AL63" i="1" s="1"/>
  <c r="S52" i="1"/>
  <c r="AL52" i="1" s="1"/>
</calcChain>
</file>

<file path=xl/sharedStrings.xml><?xml version="1.0" encoding="utf-8"?>
<sst xmlns="http://schemas.openxmlformats.org/spreadsheetml/2006/main" count="810" uniqueCount="149">
  <si>
    <t>金属源用量/mg</t>
    <phoneticPr fontId="2" type="noConversion"/>
  </si>
  <si>
    <r>
      <t>H</t>
    </r>
    <r>
      <rPr>
        <sz val="8"/>
        <rFont val="Calibri"/>
        <family val="2"/>
        <scheme val="minor"/>
      </rPr>
      <t>2</t>
    </r>
    <r>
      <rPr>
        <sz val="11"/>
        <rFont val="Calibri"/>
        <family val="3"/>
        <charset val="134"/>
        <scheme val="minor"/>
      </rPr>
      <t>BPDC</t>
    </r>
    <r>
      <rPr>
        <sz val="11"/>
        <rFont val="Calibri"/>
        <family val="2"/>
        <scheme val="minor"/>
      </rPr>
      <t>/mg</t>
    </r>
    <phoneticPr fontId="2" type="noConversion"/>
  </si>
  <si>
    <t>DMF用量/ml</t>
  </si>
  <si>
    <t>HCOOH/ml</t>
  </si>
  <si>
    <t>HCOOH纯度</t>
  </si>
  <si>
    <r>
      <t>H</t>
    </r>
    <r>
      <rPr>
        <sz val="8"/>
        <rFont val="Calibri"/>
        <family val="3"/>
        <charset val="134"/>
        <scheme val="minor"/>
      </rPr>
      <t>2</t>
    </r>
    <r>
      <rPr>
        <sz val="11"/>
        <rFont val="Calibri"/>
        <family val="2"/>
        <scheme val="minor"/>
      </rPr>
      <t>O/ml</t>
    </r>
  </si>
  <si>
    <t>t/h</t>
    <phoneticPr fontId="2" type="noConversion"/>
  </si>
  <si>
    <t>T</t>
    <phoneticPr fontId="2" type="noConversion"/>
  </si>
  <si>
    <t>nBPDC</t>
    <phoneticPr fontId="6" type="noConversion"/>
  </si>
  <si>
    <t>n金属源</t>
    <phoneticPr fontId="6" type="noConversion"/>
  </si>
  <si>
    <t>n甲酸</t>
    <phoneticPr fontId="6" type="noConversion"/>
  </si>
  <si>
    <r>
      <t>n</t>
    </r>
    <r>
      <rPr>
        <sz val="11"/>
        <rFont val="Calibri"/>
        <family val="2"/>
        <scheme val="minor"/>
      </rPr>
      <t>H</t>
    </r>
    <r>
      <rPr>
        <sz val="8"/>
        <rFont val="Calibri"/>
        <family val="3"/>
        <charset val="134"/>
        <scheme val="minor"/>
      </rPr>
      <t>2</t>
    </r>
    <r>
      <rPr>
        <sz val="11"/>
        <rFont val="Calibri"/>
        <family val="2"/>
        <scheme val="minor"/>
      </rPr>
      <t>O</t>
    </r>
    <phoneticPr fontId="6" type="noConversion"/>
  </si>
  <si>
    <t>Ndmf</t>
    <phoneticPr fontId="2" type="noConversion"/>
  </si>
  <si>
    <t>总n</t>
    <phoneticPr fontId="6" type="noConversion"/>
  </si>
  <si>
    <t>thickness mean</t>
    <phoneticPr fontId="2" type="noConversion"/>
  </si>
  <si>
    <t>thickness std</t>
    <phoneticPr fontId="2" type="noConversion"/>
  </si>
  <si>
    <t>length mean</t>
    <phoneticPr fontId="2" type="noConversion"/>
  </si>
  <si>
    <t>length std</t>
    <phoneticPr fontId="2" type="noConversion"/>
  </si>
  <si>
    <t>thcikness/length mean</t>
    <phoneticPr fontId="2" type="noConversion"/>
  </si>
  <si>
    <t>thcikness/length std</t>
    <phoneticPr fontId="2" type="noConversion"/>
  </si>
  <si>
    <t>20171004-37-22</t>
  </si>
  <si>
    <t>20171007-38-6</t>
  </si>
  <si>
    <t>20171003-35-8</t>
  </si>
  <si>
    <t>201711-20-45-6</t>
  </si>
  <si>
    <t>20171003-35-35</t>
  </si>
  <si>
    <t>20171009-39-21</t>
    <phoneticPr fontId="2" type="noConversion"/>
  </si>
  <si>
    <t>45-13</t>
    <phoneticPr fontId="2" type="noConversion"/>
  </si>
  <si>
    <t>20171004-36-37</t>
  </si>
  <si>
    <t>20171009-39-9</t>
  </si>
  <si>
    <t>20171009-39-4</t>
  </si>
  <si>
    <t>20171009-39-2</t>
  </si>
  <si>
    <t>20171009-39-7</t>
  </si>
  <si>
    <t>20171007-38-11</t>
  </si>
  <si>
    <t>20171004-37-18</t>
  </si>
  <si>
    <t>20171009-39-23</t>
    <phoneticPr fontId="2" type="noConversion"/>
  </si>
  <si>
    <t>20171003-35-28</t>
    <phoneticPr fontId="2" type="noConversion"/>
  </si>
  <si>
    <t>20171003-35-5</t>
  </si>
  <si>
    <t>20171004-37-28</t>
  </si>
  <si>
    <t>20171003-35-1</t>
    <phoneticPr fontId="2" type="noConversion"/>
  </si>
  <si>
    <t>20171007-38-20</t>
  </si>
  <si>
    <t>20171004-37-32</t>
  </si>
  <si>
    <t>20171003-35-2</t>
    <phoneticPr fontId="2" type="noConversion"/>
  </si>
  <si>
    <t>47-12</t>
  </si>
  <si>
    <t>20171009-38-32</t>
  </si>
  <si>
    <t>20171009-38-30</t>
  </si>
  <si>
    <t>20171009-38-40</t>
  </si>
  <si>
    <t>20171009-38-38</t>
  </si>
  <si>
    <t>20171007-38-1</t>
    <phoneticPr fontId="2" type="noConversion"/>
  </si>
  <si>
    <t>20171009-38-28</t>
  </si>
  <si>
    <t>20171009-38-26</t>
  </si>
  <si>
    <t>20171009-39-14</t>
  </si>
  <si>
    <t>20171009-39-10</t>
  </si>
  <si>
    <t>20171009-38-29</t>
  </si>
  <si>
    <t>20171009-38-37</t>
  </si>
  <si>
    <t>20171009-38-34</t>
  </si>
  <si>
    <t>20171009-38-25</t>
  </si>
  <si>
    <t>20171004-36-31</t>
  </si>
  <si>
    <t>20171004-37-2</t>
  </si>
  <si>
    <t>20171004-36-34</t>
  </si>
  <si>
    <t>20171004-36-27</t>
  </si>
  <si>
    <t>20171004-36-33</t>
  </si>
  <si>
    <t>20171004-36-35</t>
  </si>
  <si>
    <t>20171004-36-29</t>
  </si>
  <si>
    <t>20171004-36-23</t>
  </si>
  <si>
    <t>20171004-37-15</t>
  </si>
  <si>
    <t>20171004-36-25</t>
  </si>
  <si>
    <t>20171003-35-9</t>
    <phoneticPr fontId="2" type="noConversion"/>
  </si>
  <si>
    <t>20171003-35-3</t>
  </si>
  <si>
    <t>20171004-36-32</t>
  </si>
  <si>
    <t>20171003-35-26</t>
  </si>
  <si>
    <t>20171004-36-28</t>
  </si>
  <si>
    <t>20171004-36-30</t>
  </si>
  <si>
    <t>20171004-36-22</t>
    <phoneticPr fontId="2" type="noConversion"/>
  </si>
  <si>
    <t>20171004-36-39</t>
  </si>
  <si>
    <t>20171004-36-26</t>
  </si>
  <si>
    <t>20171003-35-12</t>
    <phoneticPr fontId="2" type="noConversion"/>
  </si>
  <si>
    <t>20171003-35-36</t>
  </si>
  <si>
    <t>20171003-35-34</t>
  </si>
  <si>
    <t>20171004-36-7</t>
    <phoneticPr fontId="2" type="noConversion"/>
  </si>
  <si>
    <t>20171009-38-22</t>
  </si>
  <si>
    <t>50-10</t>
    <phoneticPr fontId="2" type="noConversion"/>
  </si>
  <si>
    <t>51-1</t>
    <phoneticPr fontId="2" type="noConversion"/>
  </si>
  <si>
    <t>50-1</t>
    <phoneticPr fontId="2" type="noConversion"/>
  </si>
  <si>
    <t>51-9</t>
    <phoneticPr fontId="2" type="noConversion"/>
  </si>
  <si>
    <t>50-9</t>
    <phoneticPr fontId="2" type="noConversion"/>
  </si>
  <si>
    <t>37-13</t>
  </si>
  <si>
    <t>40-6</t>
    <phoneticPr fontId="6" type="noConversion"/>
  </si>
  <si>
    <t>41-5</t>
    <phoneticPr fontId="6" type="noConversion"/>
  </si>
  <si>
    <t>46-11</t>
    <phoneticPr fontId="6" type="noConversion"/>
  </si>
  <si>
    <t>46-4</t>
    <phoneticPr fontId="6" type="noConversion"/>
  </si>
  <si>
    <t>49-12</t>
    <phoneticPr fontId="6" type="noConversion"/>
  </si>
  <si>
    <t>52-1</t>
    <phoneticPr fontId="6" type="noConversion"/>
  </si>
  <si>
    <t>编号</t>
    <phoneticPr fontId="2" type="noConversion"/>
  </si>
  <si>
    <t>39-16</t>
  </si>
  <si>
    <t>38-15-1</t>
  </si>
  <si>
    <t>36-38</t>
  </si>
  <si>
    <t>51-7</t>
    <phoneticPr fontId="6" type="noConversion"/>
  </si>
  <si>
    <t>52-12</t>
    <phoneticPr fontId="6" type="noConversion"/>
  </si>
  <si>
    <t>52-9</t>
    <phoneticPr fontId="6" type="noConversion"/>
  </si>
  <si>
    <t>C</t>
  </si>
  <si>
    <t>mix phase</t>
  </si>
  <si>
    <t>C</t>
    <phoneticPr fontId="2" type="noConversion"/>
  </si>
  <si>
    <t>C</t>
    <phoneticPr fontId="2" type="noConversion"/>
  </si>
  <si>
    <t>mix phase</t>
    <phoneticPr fontId="2" type="noConversion"/>
  </si>
  <si>
    <t>C</t>
    <phoneticPr fontId="2" type="noConversion"/>
  </si>
  <si>
    <t>fitting DMF</t>
    <phoneticPr fontId="2" type="noConversion"/>
  </si>
  <si>
    <t>fitting Hf12/Hf6</t>
    <phoneticPr fontId="2" type="noConversion"/>
  </si>
  <si>
    <t>类别</t>
    <phoneticPr fontId="2" type="noConversion"/>
  </si>
  <si>
    <t>对应到原始编号</t>
    <phoneticPr fontId="2" type="noConversion"/>
  </si>
  <si>
    <t>20171009-39-21</t>
  </si>
  <si>
    <t>45-13</t>
  </si>
  <si>
    <t>20171009-39-23</t>
  </si>
  <si>
    <t>20171003-35-28</t>
  </si>
  <si>
    <t>20171003-35-1</t>
  </si>
  <si>
    <t>20171003-35-2</t>
  </si>
  <si>
    <t>20171009-39-16</t>
  </si>
  <si>
    <t>20171007-38-1</t>
  </si>
  <si>
    <t>20171003-35-9</t>
  </si>
  <si>
    <t>20171004-36-22</t>
  </si>
  <si>
    <t>20171003-35-12</t>
  </si>
  <si>
    <t>20171004-36-7</t>
  </si>
  <si>
    <t>50-10</t>
  </si>
  <si>
    <t>51-1</t>
  </si>
  <si>
    <t>50-1</t>
  </si>
  <si>
    <t>51-9</t>
  </si>
  <si>
    <t>50-9</t>
  </si>
  <si>
    <t>40-6</t>
  </si>
  <si>
    <t>41-5</t>
  </si>
  <si>
    <t>46-11</t>
  </si>
  <si>
    <t>46-4</t>
  </si>
  <si>
    <t>49-12</t>
  </si>
  <si>
    <t>52-1</t>
  </si>
  <si>
    <t>52-12</t>
  </si>
  <si>
    <t>52-9</t>
  </si>
  <si>
    <t>HCO2-(%)</t>
    <phoneticPr fontId="2" type="noConversion"/>
  </si>
  <si>
    <t>final HCO2H(%)</t>
    <phoneticPr fontId="2" type="noConversion"/>
  </si>
  <si>
    <t>metal(%)</t>
    <phoneticPr fontId="6" type="noConversion"/>
  </si>
  <si>
    <t>H2O(%)</t>
    <phoneticPr fontId="6" type="noConversion"/>
  </si>
  <si>
    <t>hcooh(%)</t>
    <phoneticPr fontId="6" type="noConversion"/>
  </si>
  <si>
    <t>DMF(%)</t>
    <phoneticPr fontId="2" type="noConversion"/>
  </si>
  <si>
    <t>b</t>
    <phoneticPr fontId="2" type="noConversion"/>
  </si>
  <si>
    <t>C</t>
    <phoneticPr fontId="2" type="noConversion"/>
  </si>
  <si>
    <t>BPDC(%)</t>
    <phoneticPr fontId="2" type="noConversion"/>
  </si>
  <si>
    <t>fitting solubility</t>
    <phoneticPr fontId="2" type="noConversion"/>
  </si>
  <si>
    <t>ligandmetalratio</t>
    <phoneticPr fontId="2" type="noConversion"/>
  </si>
  <si>
    <t>formate_formic</t>
  </si>
  <si>
    <t>20171004-37-18</t>
    <phoneticPr fontId="2" type="noConversion"/>
  </si>
  <si>
    <t>V总</t>
    <phoneticPr fontId="2" type="noConversion"/>
  </si>
  <si>
    <t>solubility of BPDC (%)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</si>
</sst>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_ "/>
    <numFmt numFmtId="165" formatCode="0.000_);[Red]\(0.000\)"/>
  </numFmts>
  <fonts count="15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3"/>
      <charset val="134"/>
      <scheme val="minor"/>
    </font>
    <font>
      <sz val="8"/>
      <name val="Calibri"/>
      <family val="2"/>
      <scheme val="minor"/>
    </font>
    <font>
      <sz val="11"/>
      <name val="Calibri"/>
      <family val="3"/>
      <charset val="134"/>
      <scheme val="minor"/>
    </font>
    <font>
      <sz val="8"/>
      <name val="Calibri"/>
      <family val="3"/>
      <charset val="134"/>
      <scheme val="minor"/>
    </font>
    <font>
      <sz val="9"/>
      <name val="Calibri"/>
      <family val="2"/>
      <charset val="134"/>
      <scheme val="minor"/>
    </font>
    <font>
      <sz val="11"/>
      <color theme="1"/>
      <name val="Calibri"/>
      <family val="3"/>
      <charset val="134"/>
      <scheme val="minor"/>
    </font>
    <font>
      <sz val="11"/>
      <color rgb="FF92D05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rgb="FF00B0F0"/>
      <name val="Calibri"/>
      <family val="3"/>
      <charset val="134"/>
      <scheme val="minor"/>
    </font>
    <font>
      <b/>
      <sz val="11"/>
      <name val="Calibri"/>
      <family val="3"/>
      <charset val="134"/>
      <scheme val="minor"/>
    </font>
    <font>
      <sz val="11"/>
      <color rgb="FFFF0000"/>
      <name val="Calibri"/>
      <family val="3"/>
      <charset val="134"/>
      <scheme val="minor"/>
    </font>
    <font>
      <sz val="11"/>
      <color rgb="FF92D050"/>
      <name val="Calibri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/>
    <xf numFmtId="0" fontId="0" fillId="0" borderId="1" xfId="0" applyFont="1" applyBorder="1" applyAlignment="1">
      <alignment horizontal="center"/>
    </xf>
    <xf numFmtId="0" fontId="0" fillId="0" borderId="1" xfId="0" applyFont="1" applyBorder="1"/>
    <xf numFmtId="0" fontId="0" fillId="0" borderId="1" xfId="0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164" fontId="1" fillId="0" borderId="1" xfId="0" applyNumberFormat="1" applyFont="1" applyFill="1" applyBorder="1" applyAlignment="1">
      <alignment horizontal="center"/>
    </xf>
    <xf numFmtId="165" fontId="1" fillId="0" borderId="1" xfId="0" applyNumberFormat="1" applyFont="1" applyFill="1" applyBorder="1" applyAlignment="1">
      <alignment horizontal="center"/>
    </xf>
    <xf numFmtId="0" fontId="1" fillId="0" borderId="0" xfId="0" applyFont="1" applyFill="1"/>
    <xf numFmtId="0" fontId="8" fillId="0" borderId="1" xfId="0" applyFont="1" applyFill="1" applyBorder="1" applyAlignment="1">
      <alignment vertical="center"/>
    </xf>
    <xf numFmtId="0" fontId="1" fillId="0" borderId="1" xfId="0" applyFont="1" applyFill="1" applyBorder="1"/>
    <xf numFmtId="0" fontId="7" fillId="0" borderId="1" xfId="0" applyFont="1" applyFill="1" applyBorder="1"/>
    <xf numFmtId="0" fontId="10" fillId="2" borderId="1" xfId="0" applyFont="1" applyFill="1" applyBorder="1"/>
    <xf numFmtId="0" fontId="11" fillId="2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 vertical="center"/>
    </xf>
    <xf numFmtId="0" fontId="11" fillId="0" borderId="0" xfId="0" applyFont="1"/>
    <xf numFmtId="0" fontId="7" fillId="2" borderId="1" xfId="0" applyFont="1" applyFill="1" applyBorder="1"/>
    <xf numFmtId="0" fontId="7" fillId="3" borderId="1" xfId="0" applyFont="1" applyFill="1" applyBorder="1"/>
    <xf numFmtId="0" fontId="7" fillId="0" borderId="1" xfId="0" applyFont="1" applyFill="1" applyBorder="1" applyAlignment="1">
      <alignment vertical="center"/>
    </xf>
    <xf numFmtId="0" fontId="0" fillId="0" borderId="1" xfId="0" applyFont="1" applyFill="1" applyBorder="1"/>
    <xf numFmtId="49" fontId="7" fillId="0" borderId="1" xfId="0" applyNumberFormat="1" applyFont="1" applyFill="1" applyBorder="1"/>
    <xf numFmtId="49" fontId="7" fillId="0" borderId="1" xfId="0" applyNumberFormat="1" applyFont="1" applyFill="1" applyBorder="1" applyAlignment="1">
      <alignment vertic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7" fillId="0" borderId="0" xfId="0" applyFont="1"/>
    <xf numFmtId="0" fontId="7" fillId="3" borderId="1" xfId="0" applyFont="1" applyFill="1" applyBorder="1" applyAlignment="1">
      <alignment horizontal="center" vertical="center"/>
    </xf>
    <xf numFmtId="0" fontId="7" fillId="3" borderId="0" xfId="0" applyFont="1" applyFill="1"/>
    <xf numFmtId="0" fontId="7" fillId="3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vertical="center"/>
    </xf>
    <xf numFmtId="0" fontId="0" fillId="0" borderId="1" xfId="0" applyFont="1" applyFill="1" applyBorder="1" applyAlignment="1">
      <alignment horizontal="left" vertical="center"/>
    </xf>
    <xf numFmtId="0" fontId="1" fillId="0" borderId="0" xfId="0" applyFont="1"/>
    <xf numFmtId="0" fontId="4" fillId="0" borderId="0" xfId="0" applyFont="1"/>
    <xf numFmtId="0" fontId="12" fillId="2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vertical="center"/>
    </xf>
    <xf numFmtId="0" fontId="0" fillId="0" borderId="1" xfId="0" applyBorder="1"/>
    <xf numFmtId="0" fontId="11" fillId="0" borderId="1" xfId="0" applyFont="1" applyBorder="1"/>
    <xf numFmtId="0" fontId="7" fillId="0" borderId="1" xfId="0" applyFont="1" applyBorder="1"/>
    <xf numFmtId="0" fontId="9" fillId="0" borderId="0" xfId="0" applyFont="1" applyFill="1"/>
    <xf numFmtId="0" fontId="0" fillId="0" borderId="0" xfId="0" applyFont="1" applyFill="1"/>
    <xf numFmtId="0" fontId="0" fillId="0" borderId="0" xfId="0" applyFill="1" applyAlignment="1">
      <alignment vertical="center"/>
    </xf>
    <xf numFmtId="0" fontId="9" fillId="0" borderId="1" xfId="0" applyFont="1" applyFill="1" applyBorder="1"/>
    <xf numFmtId="0" fontId="0" fillId="0" borderId="1" xfId="0" applyFill="1" applyBorder="1" applyAlignment="1">
      <alignment vertical="center"/>
    </xf>
    <xf numFmtId="49" fontId="0" fillId="0" borderId="1" xfId="0" applyNumberFormat="1" applyFont="1" applyFill="1" applyBorder="1" applyAlignment="1">
      <alignment vertical="center"/>
    </xf>
    <xf numFmtId="0" fontId="1" fillId="0" borderId="0" xfId="0" applyFont="1" applyFill="1" applyBorder="1"/>
    <xf numFmtId="0" fontId="4" fillId="0" borderId="0" xfId="0" applyFont="1" applyFill="1" applyBorder="1" applyAlignment="1">
      <alignment horizontal="center" vertical="center"/>
    </xf>
    <xf numFmtId="0" fontId="0" fillId="0" borderId="0" xfId="0" applyFill="1"/>
    <xf numFmtId="0" fontId="13" fillId="0" borderId="1" xfId="0" applyFont="1" applyFill="1" applyBorder="1"/>
    <xf numFmtId="49" fontId="13" fillId="0" borderId="1" xfId="0" applyNumberFormat="1" applyFont="1" applyFill="1" applyBorder="1"/>
    <xf numFmtId="0" fontId="14" fillId="0" borderId="1" xfId="0" applyFont="1" applyFill="1" applyBorder="1"/>
    <xf numFmtId="0" fontId="7" fillId="0" borderId="2" xfId="0" applyFont="1" applyFill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06"/>
  <sheetViews>
    <sheetView tabSelected="1" workbookViewId="0">
      <selection sqref="A1:B1048576"/>
    </sheetView>
  </sheetViews>
  <sheetFormatPr defaultRowHeight="14.4"/>
  <cols>
    <col min="1" max="1" width="16.44140625" style="17" customWidth="1"/>
    <col min="2" max="2" width="16.44140625" style="49" customWidth="1"/>
    <col min="3" max="3" width="20.88671875" style="44" customWidth="1"/>
    <col min="4" max="4" width="16.44140625" style="49" customWidth="1"/>
    <col min="5" max="5" width="17.109375" style="14" customWidth="1"/>
    <col min="6" max="6" width="14.88671875" style="14" customWidth="1"/>
    <col min="7" max="7" width="11.44140625" style="14" customWidth="1"/>
    <col min="8" max="8" width="9" style="14"/>
    <col min="9" max="9" width="20.21875" style="14" customWidth="1"/>
    <col min="10" max="11" width="23.6640625" style="14" customWidth="1"/>
    <col min="12" max="13" width="14.33203125" style="36" bestFit="1" customWidth="1"/>
    <col min="14" max="16" width="9" style="36"/>
    <col min="17" max="17" width="14.109375" style="36" bestFit="1" customWidth="1"/>
    <col min="18" max="18" width="13" style="37" bestFit="1" customWidth="1"/>
    <col min="19" max="19" width="15.109375" style="36" customWidth="1"/>
    <col min="28" max="28" width="13" bestFit="1" customWidth="1"/>
    <col min="36" max="36" width="14.6640625" customWidth="1"/>
    <col min="37" max="37" width="20.109375" style="14" customWidth="1"/>
    <col min="38" max="38" width="13.33203125" style="14" customWidth="1"/>
    <col min="39" max="39" width="13.33203125" style="16" customWidth="1"/>
    <col min="40" max="40" width="18.109375" style="51" customWidth="1"/>
  </cols>
  <sheetData>
    <row r="1" spans="1:40">
      <c r="A1" s="25" t="s">
        <v>92</v>
      </c>
      <c r="B1" s="16" t="s">
        <v>108</v>
      </c>
      <c r="D1" s="16" t="s">
        <v>107</v>
      </c>
      <c r="E1" s="47" t="s">
        <v>14</v>
      </c>
      <c r="F1" s="47" t="s">
        <v>15</v>
      </c>
      <c r="G1" s="47" t="s">
        <v>16</v>
      </c>
      <c r="H1" s="47" t="s">
        <v>17</v>
      </c>
      <c r="I1" s="15" t="s">
        <v>18</v>
      </c>
      <c r="J1" s="15" t="s">
        <v>19</v>
      </c>
      <c r="K1" s="15" t="s">
        <v>142</v>
      </c>
      <c r="L1" s="38" t="s">
        <v>136</v>
      </c>
      <c r="M1" s="38" t="s">
        <v>137</v>
      </c>
      <c r="N1" s="38" t="s">
        <v>138</v>
      </c>
      <c r="O1" s="38" t="s">
        <v>139</v>
      </c>
      <c r="P1" s="38" t="s">
        <v>140</v>
      </c>
      <c r="Q1" s="38" t="s">
        <v>141</v>
      </c>
      <c r="R1" s="38" t="s">
        <v>134</v>
      </c>
      <c r="S1" s="38" t="s">
        <v>135</v>
      </c>
      <c r="T1" s="1" t="s">
        <v>0</v>
      </c>
      <c r="U1" s="1" t="s">
        <v>1</v>
      </c>
      <c r="V1" s="1" t="s">
        <v>2</v>
      </c>
      <c r="W1" s="1" t="s">
        <v>3</v>
      </c>
      <c r="X1" s="1" t="s">
        <v>4</v>
      </c>
      <c r="Y1" s="1" t="s">
        <v>5</v>
      </c>
      <c r="Z1" s="1" t="s">
        <v>6</v>
      </c>
      <c r="AA1" s="1" t="s">
        <v>7</v>
      </c>
      <c r="AB1" s="1" t="s">
        <v>8</v>
      </c>
      <c r="AC1" s="1" t="s">
        <v>9</v>
      </c>
      <c r="AD1" s="1" t="s">
        <v>10</v>
      </c>
      <c r="AE1" s="2" t="s">
        <v>11</v>
      </c>
      <c r="AF1" s="2" t="s">
        <v>12</v>
      </c>
      <c r="AG1" s="2" t="s">
        <v>13</v>
      </c>
      <c r="AH1" s="2" t="s">
        <v>143</v>
      </c>
      <c r="AI1" s="2" t="s">
        <v>105</v>
      </c>
      <c r="AJ1" s="2" t="s">
        <v>106</v>
      </c>
      <c r="AK1" s="14" t="s">
        <v>144</v>
      </c>
      <c r="AL1" s="14" t="s">
        <v>145</v>
      </c>
      <c r="AM1" s="16" t="s">
        <v>147</v>
      </c>
      <c r="AN1" s="50" t="s">
        <v>148</v>
      </c>
    </row>
    <row r="2" spans="1:40">
      <c r="A2" s="17" t="s">
        <v>20</v>
      </c>
      <c r="B2" s="25" t="s">
        <v>20</v>
      </c>
      <c r="C2" s="45"/>
      <c r="D2" s="25" t="s">
        <v>99</v>
      </c>
      <c r="E2" s="34">
        <v>47.1674631097627</v>
      </c>
      <c r="F2" s="34">
        <v>27.0033097367889</v>
      </c>
      <c r="G2" s="34">
        <v>827.10351255281898</v>
      </c>
      <c r="H2" s="34">
        <v>312.29232635283199</v>
      </c>
      <c r="I2" s="34">
        <v>5.9210192330835798E-2</v>
      </c>
      <c r="J2" s="34">
        <v>2.9086278500325701E-2</v>
      </c>
      <c r="K2" s="39">
        <f>AB2/AG2</f>
        <v>1.1607334656545531E-3</v>
      </c>
      <c r="L2" s="4">
        <f>AC2/AG2</f>
        <v>2.4121888449273481E-3</v>
      </c>
      <c r="M2" s="4">
        <f>AE2/AG2</f>
        <v>1.9953289597350207E-2</v>
      </c>
      <c r="N2" s="4">
        <f>AD2/AG2</f>
        <v>0.36883378849860443</v>
      </c>
      <c r="O2" s="4">
        <f>AF2/AG2</f>
        <v>0.60763999959346349</v>
      </c>
      <c r="P2" s="4">
        <f>-(AI2*O2-4*L2-M2*0.000158)</f>
        <v>2.5182222668696905E-3</v>
      </c>
      <c r="Q2" s="4">
        <f t="shared" ref="Q2:Q62" si="0">-M2*0.000158*N2</f>
        <v>-1.1627926884416742E-6</v>
      </c>
      <c r="R2" s="6">
        <f>(-P2+(P2^2-4*Q2)^0.5)/2</f>
        <v>3.986444380476501E-4</v>
      </c>
      <c r="S2" s="4">
        <f>N2-R2</f>
        <v>0.36843514406055677</v>
      </c>
      <c r="T2" s="3">
        <v>66</v>
      </c>
      <c r="U2" s="3">
        <v>24</v>
      </c>
      <c r="V2" s="3">
        <v>4</v>
      </c>
      <c r="W2" s="3">
        <v>1.2</v>
      </c>
      <c r="X2" s="1">
        <v>99</v>
      </c>
      <c r="Y2" s="3">
        <v>0</v>
      </c>
      <c r="Z2" s="1">
        <v>24</v>
      </c>
      <c r="AA2" s="1">
        <v>150</v>
      </c>
      <c r="AB2" s="4">
        <f>U2/242.2/1000</f>
        <v>9.9091659785301403E-5</v>
      </c>
      <c r="AC2" s="4">
        <f>T2/320.5/1000</f>
        <v>2.0592823712948518E-4</v>
      </c>
      <c r="AD2" s="4">
        <f>W2*X2/100/46.03*1.22</f>
        <v>3.1487290897240929E-2</v>
      </c>
      <c r="AE2" s="4">
        <f>((W2*(1-X2/100)+Y2)/18.02)+AF2*0.02</f>
        <v>1.7034096481945132E-3</v>
      </c>
      <c r="AF2" s="4">
        <f t="shared" ref="AF2" si="1">V2*0.948/73.1</f>
        <v>5.1874145006839949E-2</v>
      </c>
      <c r="AG2" s="4">
        <f t="shared" ref="AG2" si="2">AB2+AC2+AD2+AE2+AF2</f>
        <v>8.5369865449190174E-2</v>
      </c>
      <c r="AH2" s="40">
        <v>325.92822107615501</v>
      </c>
      <c r="AI2" s="40">
        <v>1.17399870603792E-2</v>
      </c>
      <c r="AJ2" s="40">
        <v>0.24053146996372801</v>
      </c>
      <c r="AK2" s="14">
        <f>AB2/AC2</f>
        <v>0.48119510547256211</v>
      </c>
      <c r="AL2" s="14">
        <f>R2/S2</f>
        <v>1.0819935190062326E-3</v>
      </c>
      <c r="AM2" s="16">
        <f>V2+W2+Y2</f>
        <v>5.2</v>
      </c>
      <c r="AN2" s="14">
        <f>AH2*AM2/1000/242.23/AG2/1000</f>
        <v>8.1958270221322197E-5</v>
      </c>
    </row>
    <row r="3" spans="1:40">
      <c r="A3" s="17" t="s">
        <v>21</v>
      </c>
      <c r="B3" s="52" t="s">
        <v>21</v>
      </c>
      <c r="C3" s="45"/>
      <c r="D3" s="17" t="s">
        <v>99</v>
      </c>
      <c r="E3" s="34">
        <v>52.897234358120997</v>
      </c>
      <c r="F3" s="34">
        <v>44.066394366589897</v>
      </c>
      <c r="G3" s="34">
        <v>1239.5642424789201</v>
      </c>
      <c r="H3" s="34">
        <v>752.83471398330903</v>
      </c>
      <c r="I3" s="34">
        <v>4.7999438777062801E-2</v>
      </c>
      <c r="J3" s="34">
        <v>3.0163456077129499E-2</v>
      </c>
      <c r="K3" s="39">
        <f t="shared" ref="K3:K63" si="3">AB3/AG3</f>
        <v>1.2081297233161186E-3</v>
      </c>
      <c r="L3" s="4">
        <f t="shared" ref="L3:L63" si="4">AC3/AG3</f>
        <v>3.4237480602102807E-3</v>
      </c>
      <c r="M3" s="4">
        <f t="shared" ref="M3:M63" si="5">AE3/AG3</f>
        <v>1.9949492039635822E-2</v>
      </c>
      <c r="N3" s="4">
        <f t="shared" ref="N3:N63" si="6">AD3/AG3</f>
        <v>0.38389438750021365</v>
      </c>
      <c r="O3" s="4">
        <f t="shared" ref="O3:O63" si="7">AF3/AG3</f>
        <v>0.59152424267662418</v>
      </c>
      <c r="P3" s="4">
        <f t="shared" ref="P3:P62" si="8">-(AI3*O3-4*L3-M3*0.000158)</f>
        <v>4.0958780349269266E-3</v>
      </c>
      <c r="Q3" s="4">
        <f t="shared" si="0"/>
        <v>-1.2100426883444283E-6</v>
      </c>
      <c r="R3" s="6">
        <f t="shared" ref="R3:R63" si="9">(-P3+(P3^2-4*Q3)^0.5)/2</f>
        <v>2.7673233728620159E-4</v>
      </c>
      <c r="S3" s="4">
        <f t="shared" ref="S3:S63" si="10">N3-R3</f>
        <v>0.38361765516292745</v>
      </c>
      <c r="T3" s="3">
        <v>60.0015</v>
      </c>
      <c r="U3" s="3">
        <v>16</v>
      </c>
      <c r="V3" s="4">
        <v>2.4941</v>
      </c>
      <c r="W3" s="3">
        <v>0.8</v>
      </c>
      <c r="X3" s="1">
        <v>99</v>
      </c>
      <c r="Y3" s="3">
        <v>0</v>
      </c>
      <c r="Z3" s="1">
        <v>24</v>
      </c>
      <c r="AA3" s="1">
        <v>150</v>
      </c>
      <c r="AB3" s="4">
        <f t="shared" ref="AB3:AB63" si="11">U3/242.2/1000</f>
        <v>6.6061106523534259E-5</v>
      </c>
      <c r="AC3" s="4">
        <f t="shared" ref="AC3:AC63" si="12">T3/320.5/1000</f>
        <v>1.8721216848673948E-4</v>
      </c>
      <c r="AD3" s="4">
        <f t="shared" ref="AD3:AD63" si="13">W3*X3/100/46.03*1.22</f>
        <v>2.0991527264827288E-2</v>
      </c>
      <c r="AE3" s="4">
        <f>((W3*(1-X3/100)+Y3)/18.02)+AF3*0.02</f>
        <v>1.0908476906796071E-3</v>
      </c>
      <c r="AF3" s="4">
        <f t="shared" ref="AF3:AF34" si="14">V3*0.948/73.1</f>
        <v>3.2344826265389877E-2</v>
      </c>
      <c r="AG3" s="4">
        <f t="shared" ref="AG3:AG34" si="15">AB3+AC3+AD3+AE3+AF3</f>
        <v>5.4680474495907044E-2</v>
      </c>
      <c r="AH3" s="40">
        <v>308.86262483719895</v>
      </c>
      <c r="AI3" s="40">
        <v>1.6233089927483915E-2</v>
      </c>
      <c r="AJ3" s="40">
        <v>0.23453569083953638</v>
      </c>
      <c r="AK3" s="14">
        <f t="shared" ref="AK3:AK63" si="16">AB3/AC3</f>
        <v>0.35286758899015408</v>
      </c>
      <c r="AL3" s="14">
        <f t="shared" ref="AL3:AL63" si="17">R3/S3</f>
        <v>7.213753943849892E-4</v>
      </c>
      <c r="AM3" s="16">
        <f t="shared" ref="AM3:AM63" si="18">V3+W3+Y3</f>
        <v>3.2941000000000003</v>
      </c>
      <c r="AN3" s="14">
        <f t="shared" ref="AN3:AN63" si="19">AH3*AM3/1000/242.23/AG3/1000</f>
        <v>7.6814274533474594E-5</v>
      </c>
    </row>
    <row r="4" spans="1:40">
      <c r="A4" s="17" t="s">
        <v>22</v>
      </c>
      <c r="B4" s="17" t="s">
        <v>22</v>
      </c>
      <c r="C4" s="45"/>
      <c r="D4" s="17" t="s">
        <v>99</v>
      </c>
      <c r="E4" s="34">
        <v>49.511782227790498</v>
      </c>
      <c r="F4" s="34">
        <v>33.409137137522997</v>
      </c>
      <c r="G4" s="34">
        <v>1380.2716455961499</v>
      </c>
      <c r="H4" s="34">
        <v>512.49967087563698</v>
      </c>
      <c r="I4" s="34">
        <v>4.3616578389005602E-2</v>
      </c>
      <c r="J4" s="34">
        <v>3.3832245195878498E-2</v>
      </c>
      <c r="K4" s="39">
        <f t="shared" si="3"/>
        <v>3.3790435960038873E-3</v>
      </c>
      <c r="L4" s="4">
        <f t="shared" si="4"/>
        <v>3.3941027869792313E-3</v>
      </c>
      <c r="M4" s="4">
        <f t="shared" si="5"/>
        <v>1.9910018357901731E-2</v>
      </c>
      <c r="N4" s="4">
        <f t="shared" si="6"/>
        <v>0.38612421574994105</v>
      </c>
      <c r="O4" s="4">
        <f t="shared" si="7"/>
        <v>0.58719261950917401</v>
      </c>
      <c r="P4" s="4">
        <f t="shared" si="8"/>
        <v>3.6309002597488633E-3</v>
      </c>
      <c r="Q4" s="4">
        <f t="shared" si="0"/>
        <v>-1.214662955393854E-6</v>
      </c>
      <c r="R4" s="6">
        <f t="shared" si="9"/>
        <v>3.0834885530635651E-4</v>
      </c>
      <c r="S4" s="4">
        <f t="shared" si="10"/>
        <v>0.38581586689463471</v>
      </c>
      <c r="T4" s="2">
        <v>96.1</v>
      </c>
      <c r="U4" s="2">
        <v>72.3</v>
      </c>
      <c r="V4" s="2">
        <v>4</v>
      </c>
      <c r="W4" s="2">
        <v>1.3</v>
      </c>
      <c r="X4" s="2">
        <v>99</v>
      </c>
      <c r="Y4" s="2">
        <v>0</v>
      </c>
      <c r="Z4" s="2">
        <v>24</v>
      </c>
      <c r="AA4" s="1">
        <v>150</v>
      </c>
      <c r="AB4" s="4">
        <f t="shared" si="11"/>
        <v>2.9851362510322047E-4</v>
      </c>
      <c r="AC4" s="4">
        <f t="shared" si="12"/>
        <v>2.9984399375975037E-4</v>
      </c>
      <c r="AD4" s="4">
        <f t="shared" si="13"/>
        <v>3.4111231805344346E-2</v>
      </c>
      <c r="AE4" s="4">
        <f t="shared" ref="AE4:AE63" si="20">((W4*(1-X4/100)+Y4)/18.02)+AF4*0.02</f>
        <v>1.7589035438659896E-3</v>
      </c>
      <c r="AF4" s="4">
        <f t="shared" si="14"/>
        <v>5.1874145006839949E-2</v>
      </c>
      <c r="AG4" s="4">
        <f t="shared" si="15"/>
        <v>8.8342637974913263E-2</v>
      </c>
      <c r="AH4" s="40">
        <v>306.49718315496477</v>
      </c>
      <c r="AI4" s="40">
        <v>1.6942748155425645E-2</v>
      </c>
      <c r="AJ4" s="40">
        <v>0.23331475469750443</v>
      </c>
      <c r="AK4" s="14">
        <f t="shared" si="16"/>
        <v>0.99556313054716095</v>
      </c>
      <c r="AL4" s="14">
        <f t="shared" si="17"/>
        <v>7.9921247870960623E-4</v>
      </c>
      <c r="AM4" s="16">
        <f t="shared" si="18"/>
        <v>5.3</v>
      </c>
      <c r="AN4" s="14">
        <f t="shared" si="19"/>
        <v>7.5910886719579405E-5</v>
      </c>
    </row>
    <row r="5" spans="1:40">
      <c r="A5" s="17" t="s">
        <v>23</v>
      </c>
      <c r="B5" s="52" t="s">
        <v>23</v>
      </c>
      <c r="C5" s="45"/>
      <c r="D5" s="17" t="s">
        <v>99</v>
      </c>
      <c r="E5" s="34">
        <v>24.36000769</v>
      </c>
      <c r="F5" s="34">
        <v>12.819664339999999</v>
      </c>
      <c r="G5" s="34">
        <v>869.11553790000005</v>
      </c>
      <c r="H5" s="34">
        <v>270.27705539999999</v>
      </c>
      <c r="I5" s="34">
        <v>3.0331909000000001E-2</v>
      </c>
      <c r="J5" s="34">
        <v>1.7150611999999999E-2</v>
      </c>
      <c r="K5" s="39">
        <f t="shared" si="3"/>
        <v>4.4710352241813635E-3</v>
      </c>
      <c r="L5" s="4">
        <f t="shared" si="4"/>
        <v>2.1117096944163923E-3</v>
      </c>
      <c r="M5" s="4">
        <f t="shared" si="5"/>
        <v>1.9918902003860268E-2</v>
      </c>
      <c r="N5" s="4">
        <f t="shared" si="6"/>
        <v>0.39069601246638186</v>
      </c>
      <c r="O5" s="4">
        <f t="shared" si="7"/>
        <v>0.5828023406111601</v>
      </c>
      <c r="P5" s="4">
        <f t="shared" si="8"/>
        <v>-2.2989937063777207E-3</v>
      </c>
      <c r="Q5" s="4">
        <f t="shared" si="0"/>
        <v>-1.2295932225274591E-6</v>
      </c>
      <c r="R5" s="6">
        <f t="shared" si="9"/>
        <v>2.746661916048223E-3</v>
      </c>
      <c r="S5" s="4">
        <f t="shared" si="10"/>
        <v>0.38794935055033364</v>
      </c>
      <c r="T5" s="4">
        <v>45</v>
      </c>
      <c r="U5" s="4">
        <v>72</v>
      </c>
      <c r="V5" s="4">
        <v>2.988</v>
      </c>
      <c r="W5" s="4">
        <v>0.99</v>
      </c>
      <c r="X5" s="1">
        <v>99</v>
      </c>
      <c r="Y5" s="3">
        <v>0</v>
      </c>
      <c r="Z5" s="2">
        <v>24</v>
      </c>
      <c r="AA5" s="1">
        <v>150</v>
      </c>
      <c r="AB5" s="4">
        <f t="shared" si="11"/>
        <v>2.9727497935590425E-4</v>
      </c>
      <c r="AC5" s="4">
        <f t="shared" si="12"/>
        <v>1.4040561622464897E-4</v>
      </c>
      <c r="AD5" s="4">
        <f t="shared" si="13"/>
        <v>2.5977014990223767E-2</v>
      </c>
      <c r="AE5" s="4">
        <f t="shared" si="20"/>
        <v>1.324389293549803E-3</v>
      </c>
      <c r="AF5" s="4">
        <f t="shared" si="14"/>
        <v>3.8749986320109439E-2</v>
      </c>
      <c r="AG5" s="4">
        <f t="shared" si="15"/>
        <v>6.6489071199463567E-2</v>
      </c>
      <c r="AH5" s="40">
        <v>302.19265061615766</v>
      </c>
      <c r="AI5" s="40">
        <v>1.8443611017910293E-2</v>
      </c>
      <c r="AJ5" s="40">
        <v>0.23132147965242061</v>
      </c>
      <c r="AK5" s="14">
        <f t="shared" si="16"/>
        <v>2.1172584640792738</v>
      </c>
      <c r="AL5" s="14">
        <f t="shared" si="17"/>
        <v>7.0799497721851798E-3</v>
      </c>
      <c r="AM5" s="16">
        <f t="shared" si="18"/>
        <v>3.9779999999999998</v>
      </c>
      <c r="AN5" s="14">
        <f t="shared" si="19"/>
        <v>7.4639802465604438E-5</v>
      </c>
    </row>
    <row r="6" spans="1:40">
      <c r="A6" s="17" t="s">
        <v>24</v>
      </c>
      <c r="B6" s="17" t="s">
        <v>24</v>
      </c>
      <c r="C6" s="45"/>
      <c r="D6" s="17" t="s">
        <v>99</v>
      </c>
      <c r="E6" s="34">
        <v>36.263674887758597</v>
      </c>
      <c r="F6" s="34">
        <v>10.994190277151899</v>
      </c>
      <c r="G6" s="34">
        <v>629.63287591796302</v>
      </c>
      <c r="H6" s="34">
        <v>242.30081231131101</v>
      </c>
      <c r="I6" s="34">
        <v>6.24870828700975E-2</v>
      </c>
      <c r="J6" s="34">
        <v>2.0851730011147599E-2</v>
      </c>
      <c r="K6" s="39">
        <f t="shared" si="3"/>
        <v>2.1797131706875954E-3</v>
      </c>
      <c r="L6" s="4">
        <f t="shared" si="4"/>
        <v>3.2978249822728464E-3</v>
      </c>
      <c r="M6" s="4">
        <f t="shared" si="5"/>
        <v>1.9955594670583478E-2</v>
      </c>
      <c r="N6" s="4">
        <f t="shared" si="6"/>
        <v>0.40403067202868165</v>
      </c>
      <c r="O6" s="4">
        <f t="shared" si="7"/>
        <v>0.57053619514777443</v>
      </c>
      <c r="P6" s="4">
        <f t="shared" si="8"/>
        <v>1.0143278075845546E-5</v>
      </c>
      <c r="Q6" s="4">
        <f t="shared" si="0"/>
        <v>-1.2739022274270756E-6</v>
      </c>
      <c r="R6" s="6">
        <f t="shared" si="9"/>
        <v>1.1236125280121899E-3</v>
      </c>
      <c r="S6" s="4">
        <f t="shared" si="10"/>
        <v>0.40290705950066946</v>
      </c>
      <c r="T6" s="3">
        <v>96.1</v>
      </c>
      <c r="U6" s="3">
        <v>48</v>
      </c>
      <c r="V6" s="3">
        <v>4</v>
      </c>
      <c r="W6" s="3">
        <v>1.4</v>
      </c>
      <c r="X6" s="1">
        <v>99</v>
      </c>
      <c r="Y6" s="3">
        <v>0</v>
      </c>
      <c r="Z6" s="1">
        <v>24</v>
      </c>
      <c r="AA6" s="1">
        <v>150</v>
      </c>
      <c r="AB6" s="4">
        <f t="shared" si="11"/>
        <v>1.9818331957060281E-4</v>
      </c>
      <c r="AC6" s="4">
        <f t="shared" si="12"/>
        <v>2.9984399375975037E-4</v>
      </c>
      <c r="AD6" s="4">
        <f t="shared" si="13"/>
        <v>3.6735172713447749E-2</v>
      </c>
      <c r="AE6" s="4">
        <f t="shared" si="20"/>
        <v>1.8143974395374656E-3</v>
      </c>
      <c r="AF6" s="4">
        <f t="shared" si="14"/>
        <v>5.1874145006839949E-2</v>
      </c>
      <c r="AG6" s="4">
        <f t="shared" si="15"/>
        <v>9.0921742473155515E-2</v>
      </c>
      <c r="AH6" s="40">
        <v>288.03004340545272</v>
      </c>
      <c r="AI6" s="40">
        <v>2.3108629648919344E-2</v>
      </c>
      <c r="AJ6" s="40">
        <v>0.22641041980881801</v>
      </c>
      <c r="AK6" s="14">
        <f t="shared" si="16"/>
        <v>0.66095477546699477</v>
      </c>
      <c r="AL6" s="14">
        <f t="shared" si="17"/>
        <v>2.7887635659814567E-3</v>
      </c>
      <c r="AM6" s="16">
        <f t="shared" si="18"/>
        <v>5.4</v>
      </c>
      <c r="AN6" s="14">
        <f t="shared" si="19"/>
        <v>7.062132642545115E-5</v>
      </c>
    </row>
    <row r="7" spans="1:40">
      <c r="A7" s="17" t="s">
        <v>25</v>
      </c>
      <c r="B7" s="17" t="s">
        <v>109</v>
      </c>
      <c r="C7" s="45"/>
      <c r="D7" s="17" t="s">
        <v>99</v>
      </c>
      <c r="E7" s="34">
        <v>37.952331964669298</v>
      </c>
      <c r="F7" s="34">
        <v>21.291968978049201</v>
      </c>
      <c r="G7" s="34">
        <v>681.440243427018</v>
      </c>
      <c r="H7" s="34">
        <v>317.74758893342602</v>
      </c>
      <c r="I7" s="34">
        <v>6.04322332237709E-2</v>
      </c>
      <c r="J7" s="34">
        <v>3.2940073798456398E-2</v>
      </c>
      <c r="K7" s="39">
        <f t="shared" si="3"/>
        <v>1.0576429993033713E-2</v>
      </c>
      <c r="L7" s="4">
        <f t="shared" si="4"/>
        <v>7.9925470961396718E-3</v>
      </c>
      <c r="M7" s="4">
        <f t="shared" si="5"/>
        <v>1.9728354598382122E-2</v>
      </c>
      <c r="N7" s="4">
        <f t="shared" si="6"/>
        <v>0.43017707500825825</v>
      </c>
      <c r="O7" s="4">
        <f t="shared" si="7"/>
        <v>0.53152559330418625</v>
      </c>
      <c r="P7" s="4">
        <f t="shared" si="8"/>
        <v>1.417874181745889E-2</v>
      </c>
      <c r="Q7" s="4">
        <f t="shared" si="0"/>
        <v>-1.3408963683855231E-6</v>
      </c>
      <c r="R7" s="6">
        <f t="shared" si="9"/>
        <v>9.3948397129433453E-5</v>
      </c>
      <c r="S7" s="4">
        <f t="shared" si="10"/>
        <v>0.4300831266111288</v>
      </c>
      <c r="T7" s="3">
        <v>250</v>
      </c>
      <c r="U7" s="3">
        <v>250</v>
      </c>
      <c r="V7" s="3">
        <v>4</v>
      </c>
      <c r="W7" s="3">
        <v>1.6</v>
      </c>
      <c r="X7" s="1">
        <v>99</v>
      </c>
      <c r="Y7" s="3">
        <v>0</v>
      </c>
      <c r="Z7" s="2">
        <v>24</v>
      </c>
      <c r="AA7" s="1">
        <v>150</v>
      </c>
      <c r="AB7" s="4">
        <f t="shared" si="11"/>
        <v>1.0322047894302231E-3</v>
      </c>
      <c r="AC7" s="4">
        <f t="shared" si="12"/>
        <v>7.8003120124804995E-4</v>
      </c>
      <c r="AD7" s="4">
        <f t="shared" si="13"/>
        <v>4.1983054529654576E-2</v>
      </c>
      <c r="AE7" s="4">
        <f t="shared" si="20"/>
        <v>1.925385230880418E-3</v>
      </c>
      <c r="AF7" s="4">
        <f t="shared" si="14"/>
        <v>5.1874145006839949E-2</v>
      </c>
      <c r="AG7" s="4">
        <f t="shared" si="15"/>
        <v>9.7594820758053216E-2</v>
      </c>
      <c r="AH7" s="40">
        <v>261.25160081835236</v>
      </c>
      <c r="AI7" s="40">
        <v>3.3478281895153651E-2</v>
      </c>
      <c r="AJ7" s="40">
        <v>0.21493200467797924</v>
      </c>
      <c r="AK7" s="14">
        <f t="shared" si="16"/>
        <v>1.3232865400495459</v>
      </c>
      <c r="AL7" s="14">
        <f t="shared" si="17"/>
        <v>2.1844241570160325E-4</v>
      </c>
      <c r="AM7" s="16">
        <f t="shared" si="18"/>
        <v>5.6</v>
      </c>
      <c r="AN7" s="14">
        <f t="shared" si="19"/>
        <v>6.1885982091508114E-5</v>
      </c>
    </row>
    <row r="8" spans="1:40">
      <c r="A8" s="26" t="s">
        <v>26</v>
      </c>
      <c r="B8" s="53" t="s">
        <v>110</v>
      </c>
      <c r="C8" s="45"/>
      <c r="D8" s="17" t="s">
        <v>99</v>
      </c>
      <c r="E8" s="34">
        <v>48.217022740643401</v>
      </c>
      <c r="F8" s="34">
        <v>38.278358449528298</v>
      </c>
      <c r="G8" s="34">
        <v>1178.7865062983101</v>
      </c>
      <c r="H8" s="34">
        <v>831.45426603360897</v>
      </c>
      <c r="I8" s="34">
        <v>4.2435813675351E-2</v>
      </c>
      <c r="J8" s="34">
        <v>2.0763402635200899E-2</v>
      </c>
      <c r="K8" s="39">
        <f t="shared" si="3"/>
        <v>6.9482741998392571E-3</v>
      </c>
      <c r="L8" s="4">
        <f t="shared" si="4"/>
        <v>7.8761560586633438E-3</v>
      </c>
      <c r="M8" s="4">
        <f t="shared" si="5"/>
        <v>1.9814617990243529E-2</v>
      </c>
      <c r="N8" s="4">
        <f t="shared" si="6"/>
        <v>0.44157567132927439</v>
      </c>
      <c r="O8" s="4">
        <f t="shared" si="7"/>
        <v>0.52378528042197947</v>
      </c>
      <c r="P8" s="4">
        <f t="shared" si="8"/>
        <v>1.1320610119290255E-2</v>
      </c>
      <c r="Q8" s="4">
        <f t="shared" si="0"/>
        <v>-1.3824452121056347E-6</v>
      </c>
      <c r="R8" s="6">
        <f t="shared" si="9"/>
        <v>1.2082792449819371E-4</v>
      </c>
      <c r="S8" s="4">
        <f t="shared" si="10"/>
        <v>0.4414548434047762</v>
      </c>
      <c r="T8" s="4">
        <v>135</v>
      </c>
      <c r="U8" s="4">
        <v>90</v>
      </c>
      <c r="V8" s="4">
        <v>2.16</v>
      </c>
      <c r="W8" s="4">
        <v>0.9</v>
      </c>
      <c r="X8" s="1">
        <v>99</v>
      </c>
      <c r="Y8" s="3">
        <v>0</v>
      </c>
      <c r="Z8" s="2">
        <v>24</v>
      </c>
      <c r="AA8" s="1">
        <v>150</v>
      </c>
      <c r="AB8" s="4">
        <f t="shared" si="11"/>
        <v>3.7159372419488031E-4</v>
      </c>
      <c r="AC8" s="4">
        <f t="shared" si="12"/>
        <v>4.2121684867394696E-4</v>
      </c>
      <c r="AD8" s="4">
        <f t="shared" si="13"/>
        <v>2.3615468172930698E-2</v>
      </c>
      <c r="AE8" s="4">
        <f t="shared" si="20"/>
        <v>1.0596858271171572E-3</v>
      </c>
      <c r="AF8" s="4">
        <f t="shared" si="14"/>
        <v>2.8012038303693573E-2</v>
      </c>
      <c r="AG8" s="4">
        <f t="shared" si="15"/>
        <v>5.3480002876610255E-2</v>
      </c>
      <c r="AH8" s="40">
        <v>251.13123864499553</v>
      </c>
      <c r="AI8" s="40">
        <v>3.8540878446874489E-2</v>
      </c>
      <c r="AJ8" s="40">
        <v>0.21125254440546809</v>
      </c>
      <c r="AK8" s="14">
        <f t="shared" si="16"/>
        <v>0.88219102669969729</v>
      </c>
      <c r="AL8" s="14">
        <f t="shared" si="17"/>
        <v>2.737039276005969E-4</v>
      </c>
      <c r="AM8" s="16">
        <f t="shared" si="18"/>
        <v>3.06</v>
      </c>
      <c r="AN8" s="14">
        <f t="shared" si="19"/>
        <v>5.9320228337667704E-5</v>
      </c>
    </row>
    <row r="9" spans="1:40">
      <c r="A9" s="17" t="s">
        <v>27</v>
      </c>
      <c r="B9" s="17" t="s">
        <v>27</v>
      </c>
      <c r="C9" s="45"/>
      <c r="D9" s="17" t="s">
        <v>99</v>
      </c>
      <c r="E9" s="34">
        <v>31.2797768029995</v>
      </c>
      <c r="F9" s="34">
        <v>18.6233515076656</v>
      </c>
      <c r="G9" s="34">
        <v>927.39654541478205</v>
      </c>
      <c r="H9" s="34">
        <v>468.91850660343403</v>
      </c>
      <c r="I9" s="34">
        <v>4.0433426140316198E-2</v>
      </c>
      <c r="J9" s="34">
        <v>2.54784732836465E-2</v>
      </c>
      <c r="K9" s="39">
        <f t="shared" si="3"/>
        <v>5.9907542447895134E-3</v>
      </c>
      <c r="L9" s="4">
        <f t="shared" si="4"/>
        <v>6.0111912401935056E-3</v>
      </c>
      <c r="M9" s="4">
        <f t="shared" si="5"/>
        <v>1.9876747722490609E-2</v>
      </c>
      <c r="N9" s="4">
        <f t="shared" si="6"/>
        <v>0.44760025136817799</v>
      </c>
      <c r="O9" s="4">
        <f t="shared" si="7"/>
        <v>0.52052105542434846</v>
      </c>
      <c r="P9" s="4">
        <f t="shared" si="8"/>
        <v>2.5243630912812507E-3</v>
      </c>
      <c r="Q9" s="4">
        <f t="shared" si="0"/>
        <v>-1.4057002897610475E-6</v>
      </c>
      <c r="R9" s="6">
        <f t="shared" si="9"/>
        <v>4.6952355163107969E-4</v>
      </c>
      <c r="S9" s="4">
        <f t="shared" si="10"/>
        <v>0.44713072781654689</v>
      </c>
      <c r="T9" s="2">
        <v>192</v>
      </c>
      <c r="U9" s="2">
        <v>144.6</v>
      </c>
      <c r="V9" s="2">
        <v>4</v>
      </c>
      <c r="W9" s="2">
        <v>1.7</v>
      </c>
      <c r="X9" s="2">
        <v>99</v>
      </c>
      <c r="Y9" s="2">
        <v>0</v>
      </c>
      <c r="Z9" s="2">
        <v>24</v>
      </c>
      <c r="AA9" s="1">
        <v>150</v>
      </c>
      <c r="AB9" s="4">
        <f t="shared" si="11"/>
        <v>5.9702725020644094E-4</v>
      </c>
      <c r="AC9" s="4">
        <f t="shared" si="12"/>
        <v>5.9906396255850235E-4</v>
      </c>
      <c r="AD9" s="4">
        <f t="shared" si="13"/>
        <v>4.4606995437757979E-2</v>
      </c>
      <c r="AE9" s="4">
        <f t="shared" si="20"/>
        <v>1.9808791265518945E-3</v>
      </c>
      <c r="AF9" s="4">
        <f t="shared" si="14"/>
        <v>5.1874145006839949E-2</v>
      </c>
      <c r="AG9" s="4">
        <f t="shared" si="15"/>
        <v>9.9658110783914761E-2</v>
      </c>
      <c r="AH9" s="40">
        <v>246.64576873760177</v>
      </c>
      <c r="AI9" s="40">
        <v>4.1349993763626178E-2</v>
      </c>
      <c r="AJ9" s="40">
        <v>0.20918633441388695</v>
      </c>
      <c r="AK9" s="14">
        <f t="shared" si="16"/>
        <v>0.99660017547481416</v>
      </c>
      <c r="AL9" s="14">
        <f t="shared" si="17"/>
        <v>1.0500811561841939E-3</v>
      </c>
      <c r="AM9" s="16">
        <f t="shared" si="18"/>
        <v>5.7</v>
      </c>
      <c r="AN9" s="14">
        <f t="shared" si="19"/>
        <v>5.8238200321990726E-5</v>
      </c>
    </row>
    <row r="10" spans="1:40" s="21" customFormat="1">
      <c r="A10" s="17" t="s">
        <v>28</v>
      </c>
      <c r="B10" s="17" t="s">
        <v>28</v>
      </c>
      <c r="C10" s="45"/>
      <c r="D10" s="17" t="s">
        <v>99</v>
      </c>
      <c r="E10" s="34">
        <v>62.613547237453702</v>
      </c>
      <c r="F10" s="34">
        <v>37.9589043882157</v>
      </c>
      <c r="G10" s="34">
        <v>955.71245522456297</v>
      </c>
      <c r="H10" s="34">
        <v>460.36745376377797</v>
      </c>
      <c r="I10" s="34">
        <v>6.8575003808650004E-2</v>
      </c>
      <c r="J10" s="34">
        <v>3.4697210785644597E-2</v>
      </c>
      <c r="K10" s="39">
        <f t="shared" si="3"/>
        <v>1.7084413329374352E-3</v>
      </c>
      <c r="L10" s="4">
        <f t="shared" si="4"/>
        <v>5.4870018285776874E-3</v>
      </c>
      <c r="M10" s="4">
        <f t="shared" si="5"/>
        <v>7.6175521429914808E-2</v>
      </c>
      <c r="N10" s="4">
        <f t="shared" si="6"/>
        <v>0.38001111842649116</v>
      </c>
      <c r="O10" s="4">
        <f t="shared" si="7"/>
        <v>0.53661791698207884</v>
      </c>
      <c r="P10" s="4">
        <f t="shared" si="8"/>
        <v>4.9316013498396719E-3</v>
      </c>
      <c r="Q10" s="4">
        <f t="shared" si="0"/>
        <v>-4.5737121250578851E-6</v>
      </c>
      <c r="R10" s="6">
        <f t="shared" si="9"/>
        <v>7.9822829147935996E-4</v>
      </c>
      <c r="S10" s="4">
        <f t="shared" si="10"/>
        <v>0.3792128901350118</v>
      </c>
      <c r="T10" s="19">
        <v>170</v>
      </c>
      <c r="U10" s="19">
        <v>40</v>
      </c>
      <c r="V10" s="19">
        <v>4</v>
      </c>
      <c r="W10" s="19">
        <v>1.4</v>
      </c>
      <c r="X10" s="20">
        <v>99</v>
      </c>
      <c r="Y10" s="19">
        <v>0.1</v>
      </c>
      <c r="Z10" s="20">
        <v>24</v>
      </c>
      <c r="AA10" s="20">
        <v>150</v>
      </c>
      <c r="AB10" s="4">
        <f t="shared" si="11"/>
        <v>1.6515276630883568E-4</v>
      </c>
      <c r="AC10" s="4">
        <f t="shared" si="12"/>
        <v>5.3042121684867389E-4</v>
      </c>
      <c r="AD10" s="4">
        <f t="shared" si="13"/>
        <v>3.6735172713447749E-2</v>
      </c>
      <c r="AE10" s="4">
        <f t="shared" si="20"/>
        <v>7.3637870066850797E-3</v>
      </c>
      <c r="AF10" s="18">
        <f t="shared" si="14"/>
        <v>5.1874145006839949E-2</v>
      </c>
      <c r="AG10" s="18">
        <f t="shared" si="15"/>
        <v>9.6668678710130296E-2</v>
      </c>
      <c r="AH10" s="41">
        <v>317.10614685438651</v>
      </c>
      <c r="AI10" s="41">
        <v>3.1732898134718253E-2</v>
      </c>
      <c r="AJ10" s="41">
        <v>0.40618957704501463</v>
      </c>
      <c r="AK10" s="14">
        <f t="shared" si="16"/>
        <v>0.3113615388351873</v>
      </c>
      <c r="AL10" s="14">
        <f t="shared" si="17"/>
        <v>2.104960860363068E-3</v>
      </c>
      <c r="AM10" s="16">
        <f t="shared" si="18"/>
        <v>5.5</v>
      </c>
      <c r="AN10" s="14">
        <f t="shared" si="19"/>
        <v>7.4482395899209259E-5</v>
      </c>
    </row>
    <row r="11" spans="1:40">
      <c r="A11" s="17" t="s">
        <v>29</v>
      </c>
      <c r="B11" s="17" t="s">
        <v>29</v>
      </c>
      <c r="C11" s="45"/>
      <c r="D11" s="17" t="s">
        <v>99</v>
      </c>
      <c r="E11" s="34">
        <v>73.575018452383603</v>
      </c>
      <c r="F11" s="34">
        <v>38.752174313290602</v>
      </c>
      <c r="G11" s="34">
        <v>1165.6338608983999</v>
      </c>
      <c r="H11" s="34">
        <v>552.77768454112197</v>
      </c>
      <c r="I11" s="34">
        <v>6.6052096794415496E-2</v>
      </c>
      <c r="J11" s="34">
        <v>3.1207022733558701E-2</v>
      </c>
      <c r="K11" s="39">
        <f t="shared" si="3"/>
        <v>2.1932839652562953E-3</v>
      </c>
      <c r="L11" s="4">
        <f t="shared" si="4"/>
        <v>6.6298081296109158E-3</v>
      </c>
      <c r="M11" s="4">
        <f t="shared" si="5"/>
        <v>7.7645261182266348E-2</v>
      </c>
      <c r="N11" s="4">
        <f t="shared" si="6"/>
        <v>0.36240685239941833</v>
      </c>
      <c r="O11" s="4">
        <f t="shared" si="7"/>
        <v>0.55112479432344819</v>
      </c>
      <c r="P11" s="4">
        <f t="shared" si="8"/>
        <v>1.2603280221023156E-2</v>
      </c>
      <c r="Q11" s="4">
        <f t="shared" si="0"/>
        <v>-4.4459896039897503E-6</v>
      </c>
      <c r="R11" s="6">
        <f t="shared" si="9"/>
        <v>3.4340749551790232E-4</v>
      </c>
      <c r="S11" s="4">
        <f t="shared" si="10"/>
        <v>0.36206344490390041</v>
      </c>
      <c r="T11" s="3">
        <v>200</v>
      </c>
      <c r="U11" s="3">
        <v>50</v>
      </c>
      <c r="V11" s="3">
        <v>4</v>
      </c>
      <c r="W11" s="3">
        <v>1.3</v>
      </c>
      <c r="X11" s="1">
        <v>99</v>
      </c>
      <c r="Y11" s="3">
        <v>0.1</v>
      </c>
      <c r="Z11" s="2">
        <v>24</v>
      </c>
      <c r="AA11" s="1">
        <v>150</v>
      </c>
      <c r="AB11" s="4">
        <f t="shared" si="11"/>
        <v>2.0644095788604461E-4</v>
      </c>
      <c r="AC11" s="4">
        <f t="shared" si="12"/>
        <v>6.2402496099843994E-4</v>
      </c>
      <c r="AD11" s="4">
        <f t="shared" si="13"/>
        <v>3.4111231805344346E-2</v>
      </c>
      <c r="AE11" s="4">
        <f t="shared" si="20"/>
        <v>7.3082931110136033E-3</v>
      </c>
      <c r="AF11" s="4">
        <f t="shared" si="14"/>
        <v>5.1874145006839949E-2</v>
      </c>
      <c r="AG11" s="4">
        <f t="shared" si="15"/>
        <v>9.4124135842082374E-2</v>
      </c>
      <c r="AH11" s="40">
        <v>334.72137019195043</v>
      </c>
      <c r="AI11" s="40">
        <v>2.527235281763246E-2</v>
      </c>
      <c r="AJ11" s="40">
        <v>0.43261883211572583</v>
      </c>
      <c r="AK11" s="14">
        <f t="shared" si="16"/>
        <v>0.33082163501238648</v>
      </c>
      <c r="AL11" s="14">
        <f t="shared" si="17"/>
        <v>9.4847325890369907E-4</v>
      </c>
      <c r="AM11" s="16">
        <f t="shared" si="18"/>
        <v>5.3999999999999995</v>
      </c>
      <c r="AN11" s="14">
        <f t="shared" si="19"/>
        <v>7.9277193883720771E-5</v>
      </c>
    </row>
    <row r="12" spans="1:40">
      <c r="A12" s="17" t="s">
        <v>30</v>
      </c>
      <c r="B12" s="17" t="s">
        <v>30</v>
      </c>
      <c r="C12" s="45"/>
      <c r="D12" s="17" t="s">
        <v>99</v>
      </c>
      <c r="E12" s="45">
        <v>84.610493272118006</v>
      </c>
      <c r="F12" s="45">
        <v>65.780798851832202</v>
      </c>
      <c r="G12" s="45">
        <v>1245.11538757229</v>
      </c>
      <c r="H12" s="45">
        <v>689.50654126777204</v>
      </c>
      <c r="I12" s="45">
        <v>7.3785925832927493E-2</v>
      </c>
      <c r="J12" s="45">
        <v>4.1263726888938999E-2</v>
      </c>
      <c r="K12" s="39">
        <f t="shared" si="3"/>
        <v>9.0424470857047151E-4</v>
      </c>
      <c r="L12" s="4">
        <f t="shared" si="4"/>
        <v>6.8333250675746702E-3</v>
      </c>
      <c r="M12" s="4">
        <f t="shared" si="5"/>
        <v>7.9421077337973919E-2</v>
      </c>
      <c r="N12" s="4">
        <f t="shared" si="6"/>
        <v>0.34479853795250681</v>
      </c>
      <c r="O12" s="4">
        <f t="shared" si="7"/>
        <v>0.56804281493337416</v>
      </c>
      <c r="P12" s="4">
        <f t="shared" si="8"/>
        <v>1.6243806916039143E-2</v>
      </c>
      <c r="Q12" s="4">
        <f t="shared" si="0"/>
        <v>-4.3267148731019282E-6</v>
      </c>
      <c r="R12" s="6">
        <f t="shared" si="9"/>
        <v>2.6213081281283024E-4</v>
      </c>
      <c r="S12" s="4">
        <f t="shared" si="10"/>
        <v>0.34453640713969397</v>
      </c>
      <c r="T12" s="3">
        <v>200</v>
      </c>
      <c r="U12" s="3">
        <v>20</v>
      </c>
      <c r="V12" s="3">
        <v>4</v>
      </c>
      <c r="W12" s="3">
        <v>1.2</v>
      </c>
      <c r="X12" s="1">
        <v>99</v>
      </c>
      <c r="Y12" s="3">
        <v>0.1</v>
      </c>
      <c r="Z12" s="2">
        <v>24</v>
      </c>
      <c r="AA12" s="1">
        <v>150</v>
      </c>
      <c r="AB12" s="4">
        <f t="shared" si="11"/>
        <v>8.2576383154417838E-5</v>
      </c>
      <c r="AC12" s="4">
        <f t="shared" si="12"/>
        <v>6.2402496099843994E-4</v>
      </c>
      <c r="AD12" s="4">
        <f t="shared" si="13"/>
        <v>3.1487290897240929E-2</v>
      </c>
      <c r="AE12" s="4">
        <f t="shared" si="20"/>
        <v>7.2527992153421268E-3</v>
      </c>
      <c r="AF12" s="4">
        <f t="shared" si="14"/>
        <v>5.1874145006839949E-2</v>
      </c>
      <c r="AG12" s="4">
        <f t="shared" si="15"/>
        <v>9.1320836463575861E-2</v>
      </c>
      <c r="AH12" s="40">
        <v>353.61405014911236</v>
      </c>
      <c r="AI12" s="40">
        <v>1.9544375164363442E-2</v>
      </c>
      <c r="AJ12" s="40">
        <v>0.46205234119109428</v>
      </c>
      <c r="AK12" s="14">
        <f t="shared" si="16"/>
        <v>0.13232865400495458</v>
      </c>
      <c r="AL12" s="14">
        <f t="shared" si="17"/>
        <v>7.6082180977335152E-4</v>
      </c>
      <c r="AM12" s="16">
        <f t="shared" si="18"/>
        <v>5.3</v>
      </c>
      <c r="AN12" s="14">
        <f t="shared" si="19"/>
        <v>8.472421860742239E-5</v>
      </c>
    </row>
    <row r="13" spans="1:40">
      <c r="A13" s="17" t="s">
        <v>31</v>
      </c>
      <c r="B13" s="52" t="s">
        <v>31</v>
      </c>
      <c r="C13" s="45"/>
      <c r="D13" s="17" t="s">
        <v>99</v>
      </c>
      <c r="E13" s="34">
        <v>111.276974842448</v>
      </c>
      <c r="F13" s="34">
        <v>79.6274183963572</v>
      </c>
      <c r="G13" s="34">
        <v>1283.42762032271</v>
      </c>
      <c r="H13" s="34">
        <v>523.41835768673798</v>
      </c>
      <c r="I13" s="34">
        <v>8.7114360516861902E-2</v>
      </c>
      <c r="J13" s="34">
        <v>4.8735641867924499E-2</v>
      </c>
      <c r="K13" s="39">
        <f t="shared" si="3"/>
        <v>9.0517250927018276E-4</v>
      </c>
      <c r="L13" s="4">
        <f t="shared" si="4"/>
        <v>5.8142859433214511E-3</v>
      </c>
      <c r="M13" s="4">
        <f t="shared" si="5"/>
        <v>7.9502567370956789E-2</v>
      </c>
      <c r="N13" s="4">
        <f t="shared" si="6"/>
        <v>0.3451523186511824</v>
      </c>
      <c r="O13" s="4">
        <f t="shared" si="7"/>
        <v>0.56862565552526922</v>
      </c>
      <c r="P13" s="4">
        <f t="shared" si="8"/>
        <v>1.2077443402443379E-2</v>
      </c>
      <c r="Q13" s="4">
        <f t="shared" si="0"/>
        <v>-4.335598283755596E-6</v>
      </c>
      <c r="R13" s="6">
        <f t="shared" si="9"/>
        <v>3.4890368451919417E-4</v>
      </c>
      <c r="S13" s="4">
        <f t="shared" si="10"/>
        <v>0.34480341496666322</v>
      </c>
      <c r="T13" s="3">
        <v>170</v>
      </c>
      <c r="U13" s="3">
        <v>20</v>
      </c>
      <c r="V13" s="3">
        <v>4</v>
      </c>
      <c r="W13" s="3">
        <v>1.2</v>
      </c>
      <c r="X13" s="1">
        <v>99</v>
      </c>
      <c r="Y13" s="3">
        <v>0.1</v>
      </c>
      <c r="Z13" s="2">
        <v>24</v>
      </c>
      <c r="AA13" s="1">
        <v>150</v>
      </c>
      <c r="AB13" s="4">
        <f t="shared" si="11"/>
        <v>8.2576383154417838E-5</v>
      </c>
      <c r="AC13" s="4">
        <f t="shared" si="12"/>
        <v>5.3042121684867389E-4</v>
      </c>
      <c r="AD13" s="4">
        <f t="shared" si="13"/>
        <v>3.1487290897240929E-2</v>
      </c>
      <c r="AE13" s="4">
        <f t="shared" si="20"/>
        <v>7.2527992153421268E-3</v>
      </c>
      <c r="AF13" s="4">
        <f t="shared" si="14"/>
        <v>5.1874145006839949E-2</v>
      </c>
      <c r="AG13" s="4">
        <f t="shared" si="15"/>
        <v>9.1227232719426093E-2</v>
      </c>
      <c r="AH13" s="40">
        <v>353.61405014911236</v>
      </c>
      <c r="AI13" s="40">
        <v>1.9683005273738764E-2</v>
      </c>
      <c r="AJ13" s="40">
        <v>0.46178826435248138</v>
      </c>
      <c r="AK13" s="14">
        <f t="shared" si="16"/>
        <v>0.15568076941759365</v>
      </c>
      <c r="AL13" s="14">
        <f t="shared" si="17"/>
        <v>1.0118916152640988E-3</v>
      </c>
      <c r="AM13" s="16">
        <f t="shared" si="18"/>
        <v>5.3</v>
      </c>
      <c r="AN13" s="14">
        <f t="shared" si="19"/>
        <v>8.4811149930947349E-5</v>
      </c>
    </row>
    <row r="14" spans="1:40">
      <c r="A14" s="17" t="s">
        <v>32</v>
      </c>
      <c r="B14" s="17" t="s">
        <v>32</v>
      </c>
      <c r="C14" s="45"/>
      <c r="D14" s="17" t="s">
        <v>99</v>
      </c>
      <c r="E14" s="45">
        <v>67.183077098361395</v>
      </c>
      <c r="F14" s="45">
        <v>53.235265064175401</v>
      </c>
      <c r="G14" s="45">
        <v>1398.1109270795901</v>
      </c>
      <c r="H14" s="45">
        <v>837.53713723859698</v>
      </c>
      <c r="I14" s="45">
        <v>4.9915576920456298E-2</v>
      </c>
      <c r="J14" s="45">
        <v>2.75672197466711E-2</v>
      </c>
      <c r="K14" s="39">
        <f t="shared" si="3"/>
        <v>3.4418575403528003E-3</v>
      </c>
      <c r="L14" s="4">
        <f t="shared" si="4"/>
        <v>1.6256605630281889E-3</v>
      </c>
      <c r="M14" s="4">
        <f t="shared" si="5"/>
        <v>9.0758551763174475E-2</v>
      </c>
      <c r="N14" s="4">
        <f t="shared" si="6"/>
        <v>0.34177564058734483</v>
      </c>
      <c r="O14" s="4">
        <f t="shared" si="7"/>
        <v>0.56239828954609961</v>
      </c>
      <c r="P14" s="4">
        <f t="shared" si="8"/>
        <v>-5.7122239170946916E-3</v>
      </c>
      <c r="Q14" s="4">
        <f t="shared" si="0"/>
        <v>-4.9010118224869068E-6</v>
      </c>
      <c r="R14" s="6">
        <f t="shared" si="9"/>
        <v>6.4697510304863332E-3</v>
      </c>
      <c r="S14" s="4">
        <f t="shared" si="10"/>
        <v>0.33530588955685847</v>
      </c>
      <c r="T14" s="3">
        <v>40.000999999999998</v>
      </c>
      <c r="U14" s="3">
        <v>64</v>
      </c>
      <c r="V14" s="4">
        <v>3.3294000000000001</v>
      </c>
      <c r="W14" s="3">
        <v>1</v>
      </c>
      <c r="X14" s="1">
        <v>99</v>
      </c>
      <c r="Y14" s="3">
        <v>0.1</v>
      </c>
      <c r="Z14" s="1">
        <v>24</v>
      </c>
      <c r="AA14" s="1">
        <v>150</v>
      </c>
      <c r="AB14" s="4">
        <f t="shared" si="11"/>
        <v>2.6424442609413704E-4</v>
      </c>
      <c r="AC14" s="4">
        <f t="shared" si="12"/>
        <v>1.2480811232449298E-4</v>
      </c>
      <c r="AD14" s="4">
        <f t="shared" si="13"/>
        <v>2.6239409081034108E-2</v>
      </c>
      <c r="AE14" s="4">
        <f t="shared" si="20"/>
        <v>6.9678774157912408E-3</v>
      </c>
      <c r="AF14" s="4">
        <f t="shared" si="14"/>
        <v>4.317744459644323E-2</v>
      </c>
      <c r="AG14" s="4">
        <f t="shared" si="15"/>
        <v>7.6773783631687215E-2</v>
      </c>
      <c r="AH14" s="40">
        <v>357.68613211526019</v>
      </c>
      <c r="AI14" s="40">
        <v>2.1744742556482483E-2</v>
      </c>
      <c r="AJ14" s="40">
        <v>0.50524649818190837</v>
      </c>
      <c r="AK14" s="14">
        <f t="shared" si="16"/>
        <v>2.1172055339409246</v>
      </c>
      <c r="AL14" s="14">
        <f t="shared" si="17"/>
        <v>1.9295071252809728E-2</v>
      </c>
      <c r="AM14" s="16">
        <f t="shared" si="18"/>
        <v>4.4293999999999993</v>
      </c>
      <c r="AN14" s="14">
        <f t="shared" si="19"/>
        <v>8.5193435152366732E-5</v>
      </c>
    </row>
    <row r="15" spans="1:40">
      <c r="A15" s="17" t="s">
        <v>146</v>
      </c>
      <c r="B15" s="17" t="s">
        <v>33</v>
      </c>
      <c r="C15" s="45"/>
      <c r="D15" s="17" t="s">
        <v>99</v>
      </c>
      <c r="E15" s="45">
        <v>81.547060229270798</v>
      </c>
      <c r="F15" s="45">
        <v>49.0473869544035</v>
      </c>
      <c r="G15" s="45">
        <v>1473.68322335271</v>
      </c>
      <c r="H15" s="45">
        <v>717.66251936771005</v>
      </c>
      <c r="I15" s="45">
        <v>6.0462166510723003E-2</v>
      </c>
      <c r="J15" s="45">
        <v>3.3626060965138697E-2</v>
      </c>
      <c r="K15" s="39">
        <f t="shared" si="3"/>
        <v>4.8877951993914932E-3</v>
      </c>
      <c r="L15" s="4">
        <f t="shared" si="4"/>
        <v>3.4628237050291144E-3</v>
      </c>
      <c r="M15" s="4">
        <f t="shared" si="5"/>
        <v>0.10034636568200474</v>
      </c>
      <c r="N15" s="4">
        <f t="shared" si="6"/>
        <v>0.34945697413019322</v>
      </c>
      <c r="O15" s="4">
        <f t="shared" si="7"/>
        <v>0.54184604128338143</v>
      </c>
      <c r="P15" s="4">
        <f t="shared" si="8"/>
        <v>-1.046277053232642E-3</v>
      </c>
      <c r="Q15" s="4">
        <f t="shared" si="0"/>
        <v>-5.5405444959588479E-6</v>
      </c>
      <c r="R15" s="6">
        <f t="shared" si="9"/>
        <v>2.9344075729877839E-3</v>
      </c>
      <c r="S15" s="4">
        <f t="shared" si="10"/>
        <v>0.34652256655720542</v>
      </c>
      <c r="T15" s="3">
        <v>60</v>
      </c>
      <c r="U15" s="3">
        <v>64</v>
      </c>
      <c r="V15" s="4">
        <v>2.2587999999999999</v>
      </c>
      <c r="W15" s="3">
        <v>0.72</v>
      </c>
      <c r="X15" s="1">
        <v>99</v>
      </c>
      <c r="Y15" s="3">
        <v>0.08</v>
      </c>
      <c r="Z15" s="1">
        <v>24</v>
      </c>
      <c r="AA15" s="1">
        <v>150</v>
      </c>
      <c r="AB15" s="4">
        <f t="shared" si="11"/>
        <v>2.6424442609413704E-4</v>
      </c>
      <c r="AC15" s="4">
        <f t="shared" si="12"/>
        <v>1.8720748829953199E-4</v>
      </c>
      <c r="AD15" s="4">
        <f t="shared" si="13"/>
        <v>1.8892374538344556E-2</v>
      </c>
      <c r="AE15" s="4">
        <f t="shared" si="20"/>
        <v>5.4249342962599699E-3</v>
      </c>
      <c r="AF15" s="4">
        <f t="shared" si="14"/>
        <v>2.9293329685362513E-2</v>
      </c>
      <c r="AG15" s="4">
        <f t="shared" si="15"/>
        <v>5.4062090434360707E-2</v>
      </c>
      <c r="AH15" s="40">
        <v>347.32304347437264</v>
      </c>
      <c r="AI15" s="40">
        <v>2.7523365426466675E-2</v>
      </c>
      <c r="AJ15" s="40">
        <v>0.52372197078658866</v>
      </c>
      <c r="AK15" s="14">
        <f t="shared" si="16"/>
        <v>1.4115056427195152</v>
      </c>
      <c r="AL15" s="14">
        <f t="shared" si="17"/>
        <v>8.4681572174127341E-3</v>
      </c>
      <c r="AM15" s="16">
        <f t="shared" si="18"/>
        <v>3.0587999999999997</v>
      </c>
      <c r="AN15" s="14">
        <f t="shared" si="19"/>
        <v>8.1126719635603138E-5</v>
      </c>
    </row>
    <row r="16" spans="1:40">
      <c r="A16" s="17" t="s">
        <v>34</v>
      </c>
      <c r="B16" s="46" t="s">
        <v>111</v>
      </c>
      <c r="C16" s="14"/>
      <c r="D16" s="25" t="s">
        <v>99</v>
      </c>
      <c r="E16" s="24">
        <v>56.952151635888598</v>
      </c>
      <c r="F16" s="24">
        <v>40.621724540722802</v>
      </c>
      <c r="G16" s="24">
        <v>1063.70806423777</v>
      </c>
      <c r="H16" s="24">
        <v>615.43205747738705</v>
      </c>
      <c r="I16" s="24">
        <v>5.63619574730451E-2</v>
      </c>
      <c r="J16" s="24">
        <v>2.92346106690838E-2</v>
      </c>
      <c r="K16" s="39">
        <f t="shared" si="3"/>
        <v>7.6225888030109733E-3</v>
      </c>
      <c r="L16" s="4">
        <f t="shared" si="4"/>
        <v>5.7603463590928479E-3</v>
      </c>
      <c r="M16" s="4">
        <f t="shared" si="5"/>
        <v>0.12022547569431906</v>
      </c>
      <c r="N16" s="4">
        <f t="shared" si="6"/>
        <v>0.38754368882384627</v>
      </c>
      <c r="O16" s="4">
        <f t="shared" si="7"/>
        <v>0.4788479003197309</v>
      </c>
      <c r="P16" s="4">
        <f t="shared" si="8"/>
        <v>-1.9198566966966357E-3</v>
      </c>
      <c r="Q16" s="4">
        <f t="shared" si="0"/>
        <v>-7.3616346459061357E-6</v>
      </c>
      <c r="R16" s="6">
        <f t="shared" si="9"/>
        <v>3.8379653668504884E-3</v>
      </c>
      <c r="S16" s="4">
        <f t="shared" si="10"/>
        <v>0.38370572345699577</v>
      </c>
      <c r="T16" s="3">
        <v>200</v>
      </c>
      <c r="U16" s="3">
        <v>200</v>
      </c>
      <c r="V16" s="3">
        <v>4</v>
      </c>
      <c r="W16" s="3">
        <v>1.6</v>
      </c>
      <c r="X16" s="1">
        <v>99</v>
      </c>
      <c r="Y16" s="3">
        <v>0.2</v>
      </c>
      <c r="Z16" s="2">
        <v>24</v>
      </c>
      <c r="AA16" s="1">
        <v>150</v>
      </c>
      <c r="AB16" s="4">
        <f t="shared" si="11"/>
        <v>8.2576383154417843E-4</v>
      </c>
      <c r="AC16" s="4">
        <f t="shared" si="12"/>
        <v>6.2402496099843994E-4</v>
      </c>
      <c r="AD16" s="4">
        <f t="shared" si="13"/>
        <v>4.1983054529654576E-2</v>
      </c>
      <c r="AE16" s="4">
        <f t="shared" si="20"/>
        <v>1.3024164365175646E-2</v>
      </c>
      <c r="AF16" s="4">
        <f t="shared" si="14"/>
        <v>5.1874145006839949E-2</v>
      </c>
      <c r="AG16" s="4">
        <f t="shared" si="15"/>
        <v>0.10833115269421278</v>
      </c>
      <c r="AH16" s="40">
        <v>306.94508346589839</v>
      </c>
      <c r="AI16" s="40">
        <v>5.2167374528630503E-2</v>
      </c>
      <c r="AJ16" s="40">
        <v>0.50476912358609149</v>
      </c>
      <c r="AK16" s="14">
        <f t="shared" si="16"/>
        <v>1.3232865400495459</v>
      </c>
      <c r="AL16" s="14">
        <f t="shared" si="17"/>
        <v>1.0002366741554827E-2</v>
      </c>
      <c r="AM16" s="16">
        <f t="shared" si="18"/>
        <v>5.8</v>
      </c>
      <c r="AN16" s="14">
        <f t="shared" si="19"/>
        <v>6.7843365145054297E-5</v>
      </c>
    </row>
    <row r="17" spans="1:40">
      <c r="A17" s="17" t="s">
        <v>35</v>
      </c>
      <c r="B17" s="17" t="s">
        <v>112</v>
      </c>
      <c r="C17" s="45"/>
      <c r="D17" s="17" t="s">
        <v>99</v>
      </c>
      <c r="E17" s="45">
        <v>87.729873160697494</v>
      </c>
      <c r="F17" s="45">
        <v>36.821183079750099</v>
      </c>
      <c r="G17" s="45">
        <v>1159.24933021893</v>
      </c>
      <c r="H17" s="45">
        <v>398.87514818652897</v>
      </c>
      <c r="I17" s="45">
        <v>7.8480185683467804E-2</v>
      </c>
      <c r="J17" s="45">
        <v>2.9814299647563301E-2</v>
      </c>
      <c r="K17" s="39">
        <f t="shared" si="3"/>
        <v>1.0283211595411461E-3</v>
      </c>
      <c r="L17" s="4">
        <f t="shared" si="4"/>
        <v>1.036128486077444E-3</v>
      </c>
      <c r="M17" s="4">
        <f t="shared" si="5"/>
        <v>0.13285438594931354</v>
      </c>
      <c r="N17" s="4">
        <f t="shared" si="6"/>
        <v>0.32675855421550881</v>
      </c>
      <c r="O17" s="4">
        <f t="shared" si="7"/>
        <v>0.53832261018955907</v>
      </c>
      <c r="P17" s="4">
        <f t="shared" si="8"/>
        <v>-1.1577564103935137E-2</v>
      </c>
      <c r="Q17" s="4">
        <f t="shared" si="0"/>
        <v>-6.8589865176899295E-6</v>
      </c>
      <c r="R17" s="6">
        <f t="shared" si="9"/>
        <v>1.214244116801021E-2</v>
      </c>
      <c r="S17" s="4">
        <f t="shared" si="10"/>
        <v>0.31461611304749859</v>
      </c>
      <c r="T17" s="3">
        <v>32</v>
      </c>
      <c r="U17" s="3">
        <v>24</v>
      </c>
      <c r="V17" s="3">
        <v>4</v>
      </c>
      <c r="W17" s="3">
        <v>1.2</v>
      </c>
      <c r="X17" s="1">
        <v>99</v>
      </c>
      <c r="Y17" s="3">
        <v>0.2</v>
      </c>
      <c r="Z17" s="1">
        <v>24</v>
      </c>
      <c r="AA17" s="1">
        <v>150</v>
      </c>
      <c r="AB17" s="4">
        <f t="shared" si="11"/>
        <v>9.9091659785301403E-5</v>
      </c>
      <c r="AC17" s="4">
        <f t="shared" si="12"/>
        <v>9.9843993759750392E-5</v>
      </c>
      <c r="AD17" s="4">
        <f t="shared" si="13"/>
        <v>3.1487290897240929E-2</v>
      </c>
      <c r="AE17" s="4">
        <f t="shared" si="20"/>
        <v>1.2802188782489742E-2</v>
      </c>
      <c r="AF17" s="4">
        <f t="shared" si="14"/>
        <v>5.1874145006839949E-2</v>
      </c>
      <c r="AG17" s="4">
        <f t="shared" si="15"/>
        <v>9.6362560340115672E-2</v>
      </c>
      <c r="AH17" s="40">
        <v>363.95323377569537</v>
      </c>
      <c r="AI17" s="40">
        <v>2.9244673627365034E-2</v>
      </c>
      <c r="AJ17" s="40">
        <v>0.66551344689145553</v>
      </c>
      <c r="AK17" s="14">
        <f t="shared" si="16"/>
        <v>0.99246490503715934</v>
      </c>
      <c r="AL17" s="14">
        <f t="shared" si="17"/>
        <v>3.8594466921587793E-2</v>
      </c>
      <c r="AM17" s="16">
        <f t="shared" si="18"/>
        <v>5.4</v>
      </c>
      <c r="AN17" s="14">
        <f t="shared" si="19"/>
        <v>8.4198253378521014E-5</v>
      </c>
    </row>
    <row r="18" spans="1:40">
      <c r="A18" s="17" t="s">
        <v>36</v>
      </c>
      <c r="B18" s="52" t="s">
        <v>36</v>
      </c>
      <c r="C18" s="14"/>
      <c r="D18" s="17" t="s">
        <v>99</v>
      </c>
      <c r="E18" s="45">
        <v>61.192168379438897</v>
      </c>
      <c r="F18" s="45">
        <v>19.830414375202</v>
      </c>
      <c r="G18" s="45">
        <v>932.12311231767899</v>
      </c>
      <c r="H18" s="45">
        <v>314.66254919215402</v>
      </c>
      <c r="I18" s="45">
        <v>6.8872820056866804E-2</v>
      </c>
      <c r="J18" s="45">
        <v>2.0609067739840701E-2</v>
      </c>
      <c r="K18" s="39">
        <f t="shared" si="3"/>
        <v>3.2659021809235576E-3</v>
      </c>
      <c r="L18" s="4">
        <f t="shared" si="4"/>
        <v>3.2804571410038254E-3</v>
      </c>
      <c r="M18" s="4">
        <f t="shared" si="5"/>
        <v>0.13884867392968575</v>
      </c>
      <c r="N18" s="4">
        <f t="shared" si="6"/>
        <v>0.28707347382975512</v>
      </c>
      <c r="O18" s="4">
        <f t="shared" si="7"/>
        <v>0.56753149291863181</v>
      </c>
      <c r="P18" s="4">
        <f t="shared" si="8"/>
        <v>3.4208459734943212E-3</v>
      </c>
      <c r="Q18" s="4">
        <f t="shared" si="0"/>
        <v>-6.2978438435406747E-6</v>
      </c>
      <c r="R18" s="6">
        <f t="shared" si="9"/>
        <v>1.3265805755052372E-3</v>
      </c>
      <c r="S18" s="4">
        <f t="shared" si="10"/>
        <v>0.2857468932542499</v>
      </c>
      <c r="T18" s="2">
        <v>96.1</v>
      </c>
      <c r="U18" s="2">
        <v>72.3</v>
      </c>
      <c r="V18" s="2">
        <v>4</v>
      </c>
      <c r="W18" s="2">
        <v>1</v>
      </c>
      <c r="X18" s="2">
        <v>99</v>
      </c>
      <c r="Y18" s="2">
        <v>0.2</v>
      </c>
      <c r="Z18" s="2">
        <v>24</v>
      </c>
      <c r="AA18" s="1">
        <v>150</v>
      </c>
      <c r="AB18" s="4">
        <f t="shared" si="11"/>
        <v>2.9851362510322047E-4</v>
      </c>
      <c r="AC18" s="4">
        <f t="shared" si="12"/>
        <v>2.9984399375975037E-4</v>
      </c>
      <c r="AD18" s="4">
        <f t="shared" si="13"/>
        <v>2.6239409081034108E-2</v>
      </c>
      <c r="AE18" s="4">
        <f t="shared" si="20"/>
        <v>1.2691200991146789E-2</v>
      </c>
      <c r="AF18" s="4">
        <f t="shared" si="14"/>
        <v>5.1874145006839949E-2</v>
      </c>
      <c r="AG18" s="4">
        <f t="shared" si="15"/>
        <v>9.1403112697883815E-2</v>
      </c>
      <c r="AH18" s="40">
        <v>403.43782849594896</v>
      </c>
      <c r="AI18" s="40">
        <v>1.713194915580811E-2</v>
      </c>
      <c r="AJ18" s="40">
        <v>0.78175563295518624</v>
      </c>
      <c r="AK18" s="14">
        <f t="shared" si="16"/>
        <v>0.99556313054716095</v>
      </c>
      <c r="AL18" s="14">
        <f t="shared" si="17"/>
        <v>4.6425021822542843E-3</v>
      </c>
      <c r="AM18" s="16">
        <f t="shared" si="18"/>
        <v>5.2</v>
      </c>
      <c r="AN18" s="14">
        <f t="shared" si="19"/>
        <v>9.4752580476649214E-5</v>
      </c>
    </row>
    <row r="19" spans="1:40">
      <c r="A19" s="17" t="s">
        <v>37</v>
      </c>
      <c r="B19" s="52" t="s">
        <v>37</v>
      </c>
      <c r="C19" s="45"/>
      <c r="D19" s="17" t="s">
        <v>99</v>
      </c>
      <c r="E19" s="34">
        <v>26.5170450540144</v>
      </c>
      <c r="F19" s="34">
        <v>13.220706917566201</v>
      </c>
      <c r="G19" s="34">
        <v>506.15445034844498</v>
      </c>
      <c r="H19" s="34">
        <v>160.93684725883</v>
      </c>
      <c r="I19" s="34">
        <v>5.30901927571601E-2</v>
      </c>
      <c r="J19" s="34">
        <v>1.6623104999999999E-2</v>
      </c>
      <c r="K19" s="39">
        <f t="shared" si="3"/>
        <v>3.2712734004050588E-3</v>
      </c>
      <c r="L19" s="4">
        <f t="shared" si="4"/>
        <v>1.6412165484751761E-3</v>
      </c>
      <c r="M19" s="4">
        <f t="shared" si="5"/>
        <v>0.13907702942261752</v>
      </c>
      <c r="N19" s="4">
        <f t="shared" si="6"/>
        <v>0.28754560512758248</v>
      </c>
      <c r="O19" s="4">
        <f t="shared" si="7"/>
        <v>0.56846487550091962</v>
      </c>
      <c r="P19" s="4">
        <f t="shared" si="8"/>
        <v>-3.266642236286079E-3</v>
      </c>
      <c r="Q19" s="4">
        <f t="shared" si="0"/>
        <v>-6.3185761963783565E-6</v>
      </c>
      <c r="R19" s="6">
        <f t="shared" si="9"/>
        <v>4.6310392622236976E-3</v>
      </c>
      <c r="S19" s="4">
        <f t="shared" si="10"/>
        <v>0.28291456586535879</v>
      </c>
      <c r="T19" s="3">
        <v>48</v>
      </c>
      <c r="U19" s="3">
        <v>72.3</v>
      </c>
      <c r="V19" s="3">
        <v>4</v>
      </c>
      <c r="W19" s="3">
        <v>1</v>
      </c>
      <c r="X19" s="1">
        <v>99</v>
      </c>
      <c r="Y19" s="3">
        <v>0.2</v>
      </c>
      <c r="Z19" s="1">
        <v>24</v>
      </c>
      <c r="AA19" s="1">
        <v>150</v>
      </c>
      <c r="AB19" s="4">
        <f t="shared" si="11"/>
        <v>2.9851362510322047E-4</v>
      </c>
      <c r="AC19" s="4">
        <f t="shared" si="12"/>
        <v>1.4976599063962559E-4</v>
      </c>
      <c r="AD19" s="4">
        <f t="shared" si="13"/>
        <v>2.6239409081034108E-2</v>
      </c>
      <c r="AE19" s="4">
        <f t="shared" si="20"/>
        <v>1.2691200991146789E-2</v>
      </c>
      <c r="AF19" s="4">
        <f t="shared" si="14"/>
        <v>5.1874145006839949E-2</v>
      </c>
      <c r="AG19" s="4">
        <f t="shared" si="15"/>
        <v>9.1253034694763702E-2</v>
      </c>
      <c r="AH19" s="40">
        <v>403.43782849594896</v>
      </c>
      <c r="AI19" s="40">
        <v>1.7333494162067392E-2</v>
      </c>
      <c r="AJ19" s="40">
        <v>0.78106068311267896</v>
      </c>
      <c r="AK19" s="14">
        <f t="shared" si="16"/>
        <v>1.9932003509496283</v>
      </c>
      <c r="AL19" s="14">
        <f t="shared" si="17"/>
        <v>1.6369037939275438E-2</v>
      </c>
      <c r="AM19" s="16">
        <f t="shared" si="18"/>
        <v>5.2</v>
      </c>
      <c r="AN19" s="14">
        <f t="shared" si="19"/>
        <v>9.4908413957869631E-5</v>
      </c>
    </row>
    <row r="20" spans="1:40">
      <c r="A20" s="17" t="s">
        <v>38</v>
      </c>
      <c r="B20" s="17" t="s">
        <v>113</v>
      </c>
      <c r="C20" s="45"/>
      <c r="D20" s="17" t="s">
        <v>99</v>
      </c>
      <c r="E20" s="34">
        <v>33.249615816948001</v>
      </c>
      <c r="F20" s="34">
        <v>13.509819533131701</v>
      </c>
      <c r="G20" s="34">
        <v>845.51984646184997</v>
      </c>
      <c r="H20" s="34">
        <v>349.92377775684798</v>
      </c>
      <c r="I20" s="34">
        <v>4.6033267839658797E-2</v>
      </c>
      <c r="J20" s="34">
        <v>2.5002373785044298E-2</v>
      </c>
      <c r="K20" s="39">
        <f t="shared" si="3"/>
        <v>2.1728514658791572E-3</v>
      </c>
      <c r="L20" s="4">
        <f t="shared" si="4"/>
        <v>2.2577655520262291E-3</v>
      </c>
      <c r="M20" s="4">
        <f t="shared" si="5"/>
        <v>0.13914437772628152</v>
      </c>
      <c r="N20" s="4">
        <f t="shared" si="6"/>
        <v>0.28768484960822588</v>
      </c>
      <c r="O20" s="4">
        <f t="shared" si="7"/>
        <v>0.56874015564758718</v>
      </c>
      <c r="P20" s="4">
        <f t="shared" si="8"/>
        <v>-8.3849184178499839E-4</v>
      </c>
      <c r="Q20" s="4">
        <f t="shared" si="0"/>
        <v>-6.3246972420424445E-6</v>
      </c>
      <c r="R20" s="6">
        <f t="shared" si="9"/>
        <v>2.9688467493022026E-3</v>
      </c>
      <c r="S20" s="4">
        <f t="shared" si="10"/>
        <v>0.28471600285892368</v>
      </c>
      <c r="T20" s="3">
        <v>66</v>
      </c>
      <c r="U20" s="3">
        <v>48</v>
      </c>
      <c r="V20" s="4">
        <v>4</v>
      </c>
      <c r="W20" s="3">
        <v>1</v>
      </c>
      <c r="X20" s="1">
        <v>99</v>
      </c>
      <c r="Y20" s="3">
        <v>0.2</v>
      </c>
      <c r="Z20" s="1">
        <v>24</v>
      </c>
      <c r="AA20" s="1">
        <v>150</v>
      </c>
      <c r="AB20" s="4">
        <f t="shared" si="11"/>
        <v>1.9818331957060281E-4</v>
      </c>
      <c r="AC20" s="4">
        <f t="shared" si="12"/>
        <v>2.0592823712948518E-4</v>
      </c>
      <c r="AD20" s="4">
        <f t="shared" si="13"/>
        <v>2.6239409081034108E-2</v>
      </c>
      <c r="AE20" s="4">
        <f t="shared" si="20"/>
        <v>1.2691200991146789E-2</v>
      </c>
      <c r="AF20" s="4">
        <f t="shared" si="14"/>
        <v>5.1874145006839949E-2</v>
      </c>
      <c r="AG20" s="4">
        <f t="shared" si="15"/>
        <v>9.1208866635720934E-2</v>
      </c>
      <c r="AH20" s="40">
        <v>403.0109697312875</v>
      </c>
      <c r="AI20" s="40">
        <v>1.7392017713797295E-2</v>
      </c>
      <c r="AJ20" s="40">
        <v>0.78132153495148648</v>
      </c>
      <c r="AK20" s="14">
        <f t="shared" si="16"/>
        <v>0.96239021094512422</v>
      </c>
      <c r="AL20" s="14">
        <f t="shared" si="17"/>
        <v>1.0427396842787448E-2</v>
      </c>
      <c r="AM20" s="16">
        <f t="shared" si="18"/>
        <v>5.2</v>
      </c>
      <c r="AN20" s="14">
        <f t="shared" si="19"/>
        <v>9.4853906731998629E-5</v>
      </c>
    </row>
    <row r="21" spans="1:40">
      <c r="A21" s="17" t="s">
        <v>39</v>
      </c>
      <c r="B21" s="17" t="s">
        <v>39</v>
      </c>
      <c r="C21" s="45"/>
      <c r="D21" s="17" t="s">
        <v>99</v>
      </c>
      <c r="E21" s="34">
        <v>32.525844003633402</v>
      </c>
      <c r="F21" s="34">
        <v>19.900820375246699</v>
      </c>
      <c r="G21" s="34">
        <v>741.90915045471297</v>
      </c>
      <c r="H21" s="34">
        <v>334.271707238744</v>
      </c>
      <c r="I21" s="34">
        <v>4.6494810595415E-2</v>
      </c>
      <c r="J21" s="34">
        <v>2.6124056213170099E-2</v>
      </c>
      <c r="K21" s="39">
        <f t="shared" si="3"/>
        <v>1.630524321199736E-3</v>
      </c>
      <c r="L21" s="4">
        <f t="shared" si="4"/>
        <v>2.2589926659076112E-3</v>
      </c>
      <c r="M21" s="4">
        <f t="shared" si="5"/>
        <v>0.13922000382362848</v>
      </c>
      <c r="N21" s="4">
        <f t="shared" si="6"/>
        <v>0.28784120865626817</v>
      </c>
      <c r="O21" s="4">
        <f t="shared" si="7"/>
        <v>0.56904927053299603</v>
      </c>
      <c r="P21" s="4">
        <f t="shared" si="8"/>
        <v>-8.7679834206004156E-4</v>
      </c>
      <c r="Q21" s="4">
        <f t="shared" si="0"/>
        <v>-6.3315741588163129E-6</v>
      </c>
      <c r="R21" s="6">
        <f t="shared" si="9"/>
        <v>2.9925659611939135E-3</v>
      </c>
      <c r="S21" s="4">
        <f t="shared" si="10"/>
        <v>0.28484864269507426</v>
      </c>
      <c r="T21" s="5">
        <v>66</v>
      </c>
      <c r="U21" s="5">
        <v>36</v>
      </c>
      <c r="V21" s="2">
        <v>4</v>
      </c>
      <c r="W21" s="5">
        <v>1</v>
      </c>
      <c r="X21" s="2">
        <v>99</v>
      </c>
      <c r="Y21" s="5">
        <v>0.2</v>
      </c>
      <c r="Z21" s="2">
        <v>24</v>
      </c>
      <c r="AA21" s="1">
        <v>150</v>
      </c>
      <c r="AB21" s="4">
        <f t="shared" si="11"/>
        <v>1.4863748967795212E-4</v>
      </c>
      <c r="AC21" s="4">
        <f t="shared" si="12"/>
        <v>2.0592823712948518E-4</v>
      </c>
      <c r="AD21" s="4">
        <f t="shared" si="13"/>
        <v>2.6239409081034108E-2</v>
      </c>
      <c r="AE21" s="4">
        <f t="shared" si="20"/>
        <v>1.2691200991146789E-2</v>
      </c>
      <c r="AF21" s="4">
        <f t="shared" si="14"/>
        <v>5.1874145006839949E-2</v>
      </c>
      <c r="AG21" s="4">
        <f t="shared" si="15"/>
        <v>9.1159320805828281E-2</v>
      </c>
      <c r="AH21" s="40">
        <v>402.80004520153267</v>
      </c>
      <c r="AI21" s="40">
        <v>1.7458533523800654E-2</v>
      </c>
      <c r="AJ21" s="40">
        <v>0.78132153495148648</v>
      </c>
      <c r="AK21" s="14">
        <f t="shared" si="16"/>
        <v>0.72179265820884331</v>
      </c>
      <c r="AL21" s="14">
        <f t="shared" si="17"/>
        <v>1.0505810850562507E-2</v>
      </c>
      <c r="AM21" s="16">
        <f t="shared" si="18"/>
        <v>5.2</v>
      </c>
      <c r="AN21" s="14">
        <f t="shared" si="19"/>
        <v>9.4855789768593662E-5</v>
      </c>
    </row>
    <row r="22" spans="1:40">
      <c r="A22" s="17" t="s">
        <v>40</v>
      </c>
      <c r="B22" s="17" t="s">
        <v>40</v>
      </c>
      <c r="C22" s="45"/>
      <c r="D22" s="17" t="s">
        <v>99</v>
      </c>
      <c r="E22" s="34">
        <v>49.145550191345997</v>
      </c>
      <c r="F22" s="34">
        <v>35.799661862971398</v>
      </c>
      <c r="G22" s="34">
        <v>1092.9378190996599</v>
      </c>
      <c r="H22" s="34">
        <v>760.59141158763305</v>
      </c>
      <c r="I22" s="34">
        <v>4.8558711612702699E-2</v>
      </c>
      <c r="J22" s="34">
        <v>2.9889746492246599E-2</v>
      </c>
      <c r="K22" s="39">
        <f t="shared" si="3"/>
        <v>2.2664380779087523E-3</v>
      </c>
      <c r="L22" s="4">
        <f t="shared" si="4"/>
        <v>8.2211240307444584E-4</v>
      </c>
      <c r="M22" s="4">
        <f t="shared" si="5"/>
        <v>0.13933194979944827</v>
      </c>
      <c r="N22" s="4">
        <f t="shared" si="6"/>
        <v>0.28807266005764148</v>
      </c>
      <c r="O22" s="4">
        <f t="shared" si="7"/>
        <v>0.56950683966192706</v>
      </c>
      <c r="P22" s="4">
        <f t="shared" si="8"/>
        <v>-6.6893094036719059E-3</v>
      </c>
      <c r="Q22" s="4">
        <f t="shared" si="0"/>
        <v>-6.341760614739683E-6</v>
      </c>
      <c r="R22" s="6">
        <f t="shared" si="9"/>
        <v>7.5313569469511975E-3</v>
      </c>
      <c r="S22" s="4">
        <f t="shared" si="10"/>
        <v>0.28054130311069031</v>
      </c>
      <c r="T22" s="3">
        <v>24</v>
      </c>
      <c r="U22" s="3">
        <v>50</v>
      </c>
      <c r="V22" s="3">
        <v>4</v>
      </c>
      <c r="W22" s="3">
        <v>1</v>
      </c>
      <c r="X22" s="1">
        <v>99</v>
      </c>
      <c r="Y22" s="3">
        <v>0.2</v>
      </c>
      <c r="Z22" s="1">
        <v>24</v>
      </c>
      <c r="AA22" s="1">
        <v>150</v>
      </c>
      <c r="AB22" s="4">
        <f t="shared" si="11"/>
        <v>2.0644095788604461E-4</v>
      </c>
      <c r="AC22" s="4">
        <f t="shared" si="12"/>
        <v>7.4882995319812794E-5</v>
      </c>
      <c r="AD22" s="4">
        <f t="shared" si="13"/>
        <v>2.6239409081034108E-2</v>
      </c>
      <c r="AE22" s="4">
        <f t="shared" si="20"/>
        <v>1.2691200991146789E-2</v>
      </c>
      <c r="AF22" s="4">
        <f t="shared" si="14"/>
        <v>5.1874145006839949E-2</v>
      </c>
      <c r="AG22" s="4">
        <f t="shared" si="15"/>
        <v>9.1086079032226708E-2</v>
      </c>
      <c r="AH22" s="40">
        <v>403.04611545733468</v>
      </c>
      <c r="AI22" s="40">
        <v>1.755865385211898E-2</v>
      </c>
      <c r="AJ22" s="40">
        <v>0.78071141251872622</v>
      </c>
      <c r="AK22" s="14">
        <f t="shared" si="16"/>
        <v>2.756846958436554</v>
      </c>
      <c r="AL22" s="14">
        <f t="shared" si="17"/>
        <v>2.6845804391161708E-2</v>
      </c>
      <c r="AM22" s="16">
        <f t="shared" si="18"/>
        <v>5.2</v>
      </c>
      <c r="AN22" s="14">
        <f t="shared" si="19"/>
        <v>9.4990056672500443E-5</v>
      </c>
    </row>
    <row r="23" spans="1:40">
      <c r="A23" s="17" t="s">
        <v>41</v>
      </c>
      <c r="B23" s="25" t="s">
        <v>114</v>
      </c>
      <c r="C23" s="45"/>
      <c r="D23" s="25" t="s">
        <v>99</v>
      </c>
      <c r="E23" s="34">
        <v>72.751661191251301</v>
      </c>
      <c r="F23" s="34">
        <v>26.2415750993637</v>
      </c>
      <c r="G23" s="34">
        <v>1190.73400769914</v>
      </c>
      <c r="H23" s="34">
        <v>379.63133208850002</v>
      </c>
      <c r="I23" s="34">
        <v>6.7932178047818995E-2</v>
      </c>
      <c r="J23" s="34">
        <v>2.9457565579421498E-2</v>
      </c>
      <c r="K23" s="39">
        <f t="shared" si="3"/>
        <v>5.4409955210181591E-4</v>
      </c>
      <c r="L23" s="4">
        <f t="shared" si="4"/>
        <v>2.2614508997030542E-3</v>
      </c>
      <c r="M23" s="4">
        <f t="shared" si="5"/>
        <v>0.13937150290707659</v>
      </c>
      <c r="N23" s="4">
        <f t="shared" si="6"/>
        <v>0.28815443720168082</v>
      </c>
      <c r="O23" s="4">
        <f t="shared" si="7"/>
        <v>0.56966850943943781</v>
      </c>
      <c r="P23" s="4">
        <f t="shared" si="8"/>
        <v>-9.5384612070683358E-4</v>
      </c>
      <c r="Q23" s="4">
        <f t="shared" si="0"/>
        <v>-6.3453616831782897E-6</v>
      </c>
      <c r="R23" s="6">
        <f t="shared" si="9"/>
        <v>3.0406736895440094E-3</v>
      </c>
      <c r="S23" s="4">
        <f t="shared" si="10"/>
        <v>0.2851137635121368</v>
      </c>
      <c r="T23" s="3">
        <v>66</v>
      </c>
      <c r="U23" s="3">
        <v>12</v>
      </c>
      <c r="V23" s="4">
        <v>4</v>
      </c>
      <c r="W23" s="3">
        <v>1</v>
      </c>
      <c r="X23" s="1">
        <v>99</v>
      </c>
      <c r="Y23" s="3">
        <v>0.2</v>
      </c>
      <c r="Z23" s="1">
        <v>24</v>
      </c>
      <c r="AA23" s="1">
        <v>150</v>
      </c>
      <c r="AB23" s="4">
        <f t="shared" si="11"/>
        <v>4.9545829892650701E-5</v>
      </c>
      <c r="AC23" s="4">
        <f t="shared" si="12"/>
        <v>2.0592823712948518E-4</v>
      </c>
      <c r="AD23" s="4">
        <f t="shared" si="13"/>
        <v>2.6239409081034108E-2</v>
      </c>
      <c r="AE23" s="4">
        <f t="shared" si="20"/>
        <v>1.2691200991146789E-2</v>
      </c>
      <c r="AF23" s="4">
        <f t="shared" si="14"/>
        <v>5.1874145006839949E-2</v>
      </c>
      <c r="AG23" s="4">
        <f t="shared" si="15"/>
        <v>9.1060229146042976E-2</v>
      </c>
      <c r="AH23" s="40">
        <v>402.37793805820849</v>
      </c>
      <c r="AI23" s="40">
        <v>1.7592108833328068E-2</v>
      </c>
      <c r="AJ23" s="40">
        <v>0.78132153495148648</v>
      </c>
      <c r="AK23" s="14">
        <f t="shared" si="16"/>
        <v>0.24059755273628106</v>
      </c>
      <c r="AL23" s="14">
        <f t="shared" si="17"/>
        <v>1.0664773429692997E-2</v>
      </c>
      <c r="AM23" s="16">
        <f t="shared" si="18"/>
        <v>5.2</v>
      </c>
      <c r="AN23" s="14">
        <f t="shared" si="19"/>
        <v>9.4859501146584728E-5</v>
      </c>
    </row>
    <row r="24" spans="1:40">
      <c r="A24" s="26" t="s">
        <v>42</v>
      </c>
      <c r="B24" s="53" t="s">
        <v>42</v>
      </c>
      <c r="C24" s="14"/>
      <c r="D24" s="17" t="s">
        <v>99</v>
      </c>
      <c r="E24" s="45">
        <v>59.408142063784503</v>
      </c>
      <c r="F24" s="45">
        <v>28.782740365791401</v>
      </c>
      <c r="G24" s="45">
        <v>905.61342494810594</v>
      </c>
      <c r="H24" s="45">
        <v>338.83517118871401</v>
      </c>
      <c r="I24" s="45">
        <v>6.9519099689029404E-2</v>
      </c>
      <c r="J24" s="45">
        <v>2.74322525670853E-2</v>
      </c>
      <c r="K24" s="39">
        <f t="shared" si="3"/>
        <v>2.0815052248516351E-3</v>
      </c>
      <c r="L24" s="4">
        <f t="shared" si="4"/>
        <v>3.932453708729064E-3</v>
      </c>
      <c r="M24" s="4">
        <f t="shared" si="5"/>
        <v>0.15696602518251171</v>
      </c>
      <c r="N24" s="4">
        <f t="shared" si="6"/>
        <v>0.29763788695704646</v>
      </c>
      <c r="O24" s="4">
        <f t="shared" si="7"/>
        <v>0.53938212892686122</v>
      </c>
      <c r="P24" s="4">
        <f t="shared" si="8"/>
        <v>1.7734604308403898E-3</v>
      </c>
      <c r="Q24" s="4">
        <f t="shared" si="0"/>
        <v>-7.3816076973803534E-6</v>
      </c>
      <c r="R24" s="6">
        <f t="shared" si="9"/>
        <v>1.971223278309103E-3</v>
      </c>
      <c r="S24" s="4">
        <f t="shared" si="10"/>
        <v>0.29566666367873734</v>
      </c>
      <c r="T24" s="5">
        <v>100</v>
      </c>
      <c r="U24" s="5">
        <v>40</v>
      </c>
      <c r="V24" s="6">
        <v>3.3</v>
      </c>
      <c r="W24" s="5">
        <v>0.9</v>
      </c>
      <c r="X24" s="2">
        <v>99</v>
      </c>
      <c r="Y24" s="5">
        <v>0.2</v>
      </c>
      <c r="Z24" s="2">
        <v>24</v>
      </c>
      <c r="AA24" s="1">
        <v>150</v>
      </c>
      <c r="AB24" s="4">
        <f t="shared" si="11"/>
        <v>1.6515276630883568E-4</v>
      </c>
      <c r="AC24" s="4">
        <f t="shared" si="12"/>
        <v>3.1201248049921997E-4</v>
      </c>
      <c r="AD24" s="4">
        <f t="shared" si="13"/>
        <v>2.3615468172930698E-2</v>
      </c>
      <c r="AE24" s="4">
        <f t="shared" si="20"/>
        <v>1.2454147587951372E-2</v>
      </c>
      <c r="AF24" s="4">
        <f t="shared" si="14"/>
        <v>4.2796169630642956E-2</v>
      </c>
      <c r="AG24" s="4">
        <f t="shared" si="15"/>
        <v>7.9342950638333076E-2</v>
      </c>
      <c r="AH24" s="40">
        <v>382.73076612903691</v>
      </c>
      <c r="AI24" s="40">
        <v>2.5920686441486665E-2</v>
      </c>
      <c r="AJ24" s="40">
        <v>0.79742301417660055</v>
      </c>
      <c r="AK24" s="14">
        <f t="shared" si="16"/>
        <v>0.52931461601981833</v>
      </c>
      <c r="AL24" s="14">
        <f t="shared" si="17"/>
        <v>6.6670461044975159E-3</v>
      </c>
      <c r="AM24" s="16">
        <f t="shared" si="18"/>
        <v>4.4000000000000004</v>
      </c>
      <c r="AN24" s="14">
        <f t="shared" si="19"/>
        <v>8.7621316657871304E-5</v>
      </c>
    </row>
    <row r="25" spans="1:40">
      <c r="A25" s="17" t="s">
        <v>43</v>
      </c>
      <c r="B25" s="17" t="s">
        <v>43</v>
      </c>
      <c r="C25" s="45"/>
      <c r="D25" s="17" t="s">
        <v>99</v>
      </c>
      <c r="E25" s="34">
        <v>55.354102562518896</v>
      </c>
      <c r="F25" s="34">
        <v>23.091088091702598</v>
      </c>
      <c r="G25" s="34">
        <v>814.21306735015196</v>
      </c>
      <c r="H25" s="34">
        <v>492.96271671004803</v>
      </c>
      <c r="I25" s="34">
        <v>7.6241339932698604E-2</v>
      </c>
      <c r="J25" s="34">
        <v>3.4342242390827497E-2</v>
      </c>
      <c r="K25" s="39">
        <f t="shared" si="3"/>
        <v>5.5093750451930658E-3</v>
      </c>
      <c r="L25" s="4">
        <f t="shared" si="4"/>
        <v>2.31300162237088E-3</v>
      </c>
      <c r="M25" s="4">
        <f t="shared" si="5"/>
        <v>0.17108268140785107</v>
      </c>
      <c r="N25" s="4">
        <f t="shared" si="6"/>
        <v>0.34040510955014319</v>
      </c>
      <c r="O25" s="4">
        <f t="shared" si="7"/>
        <v>0.48068983237444179</v>
      </c>
      <c r="P25" s="4">
        <f t="shared" si="8"/>
        <v>-1.4571470334645429E-2</v>
      </c>
      <c r="Q25" s="4">
        <f t="shared" si="0"/>
        <v>-9.2015121872699428E-6</v>
      </c>
      <c r="R25" s="6">
        <f t="shared" si="9"/>
        <v>1.517772155324818E-2</v>
      </c>
      <c r="S25" s="4">
        <f t="shared" si="10"/>
        <v>0.32522738799689499</v>
      </c>
      <c r="T25" s="3">
        <v>80</v>
      </c>
      <c r="U25" s="3">
        <v>144</v>
      </c>
      <c r="V25" s="3">
        <v>4</v>
      </c>
      <c r="W25" s="3">
        <v>1.4</v>
      </c>
      <c r="X25" s="1">
        <v>99</v>
      </c>
      <c r="Y25" s="3">
        <v>0.3</v>
      </c>
      <c r="Z25" s="2">
        <v>24</v>
      </c>
      <c r="AA25" s="1">
        <v>150</v>
      </c>
      <c r="AB25" s="4">
        <f t="shared" si="11"/>
        <v>5.945499587118085E-4</v>
      </c>
      <c r="AC25" s="4">
        <f t="shared" si="12"/>
        <v>2.4960998439937601E-4</v>
      </c>
      <c r="AD25" s="4">
        <f t="shared" si="13"/>
        <v>3.6735172713447749E-2</v>
      </c>
      <c r="AE25" s="4">
        <f t="shared" si="20"/>
        <v>1.8462566140980307E-2</v>
      </c>
      <c r="AF25" s="4">
        <f t="shared" si="14"/>
        <v>5.1874145006839949E-2</v>
      </c>
      <c r="AG25" s="4">
        <f t="shared" si="15"/>
        <v>0.10791604380437919</v>
      </c>
      <c r="AH25" s="40">
        <v>336.30058758778978</v>
      </c>
      <c r="AI25" s="40">
        <v>4.9617250629117982E-2</v>
      </c>
      <c r="AJ25" s="40">
        <v>0.69412037276126171</v>
      </c>
      <c r="AK25" s="14">
        <f t="shared" si="16"/>
        <v>2.3819157720891826</v>
      </c>
      <c r="AL25" s="14">
        <f t="shared" si="17"/>
        <v>4.666803016415421E-2</v>
      </c>
      <c r="AM25" s="16">
        <f t="shared" si="18"/>
        <v>5.7</v>
      </c>
      <c r="AN25" s="14">
        <f t="shared" si="19"/>
        <v>7.3331156937970343E-5</v>
      </c>
    </row>
    <row r="26" spans="1:40">
      <c r="A26" s="17" t="s">
        <v>44</v>
      </c>
      <c r="B26" s="17" t="s">
        <v>44</v>
      </c>
      <c r="C26" s="45"/>
      <c r="D26" s="17" t="s">
        <v>99</v>
      </c>
      <c r="E26" s="34">
        <v>35.534754960064703</v>
      </c>
      <c r="F26" s="34">
        <v>23.433427543522299</v>
      </c>
      <c r="G26" s="34">
        <v>684.45398900415898</v>
      </c>
      <c r="H26" s="34">
        <v>285.57444893095197</v>
      </c>
      <c r="I26" s="34">
        <v>5.3168058757336101E-2</v>
      </c>
      <c r="J26" s="34">
        <v>2.4842352962012201E-2</v>
      </c>
      <c r="K26" s="39">
        <f t="shared" si="3"/>
        <v>5.5125626868025648E-3</v>
      </c>
      <c r="L26" s="4">
        <f t="shared" si="4"/>
        <v>1.7357549177633661E-3</v>
      </c>
      <c r="M26" s="4">
        <f t="shared" si="5"/>
        <v>0.1711816672763837</v>
      </c>
      <c r="N26" s="4">
        <f t="shared" si="6"/>
        <v>0.34060206283112099</v>
      </c>
      <c r="O26" s="4">
        <f t="shared" si="7"/>
        <v>0.48096795228792938</v>
      </c>
      <c r="P26" s="4">
        <f t="shared" si="8"/>
        <v>-1.6960375309665619E-2</v>
      </c>
      <c r="Q26" s="4">
        <f t="shared" si="0"/>
        <v>-9.2121629809266884E-6</v>
      </c>
      <c r="R26" s="6">
        <f t="shared" si="9"/>
        <v>1.7487170814698576E-2</v>
      </c>
      <c r="S26" s="4">
        <f t="shared" si="10"/>
        <v>0.32311489201642241</v>
      </c>
      <c r="T26" s="3">
        <v>60</v>
      </c>
      <c r="U26" s="3">
        <v>144</v>
      </c>
      <c r="V26" s="3">
        <v>4</v>
      </c>
      <c r="W26" s="3">
        <v>1.4</v>
      </c>
      <c r="X26" s="1">
        <v>99</v>
      </c>
      <c r="Y26" s="3">
        <v>0.3</v>
      </c>
      <c r="Z26" s="2">
        <v>24</v>
      </c>
      <c r="AA26" s="1">
        <v>150</v>
      </c>
      <c r="AB26" s="4">
        <f t="shared" si="11"/>
        <v>5.945499587118085E-4</v>
      </c>
      <c r="AC26" s="4">
        <f t="shared" si="12"/>
        <v>1.8720748829953199E-4</v>
      </c>
      <c r="AD26" s="4">
        <f t="shared" si="13"/>
        <v>3.6735172713447749E-2</v>
      </c>
      <c r="AE26" s="4">
        <f t="shared" si="20"/>
        <v>1.8462566140980307E-2</v>
      </c>
      <c r="AF26" s="4">
        <f t="shared" si="14"/>
        <v>5.1874145006839949E-2</v>
      </c>
      <c r="AG26" s="4">
        <f t="shared" si="15"/>
        <v>0.10785364130827935</v>
      </c>
      <c r="AH26" s="40">
        <v>336.30058758778978</v>
      </c>
      <c r="AI26" s="40">
        <v>4.9754753035651106E-2</v>
      </c>
      <c r="AJ26" s="40">
        <v>0.69365201907516671</v>
      </c>
      <c r="AK26" s="14">
        <f t="shared" si="16"/>
        <v>3.1758876961189104</v>
      </c>
      <c r="AL26" s="14">
        <f t="shared" si="17"/>
        <v>5.4120596873664939E-2</v>
      </c>
      <c r="AM26" s="16">
        <f t="shared" si="18"/>
        <v>5.7</v>
      </c>
      <c r="AN26" s="14">
        <f t="shared" si="19"/>
        <v>7.3373585243397124E-5</v>
      </c>
    </row>
    <row r="27" spans="1:40">
      <c r="A27" s="17" t="s">
        <v>45</v>
      </c>
      <c r="B27" s="17" t="s">
        <v>45</v>
      </c>
      <c r="C27" s="45"/>
      <c r="D27" s="17" t="s">
        <v>99</v>
      </c>
      <c r="E27" s="45">
        <v>67.329058357940497</v>
      </c>
      <c r="F27" s="45">
        <v>37.117452790547297</v>
      </c>
      <c r="G27" s="45">
        <v>738.85762624460494</v>
      </c>
      <c r="H27" s="45">
        <v>327.08110416630802</v>
      </c>
      <c r="I27" s="45">
        <v>9.1971247203769604E-2</v>
      </c>
      <c r="J27" s="45">
        <v>2.9566740347214099E-2</v>
      </c>
      <c r="K27" s="39">
        <f t="shared" si="3"/>
        <v>4.5953654696345462E-3</v>
      </c>
      <c r="L27" s="4">
        <f t="shared" si="4"/>
        <v>2.3151274399282103E-3</v>
      </c>
      <c r="M27" s="4">
        <f t="shared" si="5"/>
        <v>0.17123991889716991</v>
      </c>
      <c r="N27" s="4">
        <f t="shared" si="6"/>
        <v>0.34071796672736598</v>
      </c>
      <c r="O27" s="4">
        <f t="shared" si="7"/>
        <v>0.48113162146590138</v>
      </c>
      <c r="P27" s="4">
        <f t="shared" si="8"/>
        <v>-1.4689129611940471E-2</v>
      </c>
      <c r="Q27" s="4">
        <f t="shared" si="0"/>
        <v>-9.2184336842940402E-6</v>
      </c>
      <c r="R27" s="6">
        <f t="shared" si="9"/>
        <v>1.5291958458822134E-2</v>
      </c>
      <c r="S27" s="4">
        <f t="shared" si="10"/>
        <v>0.32542600826854384</v>
      </c>
      <c r="T27" s="3">
        <v>80</v>
      </c>
      <c r="U27" s="3">
        <v>120</v>
      </c>
      <c r="V27" s="3">
        <v>4</v>
      </c>
      <c r="W27" s="3">
        <v>1.4</v>
      </c>
      <c r="X27" s="1">
        <v>99</v>
      </c>
      <c r="Y27" s="3">
        <v>0.3</v>
      </c>
      <c r="Z27" s="2">
        <v>24</v>
      </c>
      <c r="AA27" s="1">
        <v>150</v>
      </c>
      <c r="AB27" s="4">
        <f t="shared" si="11"/>
        <v>4.9545829892650708E-4</v>
      </c>
      <c r="AC27" s="4">
        <f t="shared" si="12"/>
        <v>2.4960998439937601E-4</v>
      </c>
      <c r="AD27" s="4">
        <f t="shared" si="13"/>
        <v>3.6735172713447749E-2</v>
      </c>
      <c r="AE27" s="4">
        <f t="shared" si="20"/>
        <v>1.8462566140980307E-2</v>
      </c>
      <c r="AF27" s="4">
        <f t="shared" si="14"/>
        <v>5.1874145006839949E-2</v>
      </c>
      <c r="AG27" s="4">
        <f t="shared" si="15"/>
        <v>0.10781695214459389</v>
      </c>
      <c r="AH27" s="40">
        <v>335.96645249195319</v>
      </c>
      <c r="AI27" s="40">
        <v>4.9833962701905543E-2</v>
      </c>
      <c r="AJ27" s="40">
        <v>0.69412037276126171</v>
      </c>
      <c r="AK27" s="14">
        <f t="shared" si="16"/>
        <v>1.9849298100743187</v>
      </c>
      <c r="AL27" s="14">
        <f t="shared" si="17"/>
        <v>4.699058486500287E-2</v>
      </c>
      <c r="AM27" s="16">
        <f t="shared" si="18"/>
        <v>5.7</v>
      </c>
      <c r="AN27" s="14">
        <f t="shared" si="19"/>
        <v>7.3325627702321714E-5</v>
      </c>
    </row>
    <row r="28" spans="1:40">
      <c r="A28" s="24" t="s">
        <v>93</v>
      </c>
      <c r="B28" s="24" t="s">
        <v>115</v>
      </c>
      <c r="C28" s="45"/>
      <c r="D28" s="24" t="s">
        <v>99</v>
      </c>
      <c r="E28" s="34">
        <v>50.7487936930155</v>
      </c>
      <c r="F28" s="34">
        <v>31.596499216050798</v>
      </c>
      <c r="G28" s="34">
        <v>779.322556812014</v>
      </c>
      <c r="H28" s="34">
        <v>361.78635369872899</v>
      </c>
      <c r="I28" s="34">
        <v>6.6858410908284593E-2</v>
      </c>
      <c r="J28" s="34">
        <v>3.0950289398192801E-2</v>
      </c>
      <c r="K28" s="39">
        <f t="shared" si="3"/>
        <v>2.6811081402548309E-3</v>
      </c>
      <c r="L28" s="4">
        <f t="shared" si="4"/>
        <v>4.0521958912307018E-3</v>
      </c>
      <c r="M28" s="4">
        <f t="shared" si="5"/>
        <v>0.17127047184219127</v>
      </c>
      <c r="N28" s="4">
        <f t="shared" si="6"/>
        <v>0.34077875826109394</v>
      </c>
      <c r="O28" s="4">
        <f t="shared" si="7"/>
        <v>0.48121746586522929</v>
      </c>
      <c r="P28" s="4">
        <f t="shared" si="8"/>
        <v>-7.7637864330985292E-3</v>
      </c>
      <c r="Q28" s="4">
        <f t="shared" si="0"/>
        <v>-9.2217235179454275E-6</v>
      </c>
      <c r="R28" s="6">
        <f t="shared" si="9"/>
        <v>8.8104648618270963E-3</v>
      </c>
      <c r="S28" s="4">
        <f t="shared" si="10"/>
        <v>0.33196829339926687</v>
      </c>
      <c r="T28" s="3">
        <v>140</v>
      </c>
      <c r="U28" s="3">
        <v>70</v>
      </c>
      <c r="V28" s="3">
        <v>4</v>
      </c>
      <c r="W28" s="3">
        <v>1.4</v>
      </c>
      <c r="X28" s="1">
        <v>99</v>
      </c>
      <c r="Y28" s="3">
        <v>0.3</v>
      </c>
      <c r="Z28" s="2">
        <v>24</v>
      </c>
      <c r="AA28" s="1">
        <v>150</v>
      </c>
      <c r="AB28" s="4">
        <f t="shared" si="11"/>
        <v>2.8901734104046245E-4</v>
      </c>
      <c r="AC28" s="4">
        <f t="shared" si="12"/>
        <v>4.3681747269890795E-4</v>
      </c>
      <c r="AD28" s="4">
        <f t="shared" si="13"/>
        <v>3.6735172713447749E-2</v>
      </c>
      <c r="AE28" s="4">
        <f t="shared" si="20"/>
        <v>1.8462566140980307E-2</v>
      </c>
      <c r="AF28" s="4">
        <f t="shared" si="14"/>
        <v>5.1874145006839949E-2</v>
      </c>
      <c r="AG28" s="4">
        <f t="shared" si="15"/>
        <v>0.10779771867500737</v>
      </c>
      <c r="AH28" s="40">
        <v>335.26979812575229</v>
      </c>
      <c r="AI28" s="40">
        <v>4.9872734127430415E-2</v>
      </c>
      <c r="AJ28" s="40">
        <v>0.69552084827100114</v>
      </c>
      <c r="AK28" s="14">
        <f t="shared" si="16"/>
        <v>0.66164327002477297</v>
      </c>
      <c r="AL28" s="14">
        <f t="shared" si="17"/>
        <v>2.6540079390143811E-2</v>
      </c>
      <c r="AM28" s="16">
        <f t="shared" si="18"/>
        <v>5.7</v>
      </c>
      <c r="AN28" s="14">
        <f t="shared" si="19"/>
        <v>7.3186636684632804E-5</v>
      </c>
    </row>
    <row r="29" spans="1:40">
      <c r="A29" s="17" t="s">
        <v>46</v>
      </c>
      <c r="B29" s="17" t="s">
        <v>46</v>
      </c>
      <c r="C29" s="45"/>
      <c r="D29" s="17" t="s">
        <v>99</v>
      </c>
      <c r="E29" s="34">
        <v>18.3517022194182</v>
      </c>
      <c r="F29" s="34">
        <v>8.0552048174434105</v>
      </c>
      <c r="G29" s="34">
        <v>447.320831113346</v>
      </c>
      <c r="H29" s="34">
        <v>174.13386599607</v>
      </c>
      <c r="I29" s="34">
        <v>4.2847796397841899E-2</v>
      </c>
      <c r="J29" s="34">
        <v>1.3107579204479899E-2</v>
      </c>
      <c r="K29" s="39">
        <f t="shared" si="3"/>
        <v>4.5980267240941647E-3</v>
      </c>
      <c r="L29" s="4">
        <f t="shared" si="4"/>
        <v>1.7373511272630367E-3</v>
      </c>
      <c r="M29" s="4">
        <f t="shared" si="5"/>
        <v>0.17133908685254606</v>
      </c>
      <c r="N29" s="4">
        <f t="shared" si="6"/>
        <v>0.34091528230855683</v>
      </c>
      <c r="O29" s="4">
        <f t="shared" si="7"/>
        <v>0.48141025298753992</v>
      </c>
      <c r="P29" s="4">
        <f t="shared" si="8"/>
        <v>-1.708055815126544E-2</v>
      </c>
      <c r="Q29" s="4">
        <f t="shared" si="0"/>
        <v>-9.2291138800425192E-6</v>
      </c>
      <c r="R29" s="6">
        <f t="shared" si="9"/>
        <v>1.7604796744528986E-2</v>
      </c>
      <c r="S29" s="4">
        <f t="shared" si="10"/>
        <v>0.32331048556402786</v>
      </c>
      <c r="T29" s="3">
        <v>60</v>
      </c>
      <c r="U29" s="3">
        <v>120</v>
      </c>
      <c r="V29" s="3">
        <v>4</v>
      </c>
      <c r="W29" s="3">
        <v>1.4</v>
      </c>
      <c r="X29" s="1">
        <v>99</v>
      </c>
      <c r="Y29" s="3">
        <v>0.3</v>
      </c>
      <c r="Z29" s="2">
        <v>24</v>
      </c>
      <c r="AA29" s="1">
        <v>150</v>
      </c>
      <c r="AB29" s="4">
        <f t="shared" si="11"/>
        <v>4.9545829892650708E-4</v>
      </c>
      <c r="AC29" s="4">
        <f t="shared" si="12"/>
        <v>1.8720748829953199E-4</v>
      </c>
      <c r="AD29" s="4">
        <f t="shared" si="13"/>
        <v>3.6735172713447749E-2</v>
      </c>
      <c r="AE29" s="4">
        <f t="shared" si="20"/>
        <v>1.8462566140980307E-2</v>
      </c>
      <c r="AF29" s="4">
        <f t="shared" si="14"/>
        <v>5.1874145006839949E-2</v>
      </c>
      <c r="AG29" s="4">
        <f t="shared" si="15"/>
        <v>0.10775454964849404</v>
      </c>
      <c r="AH29" s="40">
        <v>335.96645249195319</v>
      </c>
      <c r="AI29" s="40">
        <v>4.9972002230419768E-2</v>
      </c>
      <c r="AJ29" s="40">
        <v>0.69365201907516671</v>
      </c>
      <c r="AK29" s="14">
        <f t="shared" si="16"/>
        <v>2.6465730800990919</v>
      </c>
      <c r="AL29" s="14">
        <f t="shared" si="17"/>
        <v>5.4451672712738423E-2</v>
      </c>
      <c r="AM29" s="16">
        <f t="shared" si="18"/>
        <v>5.7</v>
      </c>
      <c r="AN29" s="14">
        <f t="shared" si="19"/>
        <v>7.3368091822970349E-5</v>
      </c>
    </row>
    <row r="30" spans="1:40">
      <c r="A30" s="17" t="s">
        <v>47</v>
      </c>
      <c r="B30" s="54" t="s">
        <v>116</v>
      </c>
      <c r="C30" s="45"/>
      <c r="D30" s="17" t="s">
        <v>99</v>
      </c>
      <c r="E30" s="45">
        <v>51.806475262309498</v>
      </c>
      <c r="F30" s="45">
        <v>35.924971215085797</v>
      </c>
      <c r="G30" s="45">
        <v>829.56131578122904</v>
      </c>
      <c r="H30" s="45">
        <v>341.63558580812901</v>
      </c>
      <c r="I30" s="45">
        <v>6.1510372723108601E-2</v>
      </c>
      <c r="J30" s="45">
        <v>3.2268333279485299E-2</v>
      </c>
      <c r="K30" s="39">
        <f t="shared" si="3"/>
        <v>2.3472394325990188E-3</v>
      </c>
      <c r="L30" s="4">
        <f t="shared" si="4"/>
        <v>4.4345990882234537E-3</v>
      </c>
      <c r="M30" s="4">
        <f t="shared" si="5"/>
        <v>0.1744597673229083</v>
      </c>
      <c r="N30" s="4">
        <f t="shared" si="6"/>
        <v>0.29834281100893656</v>
      </c>
      <c r="O30" s="4">
        <f t="shared" si="7"/>
        <v>0.52041558314733272</v>
      </c>
      <c r="P30" s="4">
        <f t="shared" si="8"/>
        <v>1.1555434628244816E-3</v>
      </c>
      <c r="Q30" s="4">
        <f t="shared" si="0"/>
        <v>-8.2237131477908722E-6</v>
      </c>
      <c r="R30" s="6">
        <f t="shared" si="9"/>
        <v>2.3475544591877017E-3</v>
      </c>
      <c r="S30" s="4">
        <f t="shared" si="10"/>
        <v>0.29599525654974884</v>
      </c>
      <c r="T30" s="3">
        <v>80.001999999999995</v>
      </c>
      <c r="U30" s="3">
        <v>32</v>
      </c>
      <c r="V30" s="4">
        <v>2.2587999999999999</v>
      </c>
      <c r="W30" s="3">
        <v>0.64</v>
      </c>
      <c r="X30" s="1">
        <v>99</v>
      </c>
      <c r="Y30" s="3">
        <v>0.16</v>
      </c>
      <c r="Z30" s="1">
        <v>24</v>
      </c>
      <c r="AA30" s="1">
        <v>150</v>
      </c>
      <c r="AB30" s="4">
        <f t="shared" si="11"/>
        <v>1.3212221304706852E-4</v>
      </c>
      <c r="AC30" s="4">
        <f t="shared" si="12"/>
        <v>2.4961622464898597E-4</v>
      </c>
      <c r="AD30" s="4">
        <f t="shared" si="13"/>
        <v>1.6793221811861825E-2</v>
      </c>
      <c r="AE30" s="4">
        <f t="shared" si="20"/>
        <v>9.8200508334408809E-3</v>
      </c>
      <c r="AF30" s="4">
        <f t="shared" si="14"/>
        <v>2.9293329685362513E-2</v>
      </c>
      <c r="AG30" s="4">
        <f t="shared" si="15"/>
        <v>5.628834076836127E-2</v>
      </c>
      <c r="AH30" s="40">
        <v>372.46588636264204</v>
      </c>
      <c r="AI30" s="40">
        <v>3.1917602145675655E-2</v>
      </c>
      <c r="AJ30" s="40">
        <v>0.82160333652822259</v>
      </c>
      <c r="AK30" s="14">
        <f t="shared" si="16"/>
        <v>0.52930138348523115</v>
      </c>
      <c r="AL30" s="14">
        <f t="shared" si="17"/>
        <v>7.9310543234774478E-3</v>
      </c>
      <c r="AM30" s="16">
        <f t="shared" si="18"/>
        <v>3.0588000000000002</v>
      </c>
      <c r="AN30" s="14">
        <f t="shared" si="19"/>
        <v>8.3558610183040571E-5</v>
      </c>
    </row>
    <row r="31" spans="1:40">
      <c r="A31" s="17" t="s">
        <v>48</v>
      </c>
      <c r="B31" s="17" t="s">
        <v>48</v>
      </c>
      <c r="C31" s="45"/>
      <c r="D31" s="17" t="s">
        <v>99</v>
      </c>
      <c r="E31" s="34">
        <v>55.6710543502818</v>
      </c>
      <c r="F31" s="34">
        <v>29.418177926598901</v>
      </c>
      <c r="G31" s="34">
        <v>775.54899217859497</v>
      </c>
      <c r="H31" s="34">
        <v>245.873349454574</v>
      </c>
      <c r="I31" s="34">
        <v>7.2292510665516299E-2</v>
      </c>
      <c r="J31" s="34">
        <v>3.2272268315421397E-2</v>
      </c>
      <c r="K31" s="39">
        <f t="shared" si="3"/>
        <v>5.6563576690613071E-3</v>
      </c>
      <c r="L31" s="4">
        <f t="shared" si="4"/>
        <v>1.1873546779742144E-3</v>
      </c>
      <c r="M31" s="4">
        <f t="shared" si="5"/>
        <v>0.17511898324794256</v>
      </c>
      <c r="N31" s="4">
        <f t="shared" si="6"/>
        <v>0.32452332187750155</v>
      </c>
      <c r="O31" s="4">
        <f t="shared" si="7"/>
        <v>0.49351398252752043</v>
      </c>
      <c r="P31" s="4">
        <f t="shared" si="8"/>
        <v>-1.6725038452959091E-2</v>
      </c>
      <c r="Q31" s="4">
        <f t="shared" si="0"/>
        <v>-8.9791706784543918E-6</v>
      </c>
      <c r="R31" s="6">
        <f t="shared" si="9"/>
        <v>1.7245699878233423E-2</v>
      </c>
      <c r="S31" s="4">
        <f t="shared" si="10"/>
        <v>0.30727762199926811</v>
      </c>
      <c r="T31" s="3">
        <v>40</v>
      </c>
      <c r="U31" s="3">
        <v>144</v>
      </c>
      <c r="V31" s="3">
        <v>4</v>
      </c>
      <c r="W31" s="3">
        <v>1.3</v>
      </c>
      <c r="X31" s="1">
        <v>99</v>
      </c>
      <c r="Y31" s="3">
        <v>0.3</v>
      </c>
      <c r="Z31" s="2">
        <v>24</v>
      </c>
      <c r="AA31" s="1">
        <v>150</v>
      </c>
      <c r="AB31" s="4">
        <f t="shared" si="11"/>
        <v>5.945499587118085E-4</v>
      </c>
      <c r="AC31" s="4">
        <f t="shared" si="12"/>
        <v>1.24804992199688E-4</v>
      </c>
      <c r="AD31" s="4">
        <f t="shared" si="13"/>
        <v>3.4111231805344346E-2</v>
      </c>
      <c r="AE31" s="4">
        <f t="shared" si="20"/>
        <v>1.8407072245308829E-2</v>
      </c>
      <c r="AF31" s="4">
        <f t="shared" si="14"/>
        <v>5.1874145006839949E-2</v>
      </c>
      <c r="AG31" s="4">
        <f t="shared" si="15"/>
        <v>0.10511180400840461</v>
      </c>
      <c r="AH31" s="40">
        <v>348.98952150794167</v>
      </c>
      <c r="AI31" s="40">
        <v>4.356943617703897E-2</v>
      </c>
      <c r="AJ31" s="40">
        <v>0.74201119628442558</v>
      </c>
      <c r="AK31" s="14">
        <f t="shared" si="16"/>
        <v>4.7638315441783652</v>
      </c>
      <c r="AL31" s="14">
        <f t="shared" si="17"/>
        <v>5.6124164740751929E-2</v>
      </c>
      <c r="AM31" s="16">
        <f t="shared" si="18"/>
        <v>5.6</v>
      </c>
      <c r="AN31" s="14">
        <f t="shared" si="19"/>
        <v>7.6757530765674112E-5</v>
      </c>
    </row>
    <row r="32" spans="1:40">
      <c r="A32" s="17" t="s">
        <v>49</v>
      </c>
      <c r="B32" s="17" t="s">
        <v>49</v>
      </c>
      <c r="C32" s="45"/>
      <c r="D32" s="17" t="s">
        <v>99</v>
      </c>
      <c r="E32" s="34">
        <v>36.663243547383701</v>
      </c>
      <c r="F32" s="34">
        <v>12.3174451348695</v>
      </c>
      <c r="G32" s="34">
        <v>665.72745417619603</v>
      </c>
      <c r="H32" s="34">
        <v>216.63521137444599</v>
      </c>
      <c r="I32" s="34">
        <v>5.9196198676234303E-2</v>
      </c>
      <c r="J32" s="34">
        <v>2.2368256579625701E-2</v>
      </c>
      <c r="K32" s="39">
        <f t="shared" si="3"/>
        <v>5.6597177152138941E-3</v>
      </c>
      <c r="L32" s="4">
        <f t="shared" si="4"/>
        <v>5.9403000113746106E-4</v>
      </c>
      <c r="M32" s="4">
        <f t="shared" si="5"/>
        <v>0.17522300917776051</v>
      </c>
      <c r="N32" s="4">
        <f t="shared" si="6"/>
        <v>0.32471609846676558</v>
      </c>
      <c r="O32" s="4">
        <f t="shared" si="7"/>
        <v>0.49380714463912262</v>
      </c>
      <c r="P32" s="4">
        <f t="shared" si="8"/>
        <v>-1.9174844627771932E-2</v>
      </c>
      <c r="Q32" s="4">
        <f t="shared" si="0"/>
        <v>-8.9898416404857659E-6</v>
      </c>
      <c r="R32" s="6">
        <f t="shared" si="9"/>
        <v>1.9632745019766765E-2</v>
      </c>
      <c r="S32" s="4">
        <f t="shared" si="10"/>
        <v>0.30508335344699883</v>
      </c>
      <c r="T32" s="3">
        <v>20</v>
      </c>
      <c r="U32" s="3">
        <v>144</v>
      </c>
      <c r="V32" s="3">
        <v>4</v>
      </c>
      <c r="W32" s="3">
        <v>1.3</v>
      </c>
      <c r="X32" s="1">
        <v>99</v>
      </c>
      <c r="Y32" s="3">
        <v>0.3</v>
      </c>
      <c r="Z32" s="2">
        <v>24</v>
      </c>
      <c r="AA32" s="1">
        <v>150</v>
      </c>
      <c r="AB32" s="4">
        <f t="shared" si="11"/>
        <v>5.945499587118085E-4</v>
      </c>
      <c r="AC32" s="4">
        <f t="shared" si="12"/>
        <v>6.2402496099844002E-5</v>
      </c>
      <c r="AD32" s="4">
        <f t="shared" si="13"/>
        <v>3.4111231805344346E-2</v>
      </c>
      <c r="AE32" s="4">
        <f t="shared" si="20"/>
        <v>1.8407072245308829E-2</v>
      </c>
      <c r="AF32" s="4">
        <f t="shared" si="14"/>
        <v>5.1874145006839949E-2</v>
      </c>
      <c r="AG32" s="4">
        <f t="shared" si="15"/>
        <v>0.10504940151230477</v>
      </c>
      <c r="AH32" s="40">
        <v>348.98952150794167</v>
      </c>
      <c r="AI32" s="40">
        <v>4.3698537175969124E-2</v>
      </c>
      <c r="AJ32" s="40">
        <v>0.74152297969385172</v>
      </c>
      <c r="AK32" s="14">
        <f t="shared" si="16"/>
        <v>9.5276630883567304</v>
      </c>
      <c r="AL32" s="14">
        <f t="shared" si="17"/>
        <v>6.4352069026203024E-2</v>
      </c>
      <c r="AM32" s="16">
        <f t="shared" si="18"/>
        <v>5.6</v>
      </c>
      <c r="AN32" s="14">
        <f t="shared" si="19"/>
        <v>7.680312704176215E-5</v>
      </c>
    </row>
    <row r="33" spans="1:40">
      <c r="A33" s="17" t="s">
        <v>50</v>
      </c>
      <c r="B33" s="52" t="s">
        <v>50</v>
      </c>
      <c r="C33" s="45"/>
      <c r="D33" s="17" t="s">
        <v>99</v>
      </c>
      <c r="E33" s="45">
        <v>53.2472242855399</v>
      </c>
      <c r="F33" s="45">
        <v>20.8614828529773</v>
      </c>
      <c r="G33" s="45">
        <v>931.61769868360295</v>
      </c>
      <c r="H33" s="45">
        <v>327.21146622988601</v>
      </c>
      <c r="I33" s="45">
        <v>6.3721978028385501E-2</v>
      </c>
      <c r="J33" s="45">
        <v>3.2216096242274499E-2</v>
      </c>
      <c r="K33" s="39">
        <f t="shared" si="3"/>
        <v>2.0168862393296519E-3</v>
      </c>
      <c r="L33" s="4">
        <f t="shared" si="4"/>
        <v>4.2676180095594278E-3</v>
      </c>
      <c r="M33" s="4">
        <f t="shared" si="5"/>
        <v>0.17929119406525298</v>
      </c>
      <c r="N33" s="4">
        <f t="shared" si="6"/>
        <v>0.3076244383610664</v>
      </c>
      <c r="O33" s="4">
        <f t="shared" si="7"/>
        <v>0.50679986332479154</v>
      </c>
      <c r="P33" s="4">
        <f t="shared" si="8"/>
        <v>-1.9145721876782805E-3</v>
      </c>
      <c r="Q33" s="4">
        <f t="shared" si="0"/>
        <v>-8.7143877546305281E-6</v>
      </c>
      <c r="R33" s="6">
        <f t="shared" si="9"/>
        <v>4.0606366090224196E-3</v>
      </c>
      <c r="S33" s="4">
        <f t="shared" si="10"/>
        <v>0.303563801752044</v>
      </c>
      <c r="T33" s="3">
        <v>140</v>
      </c>
      <c r="U33" s="3">
        <v>50</v>
      </c>
      <c r="V33" s="3">
        <v>4</v>
      </c>
      <c r="W33" s="3">
        <v>1.2</v>
      </c>
      <c r="X33" s="1">
        <v>99</v>
      </c>
      <c r="Y33" s="3">
        <v>0.3</v>
      </c>
      <c r="Z33" s="2">
        <v>24</v>
      </c>
      <c r="AA33" s="1">
        <v>150</v>
      </c>
      <c r="AB33" s="4">
        <f t="shared" si="11"/>
        <v>2.0644095788604461E-4</v>
      </c>
      <c r="AC33" s="4">
        <f t="shared" si="12"/>
        <v>4.3681747269890795E-4</v>
      </c>
      <c r="AD33" s="4">
        <f t="shared" si="13"/>
        <v>3.1487290897240929E-2</v>
      </c>
      <c r="AE33" s="4">
        <f t="shared" si="20"/>
        <v>1.8351578349637354E-2</v>
      </c>
      <c r="AF33" s="4">
        <f t="shared" si="14"/>
        <v>5.1874145006839949E-2</v>
      </c>
      <c r="AG33" s="4">
        <f t="shared" si="15"/>
        <v>0.10235627268430318</v>
      </c>
      <c r="AH33" s="40">
        <v>361.11617559033988</v>
      </c>
      <c r="AI33" s="40">
        <v>3.7516529917438535E-2</v>
      </c>
      <c r="AJ33" s="40">
        <v>0.79817808954625602</v>
      </c>
      <c r="AK33" s="14">
        <f t="shared" si="16"/>
        <v>0.47260233573198068</v>
      </c>
      <c r="AL33" s="14">
        <f t="shared" si="17"/>
        <v>1.337655077972444E-2</v>
      </c>
      <c r="AM33" s="16">
        <f t="shared" si="18"/>
        <v>5.5</v>
      </c>
      <c r="AN33" s="14">
        <f t="shared" si="19"/>
        <v>8.0106404642481423E-5</v>
      </c>
    </row>
    <row r="34" spans="1:40">
      <c r="A34" s="17" t="s">
        <v>51</v>
      </c>
      <c r="B34" s="17" t="s">
        <v>51</v>
      </c>
      <c r="C34" s="45"/>
      <c r="D34" s="17" t="s">
        <v>99</v>
      </c>
      <c r="E34" s="34">
        <v>49.028139342566597</v>
      </c>
      <c r="F34" s="34">
        <v>20.982620183101599</v>
      </c>
      <c r="G34" s="34">
        <v>772.52937173796602</v>
      </c>
      <c r="H34" s="34">
        <v>295.54685375882201</v>
      </c>
      <c r="I34" s="34">
        <v>6.8095094083395494E-2</v>
      </c>
      <c r="J34" s="34">
        <v>2.9301434232818099E-2</v>
      </c>
      <c r="K34" s="39">
        <f t="shared" si="3"/>
        <v>2.8944276978968421E-3</v>
      </c>
      <c r="L34" s="4">
        <f t="shared" si="4"/>
        <v>5.3120198811323627E-3</v>
      </c>
      <c r="M34" s="4">
        <f t="shared" si="5"/>
        <v>0.18323015987890051</v>
      </c>
      <c r="N34" s="4">
        <f t="shared" si="6"/>
        <v>0.28905836363276943</v>
      </c>
      <c r="O34" s="4">
        <f t="shared" si="7"/>
        <v>0.51950502890930084</v>
      </c>
      <c r="P34" s="4">
        <f t="shared" si="8"/>
        <v>5.0757876057084747E-3</v>
      </c>
      <c r="Q34" s="4">
        <f t="shared" si="0"/>
        <v>-8.368345208876982E-6</v>
      </c>
      <c r="R34" s="6">
        <f t="shared" si="9"/>
        <v>1.3103850544328647E-3</v>
      </c>
      <c r="S34" s="4">
        <f t="shared" si="10"/>
        <v>0.28774797857833656</v>
      </c>
      <c r="T34" s="3">
        <v>170</v>
      </c>
      <c r="U34" s="3">
        <v>70</v>
      </c>
      <c r="V34" s="3">
        <v>4</v>
      </c>
      <c r="W34" s="3">
        <v>1.1000000000000001</v>
      </c>
      <c r="X34" s="1">
        <v>99</v>
      </c>
      <c r="Y34" s="3">
        <v>0.3</v>
      </c>
      <c r="Z34" s="2">
        <v>24</v>
      </c>
      <c r="AA34" s="1">
        <v>150</v>
      </c>
      <c r="AB34" s="4">
        <f t="shared" si="11"/>
        <v>2.8901734104046245E-4</v>
      </c>
      <c r="AC34" s="4">
        <f t="shared" si="12"/>
        <v>5.3042121684867389E-4</v>
      </c>
      <c r="AD34" s="4">
        <f t="shared" si="13"/>
        <v>2.8863349989137515E-2</v>
      </c>
      <c r="AE34" s="4">
        <f t="shared" si="20"/>
        <v>1.8296084453965876E-2</v>
      </c>
      <c r="AF34" s="4">
        <f t="shared" si="14"/>
        <v>5.1874145006839949E-2</v>
      </c>
      <c r="AG34" s="4">
        <f t="shared" si="15"/>
        <v>9.9853018007832473E-2</v>
      </c>
      <c r="AH34" s="40">
        <v>375.84929654374446</v>
      </c>
      <c r="AI34" s="40">
        <v>3.1185920024867322E-2</v>
      </c>
      <c r="AJ34" s="40">
        <v>0.85769243612346446</v>
      </c>
      <c r="AK34" s="14">
        <f t="shared" si="16"/>
        <v>0.54488269296157776</v>
      </c>
      <c r="AL34" s="14">
        <f t="shared" si="17"/>
        <v>4.5539331358886515E-3</v>
      </c>
      <c r="AM34" s="16">
        <f t="shared" si="18"/>
        <v>5.3999999999999995</v>
      </c>
      <c r="AN34" s="14">
        <f t="shared" si="19"/>
        <v>8.3910899503786046E-5</v>
      </c>
    </row>
    <row r="35" spans="1:40">
      <c r="A35" s="17" t="s">
        <v>52</v>
      </c>
      <c r="B35" s="17" t="s">
        <v>52</v>
      </c>
      <c r="C35" s="45"/>
      <c r="D35" s="17" t="s">
        <v>99</v>
      </c>
      <c r="E35" s="34">
        <v>67.411792177185504</v>
      </c>
      <c r="F35" s="34">
        <v>33.618792441193499</v>
      </c>
      <c r="G35" s="34">
        <v>1049.1919847141301</v>
      </c>
      <c r="H35" s="34">
        <v>492.31620761702499</v>
      </c>
      <c r="I35" s="34">
        <v>6.9890173100562697E-2</v>
      </c>
      <c r="J35" s="34">
        <v>3.3634944409206897E-2</v>
      </c>
      <c r="K35" s="39">
        <f t="shared" si="3"/>
        <v>5.9564990430839085E-3</v>
      </c>
      <c r="L35" s="4">
        <f t="shared" si="4"/>
        <v>1.8755383102378087E-3</v>
      </c>
      <c r="M35" s="4">
        <f t="shared" si="5"/>
        <v>0.18329933077172311</v>
      </c>
      <c r="N35" s="4">
        <f t="shared" si="6"/>
        <v>0.28916748554317728</v>
      </c>
      <c r="O35" s="4">
        <f t="shared" si="7"/>
        <v>0.51970114633177789</v>
      </c>
      <c r="P35" s="4">
        <f t="shared" si="8"/>
        <v>-8.712578795216093E-3</v>
      </c>
      <c r="Q35" s="4">
        <f t="shared" si="0"/>
        <v>-8.3746646397989975E-6</v>
      </c>
      <c r="R35" s="6">
        <f t="shared" si="9"/>
        <v>9.5861958934749924E-3</v>
      </c>
      <c r="S35" s="4">
        <f t="shared" si="10"/>
        <v>0.2795812896497023</v>
      </c>
      <c r="T35" s="3">
        <v>60</v>
      </c>
      <c r="U35" s="3">
        <v>144</v>
      </c>
      <c r="V35" s="3">
        <v>4</v>
      </c>
      <c r="W35" s="3">
        <v>1.1000000000000001</v>
      </c>
      <c r="X35" s="1">
        <v>99</v>
      </c>
      <c r="Y35" s="3">
        <v>0.3</v>
      </c>
      <c r="Z35" s="2">
        <v>24</v>
      </c>
      <c r="AA35" s="1">
        <v>150</v>
      </c>
      <c r="AB35" s="4">
        <f t="shared" si="11"/>
        <v>5.945499587118085E-4</v>
      </c>
      <c r="AC35" s="4">
        <f t="shared" si="12"/>
        <v>1.8720748829953199E-4</v>
      </c>
      <c r="AD35" s="4">
        <f t="shared" si="13"/>
        <v>2.8863349989137515E-2</v>
      </c>
      <c r="AE35" s="4">
        <f t="shared" si="20"/>
        <v>1.8296084453965876E-2</v>
      </c>
      <c r="AF35" s="4">
        <f t="shared" ref="AF35:AF66" si="21">V35*0.948/73.1</f>
        <v>5.1874145006839949E-2</v>
      </c>
      <c r="AG35" s="4">
        <f t="shared" ref="AG35:AG66" si="22">AB35+AC35+AD35+AE35+AF35</f>
        <v>9.9815336896954682E-2</v>
      </c>
      <c r="AH35" s="40">
        <v>377.0228279733027</v>
      </c>
      <c r="AI35" s="40">
        <v>3.1255835098849799E-2</v>
      </c>
      <c r="AJ35" s="40">
        <v>0.85485564593222108</v>
      </c>
      <c r="AK35" s="14">
        <f t="shared" si="16"/>
        <v>3.1758876961189104</v>
      </c>
      <c r="AL35" s="14">
        <f t="shared" si="17"/>
        <v>3.4287687511156024E-2</v>
      </c>
      <c r="AM35" s="16">
        <f t="shared" si="18"/>
        <v>5.3999999999999995</v>
      </c>
      <c r="AN35" s="14">
        <f t="shared" si="19"/>
        <v>8.4204674300468593E-5</v>
      </c>
    </row>
    <row r="36" spans="1:40">
      <c r="A36" s="17" t="s">
        <v>53</v>
      </c>
      <c r="B36" s="17" t="s">
        <v>53</v>
      </c>
      <c r="C36" s="45"/>
      <c r="D36" s="17" t="s">
        <v>99</v>
      </c>
      <c r="E36" s="34">
        <v>52.1851136154594</v>
      </c>
      <c r="F36" s="34">
        <v>37.440994641105902</v>
      </c>
      <c r="G36" s="34">
        <v>967.68800710308403</v>
      </c>
      <c r="H36" s="34">
        <v>497.38036879777599</v>
      </c>
      <c r="I36" s="34">
        <v>5.7091316230662603E-2</v>
      </c>
      <c r="J36" s="34">
        <v>3.2150501976227798E-2</v>
      </c>
      <c r="K36" s="39">
        <f t="shared" si="3"/>
        <v>4.9686818606946934E-3</v>
      </c>
      <c r="L36" s="4">
        <f t="shared" si="4"/>
        <v>1.8774021008740322E-3</v>
      </c>
      <c r="M36" s="4">
        <f t="shared" si="5"/>
        <v>0.18348148198369971</v>
      </c>
      <c r="N36" s="4">
        <f t="shared" si="6"/>
        <v>0.28945484179120151</v>
      </c>
      <c r="O36" s="4">
        <f t="shared" si="7"/>
        <v>0.52021759226353004</v>
      </c>
      <c r="P36" s="4">
        <f t="shared" si="8"/>
        <v>-8.810476210641122E-3</v>
      </c>
      <c r="Q36" s="4">
        <f t="shared" si="0"/>
        <v>-8.3913173275947038E-6</v>
      </c>
      <c r="R36" s="6">
        <f t="shared" si="9"/>
        <v>9.6775658732199538E-3</v>
      </c>
      <c r="S36" s="4">
        <f t="shared" si="10"/>
        <v>0.27977727591798157</v>
      </c>
      <c r="T36" s="3">
        <v>60</v>
      </c>
      <c r="U36" s="3">
        <v>120</v>
      </c>
      <c r="V36" s="3">
        <v>4</v>
      </c>
      <c r="W36" s="3">
        <v>1.1000000000000001</v>
      </c>
      <c r="X36" s="1">
        <v>99</v>
      </c>
      <c r="Y36" s="3">
        <v>0.3</v>
      </c>
      <c r="Z36" s="2">
        <v>24</v>
      </c>
      <c r="AA36" s="1">
        <v>150</v>
      </c>
      <c r="AB36" s="4">
        <f t="shared" si="11"/>
        <v>4.9545829892650708E-4</v>
      </c>
      <c r="AC36" s="4">
        <f t="shared" si="12"/>
        <v>1.8720748829953199E-4</v>
      </c>
      <c r="AD36" s="4">
        <f t="shared" si="13"/>
        <v>2.8863349989137515E-2</v>
      </c>
      <c r="AE36" s="4">
        <f t="shared" si="20"/>
        <v>1.8296084453965876E-2</v>
      </c>
      <c r="AF36" s="4">
        <f t="shared" si="21"/>
        <v>5.1874145006839949E-2</v>
      </c>
      <c r="AG36" s="4">
        <f t="shared" si="22"/>
        <v>9.9716245237169376E-2</v>
      </c>
      <c r="AH36" s="40">
        <v>376.64249283542165</v>
      </c>
      <c r="AI36" s="40">
        <v>3.1427377565518042E-2</v>
      </c>
      <c r="AJ36" s="40">
        <v>0.85485564593222108</v>
      </c>
      <c r="AK36" s="14">
        <f t="shared" si="16"/>
        <v>2.6465730800990919</v>
      </c>
      <c r="AL36" s="14">
        <f t="shared" si="17"/>
        <v>3.459024983879317E-2</v>
      </c>
      <c r="AM36" s="16">
        <f t="shared" si="18"/>
        <v>5.3999999999999995</v>
      </c>
      <c r="AN36" s="14">
        <f t="shared" si="19"/>
        <v>8.4203322686562983E-5</v>
      </c>
    </row>
    <row r="37" spans="1:40">
      <c r="A37" s="17" t="s">
        <v>54</v>
      </c>
      <c r="B37" s="17" t="s">
        <v>54</v>
      </c>
      <c r="C37" s="45"/>
      <c r="D37" s="17" t="s">
        <v>99</v>
      </c>
      <c r="E37" s="34">
        <v>33.524577026378203</v>
      </c>
      <c r="F37" s="34">
        <v>16.942994931988299</v>
      </c>
      <c r="G37" s="34">
        <v>662.04780371801405</v>
      </c>
      <c r="H37" s="34">
        <v>241.717213772474</v>
      </c>
      <c r="I37" s="34">
        <v>5.5108693520109699E-2</v>
      </c>
      <c r="J37" s="34">
        <v>2.8138957861546601E-2</v>
      </c>
      <c r="K37" s="39">
        <f t="shared" si="3"/>
        <v>4.9749084630948733E-3</v>
      </c>
      <c r="L37" s="4">
        <f t="shared" si="4"/>
        <v>6.2658493487341568E-4</v>
      </c>
      <c r="M37" s="4">
        <f t="shared" si="5"/>
        <v>0.18371141544857819</v>
      </c>
      <c r="N37" s="4">
        <f t="shared" si="6"/>
        <v>0.28981757787758661</v>
      </c>
      <c r="O37" s="4">
        <f t="shared" si="7"/>
        <v>0.52086951327586695</v>
      </c>
      <c r="P37" s="4">
        <f t="shared" si="8"/>
        <v>-1.3948246349857961E-2</v>
      </c>
      <c r="Q37" s="4">
        <f t="shared" si="0"/>
        <v>-8.4123619976956557E-6</v>
      </c>
      <c r="R37" s="6">
        <f t="shared" si="9"/>
        <v>1.4527318264212531E-2</v>
      </c>
      <c r="S37" s="4">
        <f t="shared" si="10"/>
        <v>0.27529025961337406</v>
      </c>
      <c r="T37" s="3">
        <v>20</v>
      </c>
      <c r="U37" s="3">
        <v>120</v>
      </c>
      <c r="V37" s="3">
        <v>4</v>
      </c>
      <c r="W37" s="3">
        <v>1.1000000000000001</v>
      </c>
      <c r="X37" s="1">
        <v>99</v>
      </c>
      <c r="Y37" s="3">
        <v>0.3</v>
      </c>
      <c r="Z37" s="2">
        <v>24</v>
      </c>
      <c r="AA37" s="1">
        <v>150</v>
      </c>
      <c r="AB37" s="4">
        <f t="shared" si="11"/>
        <v>4.9545829892650708E-4</v>
      </c>
      <c r="AC37" s="4">
        <f t="shared" si="12"/>
        <v>6.2402496099844002E-5</v>
      </c>
      <c r="AD37" s="4">
        <f t="shared" si="13"/>
        <v>2.8863349989137515E-2</v>
      </c>
      <c r="AE37" s="4">
        <f t="shared" si="20"/>
        <v>1.8296084453965876E-2</v>
      </c>
      <c r="AF37" s="4">
        <f t="shared" si="21"/>
        <v>5.1874145006839949E-2</v>
      </c>
      <c r="AG37" s="4">
        <f t="shared" si="22"/>
        <v>9.9591440244969687E-2</v>
      </c>
      <c r="AH37" s="40">
        <v>376.64249283542165</v>
      </c>
      <c r="AI37" s="40">
        <v>3.1646337658204085E-2</v>
      </c>
      <c r="AJ37" s="40">
        <v>0.85381509815417822</v>
      </c>
      <c r="AK37" s="14">
        <f t="shared" si="16"/>
        <v>7.9397192402972747</v>
      </c>
      <c r="AL37" s="14">
        <f t="shared" si="17"/>
        <v>5.2770912725408937E-2</v>
      </c>
      <c r="AM37" s="16">
        <f t="shared" si="18"/>
        <v>5.3999999999999995</v>
      </c>
      <c r="AN37" s="14">
        <f t="shared" si="19"/>
        <v>8.4308843753486357E-5</v>
      </c>
    </row>
    <row r="38" spans="1:40">
      <c r="A38" s="17" t="s">
        <v>55</v>
      </c>
      <c r="B38" s="17" t="s">
        <v>55</v>
      </c>
      <c r="C38" s="45"/>
      <c r="D38" s="17" t="s">
        <v>99</v>
      </c>
      <c r="E38" s="34">
        <v>23.161034229729101</v>
      </c>
      <c r="F38" s="34">
        <v>14.5034107982836</v>
      </c>
      <c r="G38" s="34">
        <v>676.947735327945</v>
      </c>
      <c r="H38" s="34">
        <v>249.883723285786</v>
      </c>
      <c r="I38" s="34">
        <v>3.8623564994549803E-2</v>
      </c>
      <c r="J38" s="34">
        <v>2.5562617967257902E-2</v>
      </c>
      <c r="K38" s="39">
        <f t="shared" si="3"/>
        <v>6.1286798776529015E-3</v>
      </c>
      <c r="L38" s="4">
        <f t="shared" si="4"/>
        <v>6.43251112137083E-4</v>
      </c>
      <c r="M38" s="4">
        <f t="shared" si="5"/>
        <v>0.18802581460662726</v>
      </c>
      <c r="N38" s="4">
        <f t="shared" si="6"/>
        <v>0.27047842839795089</v>
      </c>
      <c r="O38" s="4">
        <f t="shared" si="7"/>
        <v>0.53472382600563195</v>
      </c>
      <c r="P38" s="4">
        <f t="shared" si="8"/>
        <v>-1.1134531938162554E-2</v>
      </c>
      <c r="Q38" s="4">
        <f t="shared" si="0"/>
        <v>-8.0353944396211123E-6</v>
      </c>
      <c r="R38" s="6">
        <f t="shared" si="9"/>
        <v>1.1814653007684825E-2</v>
      </c>
      <c r="S38" s="4">
        <f t="shared" si="10"/>
        <v>0.25866377539026608</v>
      </c>
      <c r="T38" s="3">
        <v>20</v>
      </c>
      <c r="U38" s="3">
        <v>144</v>
      </c>
      <c r="V38" s="3">
        <v>4</v>
      </c>
      <c r="W38" s="3">
        <v>1</v>
      </c>
      <c r="X38" s="1">
        <v>99</v>
      </c>
      <c r="Y38" s="3">
        <v>0.3</v>
      </c>
      <c r="Z38" s="2">
        <v>24</v>
      </c>
      <c r="AA38" s="1">
        <v>150</v>
      </c>
      <c r="AB38" s="4">
        <f t="shared" si="11"/>
        <v>5.945499587118085E-4</v>
      </c>
      <c r="AC38" s="4">
        <f t="shared" si="12"/>
        <v>6.2402496099844002E-5</v>
      </c>
      <c r="AD38" s="4">
        <f t="shared" si="13"/>
        <v>2.6239409081034108E-2</v>
      </c>
      <c r="AE38" s="4">
        <f t="shared" si="20"/>
        <v>1.8240590558294401E-2</v>
      </c>
      <c r="AF38" s="4">
        <f t="shared" si="21"/>
        <v>5.1874145006839949E-2</v>
      </c>
      <c r="AG38" s="4">
        <f t="shared" si="22"/>
        <v>9.7011097100980104E-2</v>
      </c>
      <c r="AH38" s="40">
        <v>392.50438284411285</v>
      </c>
      <c r="AI38" s="40">
        <v>2.5690354155406658E-2</v>
      </c>
      <c r="AJ38" s="40">
        <v>0.91748429792739572</v>
      </c>
      <c r="AK38" s="14">
        <f t="shared" si="16"/>
        <v>9.5276630883567304</v>
      </c>
      <c r="AL38" s="14">
        <f t="shared" si="17"/>
        <v>4.5675715472176734E-2</v>
      </c>
      <c r="AM38" s="16">
        <f t="shared" si="18"/>
        <v>5.3</v>
      </c>
      <c r="AN38" s="14">
        <f t="shared" si="19"/>
        <v>8.8526039475355289E-5</v>
      </c>
    </row>
    <row r="39" spans="1:40">
      <c r="A39" s="17" t="s">
        <v>56</v>
      </c>
      <c r="B39" s="17" t="s">
        <v>56</v>
      </c>
      <c r="C39" s="45"/>
      <c r="D39" s="17" t="s">
        <v>99</v>
      </c>
      <c r="E39" s="34">
        <v>27.199402045450899</v>
      </c>
      <c r="F39" s="34">
        <v>10.445295041346901</v>
      </c>
      <c r="G39" s="34">
        <v>573.42134490048898</v>
      </c>
      <c r="H39" s="34">
        <v>225.40995288848401</v>
      </c>
      <c r="I39" s="34">
        <v>4.9675065568149601E-2</v>
      </c>
      <c r="J39" s="34">
        <v>1.7782434114920701E-2</v>
      </c>
      <c r="K39" s="39">
        <f t="shared" si="3"/>
        <v>4.0737202292707459E-3</v>
      </c>
      <c r="L39" s="4">
        <f t="shared" si="4"/>
        <v>3.8481085785077012E-3</v>
      </c>
      <c r="M39" s="4">
        <f t="shared" si="5"/>
        <v>0.19879814253218905</v>
      </c>
      <c r="N39" s="4">
        <f t="shared" si="6"/>
        <v>0.36676430705773111</v>
      </c>
      <c r="O39" s="4">
        <f t="shared" si="7"/>
        <v>0.4265157216023015</v>
      </c>
      <c r="P39" s="4">
        <f t="shared" si="8"/>
        <v>-1.746573158905329E-2</v>
      </c>
      <c r="Q39" s="4">
        <f t="shared" si="0"/>
        <v>-1.1520105952448815E-5</v>
      </c>
      <c r="R39" s="6">
        <f t="shared" si="9"/>
        <v>1.8102126754584398E-2</v>
      </c>
      <c r="S39" s="4">
        <f t="shared" si="10"/>
        <v>0.34866218030314672</v>
      </c>
      <c r="T39" s="3">
        <v>150</v>
      </c>
      <c r="U39" s="3">
        <v>120</v>
      </c>
      <c r="V39" s="4">
        <v>4</v>
      </c>
      <c r="W39" s="3">
        <v>1.7</v>
      </c>
      <c r="X39" s="1">
        <v>99</v>
      </c>
      <c r="Y39" s="3">
        <v>0.4</v>
      </c>
      <c r="Z39" s="1">
        <v>24</v>
      </c>
      <c r="AA39" s="1">
        <v>150</v>
      </c>
      <c r="AB39" s="4">
        <f t="shared" si="11"/>
        <v>4.9545829892650708E-4</v>
      </c>
      <c r="AC39" s="4">
        <f t="shared" si="12"/>
        <v>4.6801872074882993E-4</v>
      </c>
      <c r="AD39" s="4">
        <f t="shared" si="13"/>
        <v>4.4606995437757979E-2</v>
      </c>
      <c r="AE39" s="4">
        <f t="shared" si="20"/>
        <v>2.417843739514235E-2</v>
      </c>
      <c r="AF39" s="4">
        <f t="shared" si="21"/>
        <v>5.1874145006839949E-2</v>
      </c>
      <c r="AG39" s="4">
        <f t="shared" si="22"/>
        <v>0.1216230548594156</v>
      </c>
      <c r="AH39" s="40">
        <v>303.31775139455891</v>
      </c>
      <c r="AI39" s="40">
        <v>7.7112224342041014E-2</v>
      </c>
      <c r="AJ39" s="40">
        <v>0.6356778576030675</v>
      </c>
      <c r="AK39" s="14">
        <f t="shared" si="16"/>
        <v>1.0586292320396369</v>
      </c>
      <c r="AL39" s="14">
        <f t="shared" si="17"/>
        <v>5.1918813617368477E-2</v>
      </c>
      <c r="AM39" s="16">
        <f t="shared" si="18"/>
        <v>6.1000000000000005</v>
      </c>
      <c r="AN39" s="14">
        <f t="shared" si="19"/>
        <v>6.2803496909004302E-5</v>
      </c>
    </row>
    <row r="40" spans="1:40">
      <c r="A40" s="17" t="s">
        <v>57</v>
      </c>
      <c r="B40" s="46" t="s">
        <v>57</v>
      </c>
      <c r="C40" s="45"/>
      <c r="D40" s="25" t="s">
        <v>99</v>
      </c>
      <c r="E40" s="45">
        <v>45.894645409514098</v>
      </c>
      <c r="F40" s="45">
        <v>19.038656416559199</v>
      </c>
      <c r="G40" s="45">
        <v>675.47544691189296</v>
      </c>
      <c r="H40" s="45">
        <v>137.19397611877201</v>
      </c>
      <c r="I40" s="45">
        <v>7.1019000295458698E-2</v>
      </c>
      <c r="J40" s="45">
        <v>3.1397811674374797E-2</v>
      </c>
      <c r="K40" s="39">
        <f t="shared" si="3"/>
        <v>3.3392359471208118E-3</v>
      </c>
      <c r="L40" s="4">
        <f t="shared" si="4"/>
        <v>5.0468300891022503E-3</v>
      </c>
      <c r="M40" s="4">
        <f t="shared" si="5"/>
        <v>0.20316101227924957</v>
      </c>
      <c r="N40" s="4">
        <f t="shared" si="6"/>
        <v>0.33600647849967508</v>
      </c>
      <c r="O40" s="4">
        <f t="shared" si="7"/>
        <v>0.45244644318485228</v>
      </c>
      <c r="P40" s="4">
        <f t="shared" si="8"/>
        <v>-7.5308135661329278E-3</v>
      </c>
      <c r="Q40" s="4">
        <f t="shared" si="0"/>
        <v>-1.0785619776092021E-5</v>
      </c>
      <c r="R40" s="6">
        <f t="shared" si="9"/>
        <v>8.7617962812996594E-3</v>
      </c>
      <c r="S40" s="4">
        <f t="shared" si="10"/>
        <v>0.32724468221837544</v>
      </c>
      <c r="T40" s="3">
        <v>95.998999999999995</v>
      </c>
      <c r="U40" s="3">
        <v>48</v>
      </c>
      <c r="V40" s="4">
        <v>2.0706000000000002</v>
      </c>
      <c r="W40" s="3">
        <v>0.76</v>
      </c>
      <c r="X40" s="1">
        <v>99</v>
      </c>
      <c r="Y40" s="3">
        <v>0.2</v>
      </c>
      <c r="Z40" s="1">
        <v>24</v>
      </c>
      <c r="AA40" s="1">
        <v>150</v>
      </c>
      <c r="AB40" s="4">
        <f t="shared" si="11"/>
        <v>1.9818331957060281E-4</v>
      </c>
      <c r="AC40" s="4">
        <f t="shared" si="12"/>
        <v>2.9952886115444617E-4</v>
      </c>
      <c r="AD40" s="4">
        <f t="shared" si="13"/>
        <v>1.994195090158592E-2</v>
      </c>
      <c r="AE40" s="4">
        <f t="shared" si="20"/>
        <v>1.2057585764654259E-2</v>
      </c>
      <c r="AF40" s="4">
        <f t="shared" si="21"/>
        <v>2.6852651162790699E-2</v>
      </c>
      <c r="AG40" s="4">
        <f t="shared" si="22"/>
        <v>5.9349900009755929E-2</v>
      </c>
      <c r="AH40" s="40">
        <v>324.18117612509644</v>
      </c>
      <c r="AI40" s="40">
        <v>6.1333741883665041E-2</v>
      </c>
      <c r="AJ40" s="40">
        <v>0.71894039926383257</v>
      </c>
      <c r="AK40" s="14">
        <f t="shared" si="16"/>
        <v>0.66165016221396267</v>
      </c>
      <c r="AL40" s="14">
        <f t="shared" si="17"/>
        <v>2.6774449692822746E-2</v>
      </c>
      <c r="AM40" s="16">
        <f t="shared" si="18"/>
        <v>3.0306000000000006</v>
      </c>
      <c r="AN40" s="14">
        <f t="shared" si="19"/>
        <v>6.8338979880765282E-5</v>
      </c>
    </row>
    <row r="41" spans="1:40">
      <c r="A41" s="17" t="s">
        <v>58</v>
      </c>
      <c r="B41" s="17" t="s">
        <v>58</v>
      </c>
      <c r="C41" s="45"/>
      <c r="D41" s="17" t="s">
        <v>99</v>
      </c>
      <c r="E41" s="34">
        <v>29.065613835340201</v>
      </c>
      <c r="F41" s="34">
        <v>11.688779581154201</v>
      </c>
      <c r="G41" s="34">
        <v>501.329033504145</v>
      </c>
      <c r="H41" s="34">
        <v>172.421568702023</v>
      </c>
      <c r="I41" s="34">
        <v>6.3215256662398397E-2</v>
      </c>
      <c r="J41" s="34">
        <v>2.8723980011766299E-2</v>
      </c>
      <c r="K41" s="39">
        <f t="shared" si="3"/>
        <v>4.1709592693435459E-3</v>
      </c>
      <c r="L41" s="4">
        <f t="shared" si="4"/>
        <v>2.6266415367524874E-3</v>
      </c>
      <c r="M41" s="4">
        <f t="shared" si="5"/>
        <v>0.20307625285714176</v>
      </c>
      <c r="N41" s="4">
        <f t="shared" si="6"/>
        <v>0.35342956374980988</v>
      </c>
      <c r="O41" s="4">
        <f t="shared" si="7"/>
        <v>0.43669658258695232</v>
      </c>
      <c r="P41" s="4">
        <f t="shared" si="8"/>
        <v>-2.0560136745354535E-2</v>
      </c>
      <c r="Q41" s="4">
        <f t="shared" si="0"/>
        <v>-1.1340157929928819E-5</v>
      </c>
      <c r="R41" s="6">
        <f t="shared" si="9"/>
        <v>2.1097644980996168E-2</v>
      </c>
      <c r="S41" s="4">
        <f t="shared" si="10"/>
        <v>0.33233191876881374</v>
      </c>
      <c r="T41" s="3">
        <v>100</v>
      </c>
      <c r="U41" s="3">
        <v>120</v>
      </c>
      <c r="V41" s="4">
        <v>4</v>
      </c>
      <c r="W41" s="3">
        <v>1.6</v>
      </c>
      <c r="X41" s="1">
        <v>99</v>
      </c>
      <c r="Y41" s="3">
        <v>0.4</v>
      </c>
      <c r="Z41" s="1">
        <v>24</v>
      </c>
      <c r="AA41" s="1">
        <v>150</v>
      </c>
      <c r="AB41" s="4">
        <f t="shared" si="11"/>
        <v>4.9545829892650708E-4</v>
      </c>
      <c r="AC41" s="4">
        <f t="shared" si="12"/>
        <v>3.1201248049921997E-4</v>
      </c>
      <c r="AD41" s="4">
        <f t="shared" si="13"/>
        <v>4.1983054529654576E-2</v>
      </c>
      <c r="AE41" s="4">
        <f t="shared" si="20"/>
        <v>2.4122943499470875E-2</v>
      </c>
      <c r="AF41" s="4">
        <f t="shared" si="21"/>
        <v>5.1874145006839949E-2</v>
      </c>
      <c r="AG41" s="4">
        <f t="shared" si="22"/>
        <v>0.11878761381539113</v>
      </c>
      <c r="AH41" s="40">
        <v>311.78961086671217</v>
      </c>
      <c r="AI41" s="40">
        <v>7.1213721793033979E-2</v>
      </c>
      <c r="AJ41" s="40">
        <v>0.66998837025609848</v>
      </c>
      <c r="AK41" s="14">
        <f t="shared" si="16"/>
        <v>1.5879438480594552</v>
      </c>
      <c r="AL41" s="14">
        <f t="shared" si="17"/>
        <v>6.3483655314109974E-2</v>
      </c>
      <c r="AM41" s="16">
        <f t="shared" si="18"/>
        <v>6</v>
      </c>
      <c r="AN41" s="14">
        <f t="shared" si="19"/>
        <v>6.5015035316775844E-5</v>
      </c>
    </row>
    <row r="42" spans="1:40">
      <c r="A42" s="17" t="s">
        <v>59</v>
      </c>
      <c r="B42" s="17" t="s">
        <v>59</v>
      </c>
      <c r="C42" s="45"/>
      <c r="D42" s="17" t="s">
        <v>99</v>
      </c>
      <c r="E42" s="34">
        <v>39.362056660402203</v>
      </c>
      <c r="F42" s="34">
        <v>16.444431992547699</v>
      </c>
      <c r="G42" s="34">
        <v>687.99125900842205</v>
      </c>
      <c r="H42" s="34">
        <v>212.23602850656201</v>
      </c>
      <c r="I42" s="34">
        <v>6.0053521661501297E-2</v>
      </c>
      <c r="J42" s="34">
        <v>2.38990291821661E-2</v>
      </c>
      <c r="K42" s="39">
        <f t="shared" si="3"/>
        <v>3.5556729043359487E-3</v>
      </c>
      <c r="L42" s="4">
        <f t="shared" si="4"/>
        <v>3.4931019365342176E-3</v>
      </c>
      <c r="M42" s="4">
        <f t="shared" si="5"/>
        <v>0.20726501976400055</v>
      </c>
      <c r="N42" s="4">
        <f t="shared" si="6"/>
        <v>0.33895438016733281</v>
      </c>
      <c r="O42" s="4">
        <f t="shared" si="7"/>
        <v>0.44673182522779648</v>
      </c>
      <c r="P42" s="4">
        <f t="shared" si="8"/>
        <v>-1.497589790132707E-2</v>
      </c>
      <c r="Q42" s="4">
        <f t="shared" si="0"/>
        <v>-1.1100035036107334E-5</v>
      </c>
      <c r="R42" s="6">
        <f t="shared" si="9"/>
        <v>1.5683643828088539E-2</v>
      </c>
      <c r="S42" s="4">
        <f t="shared" si="10"/>
        <v>0.3232707363392443</v>
      </c>
      <c r="T42" s="3">
        <v>130</v>
      </c>
      <c r="U42" s="3">
        <v>100</v>
      </c>
      <c r="V42" s="4">
        <v>4</v>
      </c>
      <c r="W42" s="3">
        <v>1.5</v>
      </c>
      <c r="X42" s="1">
        <v>99</v>
      </c>
      <c r="Y42" s="3">
        <v>0.4</v>
      </c>
      <c r="Z42" s="1">
        <v>24</v>
      </c>
      <c r="AA42" s="1">
        <v>150</v>
      </c>
      <c r="AB42" s="4">
        <f t="shared" si="11"/>
        <v>4.1288191577208922E-4</v>
      </c>
      <c r="AC42" s="4">
        <f t="shared" si="12"/>
        <v>4.0561622464898596E-4</v>
      </c>
      <c r="AD42" s="4">
        <f t="shared" si="13"/>
        <v>3.9359113621551159E-2</v>
      </c>
      <c r="AE42" s="4">
        <f t="shared" si="20"/>
        <v>2.4067449603799397E-2</v>
      </c>
      <c r="AF42" s="4">
        <f t="shared" si="21"/>
        <v>5.1874145006839949E-2</v>
      </c>
      <c r="AG42" s="4">
        <f t="shared" si="22"/>
        <v>0.11611920637261158</v>
      </c>
      <c r="AH42" s="40">
        <v>320.38618146908408</v>
      </c>
      <c r="AI42" s="40">
        <v>6.4873492068331373E-2</v>
      </c>
      <c r="AJ42" s="40">
        <v>0.70909943015172749</v>
      </c>
      <c r="AK42" s="14">
        <f t="shared" si="16"/>
        <v>1.0179127231150353</v>
      </c>
      <c r="AL42" s="14">
        <f t="shared" si="17"/>
        <v>4.8515507483578503E-2</v>
      </c>
      <c r="AM42" s="16">
        <f t="shared" si="18"/>
        <v>5.9</v>
      </c>
      <c r="AN42" s="14">
        <f t="shared" si="19"/>
        <v>6.7203795228507339E-5</v>
      </c>
    </row>
    <row r="43" spans="1:40">
      <c r="A43" s="17" t="s">
        <v>60</v>
      </c>
      <c r="B43" s="17" t="s">
        <v>60</v>
      </c>
      <c r="C43" s="45"/>
      <c r="D43" s="17" t="s">
        <v>99</v>
      </c>
      <c r="E43" s="34">
        <v>39.427023298776497</v>
      </c>
      <c r="F43" s="34">
        <v>22.579394915902</v>
      </c>
      <c r="G43" s="34">
        <v>585.92789714166599</v>
      </c>
      <c r="H43" s="34">
        <v>248.47583478201599</v>
      </c>
      <c r="I43" s="34">
        <v>7.3093359378300499E-2</v>
      </c>
      <c r="J43" s="34">
        <v>3.9575112028211498E-2</v>
      </c>
      <c r="K43" s="39">
        <f t="shared" si="3"/>
        <v>2.8450326031680081E-3</v>
      </c>
      <c r="L43" s="4">
        <f t="shared" si="4"/>
        <v>4.0312025925543574E-3</v>
      </c>
      <c r="M43" s="4">
        <f t="shared" si="5"/>
        <v>0.20730103506067929</v>
      </c>
      <c r="N43" s="4">
        <f t="shared" si="6"/>
        <v>0.33901327839616174</v>
      </c>
      <c r="O43" s="4">
        <f t="shared" si="7"/>
        <v>0.44680945134743666</v>
      </c>
      <c r="P43" s="4">
        <f t="shared" si="8"/>
        <v>-1.2849903307870583E-2</v>
      </c>
      <c r="Q43" s="4">
        <f t="shared" si="0"/>
        <v>-1.110389295471249E-5</v>
      </c>
      <c r="R43" s="6">
        <f t="shared" si="9"/>
        <v>1.3662623704402785E-2</v>
      </c>
      <c r="S43" s="4">
        <f t="shared" si="10"/>
        <v>0.32535065469175894</v>
      </c>
      <c r="T43" s="3">
        <v>150</v>
      </c>
      <c r="U43" s="3">
        <v>80</v>
      </c>
      <c r="V43" s="4">
        <v>4</v>
      </c>
      <c r="W43" s="3">
        <v>1.5</v>
      </c>
      <c r="X43" s="1">
        <v>99</v>
      </c>
      <c r="Y43" s="3">
        <v>0.4</v>
      </c>
      <c r="Z43" s="1">
        <v>24</v>
      </c>
      <c r="AA43" s="1">
        <v>150</v>
      </c>
      <c r="AB43" s="4">
        <f t="shared" si="11"/>
        <v>3.3030553261767135E-4</v>
      </c>
      <c r="AC43" s="4">
        <f t="shared" si="12"/>
        <v>4.6801872074882993E-4</v>
      </c>
      <c r="AD43" s="4">
        <f t="shared" si="13"/>
        <v>3.9359113621551159E-2</v>
      </c>
      <c r="AE43" s="4">
        <f t="shared" si="20"/>
        <v>2.4067449603799397E-2</v>
      </c>
      <c r="AF43" s="4">
        <f t="shared" si="21"/>
        <v>5.1874145006839949E-2</v>
      </c>
      <c r="AG43" s="4">
        <f t="shared" si="22"/>
        <v>0.116099032485557</v>
      </c>
      <c r="AH43" s="40">
        <v>320.13057120636358</v>
      </c>
      <c r="AI43" s="40">
        <v>6.4921337617524E-2</v>
      </c>
      <c r="AJ43" s="40">
        <v>0.70966068692486073</v>
      </c>
      <c r="AK43" s="14">
        <f t="shared" si="16"/>
        <v>0.70575282135975781</v>
      </c>
      <c r="AL43" s="14">
        <f t="shared" si="17"/>
        <v>4.1993533768502525E-2</v>
      </c>
      <c r="AM43" s="16">
        <f t="shared" si="18"/>
        <v>5.9</v>
      </c>
      <c r="AN43" s="14">
        <f t="shared" si="19"/>
        <v>6.716184706240194E-5</v>
      </c>
    </row>
    <row r="44" spans="1:40">
      <c r="A44" s="17" t="s">
        <v>61</v>
      </c>
      <c r="B44" s="17" t="s">
        <v>61</v>
      </c>
      <c r="C44" s="45"/>
      <c r="D44" s="17" t="s">
        <v>99</v>
      </c>
      <c r="E44" s="34">
        <v>29.025344547407499</v>
      </c>
      <c r="F44" s="34">
        <v>12.227499504681299</v>
      </c>
      <c r="G44" s="34">
        <v>567.08793469837701</v>
      </c>
      <c r="H44" s="34">
        <v>268.209195421446</v>
      </c>
      <c r="I44" s="34">
        <v>5.8402408098048302E-2</v>
      </c>
      <c r="J44" s="34">
        <v>2.6443340088181E-2</v>
      </c>
      <c r="K44" s="39">
        <f t="shared" si="3"/>
        <v>5.0923086708126739E-3</v>
      </c>
      <c r="L44" s="4">
        <f t="shared" si="4"/>
        <v>2.7487344775369502E-3</v>
      </c>
      <c r="M44" s="4">
        <f t="shared" si="5"/>
        <v>0.21153798214230857</v>
      </c>
      <c r="N44" s="4">
        <f t="shared" si="6"/>
        <v>0.32362563066120964</v>
      </c>
      <c r="O44" s="4">
        <f t="shared" si="7"/>
        <v>0.4569953440481323</v>
      </c>
      <c r="P44" s="4">
        <f t="shared" si="8"/>
        <v>-1.5671134519340973E-2</v>
      </c>
      <c r="Q44" s="4">
        <f t="shared" si="0"/>
        <v>-1.0816539834977482E-5</v>
      </c>
      <c r="R44" s="6">
        <f t="shared" si="9"/>
        <v>1.6333370158996732E-2</v>
      </c>
      <c r="S44" s="4">
        <f t="shared" si="10"/>
        <v>0.30729226050221292</v>
      </c>
      <c r="T44" s="3">
        <v>100</v>
      </c>
      <c r="U44" s="3">
        <v>140</v>
      </c>
      <c r="V44" s="4">
        <v>4</v>
      </c>
      <c r="W44" s="3">
        <v>1.4</v>
      </c>
      <c r="X44" s="1">
        <v>99</v>
      </c>
      <c r="Y44" s="3">
        <v>0.4</v>
      </c>
      <c r="Z44" s="1">
        <v>24</v>
      </c>
      <c r="AA44" s="1">
        <v>150</v>
      </c>
      <c r="AB44" s="4">
        <f t="shared" si="11"/>
        <v>5.7803468208092489E-4</v>
      </c>
      <c r="AC44" s="4">
        <f t="shared" si="12"/>
        <v>3.1201248049921997E-4</v>
      </c>
      <c r="AD44" s="4">
        <f t="shared" si="13"/>
        <v>3.6735172713447749E-2</v>
      </c>
      <c r="AE44" s="4">
        <f t="shared" si="20"/>
        <v>2.4011955708127922E-2</v>
      </c>
      <c r="AF44" s="4">
        <f t="shared" si="21"/>
        <v>5.1874145006839949E-2</v>
      </c>
      <c r="AG44" s="4">
        <f t="shared" si="22"/>
        <v>0.11351132059099575</v>
      </c>
      <c r="AH44" s="40">
        <v>330.14967434246381</v>
      </c>
      <c r="AI44" s="40">
        <v>5.8423998796484841E-2</v>
      </c>
      <c r="AJ44" s="40">
        <v>0.74922294322021854</v>
      </c>
      <c r="AK44" s="14">
        <f t="shared" si="16"/>
        <v>1.8526011560693643</v>
      </c>
      <c r="AL44" s="14">
        <f t="shared" si="17"/>
        <v>5.3152559495975686E-2</v>
      </c>
      <c r="AM44" s="16">
        <f t="shared" si="18"/>
        <v>5.8000000000000007</v>
      </c>
      <c r="AN44" s="14">
        <f t="shared" si="19"/>
        <v>6.9642084427519211E-5</v>
      </c>
    </row>
    <row r="45" spans="1:40">
      <c r="A45" s="17" t="s">
        <v>62</v>
      </c>
      <c r="B45" s="17" t="s">
        <v>62</v>
      </c>
      <c r="C45" s="45"/>
      <c r="D45" s="17" t="s">
        <v>99</v>
      </c>
      <c r="E45" s="34">
        <v>32.440641406365401</v>
      </c>
      <c r="F45" s="34">
        <v>14.0398766700082</v>
      </c>
      <c r="G45" s="34">
        <v>587.72457113144503</v>
      </c>
      <c r="H45" s="34">
        <v>206.16216312388801</v>
      </c>
      <c r="I45" s="34">
        <v>5.9286313382405399E-2</v>
      </c>
      <c r="J45" s="34">
        <v>2.29159849794375E-2</v>
      </c>
      <c r="K45" s="39">
        <f t="shared" si="3"/>
        <v>2.9138470837834479E-3</v>
      </c>
      <c r="L45" s="4">
        <f t="shared" si="4"/>
        <v>3.5782133104526378E-3</v>
      </c>
      <c r="M45" s="4">
        <f t="shared" si="5"/>
        <v>0.21182559844388937</v>
      </c>
      <c r="N45" s="4">
        <f t="shared" si="6"/>
        <v>0.32406564623687545</v>
      </c>
      <c r="O45" s="4">
        <f t="shared" si="7"/>
        <v>0.45761669492499918</v>
      </c>
      <c r="P45" s="4">
        <f t="shared" si="8"/>
        <v>-1.2551945239316655E-2</v>
      </c>
      <c r="Q45" s="4">
        <f t="shared" si="0"/>
        <v>-1.0845973112978637E-5</v>
      </c>
      <c r="R45" s="6">
        <f t="shared" si="9"/>
        <v>1.3363553690494813E-2</v>
      </c>
      <c r="S45" s="4">
        <f t="shared" si="10"/>
        <v>0.31070209254638065</v>
      </c>
      <c r="T45" s="3">
        <v>130</v>
      </c>
      <c r="U45" s="3">
        <v>80</v>
      </c>
      <c r="V45" s="4">
        <v>4</v>
      </c>
      <c r="W45" s="3">
        <v>1.4</v>
      </c>
      <c r="X45" s="1">
        <v>99</v>
      </c>
      <c r="Y45" s="3">
        <v>0.4</v>
      </c>
      <c r="Z45" s="1">
        <v>24</v>
      </c>
      <c r="AA45" s="1">
        <v>150</v>
      </c>
      <c r="AB45" s="4">
        <f t="shared" si="11"/>
        <v>3.3030553261767135E-4</v>
      </c>
      <c r="AC45" s="4">
        <f t="shared" si="12"/>
        <v>4.0561622464898596E-4</v>
      </c>
      <c r="AD45" s="4">
        <f t="shared" si="13"/>
        <v>3.6735172713447749E-2</v>
      </c>
      <c r="AE45" s="4">
        <f t="shared" si="20"/>
        <v>2.4011955708127922E-2</v>
      </c>
      <c r="AF45" s="4">
        <f t="shared" si="21"/>
        <v>5.1874145006839949E-2</v>
      </c>
      <c r="AG45" s="4">
        <f t="shared" si="22"/>
        <v>0.11335719518568227</v>
      </c>
      <c r="AH45" s="40">
        <v>329.34976895953321</v>
      </c>
      <c r="AI45" s="40">
        <v>5.8779033247661164E-2</v>
      </c>
      <c r="AJ45" s="40">
        <v>0.75011382112418878</v>
      </c>
      <c r="AK45" s="14">
        <f t="shared" si="16"/>
        <v>0.81433017849202816</v>
      </c>
      <c r="AL45" s="14">
        <f t="shared" si="17"/>
        <v>4.3010826161397488E-2</v>
      </c>
      <c r="AM45" s="16">
        <f t="shared" si="18"/>
        <v>5.8000000000000007</v>
      </c>
      <c r="AN45" s="14">
        <f t="shared" si="19"/>
        <v>6.9567810640212935E-5</v>
      </c>
    </row>
    <row r="46" spans="1:40">
      <c r="A46" s="17" t="s">
        <v>63</v>
      </c>
      <c r="B46" s="46" t="s">
        <v>63</v>
      </c>
      <c r="C46" s="45"/>
      <c r="D46" s="25" t="s">
        <v>99</v>
      </c>
      <c r="E46" s="34">
        <v>43.588303459849897</v>
      </c>
      <c r="F46" s="34">
        <v>12.1433041625864</v>
      </c>
      <c r="G46" s="34">
        <v>632.26345664576399</v>
      </c>
      <c r="H46" s="34">
        <v>309.36139778658099</v>
      </c>
      <c r="I46" s="34">
        <v>7.7244712586059805E-2</v>
      </c>
      <c r="J46" s="34">
        <v>2.42903817069084E-2</v>
      </c>
      <c r="K46" s="39">
        <f t="shared" si="3"/>
        <v>2.6400884859484517E-3</v>
      </c>
      <c r="L46" s="4">
        <f t="shared" si="4"/>
        <v>1.3245474719541484E-3</v>
      </c>
      <c r="M46" s="4">
        <f t="shared" si="5"/>
        <v>0.21236447002448336</v>
      </c>
      <c r="N46" s="4">
        <f t="shared" si="6"/>
        <v>0.32489004974753105</v>
      </c>
      <c r="O46" s="4">
        <f t="shared" si="7"/>
        <v>0.45878084427008292</v>
      </c>
      <c r="P46" s="4">
        <f t="shared" si="8"/>
        <v>-2.1945220097584588E-2</v>
      </c>
      <c r="Q46" s="4">
        <f t="shared" si="0"/>
        <v>-1.0901226310476269E-5</v>
      </c>
      <c r="R46" s="6">
        <f t="shared" si="9"/>
        <v>2.2431204971091183E-2</v>
      </c>
      <c r="S46" s="4">
        <f t="shared" si="10"/>
        <v>0.30245884477643986</v>
      </c>
      <c r="T46" s="3">
        <v>48</v>
      </c>
      <c r="U46" s="3">
        <v>72.3</v>
      </c>
      <c r="V46" s="3">
        <v>4</v>
      </c>
      <c r="W46" s="3">
        <v>1.4</v>
      </c>
      <c r="X46" s="1">
        <v>99</v>
      </c>
      <c r="Y46" s="3">
        <v>0.4</v>
      </c>
      <c r="Z46" s="1">
        <v>24</v>
      </c>
      <c r="AA46" s="1">
        <v>150</v>
      </c>
      <c r="AB46" s="4">
        <f t="shared" si="11"/>
        <v>2.9851362510322047E-4</v>
      </c>
      <c r="AC46" s="4">
        <f t="shared" si="12"/>
        <v>1.4976599063962559E-4</v>
      </c>
      <c r="AD46" s="4">
        <f t="shared" si="13"/>
        <v>3.6735172713447749E-2</v>
      </c>
      <c r="AE46" s="4">
        <f t="shared" si="20"/>
        <v>2.4011955708127922E-2</v>
      </c>
      <c r="AF46" s="4">
        <f t="shared" si="21"/>
        <v>5.1874145006839949E-2</v>
      </c>
      <c r="AG46" s="4">
        <f t="shared" si="22"/>
        <v>0.11306955304415847</v>
      </c>
      <c r="AH46" s="40">
        <v>329.24704546685518</v>
      </c>
      <c r="AI46" s="40">
        <v>5.9455323630746848E-2</v>
      </c>
      <c r="AJ46" s="40">
        <v>0.74767520252589337</v>
      </c>
      <c r="AK46" s="14">
        <f t="shared" si="16"/>
        <v>1.9932003509496283</v>
      </c>
      <c r="AL46" s="14">
        <f t="shared" si="17"/>
        <v>7.4162833583759261E-2</v>
      </c>
      <c r="AM46" s="16">
        <f t="shared" si="18"/>
        <v>5.8000000000000007</v>
      </c>
      <c r="AN46" s="14">
        <f t="shared" si="19"/>
        <v>6.9723033715037377E-5</v>
      </c>
    </row>
    <row r="47" spans="1:40">
      <c r="A47" s="17" t="s">
        <v>64</v>
      </c>
      <c r="B47" s="17" t="s">
        <v>64</v>
      </c>
      <c r="C47" s="45"/>
      <c r="D47" s="17" t="s">
        <v>99</v>
      </c>
      <c r="E47" s="45">
        <v>27.466755066779999</v>
      </c>
      <c r="F47" s="45">
        <v>19.611232279155399</v>
      </c>
      <c r="G47" s="45">
        <v>413.58486337681097</v>
      </c>
      <c r="H47" s="45">
        <v>154.430329268707</v>
      </c>
      <c r="I47" s="45">
        <v>6.4259518000314403E-2</v>
      </c>
      <c r="J47" s="45">
        <v>2.6076260816512199E-2</v>
      </c>
      <c r="K47" s="39">
        <f t="shared" si="3"/>
        <v>2.9523608823586976E-3</v>
      </c>
      <c r="L47" s="4">
        <f t="shared" si="4"/>
        <v>2.7889223176771425E-3</v>
      </c>
      <c r="M47" s="4">
        <f t="shared" si="5"/>
        <v>0.21443548422796954</v>
      </c>
      <c r="N47" s="4">
        <f t="shared" si="6"/>
        <v>0.37525598476352318</v>
      </c>
      <c r="O47" s="4">
        <f t="shared" si="7"/>
        <v>0.40456724780847136</v>
      </c>
      <c r="P47" s="4">
        <f t="shared" si="8"/>
        <v>-2.5548469729161125E-2</v>
      </c>
      <c r="Q47" s="4">
        <f t="shared" si="0"/>
        <v>-1.2713975410749123E-5</v>
      </c>
      <c r="R47" s="6">
        <f t="shared" si="9"/>
        <v>2.6036778051549445E-2</v>
      </c>
      <c r="S47" s="4">
        <f t="shared" si="10"/>
        <v>0.34921920671197371</v>
      </c>
      <c r="T47" s="3">
        <v>60.0015</v>
      </c>
      <c r="U47" s="3">
        <v>48</v>
      </c>
      <c r="V47" s="4">
        <v>2.0941000000000001</v>
      </c>
      <c r="W47" s="3">
        <v>0.96</v>
      </c>
      <c r="X47" s="1">
        <v>99</v>
      </c>
      <c r="Y47" s="3">
        <v>0.24</v>
      </c>
      <c r="Z47" s="1">
        <v>24</v>
      </c>
      <c r="AA47" s="1">
        <v>150</v>
      </c>
      <c r="AB47" s="4">
        <f t="shared" si="11"/>
        <v>1.9818331957060281E-4</v>
      </c>
      <c r="AC47" s="4">
        <f t="shared" si="12"/>
        <v>1.8721216848673948E-4</v>
      </c>
      <c r="AD47" s="4">
        <f t="shared" si="13"/>
        <v>2.5189832717792741E-2</v>
      </c>
      <c r="AE47" s="4">
        <f t="shared" si="20"/>
        <v>1.4394424594894562E-2</v>
      </c>
      <c r="AF47" s="4">
        <f t="shared" si="21"/>
        <v>2.7157411764705885E-2</v>
      </c>
      <c r="AG47" s="4">
        <f t="shared" si="22"/>
        <v>6.7127064565450534E-2</v>
      </c>
      <c r="AH47" s="40">
        <v>291.22763102884255</v>
      </c>
      <c r="AI47" s="40">
        <v>9.0808240176105642E-2</v>
      </c>
      <c r="AJ47" s="40">
        <v>0.61099841689224788</v>
      </c>
      <c r="AK47" s="14">
        <f t="shared" si="16"/>
        <v>1.0586027669704623</v>
      </c>
      <c r="AL47" s="14">
        <f t="shared" si="17"/>
        <v>7.4557119285319995E-2</v>
      </c>
      <c r="AM47" s="16">
        <f t="shared" si="18"/>
        <v>3.2941000000000003</v>
      </c>
      <c r="AN47" s="14">
        <f t="shared" si="19"/>
        <v>5.8998880532095059E-5</v>
      </c>
    </row>
    <row r="48" spans="1:40">
      <c r="A48" s="17" t="s">
        <v>65</v>
      </c>
      <c r="B48" s="52" t="s">
        <v>65</v>
      </c>
      <c r="C48" s="45"/>
      <c r="D48" s="17" t="s">
        <v>99</v>
      </c>
      <c r="E48" s="45">
        <v>47.5902721705922</v>
      </c>
      <c r="F48" s="45">
        <v>23.5624312477036</v>
      </c>
      <c r="G48" s="45">
        <v>654.34524653047299</v>
      </c>
      <c r="H48" s="45">
        <v>230.816985596601</v>
      </c>
      <c r="I48" s="45">
        <v>7.2133535560486794E-2</v>
      </c>
      <c r="J48" s="45">
        <v>1.9757856060492001E-2</v>
      </c>
      <c r="K48" s="39">
        <f t="shared" si="3"/>
        <v>2.9860729914073804E-3</v>
      </c>
      <c r="L48" s="4">
        <f t="shared" si="4"/>
        <v>3.1027674195427232E-3</v>
      </c>
      <c r="M48" s="4">
        <f t="shared" si="5"/>
        <v>0.21657446371224157</v>
      </c>
      <c r="N48" s="4">
        <f t="shared" si="6"/>
        <v>0.3083769962626588</v>
      </c>
      <c r="O48" s="4">
        <f t="shared" si="7"/>
        <v>0.46895969961414941</v>
      </c>
      <c r="P48" s="4">
        <f t="shared" si="8"/>
        <v>-1.225551770405742E-2</v>
      </c>
      <c r="Q48" s="4">
        <f t="shared" si="0"/>
        <v>-1.0552280048710806E-5</v>
      </c>
      <c r="R48" s="6">
        <f t="shared" si="9"/>
        <v>1.306329838384071E-2</v>
      </c>
      <c r="S48" s="4">
        <f t="shared" si="10"/>
        <v>0.29531369787881812</v>
      </c>
      <c r="T48" s="3">
        <v>110</v>
      </c>
      <c r="U48" s="3">
        <v>80</v>
      </c>
      <c r="V48" s="4">
        <v>4</v>
      </c>
      <c r="W48" s="3">
        <v>1.3</v>
      </c>
      <c r="X48" s="1">
        <v>99</v>
      </c>
      <c r="Y48" s="3">
        <v>0.4</v>
      </c>
      <c r="Z48" s="1">
        <v>24</v>
      </c>
      <c r="AA48" s="1">
        <v>150</v>
      </c>
      <c r="AB48" s="4">
        <f t="shared" si="11"/>
        <v>3.3030553261767135E-4</v>
      </c>
      <c r="AC48" s="4">
        <f t="shared" si="12"/>
        <v>3.4321372854914195E-4</v>
      </c>
      <c r="AD48" s="4">
        <f t="shared" si="13"/>
        <v>3.4111231805344346E-2</v>
      </c>
      <c r="AE48" s="4">
        <f t="shared" si="20"/>
        <v>2.3956461812456444E-2</v>
      </c>
      <c r="AF48" s="4">
        <f t="shared" si="21"/>
        <v>5.1874145006839949E-2</v>
      </c>
      <c r="AG48" s="4">
        <f t="shared" si="22"/>
        <v>0.11061535788580756</v>
      </c>
      <c r="AH48" s="40">
        <v>338.96210101235204</v>
      </c>
      <c r="AI48" s="40">
        <v>5.2671490040227711E-2</v>
      </c>
      <c r="AJ48" s="40">
        <v>0.79309307578172417</v>
      </c>
      <c r="AK48" s="14">
        <f t="shared" si="16"/>
        <v>0.96239021094512434</v>
      </c>
      <c r="AL48" s="14">
        <f t="shared" si="17"/>
        <v>4.423532832263416E-2</v>
      </c>
      <c r="AM48" s="16">
        <f t="shared" si="18"/>
        <v>5.7</v>
      </c>
      <c r="AN48" s="14">
        <f t="shared" si="19"/>
        <v>7.210786560462962E-5</v>
      </c>
    </row>
    <row r="49" spans="1:40">
      <c r="A49" s="17" t="s">
        <v>66</v>
      </c>
      <c r="B49" s="17" t="s">
        <v>117</v>
      </c>
      <c r="C49" s="45"/>
      <c r="D49" s="17" t="s">
        <v>99</v>
      </c>
      <c r="E49" s="34">
        <v>38.1239607812945</v>
      </c>
      <c r="F49" s="34">
        <v>15.2003386490609</v>
      </c>
      <c r="G49" s="34">
        <v>594.46719333039402</v>
      </c>
      <c r="H49" s="34">
        <v>205.26009324053001</v>
      </c>
      <c r="I49" s="34">
        <v>6.71379444392491E-2</v>
      </c>
      <c r="J49" s="34">
        <v>2.2976615209323901E-2</v>
      </c>
      <c r="K49" s="39">
        <f t="shared" si="3"/>
        <v>2.7004984182010961E-3</v>
      </c>
      <c r="L49" s="4">
        <f t="shared" si="4"/>
        <v>2.7125335755623088E-3</v>
      </c>
      <c r="M49" s="4">
        <f t="shared" si="5"/>
        <v>0.21672172319726937</v>
      </c>
      <c r="N49" s="4">
        <f t="shared" si="6"/>
        <v>0.30858667674338436</v>
      </c>
      <c r="O49" s="4">
        <f t="shared" si="7"/>
        <v>0.46927856806558299</v>
      </c>
      <c r="P49" s="4">
        <f t="shared" si="8"/>
        <v>-1.3911316626931756E-2</v>
      </c>
      <c r="Q49" s="4">
        <f t="shared" si="0"/>
        <v>-1.0566634941648107E-5</v>
      </c>
      <c r="R49" s="6">
        <f t="shared" si="9"/>
        <v>1.4633406519504878E-2</v>
      </c>
      <c r="S49" s="4">
        <f t="shared" si="10"/>
        <v>0.29395327022387946</v>
      </c>
      <c r="T49" s="2">
        <v>96.1</v>
      </c>
      <c r="U49" s="2">
        <v>72.3</v>
      </c>
      <c r="V49" s="2">
        <v>4</v>
      </c>
      <c r="W49" s="2">
        <v>1.3</v>
      </c>
      <c r="X49" s="2">
        <v>99</v>
      </c>
      <c r="Y49" s="2">
        <v>0.4</v>
      </c>
      <c r="Z49" s="2">
        <v>24</v>
      </c>
      <c r="AA49" s="1">
        <v>150</v>
      </c>
      <c r="AB49" s="4">
        <f t="shared" si="11"/>
        <v>2.9851362510322047E-4</v>
      </c>
      <c r="AC49" s="4">
        <f t="shared" si="12"/>
        <v>2.9984399375975037E-4</v>
      </c>
      <c r="AD49" s="4">
        <f t="shared" si="13"/>
        <v>3.4111231805344346E-2</v>
      </c>
      <c r="AE49" s="4">
        <f t="shared" si="20"/>
        <v>2.3956461812456444E-2</v>
      </c>
      <c r="AF49" s="4">
        <f t="shared" si="21"/>
        <v>5.1874145006839949E-2</v>
      </c>
      <c r="AG49" s="4">
        <f t="shared" si="22"/>
        <v>0.1105401962435037</v>
      </c>
      <c r="AH49" s="40">
        <v>338.85466053977785</v>
      </c>
      <c r="AI49" s="40">
        <v>5.2837897676974013E-2</v>
      </c>
      <c r="AJ49" s="40">
        <v>0.79265617432216151</v>
      </c>
      <c r="AK49" s="14">
        <f t="shared" si="16"/>
        <v>0.99556313054716095</v>
      </c>
      <c r="AL49" s="14">
        <f t="shared" si="17"/>
        <v>4.978140405908682E-2</v>
      </c>
      <c r="AM49" s="16">
        <f t="shared" si="18"/>
        <v>5.7</v>
      </c>
      <c r="AN49" s="14">
        <f t="shared" si="19"/>
        <v>7.2134023743049652E-5</v>
      </c>
    </row>
    <row r="50" spans="1:40">
      <c r="A50" s="17" t="s">
        <v>67</v>
      </c>
      <c r="B50" s="17" t="s">
        <v>67</v>
      </c>
      <c r="C50" s="14"/>
      <c r="D50" s="17" t="s">
        <v>99</v>
      </c>
      <c r="E50" s="45">
        <v>62.634340309470602</v>
      </c>
      <c r="F50" s="45">
        <v>27.265381853752199</v>
      </c>
      <c r="G50" s="45">
        <v>986.89725010678103</v>
      </c>
      <c r="H50" s="45">
        <v>373.47833512197798</v>
      </c>
      <c r="I50" s="45">
        <v>6.7166574581643906E-2</v>
      </c>
      <c r="J50" s="45">
        <v>2.2504008422399899E-2</v>
      </c>
      <c r="K50" s="39">
        <f t="shared" si="3"/>
        <v>1.3814919126631665E-3</v>
      </c>
      <c r="L50" s="4">
        <f t="shared" si="4"/>
        <v>1.6819765810649242E-3</v>
      </c>
      <c r="M50" s="4">
        <f t="shared" si="5"/>
        <v>0.22214445328295973</v>
      </c>
      <c r="N50" s="4">
        <f t="shared" si="6"/>
        <v>0.29265455048022981</v>
      </c>
      <c r="O50" s="4">
        <f t="shared" si="7"/>
        <v>0.48213752774308238</v>
      </c>
      <c r="P50" s="4">
        <f t="shared" si="8"/>
        <v>-1.6001711910853721E-2</v>
      </c>
      <c r="Q50" s="4">
        <f t="shared" si="0"/>
        <v>-1.0271830448517755E-5</v>
      </c>
      <c r="R50" s="6">
        <f t="shared" si="9"/>
        <v>1.6619761133464684E-2</v>
      </c>
      <c r="S50" s="4">
        <f t="shared" si="10"/>
        <v>0.27603478934676512</v>
      </c>
      <c r="T50" s="3">
        <v>58</v>
      </c>
      <c r="U50" s="3">
        <v>36</v>
      </c>
      <c r="V50" s="4">
        <v>4</v>
      </c>
      <c r="W50" s="3">
        <v>1.2</v>
      </c>
      <c r="X50" s="1">
        <v>99</v>
      </c>
      <c r="Y50" s="3">
        <v>0.4</v>
      </c>
      <c r="Z50" s="1">
        <v>24</v>
      </c>
      <c r="AA50" s="1">
        <v>150</v>
      </c>
      <c r="AB50" s="4">
        <f t="shared" si="11"/>
        <v>1.4863748967795212E-4</v>
      </c>
      <c r="AC50" s="4">
        <f t="shared" si="12"/>
        <v>1.809672386895476E-4</v>
      </c>
      <c r="AD50" s="4">
        <f t="shared" si="13"/>
        <v>3.1487290897240929E-2</v>
      </c>
      <c r="AE50" s="4">
        <f t="shared" si="20"/>
        <v>2.390096791678497E-2</v>
      </c>
      <c r="AF50" s="4">
        <f t="shared" si="21"/>
        <v>5.1874145006839949E-2</v>
      </c>
      <c r="AG50" s="4">
        <f t="shared" si="22"/>
        <v>0.10759200854923334</v>
      </c>
      <c r="AH50" s="40">
        <v>348.32484575540252</v>
      </c>
      <c r="AI50" s="40">
        <v>4.721623136306205E-2</v>
      </c>
      <c r="AJ50" s="40">
        <v>0.83725620586127247</v>
      </c>
      <c r="AK50" s="14">
        <f t="shared" si="16"/>
        <v>0.82135026623764917</v>
      </c>
      <c r="AL50" s="14">
        <f t="shared" si="17"/>
        <v>6.0208936608299492E-2</v>
      </c>
      <c r="AM50" s="16">
        <f t="shared" si="18"/>
        <v>5.6000000000000005</v>
      </c>
      <c r="AN50" s="14">
        <f t="shared" si="19"/>
        <v>7.4845300468356473E-5</v>
      </c>
    </row>
    <row r="51" spans="1:40">
      <c r="A51" s="17" t="s">
        <v>68</v>
      </c>
      <c r="B51" s="25" t="s">
        <v>68</v>
      </c>
      <c r="C51" s="45"/>
      <c r="D51" s="25" t="s">
        <v>99</v>
      </c>
      <c r="E51" s="34">
        <v>34.153325196830899</v>
      </c>
      <c r="F51" s="34">
        <v>26.3887345685852</v>
      </c>
      <c r="G51" s="34">
        <v>670.98244732211106</v>
      </c>
      <c r="H51" s="34">
        <v>356.170797404665</v>
      </c>
      <c r="I51" s="34">
        <v>5.5469238142555902E-2</v>
      </c>
      <c r="J51" s="34">
        <v>3.8183234055538903E-2</v>
      </c>
      <c r="K51" s="39">
        <f t="shared" si="3"/>
        <v>4.8085810863971838E-3</v>
      </c>
      <c r="L51" s="4">
        <f t="shared" si="4"/>
        <v>4.5422712134375893E-3</v>
      </c>
      <c r="M51" s="4">
        <f t="shared" si="5"/>
        <v>0.23106501202609639</v>
      </c>
      <c r="N51" s="4">
        <f t="shared" si="6"/>
        <v>0.38199277264709303</v>
      </c>
      <c r="O51" s="4">
        <f t="shared" si="7"/>
        <v>0.37759136302697577</v>
      </c>
      <c r="P51" s="4">
        <f t="shared" si="8"/>
        <v>-2.1410918827298262E-2</v>
      </c>
      <c r="Q51" s="4">
        <f t="shared" si="0"/>
        <v>-1.3945896007682027E-5</v>
      </c>
      <c r="R51" s="6">
        <f t="shared" si="9"/>
        <v>2.2043570246806955E-2</v>
      </c>
      <c r="S51" s="4">
        <f t="shared" si="10"/>
        <v>0.35994920240028605</v>
      </c>
      <c r="T51" s="3">
        <v>150</v>
      </c>
      <c r="U51" s="3">
        <v>120</v>
      </c>
      <c r="V51" s="4">
        <v>3</v>
      </c>
      <c r="W51" s="3">
        <v>1.5</v>
      </c>
      <c r="X51" s="1">
        <v>99</v>
      </c>
      <c r="Y51" s="3">
        <v>0.4</v>
      </c>
      <c r="Z51" s="1">
        <v>24</v>
      </c>
      <c r="AA51" s="1">
        <v>150</v>
      </c>
      <c r="AB51" s="4">
        <f t="shared" si="11"/>
        <v>4.9545829892650708E-4</v>
      </c>
      <c r="AC51" s="4">
        <f t="shared" si="12"/>
        <v>4.6801872074882993E-4</v>
      </c>
      <c r="AD51" s="4">
        <f t="shared" si="13"/>
        <v>3.9359113621551159E-2</v>
      </c>
      <c r="AE51" s="4">
        <f t="shared" si="20"/>
        <v>2.3808078878765199E-2</v>
      </c>
      <c r="AF51" s="4">
        <f t="shared" si="21"/>
        <v>3.890560875512996E-2</v>
      </c>
      <c r="AG51" s="4">
        <f t="shared" si="22"/>
        <v>0.10303627827512166</v>
      </c>
      <c r="AH51" s="40">
        <v>279.08715509501809</v>
      </c>
      <c r="AI51" s="40">
        <v>0.1049190098930268</v>
      </c>
      <c r="AJ51" s="40">
        <v>0.58238317341208257</v>
      </c>
      <c r="AK51" s="14">
        <f t="shared" si="16"/>
        <v>1.0586292320396369</v>
      </c>
      <c r="AL51" s="14">
        <f t="shared" si="17"/>
        <v>6.1240780920784277E-2</v>
      </c>
      <c r="AM51" s="16">
        <f t="shared" si="18"/>
        <v>4.9000000000000004</v>
      </c>
      <c r="AN51" s="14">
        <f t="shared" si="19"/>
        <v>5.4792086165605751E-5</v>
      </c>
    </row>
    <row r="52" spans="1:40">
      <c r="A52" s="17" t="s">
        <v>69</v>
      </c>
      <c r="B52" s="17" t="s">
        <v>69</v>
      </c>
      <c r="C52" s="45"/>
      <c r="D52" s="17" t="s">
        <v>99</v>
      </c>
      <c r="E52" s="34">
        <v>26.4139866194141</v>
      </c>
      <c r="F52" s="34">
        <v>10.6474739030492</v>
      </c>
      <c r="G52" s="34">
        <v>578.29224282936298</v>
      </c>
      <c r="H52" s="34">
        <v>165.29389396197701</v>
      </c>
      <c r="I52" s="34">
        <v>4.7371465074706902E-2</v>
      </c>
      <c r="J52" s="34">
        <v>1.80052428829671E-2</v>
      </c>
      <c r="K52" s="39">
        <f t="shared" si="3"/>
        <v>1.4535522346394636E-3</v>
      </c>
      <c r="L52" s="4">
        <f t="shared" si="4"/>
        <v>2.0138085613762135E-3</v>
      </c>
      <c r="M52" s="4">
        <f t="shared" si="5"/>
        <v>0.23264641274747005</v>
      </c>
      <c r="N52" s="4">
        <f t="shared" si="6"/>
        <v>0.25659981063992393</v>
      </c>
      <c r="O52" s="4">
        <f t="shared" si="7"/>
        <v>0.5072864158165904</v>
      </c>
      <c r="P52" s="4">
        <f t="shared" si="8"/>
        <v>-9.7242875527419927E-3</v>
      </c>
      <c r="Q52" s="4">
        <f t="shared" si="0"/>
        <v>-9.4321300222152274E-6</v>
      </c>
      <c r="R52" s="6">
        <f t="shared" si="9"/>
        <v>1.0613019546574908E-2</v>
      </c>
      <c r="S52" s="4">
        <f t="shared" si="10"/>
        <v>0.24598679109334903</v>
      </c>
      <c r="T52" s="3">
        <v>66</v>
      </c>
      <c r="U52" s="3">
        <v>36</v>
      </c>
      <c r="V52" s="3">
        <v>4</v>
      </c>
      <c r="W52" s="3">
        <v>1</v>
      </c>
      <c r="X52" s="1">
        <v>99</v>
      </c>
      <c r="Y52" s="3">
        <v>0.4</v>
      </c>
      <c r="Z52" s="1">
        <v>24</v>
      </c>
      <c r="AA52" s="1">
        <v>150</v>
      </c>
      <c r="AB52" s="4">
        <f t="shared" si="11"/>
        <v>1.4863748967795212E-4</v>
      </c>
      <c r="AC52" s="4">
        <f t="shared" si="12"/>
        <v>2.0592823712948518E-4</v>
      </c>
      <c r="AD52" s="4">
        <f t="shared" si="13"/>
        <v>2.6239409081034108E-2</v>
      </c>
      <c r="AE52" s="4">
        <f t="shared" si="20"/>
        <v>2.3789980125442017E-2</v>
      </c>
      <c r="AF52" s="4">
        <f t="shared" si="21"/>
        <v>5.1874145006839949E-2</v>
      </c>
      <c r="AG52" s="4">
        <f t="shared" si="22"/>
        <v>0.10225809994012351</v>
      </c>
      <c r="AH52" s="40">
        <v>369.42511090696854</v>
      </c>
      <c r="AI52" s="40">
        <v>3.5120751070737186E-2</v>
      </c>
      <c r="AJ52" s="40">
        <v>0.93382310764403331</v>
      </c>
      <c r="AK52" s="14">
        <f t="shared" si="16"/>
        <v>0.72179265820884331</v>
      </c>
      <c r="AL52" s="14">
        <f t="shared" si="17"/>
        <v>4.314467252246644E-2</v>
      </c>
      <c r="AM52" s="16">
        <f t="shared" si="18"/>
        <v>5.4</v>
      </c>
      <c r="AN52" s="14">
        <f t="shared" si="19"/>
        <v>8.0536828663580723E-5</v>
      </c>
    </row>
    <row r="53" spans="1:40">
      <c r="A53" s="17" t="s">
        <v>70</v>
      </c>
      <c r="B53" s="17" t="s">
        <v>70</v>
      </c>
      <c r="C53" s="45"/>
      <c r="D53" s="17" t="s">
        <v>99</v>
      </c>
      <c r="E53" s="34">
        <v>31.771000206249401</v>
      </c>
      <c r="F53" s="34">
        <v>27.502720373746801</v>
      </c>
      <c r="G53" s="34">
        <v>663.212748633346</v>
      </c>
      <c r="H53" s="34">
        <v>520.475636251629</v>
      </c>
      <c r="I53" s="34">
        <v>4.9707511370120798E-2</v>
      </c>
      <c r="J53" s="34">
        <v>2.5407597863539501E-2</v>
      </c>
      <c r="K53" s="39">
        <f t="shared" si="3"/>
        <v>4.0127971771797112E-3</v>
      </c>
      <c r="L53" s="4">
        <f t="shared" si="4"/>
        <v>3.9421819632037567E-3</v>
      </c>
      <c r="M53" s="4">
        <f t="shared" si="5"/>
        <v>0.23139059394288733</v>
      </c>
      <c r="N53" s="4">
        <f t="shared" si="6"/>
        <v>0.38253101916926524</v>
      </c>
      <c r="O53" s="4">
        <f t="shared" si="7"/>
        <v>0.378123407747464</v>
      </c>
      <c r="P53" s="4">
        <f t="shared" si="8"/>
        <v>-2.408160852986568E-2</v>
      </c>
      <c r="Q53" s="4">
        <f t="shared" si="0"/>
        <v>-1.3985224596890379E-5</v>
      </c>
      <c r="R53" s="6">
        <f t="shared" si="9"/>
        <v>2.4648983829934093E-2</v>
      </c>
      <c r="S53" s="4">
        <f t="shared" si="10"/>
        <v>0.35788203533933116</v>
      </c>
      <c r="T53" s="3">
        <v>130</v>
      </c>
      <c r="U53" s="3">
        <v>100</v>
      </c>
      <c r="V53" s="4">
        <v>3</v>
      </c>
      <c r="W53" s="3">
        <v>1.5</v>
      </c>
      <c r="X53" s="1">
        <v>99</v>
      </c>
      <c r="Y53" s="3">
        <v>0.4</v>
      </c>
      <c r="Z53" s="1">
        <v>24</v>
      </c>
      <c r="AA53" s="1">
        <v>150</v>
      </c>
      <c r="AB53" s="4">
        <f t="shared" si="11"/>
        <v>4.1288191577208922E-4</v>
      </c>
      <c r="AC53" s="4">
        <f t="shared" si="12"/>
        <v>4.0561622464898596E-4</v>
      </c>
      <c r="AD53" s="4">
        <f t="shared" si="13"/>
        <v>3.9359113621551159E-2</v>
      </c>
      <c r="AE53" s="4">
        <f t="shared" si="20"/>
        <v>2.3808078878765199E-2</v>
      </c>
      <c r="AF53" s="4">
        <f t="shared" si="21"/>
        <v>3.890560875512996E-2</v>
      </c>
      <c r="AG53" s="4">
        <f t="shared" si="22"/>
        <v>0.10289129939586739</v>
      </c>
      <c r="AH53" s="40">
        <v>278.8181391805349</v>
      </c>
      <c r="AI53" s="40">
        <v>0.1054864504002429</v>
      </c>
      <c r="AJ53" s="40">
        <v>0.58173003505064991</v>
      </c>
      <c r="AK53" s="14">
        <f t="shared" si="16"/>
        <v>1.0179127231150353</v>
      </c>
      <c r="AL53" s="14">
        <f t="shared" si="17"/>
        <v>6.8874605026102501E-2</v>
      </c>
      <c r="AM53" s="16">
        <f t="shared" si="18"/>
        <v>4.9000000000000004</v>
      </c>
      <c r="AN53" s="14">
        <f t="shared" si="19"/>
        <v>5.4816401640379861E-5</v>
      </c>
    </row>
    <row r="54" spans="1:40">
      <c r="A54" s="17" t="s">
        <v>71</v>
      </c>
      <c r="B54" s="17" t="s">
        <v>71</v>
      </c>
      <c r="C54" s="45"/>
      <c r="D54" s="17" t="s">
        <v>99</v>
      </c>
      <c r="E54" s="34">
        <v>19.0656680203045</v>
      </c>
      <c r="F54" s="34">
        <v>6.9045496098219497</v>
      </c>
      <c r="G54" s="34">
        <v>423.51762011535101</v>
      </c>
      <c r="H54" s="34">
        <v>156.34887739310901</v>
      </c>
      <c r="I54" s="34">
        <v>5.2233639048850797E-2</v>
      </c>
      <c r="J54" s="34">
        <v>2.7012023822679199E-2</v>
      </c>
      <c r="K54" s="39">
        <f t="shared" si="3"/>
        <v>3.2128162177136161E-3</v>
      </c>
      <c r="L54" s="4">
        <f t="shared" si="4"/>
        <v>3.9453483397398955E-3</v>
      </c>
      <c r="M54" s="4">
        <f t="shared" si="5"/>
        <v>0.23157644780609882</v>
      </c>
      <c r="N54" s="4">
        <f t="shared" si="6"/>
        <v>0.38283826963480655</v>
      </c>
      <c r="O54" s="4">
        <f t="shared" si="7"/>
        <v>0.37842711800164097</v>
      </c>
      <c r="P54" s="4">
        <f t="shared" si="8"/>
        <v>-2.4223347737288899E-2</v>
      </c>
      <c r="Q54" s="4">
        <f t="shared" si="0"/>
        <v>-1.4007699597469389E-5</v>
      </c>
      <c r="R54" s="6">
        <f t="shared" si="9"/>
        <v>2.4788437789214801E-2</v>
      </c>
      <c r="S54" s="4">
        <f t="shared" si="10"/>
        <v>0.35804983184559175</v>
      </c>
      <c r="T54" s="3">
        <v>130</v>
      </c>
      <c r="U54" s="3">
        <v>80</v>
      </c>
      <c r="V54" s="4">
        <v>3</v>
      </c>
      <c r="W54" s="3">
        <v>1.5</v>
      </c>
      <c r="X54" s="1">
        <v>99</v>
      </c>
      <c r="Y54" s="3">
        <v>0.4</v>
      </c>
      <c r="Z54" s="1">
        <v>24</v>
      </c>
      <c r="AA54" s="1">
        <v>150</v>
      </c>
      <c r="AB54" s="4">
        <f t="shared" si="11"/>
        <v>3.3030553261767135E-4</v>
      </c>
      <c r="AC54" s="4">
        <f t="shared" si="12"/>
        <v>4.0561622464898596E-4</v>
      </c>
      <c r="AD54" s="4">
        <f t="shared" si="13"/>
        <v>3.9359113621551159E-2</v>
      </c>
      <c r="AE54" s="4">
        <f t="shared" si="20"/>
        <v>2.3808078878765199E-2</v>
      </c>
      <c r="AF54" s="4">
        <f t="shared" si="21"/>
        <v>3.890560875512996E-2</v>
      </c>
      <c r="AG54" s="4">
        <f t="shared" si="22"/>
        <v>0.10280872301271299</v>
      </c>
      <c r="AH54" s="40">
        <v>278.54904703646508</v>
      </c>
      <c r="AI54" s="40">
        <v>0.10580988589413989</v>
      </c>
      <c r="AJ54" s="40">
        <v>0.58173003505064991</v>
      </c>
      <c r="AK54" s="14">
        <f t="shared" si="16"/>
        <v>0.81433017849202816</v>
      </c>
      <c r="AL54" s="14">
        <f t="shared" si="17"/>
        <v>6.9231809609967263E-2</v>
      </c>
      <c r="AM54" s="16">
        <f t="shared" si="18"/>
        <v>4.9000000000000004</v>
      </c>
      <c r="AN54" s="14">
        <f t="shared" si="19"/>
        <v>5.4807483658874451E-5</v>
      </c>
    </row>
    <row r="55" spans="1:40">
      <c r="A55" s="17" t="s">
        <v>72</v>
      </c>
      <c r="B55" s="46" t="s">
        <v>118</v>
      </c>
      <c r="C55" s="45"/>
      <c r="D55" s="25" t="s">
        <v>99</v>
      </c>
      <c r="E55" s="34">
        <v>39.989492992729602</v>
      </c>
      <c r="F55" s="34">
        <v>6.7191261030075902</v>
      </c>
      <c r="G55" s="34">
        <v>521.41452062697601</v>
      </c>
      <c r="H55" s="34">
        <v>115.10311561994</v>
      </c>
      <c r="I55" s="34">
        <v>7.8774127280274706E-2</v>
      </c>
      <c r="J55" s="34">
        <v>1.5298404951095799E-2</v>
      </c>
      <c r="K55" s="39">
        <f t="shared" si="3"/>
        <v>2.9527525297412191E-3</v>
      </c>
      <c r="L55" s="4">
        <f t="shared" si="4"/>
        <v>1.481412808468766E-3</v>
      </c>
      <c r="M55" s="4">
        <f t="shared" si="5"/>
        <v>0.2351340401063339</v>
      </c>
      <c r="N55" s="4">
        <f t="shared" si="6"/>
        <v>0.31145706605310586</v>
      </c>
      <c r="O55" s="4">
        <f t="shared" si="7"/>
        <v>0.44897472850235026</v>
      </c>
      <c r="P55" s="4">
        <f t="shared" si="8"/>
        <v>-2.2117013343726215E-2</v>
      </c>
      <c r="Q55" s="4">
        <f t="shared" si="0"/>
        <v>-1.1570997005195668E-5</v>
      </c>
      <c r="R55" s="6">
        <f t="shared" si="9"/>
        <v>2.262836262675021E-2</v>
      </c>
      <c r="S55" s="4">
        <f t="shared" si="10"/>
        <v>0.28882870342635564</v>
      </c>
      <c r="T55" s="3">
        <v>48</v>
      </c>
      <c r="U55" s="3">
        <v>72.3</v>
      </c>
      <c r="V55" s="3">
        <v>3.5</v>
      </c>
      <c r="W55" s="3">
        <v>1.2</v>
      </c>
      <c r="X55" s="1">
        <v>99</v>
      </c>
      <c r="Y55" s="3">
        <v>0.4</v>
      </c>
      <c r="Z55" s="1">
        <v>24</v>
      </c>
      <c r="AA55" s="1">
        <v>150</v>
      </c>
      <c r="AB55" s="4">
        <f t="shared" si="11"/>
        <v>2.9851362510322047E-4</v>
      </c>
      <c r="AC55" s="4">
        <f t="shared" si="12"/>
        <v>1.4976599063962559E-4</v>
      </c>
      <c r="AD55" s="4">
        <f t="shared" si="13"/>
        <v>3.1487290897240929E-2</v>
      </c>
      <c r="AE55" s="4">
        <f t="shared" si="20"/>
        <v>2.3771282554267872E-2</v>
      </c>
      <c r="AF55" s="4">
        <f t="shared" si="21"/>
        <v>4.5389876880984947E-2</v>
      </c>
      <c r="AG55" s="4">
        <f t="shared" si="22"/>
        <v>0.1010967299482366</v>
      </c>
      <c r="AH55" s="40">
        <v>325.24601329517355</v>
      </c>
      <c r="AI55" s="40">
        <v>6.2542085274162787E-2</v>
      </c>
      <c r="AJ55" s="40">
        <v>0.76290203998648309</v>
      </c>
      <c r="AK55" s="14">
        <f t="shared" si="16"/>
        <v>1.9932003509496283</v>
      </c>
      <c r="AL55" s="14">
        <f t="shared" si="17"/>
        <v>7.8345269560509231E-2</v>
      </c>
      <c r="AM55" s="16">
        <f t="shared" si="18"/>
        <v>5.1000000000000005</v>
      </c>
      <c r="AN55" s="14">
        <f t="shared" si="19"/>
        <v>6.7735621596180738E-5</v>
      </c>
    </row>
    <row r="56" spans="1:40">
      <c r="A56" s="17" t="s">
        <v>73</v>
      </c>
      <c r="B56" s="17" t="s">
        <v>73</v>
      </c>
      <c r="C56" s="45"/>
      <c r="D56" s="17" t="s">
        <v>99</v>
      </c>
      <c r="E56" s="34">
        <v>26.4155859100937</v>
      </c>
      <c r="F56" s="34">
        <v>12.580423885193101</v>
      </c>
      <c r="G56" s="34">
        <v>519.32885998985205</v>
      </c>
      <c r="H56" s="34">
        <v>261.71846359690699</v>
      </c>
      <c r="I56" s="34">
        <v>5.6808624411200798E-2</v>
      </c>
      <c r="J56" s="34">
        <v>2.3154350218308299E-2</v>
      </c>
      <c r="K56" s="39">
        <f t="shared" si="3"/>
        <v>4.8353821933594179E-3</v>
      </c>
      <c r="L56" s="4">
        <f t="shared" si="4"/>
        <v>4.8518777262463132E-3</v>
      </c>
      <c r="M56" s="4">
        <f t="shared" si="5"/>
        <v>0.24016769920210831</v>
      </c>
      <c r="N56" s="4">
        <f t="shared" si="6"/>
        <v>0.38252798093135765</v>
      </c>
      <c r="O56" s="4">
        <f t="shared" si="7"/>
        <v>0.36761705994692828</v>
      </c>
      <c r="P56" s="4">
        <f t="shared" si="8"/>
        <v>-2.1259657833208559E-2</v>
      </c>
      <c r="Q56" s="4">
        <f t="shared" si="0"/>
        <v>-1.4515596679592516E-5</v>
      </c>
      <c r="R56" s="6">
        <f t="shared" si="9"/>
        <v>2.1921811004611196E-2</v>
      </c>
      <c r="S56" s="4">
        <f t="shared" si="10"/>
        <v>0.36060616992674643</v>
      </c>
      <c r="T56" s="2">
        <v>192</v>
      </c>
      <c r="U56" s="2">
        <v>144.6</v>
      </c>
      <c r="V56" s="2">
        <v>3.5</v>
      </c>
      <c r="W56" s="2">
        <v>1.8</v>
      </c>
      <c r="X56" s="2">
        <v>99</v>
      </c>
      <c r="Y56" s="2">
        <v>0.5</v>
      </c>
      <c r="Z56" s="2">
        <v>24</v>
      </c>
      <c r="AA56" s="1">
        <v>150</v>
      </c>
      <c r="AB56" s="4">
        <f t="shared" si="11"/>
        <v>5.9702725020644094E-4</v>
      </c>
      <c r="AC56" s="4">
        <f t="shared" si="12"/>
        <v>5.9906396255850235E-4</v>
      </c>
      <c r="AD56" s="4">
        <f t="shared" si="13"/>
        <v>4.7230936345861396E-2</v>
      </c>
      <c r="AE56" s="4">
        <f t="shared" si="20"/>
        <v>2.9653635495444343E-2</v>
      </c>
      <c r="AF56" s="4">
        <f t="shared" si="21"/>
        <v>4.5389876880984947E-2</v>
      </c>
      <c r="AG56" s="4">
        <f t="shared" si="22"/>
        <v>0.12347053993505563</v>
      </c>
      <c r="AH56" s="40">
        <v>274.57447138217384</v>
      </c>
      <c r="AI56" s="40">
        <v>0.11072694841894501</v>
      </c>
      <c r="AJ56" s="40">
        <v>0.57325264353287975</v>
      </c>
      <c r="AK56" s="14">
        <f t="shared" si="16"/>
        <v>0.99660017547481416</v>
      </c>
      <c r="AL56" s="14">
        <f t="shared" si="17"/>
        <v>6.079155830601677E-2</v>
      </c>
      <c r="AM56" s="16">
        <f t="shared" si="18"/>
        <v>5.8</v>
      </c>
      <c r="AN56" s="14">
        <f t="shared" si="19"/>
        <v>5.3247211998639855E-5</v>
      </c>
    </row>
    <row r="57" spans="1:40">
      <c r="A57" s="17" t="s">
        <v>74</v>
      </c>
      <c r="B57" s="17" t="s">
        <v>74</v>
      </c>
      <c r="C57" s="45"/>
      <c r="D57" s="17" t="s">
        <v>99</v>
      </c>
      <c r="E57" s="34">
        <v>25.8883926142557</v>
      </c>
      <c r="F57" s="34">
        <v>11.116183716409999</v>
      </c>
      <c r="G57" s="34">
        <v>477.05886060324002</v>
      </c>
      <c r="H57" s="34">
        <v>174.28763960247599</v>
      </c>
      <c r="I57" s="34">
        <v>5.9049723231915499E-2</v>
      </c>
      <c r="J57" s="34">
        <v>2.6271577682993701E-2</v>
      </c>
      <c r="K57" s="39">
        <f t="shared" si="3"/>
        <v>3.39166421889508E-3</v>
      </c>
      <c r="L57" s="4">
        <f t="shared" si="4"/>
        <v>3.524208975031307E-3</v>
      </c>
      <c r="M57" s="4">
        <f t="shared" si="5"/>
        <v>0.24332797363748307</v>
      </c>
      <c r="N57" s="4">
        <f t="shared" si="6"/>
        <v>0.35026311385022385</v>
      </c>
      <c r="O57" s="4">
        <f t="shared" si="7"/>
        <v>0.39949303931836672</v>
      </c>
      <c r="P57" s="4">
        <f t="shared" si="8"/>
        <v>-2.1873171044258354E-2</v>
      </c>
      <c r="Q57" s="4">
        <f t="shared" si="0"/>
        <v>-1.3466152569834539E-5</v>
      </c>
      <c r="R57" s="6">
        <f t="shared" si="9"/>
        <v>2.2472401724404595E-2</v>
      </c>
      <c r="S57" s="4">
        <f t="shared" si="10"/>
        <v>0.32779071212581923</v>
      </c>
      <c r="T57" s="3">
        <v>110</v>
      </c>
      <c r="U57" s="3">
        <v>80</v>
      </c>
      <c r="V57" s="4">
        <v>3</v>
      </c>
      <c r="W57" s="3">
        <v>1.3</v>
      </c>
      <c r="X57" s="1">
        <v>99</v>
      </c>
      <c r="Y57" s="3">
        <v>0.4</v>
      </c>
      <c r="Z57" s="1">
        <v>24</v>
      </c>
      <c r="AA57" s="1">
        <v>150</v>
      </c>
      <c r="AB57" s="4">
        <f t="shared" si="11"/>
        <v>3.3030553261767135E-4</v>
      </c>
      <c r="AC57" s="4">
        <f t="shared" si="12"/>
        <v>3.4321372854914195E-4</v>
      </c>
      <c r="AD57" s="4">
        <f t="shared" si="13"/>
        <v>3.4111231805344346E-2</v>
      </c>
      <c r="AE57" s="4">
        <f t="shared" si="20"/>
        <v>2.3697091087422247E-2</v>
      </c>
      <c r="AF57" s="4">
        <f t="shared" si="21"/>
        <v>3.890560875512996E-2</v>
      </c>
      <c r="AG57" s="4">
        <f t="shared" si="22"/>
        <v>9.7387450909063367E-2</v>
      </c>
      <c r="AH57" s="40">
        <v>293.28380846735257</v>
      </c>
      <c r="AI57" s="40">
        <v>9.0135369631615031E-2</v>
      </c>
      <c r="AJ57" s="40">
        <v>0.6478465097485907</v>
      </c>
      <c r="AK57" s="14">
        <f t="shared" si="16"/>
        <v>0.96239021094512434</v>
      </c>
      <c r="AL57" s="14">
        <f t="shared" si="17"/>
        <v>6.8557164352413949E-2</v>
      </c>
      <c r="AM57" s="16">
        <f t="shared" si="18"/>
        <v>4.7</v>
      </c>
      <c r="AN57" s="14">
        <f t="shared" si="19"/>
        <v>5.8432573974724011E-5</v>
      </c>
    </row>
    <row r="58" spans="1:40">
      <c r="A58" s="17" t="s">
        <v>75</v>
      </c>
      <c r="B58" s="17" t="s">
        <v>119</v>
      </c>
      <c r="C58" s="45"/>
      <c r="D58" s="17" t="s">
        <v>99</v>
      </c>
      <c r="E58" s="34">
        <v>29.51872839</v>
      </c>
      <c r="F58" s="34">
        <v>13.177195599999999</v>
      </c>
      <c r="G58" s="34">
        <v>399.42210210000002</v>
      </c>
      <c r="H58" s="34">
        <v>156.39484669999999</v>
      </c>
      <c r="I58" s="34">
        <v>7.4526824000000005E-2</v>
      </c>
      <c r="J58" s="35">
        <v>1.4599579999999999E-2</v>
      </c>
      <c r="K58" s="39">
        <f t="shared" si="3"/>
        <v>2.4579450111185453E-3</v>
      </c>
      <c r="L58" s="4">
        <f t="shared" si="4"/>
        <v>2.4688991945369253E-3</v>
      </c>
      <c r="M58" s="4">
        <f t="shared" si="5"/>
        <v>0.24386344864546072</v>
      </c>
      <c r="N58" s="4">
        <f t="shared" si="6"/>
        <v>0.32408080848801418</v>
      </c>
      <c r="O58" s="4">
        <f t="shared" si="7"/>
        <v>0.42712889866086956</v>
      </c>
      <c r="P58" s="4">
        <f t="shared" si="8"/>
        <v>-2.1682553466261745E-2</v>
      </c>
      <c r="Q58" s="4">
        <f t="shared" si="0"/>
        <v>-1.2486971248436005E-5</v>
      </c>
      <c r="R58" s="6">
        <f t="shared" si="9"/>
        <v>2.2243919078340196E-2</v>
      </c>
      <c r="S58" s="4">
        <f t="shared" si="10"/>
        <v>0.30183688940967401</v>
      </c>
      <c r="T58" s="2">
        <v>96.1</v>
      </c>
      <c r="U58" s="2">
        <v>72.3</v>
      </c>
      <c r="V58" s="2">
        <v>4</v>
      </c>
      <c r="W58" s="2">
        <v>1.5</v>
      </c>
      <c r="X58" s="2">
        <v>99</v>
      </c>
      <c r="Y58" s="2">
        <v>0.5</v>
      </c>
      <c r="Z58" s="2">
        <v>24</v>
      </c>
      <c r="AA58" s="1">
        <v>150</v>
      </c>
      <c r="AB58" s="4">
        <f t="shared" si="11"/>
        <v>2.9851362510322047E-4</v>
      </c>
      <c r="AC58" s="4">
        <f t="shared" si="12"/>
        <v>2.9984399375975037E-4</v>
      </c>
      <c r="AD58" s="4">
        <f t="shared" si="13"/>
        <v>3.9359113621551159E-2</v>
      </c>
      <c r="AE58" s="4">
        <f t="shared" si="20"/>
        <v>2.9616839170947009E-2</v>
      </c>
      <c r="AF58" s="4">
        <f t="shared" si="21"/>
        <v>5.1874145006839949E-2</v>
      </c>
      <c r="AG58" s="4">
        <f t="shared" si="22"/>
        <v>0.1214484554182011</v>
      </c>
      <c r="AH58" s="40">
        <v>310.43844482010485</v>
      </c>
      <c r="AI58" s="40">
        <v>7.3974579496627446E-2</v>
      </c>
      <c r="AJ58" s="40">
        <v>0.71570622953329532</v>
      </c>
      <c r="AK58" s="14">
        <f t="shared" si="16"/>
        <v>0.99556313054716095</v>
      </c>
      <c r="AL58" s="14">
        <f t="shared" si="17"/>
        <v>7.3695164039903699E-2</v>
      </c>
      <c r="AM58" s="16">
        <f t="shared" si="18"/>
        <v>6</v>
      </c>
      <c r="AN58" s="14">
        <f t="shared" si="19"/>
        <v>6.3315031096074391E-5</v>
      </c>
    </row>
    <row r="59" spans="1:40">
      <c r="A59" s="17" t="s">
        <v>76</v>
      </c>
      <c r="B59" s="17" t="s">
        <v>76</v>
      </c>
      <c r="C59" s="45"/>
      <c r="D59" s="17" t="s">
        <v>99</v>
      </c>
      <c r="E59" s="34">
        <v>27.495000352921299</v>
      </c>
      <c r="F59" s="34">
        <v>8.8705895233234404</v>
      </c>
      <c r="G59" s="34">
        <v>443.15469717919598</v>
      </c>
      <c r="H59" s="34">
        <v>122.52590909134101</v>
      </c>
      <c r="I59" s="34">
        <v>6.5049140791762397E-2</v>
      </c>
      <c r="J59" s="34">
        <v>2.3007296300425702E-2</v>
      </c>
      <c r="K59" s="39">
        <f t="shared" si="3"/>
        <v>1.6700556739501658E-3</v>
      </c>
      <c r="L59" s="4">
        <f t="shared" si="4"/>
        <v>2.526732139532837E-3</v>
      </c>
      <c r="M59" s="4">
        <f t="shared" si="5"/>
        <v>0.2491082121015038</v>
      </c>
      <c r="N59" s="4">
        <f t="shared" si="6"/>
        <v>0.30956078320091346</v>
      </c>
      <c r="O59" s="4">
        <f t="shared" si="7"/>
        <v>0.43713421688409965</v>
      </c>
      <c r="P59" s="4">
        <f t="shared" si="8"/>
        <v>-1.9603774507410833E-2</v>
      </c>
      <c r="Q59" s="4">
        <f t="shared" si="0"/>
        <v>-1.2184033051907483E-5</v>
      </c>
      <c r="R59" s="6">
        <f t="shared" si="9"/>
        <v>2.0206743177083701E-2</v>
      </c>
      <c r="S59" s="4">
        <f t="shared" si="10"/>
        <v>0.28935404002382975</v>
      </c>
      <c r="T59" s="3">
        <v>96.1</v>
      </c>
      <c r="U59" s="3">
        <v>48</v>
      </c>
      <c r="V59" s="3">
        <v>4</v>
      </c>
      <c r="W59" s="3">
        <v>1.4</v>
      </c>
      <c r="X59" s="1">
        <v>99</v>
      </c>
      <c r="Y59" s="3">
        <v>0.5</v>
      </c>
      <c r="Z59" s="1">
        <v>24</v>
      </c>
      <c r="AA59" s="1">
        <v>150</v>
      </c>
      <c r="AB59" s="4">
        <f t="shared" si="11"/>
        <v>1.9818331957060281E-4</v>
      </c>
      <c r="AC59" s="4">
        <f t="shared" si="12"/>
        <v>2.9984399375975037E-4</v>
      </c>
      <c r="AD59" s="4">
        <f t="shared" si="13"/>
        <v>3.6735172713447749E-2</v>
      </c>
      <c r="AE59" s="4">
        <f t="shared" si="20"/>
        <v>2.9561345275275534E-2</v>
      </c>
      <c r="AF59" s="4">
        <f t="shared" si="21"/>
        <v>5.1874145006839949E-2</v>
      </c>
      <c r="AG59" s="4">
        <f t="shared" si="22"/>
        <v>0.1186686903088936</v>
      </c>
      <c r="AH59" s="40">
        <v>316.73394015177968</v>
      </c>
      <c r="AI59" s="40">
        <v>6.8057042926342348E-2</v>
      </c>
      <c r="AJ59" s="40">
        <v>0.74687033586928653</v>
      </c>
      <c r="AK59" s="14">
        <f t="shared" si="16"/>
        <v>0.66095477546699477</v>
      </c>
      <c r="AL59" s="14">
        <f t="shared" si="17"/>
        <v>6.9833976312961024E-2</v>
      </c>
      <c r="AM59" s="16">
        <f t="shared" si="18"/>
        <v>5.9</v>
      </c>
      <c r="AN59" s="14">
        <f t="shared" si="19"/>
        <v>6.50103548515041E-5</v>
      </c>
    </row>
    <row r="60" spans="1:40">
      <c r="A60" s="17" t="s">
        <v>77</v>
      </c>
      <c r="B60" s="17" t="s">
        <v>77</v>
      </c>
      <c r="C60" s="45"/>
      <c r="D60" s="17" t="s">
        <v>99</v>
      </c>
      <c r="E60" s="34">
        <v>36.147416909398999</v>
      </c>
      <c r="F60" s="34">
        <v>15.9702310798305</v>
      </c>
      <c r="G60" s="34">
        <v>1269.07332284109</v>
      </c>
      <c r="H60" s="34">
        <v>413.56331101497398</v>
      </c>
      <c r="I60" s="34">
        <v>3.0614037893856E-2</v>
      </c>
      <c r="J60" s="34">
        <v>1.5746658519225101E-2</v>
      </c>
      <c r="K60" s="39">
        <f t="shared" si="3"/>
        <v>1.7490392125230185E-3</v>
      </c>
      <c r="L60" s="4">
        <f t="shared" si="4"/>
        <v>2.6462312966681299E-3</v>
      </c>
      <c r="M60" s="4">
        <f t="shared" si="5"/>
        <v>0.25991001752227916</v>
      </c>
      <c r="N60" s="4">
        <f t="shared" si="6"/>
        <v>0.27788668892375629</v>
      </c>
      <c r="O60" s="4">
        <f t="shared" si="7"/>
        <v>0.45780802304477336</v>
      </c>
      <c r="P60" s="4">
        <f t="shared" si="8"/>
        <v>-1.4917018033963711E-2</v>
      </c>
      <c r="Q60" s="4">
        <f t="shared" si="0"/>
        <v>-1.1411634401606298E-5</v>
      </c>
      <c r="R60" s="6">
        <f t="shared" si="9"/>
        <v>1.5646365339488127E-2</v>
      </c>
      <c r="S60" s="4">
        <f t="shared" si="10"/>
        <v>0.26224032358426819</v>
      </c>
      <c r="T60" s="3">
        <v>96.1</v>
      </c>
      <c r="U60" s="3">
        <v>48</v>
      </c>
      <c r="V60" s="3">
        <v>4</v>
      </c>
      <c r="W60" s="3">
        <v>1.2</v>
      </c>
      <c r="X60" s="1">
        <v>99</v>
      </c>
      <c r="Y60" s="3">
        <v>0.5</v>
      </c>
      <c r="Z60" s="1">
        <v>24</v>
      </c>
      <c r="AA60" s="1">
        <v>150</v>
      </c>
      <c r="AB60" s="4">
        <f t="shared" si="11"/>
        <v>1.9818331957060281E-4</v>
      </c>
      <c r="AC60" s="4">
        <f t="shared" si="12"/>
        <v>2.9984399375975037E-4</v>
      </c>
      <c r="AD60" s="4">
        <f t="shared" si="13"/>
        <v>3.1487290897240929E-2</v>
      </c>
      <c r="AE60" s="4">
        <f t="shared" si="20"/>
        <v>2.9450357483932581E-2</v>
      </c>
      <c r="AF60" s="4">
        <f t="shared" si="21"/>
        <v>5.1874145006839949E-2</v>
      </c>
      <c r="AG60" s="4">
        <f t="shared" si="22"/>
        <v>0.11330982070134382</v>
      </c>
      <c r="AH60" s="40">
        <v>330.12847999527025</v>
      </c>
      <c r="AI60" s="40">
        <v>5.5794148895696963E-2</v>
      </c>
      <c r="AJ60" s="40">
        <v>0.80891632065968921</v>
      </c>
      <c r="AK60" s="14">
        <f t="shared" si="16"/>
        <v>0.66095477546699477</v>
      </c>
      <c r="AL60" s="14">
        <f t="shared" si="17"/>
        <v>5.9664223738117569E-2</v>
      </c>
      <c r="AM60" s="16">
        <f t="shared" si="18"/>
        <v>5.7</v>
      </c>
      <c r="AN60" s="14">
        <f t="shared" si="19"/>
        <v>6.8558667240866932E-5</v>
      </c>
    </row>
    <row r="61" spans="1:40">
      <c r="A61" s="17" t="s">
        <v>78</v>
      </c>
      <c r="B61" s="17" t="s">
        <v>120</v>
      </c>
      <c r="C61" s="45"/>
      <c r="D61" s="17" t="s">
        <v>99</v>
      </c>
      <c r="E61" s="24">
        <v>27.202269412001002</v>
      </c>
      <c r="F61" s="24">
        <v>15.183611317129699</v>
      </c>
      <c r="G61" s="24">
        <v>549.76484434945201</v>
      </c>
      <c r="H61" s="24">
        <v>148.91405425060299</v>
      </c>
      <c r="I61" s="24">
        <v>5.05892636486504E-2</v>
      </c>
      <c r="J61" s="24">
        <v>2.3078360740444E-2</v>
      </c>
      <c r="K61" s="39">
        <f t="shared" si="3"/>
        <v>5.2554780297348691E-3</v>
      </c>
      <c r="L61" s="4">
        <f t="shared" si="4"/>
        <v>4.7657916493054828E-3</v>
      </c>
      <c r="M61" s="4">
        <f t="shared" si="5"/>
        <v>0.26213146831263567</v>
      </c>
      <c r="N61" s="4">
        <f t="shared" si="6"/>
        <v>0.30059581057856105</v>
      </c>
      <c r="O61" s="4">
        <f t="shared" si="7"/>
        <v>0.42725145142976295</v>
      </c>
      <c r="P61" s="4">
        <f t="shared" si="8"/>
        <v>-1.0472093765165188E-2</v>
      </c>
      <c r="Q61" s="4">
        <f t="shared" si="0"/>
        <v>-1.2449708148902447E-5</v>
      </c>
      <c r="R61" s="6">
        <f t="shared" si="9"/>
        <v>1.1549991379131905E-2</v>
      </c>
      <c r="S61" s="4">
        <f t="shared" si="10"/>
        <v>0.28904581919942912</v>
      </c>
      <c r="T61" s="3">
        <v>95.998999999999995</v>
      </c>
      <c r="U61" s="3">
        <v>80</v>
      </c>
      <c r="V61" s="4">
        <v>2.0706000000000002</v>
      </c>
      <c r="W61" s="3">
        <v>0.72</v>
      </c>
      <c r="X61" s="1">
        <v>99</v>
      </c>
      <c r="Y61" s="3">
        <v>0.28000000000000003</v>
      </c>
      <c r="Z61" s="1">
        <v>24</v>
      </c>
      <c r="AA61" s="1">
        <v>150</v>
      </c>
      <c r="AB61" s="4">
        <f t="shared" si="11"/>
        <v>3.3030553261767135E-4</v>
      </c>
      <c r="AC61" s="4">
        <f t="shared" si="12"/>
        <v>2.9952886115444617E-4</v>
      </c>
      <c r="AD61" s="4">
        <f t="shared" si="13"/>
        <v>1.8892374538344556E-2</v>
      </c>
      <c r="AE61" s="4">
        <f t="shared" si="20"/>
        <v>1.647489986010376E-2</v>
      </c>
      <c r="AF61" s="4">
        <f t="shared" si="21"/>
        <v>2.6852651162790699E-2</v>
      </c>
      <c r="AG61" s="4">
        <f t="shared" si="22"/>
        <v>6.2849759955011131E-2</v>
      </c>
      <c r="AH61" s="40">
        <v>312.41540235069203</v>
      </c>
      <c r="AI61" s="40">
        <v>6.9225457363350132E-2</v>
      </c>
      <c r="AJ61" s="40">
        <v>0.73892939614642439</v>
      </c>
      <c r="AK61" s="14">
        <f t="shared" si="16"/>
        <v>1.1027502703566046</v>
      </c>
      <c r="AL61" s="14">
        <f t="shared" si="17"/>
        <v>3.9959032831272022E-2</v>
      </c>
      <c r="AM61" s="16">
        <f t="shared" si="18"/>
        <v>3.0706000000000007</v>
      </c>
      <c r="AN61" s="14">
        <f t="shared" si="19"/>
        <v>6.30121255899707E-5</v>
      </c>
    </row>
    <row r="62" spans="1:40">
      <c r="A62" s="17" t="s">
        <v>79</v>
      </c>
      <c r="B62" s="17" t="s">
        <v>79</v>
      </c>
      <c r="C62" s="45"/>
      <c r="D62" s="17" t="s">
        <v>99</v>
      </c>
      <c r="E62" s="45">
        <v>36.856408049773997</v>
      </c>
      <c r="F62" s="45">
        <v>29.7242541278194</v>
      </c>
      <c r="G62" s="45">
        <v>783.30485170379995</v>
      </c>
      <c r="H62" s="45">
        <v>285.95696559153703</v>
      </c>
      <c r="I62" s="45">
        <v>4.8286145026508298E-2</v>
      </c>
      <c r="J62" s="45">
        <v>3.1345462298015103E-2</v>
      </c>
      <c r="K62" s="39">
        <f t="shared" si="3"/>
        <v>4.0210844361318393E-3</v>
      </c>
      <c r="L62" s="4">
        <f t="shared" si="4"/>
        <v>3.7984828318931058E-3</v>
      </c>
      <c r="M62" s="4">
        <f t="shared" si="5"/>
        <v>0.26818695468804149</v>
      </c>
      <c r="N62" s="4">
        <f t="shared" si="6"/>
        <v>0.31943418759252684</v>
      </c>
      <c r="O62" s="4">
        <f t="shared" si="7"/>
        <v>0.40455929045140665</v>
      </c>
      <c r="P62" s="4">
        <f t="shared" si="8"/>
        <v>-1.8599800778585054E-2</v>
      </c>
      <c r="Q62" s="4">
        <f t="shared" si="0"/>
        <v>-1.3535556955002757E-5</v>
      </c>
      <c r="R62" s="6">
        <f t="shared" si="9"/>
        <v>1.9301085529352981E-2</v>
      </c>
      <c r="S62" s="4">
        <f t="shared" si="10"/>
        <v>0.30013310206317384</v>
      </c>
      <c r="T62" s="3">
        <v>80.001999999999995</v>
      </c>
      <c r="U62" s="3">
        <v>64</v>
      </c>
      <c r="V62" s="3">
        <v>2.0499999999999998</v>
      </c>
      <c r="W62" s="3">
        <v>0.8</v>
      </c>
      <c r="X62" s="1">
        <v>99</v>
      </c>
      <c r="Y62" s="3">
        <v>0.3</v>
      </c>
      <c r="Z62" s="2">
        <v>24</v>
      </c>
      <c r="AA62" s="1">
        <v>150</v>
      </c>
      <c r="AB62" s="4">
        <f t="shared" si="11"/>
        <v>2.6424442609413704E-4</v>
      </c>
      <c r="AC62" s="4">
        <f t="shared" si="12"/>
        <v>2.4961622464898597E-4</v>
      </c>
      <c r="AD62" s="4">
        <f t="shared" si="13"/>
        <v>2.0991527264827288E-2</v>
      </c>
      <c r="AE62" s="4">
        <f t="shared" si="20"/>
        <v>1.7623829853134761E-2</v>
      </c>
      <c r="AF62" s="4">
        <f t="shared" si="21"/>
        <v>2.658549931600547E-2</v>
      </c>
      <c r="AG62" s="4">
        <f t="shared" si="22"/>
        <v>6.5714717084710647E-2</v>
      </c>
      <c r="AH62" s="40">
        <v>296.76667166685036</v>
      </c>
      <c r="AI62" s="40">
        <v>8.363695122967986E-2</v>
      </c>
      <c r="AJ62" s="40">
        <v>0.68087704873640686</v>
      </c>
      <c r="AK62" s="14">
        <f t="shared" si="16"/>
        <v>1.0586027669704623</v>
      </c>
      <c r="AL62" s="14">
        <f t="shared" si="17"/>
        <v>6.4308419819984974E-2</v>
      </c>
      <c r="AM62" s="16">
        <f t="shared" si="18"/>
        <v>3.1499999999999995</v>
      </c>
      <c r="AN62" s="14">
        <f t="shared" si="19"/>
        <v>5.8726633826991095E-5</v>
      </c>
    </row>
    <row r="63" spans="1:40">
      <c r="A63" s="26" t="s">
        <v>80</v>
      </c>
      <c r="B63" s="26" t="s">
        <v>121</v>
      </c>
      <c r="C63" s="14"/>
      <c r="D63" s="17" t="s">
        <v>99</v>
      </c>
      <c r="E63" s="14">
        <v>5</v>
      </c>
      <c r="F63" s="17"/>
      <c r="G63" s="14">
        <v>250</v>
      </c>
      <c r="H63" s="17"/>
      <c r="I63" s="17">
        <v>0.02</v>
      </c>
      <c r="J63" s="17"/>
      <c r="K63" s="39">
        <f t="shared" si="3"/>
        <v>3.9806999387353558E-3</v>
      </c>
      <c r="L63" s="4">
        <f t="shared" si="4"/>
        <v>2.0054613107887741E-3</v>
      </c>
      <c r="M63" s="4">
        <f t="shared" si="5"/>
        <v>0.28209296390637106</v>
      </c>
      <c r="N63" s="4">
        <f t="shared" si="6"/>
        <v>0.29514431403548896</v>
      </c>
      <c r="O63" s="4">
        <f t="shared" si="7"/>
        <v>0.41677656080861586</v>
      </c>
      <c r="P63" s="4">
        <f t="shared" ref="P63:P79" si="23">-(AI63*O63-4*L63-M63*0.000158)</f>
        <v>-2.3555243359334878E-2</v>
      </c>
      <c r="Q63" s="4">
        <f t="shared" ref="Q63:Q79" si="24">-M63*0.000158*N63</f>
        <v>-1.3154785223568645E-5</v>
      </c>
      <c r="R63" s="6">
        <f t="shared" si="9"/>
        <v>2.4101061039397381E-2</v>
      </c>
      <c r="S63" s="4">
        <f t="shared" si="10"/>
        <v>0.27104325299609155</v>
      </c>
      <c r="T63" s="3">
        <v>80</v>
      </c>
      <c r="U63" s="3">
        <v>120</v>
      </c>
      <c r="V63" s="3">
        <v>4</v>
      </c>
      <c r="W63" s="3">
        <v>1.4</v>
      </c>
      <c r="X63" s="1">
        <v>99</v>
      </c>
      <c r="Y63" s="3">
        <v>0.6</v>
      </c>
      <c r="Z63" s="2">
        <v>24</v>
      </c>
      <c r="AA63" s="1">
        <v>150</v>
      </c>
      <c r="AB63" s="4">
        <f t="shared" si="11"/>
        <v>4.9545829892650708E-4</v>
      </c>
      <c r="AC63" s="4">
        <f t="shared" si="12"/>
        <v>2.4960998439937601E-4</v>
      </c>
      <c r="AD63" s="4">
        <f t="shared" si="13"/>
        <v>3.6735172713447749E-2</v>
      </c>
      <c r="AE63" s="4">
        <f t="shared" si="20"/>
        <v>3.511073484242315E-2</v>
      </c>
      <c r="AF63" s="4">
        <f t="shared" si="21"/>
        <v>5.1874145006839949E-2</v>
      </c>
      <c r="AG63" s="4">
        <f t="shared" si="22"/>
        <v>0.12446512084603673</v>
      </c>
      <c r="AH63" s="40">
        <v>301.62576103764985</v>
      </c>
      <c r="AI63" s="40">
        <v>7.5871971373428257E-2</v>
      </c>
      <c r="AJ63" s="40">
        <v>0.70433669411701738</v>
      </c>
      <c r="AK63" s="14">
        <f t="shared" si="16"/>
        <v>1.9849298100743187</v>
      </c>
      <c r="AL63" s="14">
        <f t="shared" si="17"/>
        <v>8.891961254517898E-2</v>
      </c>
      <c r="AM63" s="16">
        <f t="shared" si="18"/>
        <v>6</v>
      </c>
      <c r="AN63" s="14">
        <f t="shared" si="19"/>
        <v>6.0026647249044818E-5</v>
      </c>
    </row>
    <row r="64" spans="1:40">
      <c r="A64" s="26" t="s">
        <v>81</v>
      </c>
      <c r="B64" s="26" t="s">
        <v>122</v>
      </c>
      <c r="C64" s="14"/>
      <c r="D64" s="17" t="s">
        <v>99</v>
      </c>
      <c r="E64" s="14">
        <v>6</v>
      </c>
      <c r="F64" s="17"/>
      <c r="G64" s="14">
        <v>250</v>
      </c>
      <c r="H64" s="17"/>
      <c r="I64" s="17">
        <v>2.4E-2</v>
      </c>
      <c r="J64" s="17"/>
      <c r="K64" s="39">
        <f t="shared" ref="K64:K79" si="25">AB64/AG64</f>
        <v>3.6582525660449013E-3</v>
      </c>
      <c r="L64" s="4">
        <f t="shared" ref="L64:L79" si="26">AC64/AG64</f>
        <v>2.3037669565680579E-3</v>
      </c>
      <c r="M64" s="4">
        <f t="shared" ref="M64:M79" si="27">AE64/AG64</f>
        <v>0.30103648713253511</v>
      </c>
      <c r="N64" s="4">
        <f t="shared" ref="N64:N79" si="28">AD64/AG64</f>
        <v>0.30998495190468811</v>
      </c>
      <c r="O64" s="4">
        <f t="shared" ref="O64:O79" si="29">AF64/AG64</f>
        <v>0.38301654144016378</v>
      </c>
      <c r="P64" s="4">
        <f t="shared" si="23"/>
        <v>-2.7273645840121489E-2</v>
      </c>
      <c r="Q64" s="4">
        <f t="shared" si="24"/>
        <v>-1.4744051395682955E-5</v>
      </c>
      <c r="R64" s="6">
        <f t="shared" ref="R64:R79" si="30">(-P64+(P64^2-4*Q64)^0.5)/2</f>
        <v>2.7803932390548257E-2</v>
      </c>
      <c r="S64" s="4">
        <f t="shared" ref="S64:S79" si="31">N64-R64</f>
        <v>0.28218101951413987</v>
      </c>
      <c r="T64" s="3">
        <v>100</v>
      </c>
      <c r="U64" s="3">
        <v>120</v>
      </c>
      <c r="V64" s="4">
        <v>4</v>
      </c>
      <c r="W64" s="3">
        <v>1.6</v>
      </c>
      <c r="X64" s="1">
        <v>99</v>
      </c>
      <c r="Y64" s="3">
        <v>0.7</v>
      </c>
      <c r="Z64" s="2">
        <v>24</v>
      </c>
      <c r="AA64" s="1">
        <v>150</v>
      </c>
      <c r="AB64" s="4">
        <f t="shared" ref="AB64:AB79" si="32">U64/242.2/1000</f>
        <v>4.9545829892650708E-4</v>
      </c>
      <c r="AC64" s="4">
        <f t="shared" ref="AC64:AC79" si="33">T64/320.5/1000</f>
        <v>3.1201248049921997E-4</v>
      </c>
      <c r="AD64" s="4">
        <f t="shared" ref="AD64:AD79" si="34">W64*X64/100/46.03*1.22</f>
        <v>4.1983054529654576E-2</v>
      </c>
      <c r="AE64" s="4">
        <f t="shared" ref="AE64:AE79" si="35">((W64*(1-X64/100)+Y64)/18.02)+AF64*0.02</f>
        <v>4.0771112200913714E-2</v>
      </c>
      <c r="AF64" s="4">
        <f t="shared" si="21"/>
        <v>5.1874145006839949E-2</v>
      </c>
      <c r="AG64" s="4">
        <f t="shared" si="22"/>
        <v>0.13543578251683397</v>
      </c>
      <c r="AH64" s="40">
        <v>278.85580188560152</v>
      </c>
      <c r="AI64" s="40">
        <v>9.5390860389429136E-2</v>
      </c>
      <c r="AJ64" s="40">
        <v>0.62403091215680528</v>
      </c>
      <c r="AK64" s="14">
        <f t="shared" ref="AK64:AK79" si="36">AB64/AC64</f>
        <v>1.5879438480594552</v>
      </c>
      <c r="AL64" s="14">
        <f t="shared" ref="AL64:AL79" si="37">R64/S64</f>
        <v>9.8532255778298453E-2</v>
      </c>
      <c r="AM64" s="16">
        <f t="shared" ref="AM64:AM79" si="38">V64+W64+Y64</f>
        <v>6.3</v>
      </c>
      <c r="AN64" s="14">
        <f t="shared" ref="AN64:AN79" si="39">AH64*AM64/1000/242.23/AG64/1000</f>
        <v>5.3549927083291719E-5</v>
      </c>
    </row>
    <row r="65" spans="1:40">
      <c r="A65" s="26" t="s">
        <v>82</v>
      </c>
      <c r="B65" s="26" t="s">
        <v>123</v>
      </c>
      <c r="C65" s="14"/>
      <c r="D65" s="17" t="s">
        <v>99</v>
      </c>
      <c r="E65" s="14">
        <v>5</v>
      </c>
      <c r="F65" s="17"/>
      <c r="G65" s="14">
        <v>250</v>
      </c>
      <c r="H65" s="17"/>
      <c r="I65" s="17">
        <v>0.02</v>
      </c>
      <c r="J65" s="17"/>
      <c r="K65" s="39">
        <f t="shared" si="25"/>
        <v>2.2521301640962711E-3</v>
      </c>
      <c r="L65" s="4">
        <f t="shared" si="26"/>
        <v>2.2621671042181942E-3</v>
      </c>
      <c r="M65" s="4">
        <f t="shared" si="27"/>
        <v>0.3071781802366953</v>
      </c>
      <c r="N65" s="4">
        <f t="shared" si="28"/>
        <v>0.29694405737271484</v>
      </c>
      <c r="O65" s="4">
        <f t="shared" si="29"/>
        <v>0.39136346512227543</v>
      </c>
      <c r="P65" s="4">
        <f t="shared" si="23"/>
        <v>-2.6194423593102787E-2</v>
      </c>
      <c r="Q65" s="4">
        <f t="shared" si="24"/>
        <v>-1.4411928157784518E-5</v>
      </c>
      <c r="R65" s="6">
        <f t="shared" si="30"/>
        <v>2.6733519398006764E-2</v>
      </c>
      <c r="S65" s="4">
        <f t="shared" si="31"/>
        <v>0.27021053797470806</v>
      </c>
      <c r="T65" s="2">
        <v>96.1</v>
      </c>
      <c r="U65" s="2">
        <v>72.3</v>
      </c>
      <c r="V65" s="2">
        <v>4</v>
      </c>
      <c r="W65" s="2">
        <v>1.5</v>
      </c>
      <c r="X65" s="2">
        <v>99</v>
      </c>
      <c r="Y65" s="2">
        <v>0.7</v>
      </c>
      <c r="Z65" s="2">
        <v>24</v>
      </c>
      <c r="AA65" s="1">
        <v>150</v>
      </c>
      <c r="AB65" s="4">
        <f t="shared" si="32"/>
        <v>2.9851362510322047E-4</v>
      </c>
      <c r="AC65" s="4">
        <f t="shared" si="33"/>
        <v>2.9984399375975037E-4</v>
      </c>
      <c r="AD65" s="4">
        <f t="shared" si="34"/>
        <v>3.9359113621551159E-2</v>
      </c>
      <c r="AE65" s="4">
        <f t="shared" si="35"/>
        <v>4.0715618305242236E-2</v>
      </c>
      <c r="AF65" s="4">
        <f t="shared" si="21"/>
        <v>5.1874145006839949E-2</v>
      </c>
      <c r="AG65" s="4">
        <f t="shared" si="22"/>
        <v>0.13254723455249631</v>
      </c>
      <c r="AH65" s="40">
        <v>280.7323720375062</v>
      </c>
      <c r="AI65" s="40">
        <v>9.0176087723024018E-2</v>
      </c>
      <c r="AJ65" s="40">
        <v>0.63344037334487691</v>
      </c>
      <c r="AK65" s="14">
        <f t="shared" si="36"/>
        <v>0.99556313054716095</v>
      </c>
      <c r="AL65" s="14">
        <f t="shared" si="37"/>
        <v>9.8935887543027817E-2</v>
      </c>
      <c r="AM65" s="16">
        <f t="shared" si="38"/>
        <v>6.2</v>
      </c>
      <c r="AN65" s="14">
        <f t="shared" si="39"/>
        <v>5.4210771059902035E-5</v>
      </c>
    </row>
    <row r="66" spans="1:40">
      <c r="A66" s="26" t="s">
        <v>83</v>
      </c>
      <c r="B66" s="26" t="s">
        <v>124</v>
      </c>
      <c r="C66" s="14"/>
      <c r="D66" s="17" t="s">
        <v>99</v>
      </c>
      <c r="E66" s="14">
        <v>6</v>
      </c>
      <c r="F66" s="17"/>
      <c r="G66" s="14">
        <v>250</v>
      </c>
      <c r="H66" s="17"/>
      <c r="I66" s="17">
        <v>2.4E-2</v>
      </c>
      <c r="J66" s="17"/>
      <c r="K66" s="39">
        <f t="shared" si="25"/>
        <v>4.2822009201819592E-3</v>
      </c>
      <c r="L66" s="4">
        <f t="shared" si="26"/>
        <v>4.8540517762936213E-3</v>
      </c>
      <c r="M66" s="4">
        <f t="shared" si="27"/>
        <v>0.39591463663190118</v>
      </c>
      <c r="N66" s="4">
        <f t="shared" si="28"/>
        <v>0.27214178538606465</v>
      </c>
      <c r="O66" s="4">
        <f t="shared" si="29"/>
        <v>0.32280732528555872</v>
      </c>
      <c r="P66" s="4">
        <f t="shared" si="23"/>
        <v>-2.0980967557410565E-2</v>
      </c>
      <c r="Q66" s="4">
        <f t="shared" si="24"/>
        <v>-1.7023696739609939E-5</v>
      </c>
      <c r="R66" s="6">
        <f t="shared" si="30"/>
        <v>2.1763191822954837E-2</v>
      </c>
      <c r="S66" s="4">
        <f t="shared" si="31"/>
        <v>0.25037859356310982</v>
      </c>
      <c r="T66" s="4">
        <v>135</v>
      </c>
      <c r="U66" s="4">
        <v>90</v>
      </c>
      <c r="V66" s="4">
        <v>2.16</v>
      </c>
      <c r="W66" s="4">
        <v>0.9</v>
      </c>
      <c r="X66" s="1">
        <v>99</v>
      </c>
      <c r="Y66" s="3">
        <v>0.6</v>
      </c>
      <c r="Z66" s="2">
        <v>24</v>
      </c>
      <c r="AA66" s="1">
        <v>150</v>
      </c>
      <c r="AB66" s="4">
        <f t="shared" si="32"/>
        <v>3.7159372419488031E-4</v>
      </c>
      <c r="AC66" s="4">
        <f t="shared" si="33"/>
        <v>4.2121684867394696E-4</v>
      </c>
      <c r="AD66" s="4">
        <f t="shared" si="34"/>
        <v>2.3615468172930698E-2</v>
      </c>
      <c r="AE66" s="4">
        <f t="shared" si="35"/>
        <v>3.4356023230002843E-2</v>
      </c>
      <c r="AF66" s="4">
        <f t="shared" si="21"/>
        <v>2.8012038303693573E-2</v>
      </c>
      <c r="AG66" s="4">
        <f t="shared" si="22"/>
        <v>8.6776340279495934E-2</v>
      </c>
      <c r="AH66" s="40">
        <v>215.56314616376079</v>
      </c>
      <c r="AI66" s="40">
        <v>0.12533708502241017</v>
      </c>
      <c r="AJ66" s="40">
        <v>0.40354823267681045</v>
      </c>
      <c r="AK66" s="14">
        <f t="shared" si="36"/>
        <v>0.88219102669969729</v>
      </c>
      <c r="AL66" s="14">
        <f t="shared" si="37"/>
        <v>8.692113616122403E-2</v>
      </c>
      <c r="AM66" s="16">
        <f t="shared" si="38"/>
        <v>3.66</v>
      </c>
      <c r="AN66" s="14">
        <f t="shared" si="39"/>
        <v>3.7534128767399802E-5</v>
      </c>
    </row>
    <row r="67" spans="1:40">
      <c r="A67" s="26" t="s">
        <v>84</v>
      </c>
      <c r="B67" s="26" t="s">
        <v>125</v>
      </c>
      <c r="C67" s="14"/>
      <c r="D67" s="17" t="s">
        <v>99</v>
      </c>
      <c r="E67" s="14">
        <v>6</v>
      </c>
      <c r="F67" s="17"/>
      <c r="G67" s="14">
        <v>250</v>
      </c>
      <c r="H67" s="17"/>
      <c r="I67" s="17">
        <v>2.4E-2</v>
      </c>
      <c r="J67" s="17"/>
      <c r="K67" s="39">
        <f t="shared" si="25"/>
        <v>3.2082948960800105E-3</v>
      </c>
      <c r="L67" s="4">
        <f t="shared" si="26"/>
        <v>3.0306881827463902E-3</v>
      </c>
      <c r="M67" s="4">
        <f t="shared" si="27"/>
        <v>0.41610973471183632</v>
      </c>
      <c r="N67" s="4">
        <f t="shared" si="28"/>
        <v>0.25486634015385973</v>
      </c>
      <c r="O67" s="4">
        <f t="shared" si="29"/>
        <v>0.32278494205547764</v>
      </c>
      <c r="P67" s="4">
        <f t="shared" si="23"/>
        <v>-2.820997947412646E-2</v>
      </c>
      <c r="Q67" s="4">
        <f t="shared" si="24"/>
        <v>-1.6756273699767074E-5</v>
      </c>
      <c r="R67" s="6">
        <f t="shared" si="30"/>
        <v>2.8791957061273701E-2</v>
      </c>
      <c r="S67" s="4">
        <f t="shared" si="31"/>
        <v>0.22607438309258604</v>
      </c>
      <c r="T67" s="3">
        <v>80.001999999999995</v>
      </c>
      <c r="U67" s="3">
        <v>64</v>
      </c>
      <c r="V67" s="3">
        <v>2.0499999999999998</v>
      </c>
      <c r="W67" s="3">
        <v>0.8</v>
      </c>
      <c r="X67" s="1">
        <v>99</v>
      </c>
      <c r="Y67" s="3">
        <v>0.6</v>
      </c>
      <c r="Z67" s="2">
        <v>24</v>
      </c>
      <c r="AA67" s="1">
        <v>150</v>
      </c>
      <c r="AB67" s="4">
        <f t="shared" si="32"/>
        <v>2.6424442609413704E-4</v>
      </c>
      <c r="AC67" s="4">
        <f t="shared" si="33"/>
        <v>2.4961622464898597E-4</v>
      </c>
      <c r="AD67" s="4">
        <f t="shared" si="34"/>
        <v>2.0991527264827288E-2</v>
      </c>
      <c r="AE67" s="4">
        <f t="shared" si="35"/>
        <v>3.4271998554577597E-2</v>
      </c>
      <c r="AF67" s="4">
        <f t="shared" ref="AF67:AF79" si="40">V67*0.948/73.1</f>
        <v>2.658549931600547E-2</v>
      </c>
      <c r="AG67" s="4">
        <f t="shared" ref="AG67:AG79" si="41">AB67+AC67+AD67+AE67+AF67</f>
        <v>8.2362885786153472E-2</v>
      </c>
      <c r="AH67" s="40">
        <v>203.67625259299032</v>
      </c>
      <c r="AI67" s="40">
        <v>0.12515601652896538</v>
      </c>
      <c r="AJ67" s="40">
        <v>0.35590257456337376</v>
      </c>
      <c r="AK67" s="14">
        <f t="shared" si="36"/>
        <v>1.0586027669704623</v>
      </c>
      <c r="AL67" s="14">
        <f t="shared" si="37"/>
        <v>0.12735612353515657</v>
      </c>
      <c r="AM67" s="16">
        <f t="shared" si="38"/>
        <v>3.4499999999999997</v>
      </c>
      <c r="AN67" s="14">
        <f t="shared" si="39"/>
        <v>3.5220864127665641E-5</v>
      </c>
    </row>
    <row r="68" spans="1:40">
      <c r="A68" s="27" t="s">
        <v>85</v>
      </c>
      <c r="B68" s="27" t="s">
        <v>85</v>
      </c>
      <c r="C68" s="45"/>
      <c r="D68" s="27" t="s">
        <v>99</v>
      </c>
      <c r="E68" s="24">
        <v>25.970784461735601</v>
      </c>
      <c r="F68" s="24">
        <v>14.827552685613099</v>
      </c>
      <c r="G68" s="24">
        <v>464.43027418682999</v>
      </c>
      <c r="H68" s="24">
        <v>108.27708819305001</v>
      </c>
      <c r="I68" s="24">
        <v>5.6124341140972603E-2</v>
      </c>
      <c r="J68" s="24">
        <v>2.5161786749046799E-2</v>
      </c>
      <c r="K68" s="39">
        <f t="shared" si="25"/>
        <v>2.2557485740472378E-3</v>
      </c>
      <c r="L68" s="4">
        <f t="shared" si="26"/>
        <v>2.1308734913878975E-3</v>
      </c>
      <c r="M68" s="4">
        <f t="shared" si="27"/>
        <v>0.29858975285922701</v>
      </c>
      <c r="N68" s="4">
        <f t="shared" si="28"/>
        <v>0.35839248073932023</v>
      </c>
      <c r="O68" s="4">
        <f t="shared" si="29"/>
        <v>0.33863114433601771</v>
      </c>
      <c r="P68" s="4">
        <f t="shared" si="23"/>
        <v>-3.5121641542669051E-2</v>
      </c>
      <c r="Q68" s="4">
        <f t="shared" si="24"/>
        <v>-1.6907946915588305E-5</v>
      </c>
      <c r="R68" s="6">
        <f t="shared" si="30"/>
        <v>3.5596628850778106E-2</v>
      </c>
      <c r="S68" s="4">
        <f t="shared" si="31"/>
        <v>0.3227958518885421</v>
      </c>
      <c r="T68" s="7">
        <v>40.000999999999998</v>
      </c>
      <c r="U68" s="7">
        <v>32</v>
      </c>
      <c r="V68" s="8">
        <v>1.5294000000000001</v>
      </c>
      <c r="W68" s="7">
        <v>0.8</v>
      </c>
      <c r="X68" s="9">
        <v>99</v>
      </c>
      <c r="Y68" s="7">
        <v>0.3</v>
      </c>
      <c r="Z68" s="10">
        <v>24</v>
      </c>
      <c r="AA68" s="10">
        <v>150</v>
      </c>
      <c r="AB68" s="4">
        <f t="shared" si="32"/>
        <v>1.3212221304706852E-4</v>
      </c>
      <c r="AC68" s="4">
        <f t="shared" si="33"/>
        <v>1.2480811232449298E-4</v>
      </c>
      <c r="AD68" s="4">
        <f t="shared" si="34"/>
        <v>2.0991527264827288E-2</v>
      </c>
      <c r="AE68" s="4">
        <f t="shared" si="35"/>
        <v>1.7488801453681955E-2</v>
      </c>
      <c r="AF68" s="4">
        <f t="shared" si="40"/>
        <v>1.9834079343365254E-2</v>
      </c>
      <c r="AG68" s="4">
        <f t="shared" si="41"/>
        <v>5.8571338387246055E-2</v>
      </c>
      <c r="AH68" s="40">
        <v>256.91833069953321</v>
      </c>
      <c r="AI68" s="40">
        <v>0.12902626772514841</v>
      </c>
      <c r="AJ68" s="40">
        <v>0.54260121025236219</v>
      </c>
      <c r="AK68" s="14">
        <f t="shared" si="36"/>
        <v>1.0586027669704623</v>
      </c>
      <c r="AL68" s="14">
        <f t="shared" si="37"/>
        <v>0.11027597982600233</v>
      </c>
      <c r="AM68" s="16">
        <f t="shared" si="38"/>
        <v>2.6294</v>
      </c>
      <c r="AN68" s="14">
        <f t="shared" si="39"/>
        <v>4.7614439131688608E-5</v>
      </c>
    </row>
    <row r="69" spans="1:40">
      <c r="A69" s="27" t="s">
        <v>86</v>
      </c>
      <c r="B69" s="27" t="s">
        <v>126</v>
      </c>
      <c r="C69" s="45"/>
      <c r="D69" s="27" t="s">
        <v>99</v>
      </c>
      <c r="E69" s="24">
        <v>74.042273987314601</v>
      </c>
      <c r="F69" s="24">
        <v>39.424326078792603</v>
      </c>
      <c r="G69" s="24">
        <v>1210.7728396698999</v>
      </c>
      <c r="H69" s="24">
        <v>551.45941509634395</v>
      </c>
      <c r="I69" s="24">
        <v>6.5078903247683395E-2</v>
      </c>
      <c r="J69" s="24">
        <v>2.1254384945329202E-2</v>
      </c>
      <c r="K69" s="39">
        <f t="shared" si="25"/>
        <v>2.848404660475859E-3</v>
      </c>
      <c r="L69" s="4">
        <f t="shared" si="26"/>
        <v>2.8610989831557715E-3</v>
      </c>
      <c r="M69" s="4">
        <f t="shared" si="27"/>
        <v>0.12374651707351098</v>
      </c>
      <c r="N69" s="4">
        <f t="shared" si="28"/>
        <v>0.37556303379137013</v>
      </c>
      <c r="O69" s="4">
        <f t="shared" si="29"/>
        <v>0.49498094549148719</v>
      </c>
      <c r="P69" s="4">
        <f t="shared" si="23"/>
        <v>-1.207040654922557E-2</v>
      </c>
      <c r="Q69" s="4">
        <f t="shared" si="24"/>
        <v>-7.3429895449724506E-6</v>
      </c>
      <c r="R69" s="6">
        <f t="shared" si="30"/>
        <v>1.2650841423035759E-2</v>
      </c>
      <c r="S69" s="4">
        <f t="shared" si="31"/>
        <v>0.36291219236833439</v>
      </c>
      <c r="T69" s="7">
        <v>96.1</v>
      </c>
      <c r="U69" s="7">
        <v>72.3</v>
      </c>
      <c r="V69" s="7">
        <v>4</v>
      </c>
      <c r="W69" s="7">
        <v>1.5</v>
      </c>
      <c r="X69" s="9">
        <v>99</v>
      </c>
      <c r="Y69" s="7">
        <v>0.2</v>
      </c>
      <c r="Z69" s="11">
        <v>24</v>
      </c>
      <c r="AA69" s="10">
        <v>150</v>
      </c>
      <c r="AB69" s="4">
        <f t="shared" si="32"/>
        <v>2.9851362510322047E-4</v>
      </c>
      <c r="AC69" s="4">
        <f t="shared" si="33"/>
        <v>2.9984399375975037E-4</v>
      </c>
      <c r="AD69" s="4">
        <f t="shared" si="34"/>
        <v>3.9359113621551159E-2</v>
      </c>
      <c r="AE69" s="4">
        <f t="shared" si="35"/>
        <v>1.2968670469504172E-2</v>
      </c>
      <c r="AF69" s="4">
        <f t="shared" si="40"/>
        <v>5.1874145006839949E-2</v>
      </c>
      <c r="AG69" s="4">
        <f t="shared" si="41"/>
        <v>0.10480028671675826</v>
      </c>
      <c r="AH69" s="40">
        <v>318.23710197582233</v>
      </c>
      <c r="AI69" s="40">
        <v>4.7545980599673451E-2</v>
      </c>
      <c r="AJ69" s="40">
        <v>0.53712715000077094</v>
      </c>
      <c r="AK69" s="14">
        <f t="shared" si="36"/>
        <v>0.99556313054716095</v>
      </c>
      <c r="AL69" s="14">
        <f t="shared" si="37"/>
        <v>3.4859235068619307E-2</v>
      </c>
      <c r="AM69" s="16">
        <f t="shared" si="38"/>
        <v>5.7</v>
      </c>
      <c r="AN69" s="14">
        <f t="shared" si="39"/>
        <v>7.1455434861376047E-5</v>
      </c>
    </row>
    <row r="70" spans="1:40">
      <c r="A70" s="27" t="s">
        <v>87</v>
      </c>
      <c r="B70" s="27" t="s">
        <v>127</v>
      </c>
      <c r="C70" s="45"/>
      <c r="D70" s="27" t="s">
        <v>99</v>
      </c>
      <c r="E70" s="24">
        <v>26.655887776710198</v>
      </c>
      <c r="F70" s="24">
        <v>15.444811762172099</v>
      </c>
      <c r="G70" s="24">
        <v>564.29709706987603</v>
      </c>
      <c r="H70" s="24">
        <v>237.05115618395999</v>
      </c>
      <c r="I70" s="24">
        <v>4.8987406485694301E-2</v>
      </c>
      <c r="J70" s="24">
        <v>2.0703248794920099E-2</v>
      </c>
      <c r="K70" s="39">
        <f t="shared" si="25"/>
        <v>1.9930447852562899E-3</v>
      </c>
      <c r="L70" s="4">
        <f t="shared" si="26"/>
        <v>1.882665549879382E-3</v>
      </c>
      <c r="M70" s="4">
        <f t="shared" si="27"/>
        <v>0.18407385099934992</v>
      </c>
      <c r="N70" s="4">
        <f t="shared" si="28"/>
        <v>0.35623597734226498</v>
      </c>
      <c r="O70" s="4">
        <f t="shared" si="29"/>
        <v>0.45581446132324943</v>
      </c>
      <c r="P70" s="4">
        <f t="shared" si="23"/>
        <v>-2.1484617386297509E-2</v>
      </c>
      <c r="Q70" s="4">
        <f t="shared" si="24"/>
        <v>-1.0360649057797445E-5</v>
      </c>
      <c r="R70" s="6">
        <f t="shared" si="30"/>
        <v>2.1956489230160664E-2</v>
      </c>
      <c r="S70" s="4">
        <f t="shared" si="31"/>
        <v>0.33427948811210428</v>
      </c>
      <c r="T70" s="12">
        <v>40</v>
      </c>
      <c r="U70" s="12">
        <v>32</v>
      </c>
      <c r="V70" s="12">
        <v>2.33</v>
      </c>
      <c r="W70" s="12">
        <v>0.9</v>
      </c>
      <c r="X70" s="9">
        <v>99</v>
      </c>
      <c r="Y70" s="13">
        <v>0.2</v>
      </c>
      <c r="Z70" s="11">
        <v>24</v>
      </c>
      <c r="AA70" s="10">
        <v>150</v>
      </c>
      <c r="AB70" s="4">
        <f t="shared" si="32"/>
        <v>1.3212221304706852E-4</v>
      </c>
      <c r="AC70" s="4">
        <f t="shared" si="33"/>
        <v>1.24804992199688E-4</v>
      </c>
      <c r="AD70" s="4">
        <f t="shared" si="34"/>
        <v>2.3615468172930698E-2</v>
      </c>
      <c r="AE70" s="4">
        <f t="shared" si="35"/>
        <v>1.2202557984668199E-2</v>
      </c>
      <c r="AF70" s="4">
        <f t="shared" si="40"/>
        <v>3.0216689466484269E-2</v>
      </c>
      <c r="AG70" s="4">
        <f t="shared" si="41"/>
        <v>6.6291642829329922E-2</v>
      </c>
      <c r="AH70" s="40">
        <v>318.01524735295857</v>
      </c>
      <c r="AI70" s="40">
        <v>6.3719705535352847E-2</v>
      </c>
      <c r="AJ70" s="40">
        <v>0.66283423036951095</v>
      </c>
      <c r="AK70" s="14">
        <f t="shared" si="36"/>
        <v>1.0586292320396364</v>
      </c>
      <c r="AL70" s="14">
        <f t="shared" si="37"/>
        <v>6.5683028755857478E-2</v>
      </c>
      <c r="AM70" s="16">
        <f t="shared" si="38"/>
        <v>3.43</v>
      </c>
      <c r="AN70" s="14">
        <f t="shared" si="39"/>
        <v>6.792902044342696E-5</v>
      </c>
    </row>
    <row r="71" spans="1:40">
      <c r="A71" s="27" t="s">
        <v>88</v>
      </c>
      <c r="B71" s="27" t="s">
        <v>128</v>
      </c>
      <c r="C71" s="45"/>
      <c r="D71" s="27" t="s">
        <v>99</v>
      </c>
      <c r="E71" s="24">
        <v>55.356963483016798</v>
      </c>
      <c r="F71" s="24">
        <v>40.206789880968401</v>
      </c>
      <c r="G71" s="24">
        <v>1025.6411678672901</v>
      </c>
      <c r="H71" s="24">
        <v>607.84491435092298</v>
      </c>
      <c r="I71" s="24">
        <v>5.7045354395558301E-2</v>
      </c>
      <c r="J71" s="24">
        <v>2.9380858302840599E-2</v>
      </c>
      <c r="K71" s="39">
        <f t="shared" si="25"/>
        <v>7.6225888030109733E-3</v>
      </c>
      <c r="L71" s="4">
        <f t="shared" si="26"/>
        <v>5.7603463590928479E-3</v>
      </c>
      <c r="M71" s="4">
        <f t="shared" si="27"/>
        <v>0.12022547569431906</v>
      </c>
      <c r="N71" s="4">
        <f t="shared" si="28"/>
        <v>0.38754368882384627</v>
      </c>
      <c r="O71" s="4">
        <f t="shared" si="29"/>
        <v>0.4788479003197309</v>
      </c>
      <c r="P71" s="4">
        <f t="shared" si="23"/>
        <v>-1.9198566966966357E-3</v>
      </c>
      <c r="Q71" s="4">
        <f t="shared" si="24"/>
        <v>-7.3616346459061357E-6</v>
      </c>
      <c r="R71" s="6">
        <f t="shared" si="30"/>
        <v>3.8379653668504884E-3</v>
      </c>
      <c r="S71" s="4">
        <f t="shared" si="31"/>
        <v>0.38370572345699577</v>
      </c>
      <c r="T71" s="7">
        <v>200</v>
      </c>
      <c r="U71" s="7">
        <v>200</v>
      </c>
      <c r="V71" s="7">
        <v>4</v>
      </c>
      <c r="W71" s="7">
        <v>1.6</v>
      </c>
      <c r="X71" s="9">
        <v>99</v>
      </c>
      <c r="Y71" s="7">
        <v>0.2</v>
      </c>
      <c r="Z71" s="11">
        <v>24</v>
      </c>
      <c r="AA71" s="10">
        <v>150</v>
      </c>
      <c r="AB71" s="4">
        <f t="shared" si="32"/>
        <v>8.2576383154417843E-4</v>
      </c>
      <c r="AC71" s="4">
        <f t="shared" si="33"/>
        <v>6.2402496099843994E-4</v>
      </c>
      <c r="AD71" s="4">
        <f t="shared" si="34"/>
        <v>4.1983054529654576E-2</v>
      </c>
      <c r="AE71" s="4">
        <f t="shared" si="35"/>
        <v>1.3024164365175646E-2</v>
      </c>
      <c r="AF71" s="4">
        <f t="shared" si="40"/>
        <v>5.1874145006839949E-2</v>
      </c>
      <c r="AG71" s="4">
        <f t="shared" si="41"/>
        <v>0.10833115269421278</v>
      </c>
      <c r="AH71" s="40">
        <v>306.94508346589839</v>
      </c>
      <c r="AI71" s="40">
        <v>5.2167374528630503E-2</v>
      </c>
      <c r="AJ71" s="40">
        <v>0.50476912358609149</v>
      </c>
      <c r="AK71" s="14">
        <f t="shared" si="36"/>
        <v>1.3232865400495459</v>
      </c>
      <c r="AL71" s="14">
        <f t="shared" si="37"/>
        <v>1.0002366741554827E-2</v>
      </c>
      <c r="AM71" s="16">
        <f t="shared" si="38"/>
        <v>5.8</v>
      </c>
      <c r="AN71" s="14">
        <f t="shared" si="39"/>
        <v>6.7843365145054297E-5</v>
      </c>
    </row>
    <row r="72" spans="1:40">
      <c r="A72" s="27" t="s">
        <v>89</v>
      </c>
      <c r="B72" s="27" t="s">
        <v>129</v>
      </c>
      <c r="C72" s="45"/>
      <c r="D72" s="27" t="s">
        <v>99</v>
      </c>
      <c r="E72" s="45">
        <v>27.3409228763099</v>
      </c>
      <c r="F72" s="45">
        <v>17.2713682701979</v>
      </c>
      <c r="G72" s="45">
        <v>640.84629950585304</v>
      </c>
      <c r="H72" s="45">
        <v>268.36633027369902</v>
      </c>
      <c r="I72" s="45">
        <v>4.4200106560992998E-2</v>
      </c>
      <c r="J72" s="45">
        <v>1.9899140548151398E-2</v>
      </c>
      <c r="K72" s="39">
        <f t="shared" si="25"/>
        <v>4.8158727531218788E-3</v>
      </c>
      <c r="L72" s="4">
        <f t="shared" si="26"/>
        <v>3.0327727010039493E-3</v>
      </c>
      <c r="M72" s="4">
        <f t="shared" si="27"/>
        <v>0.23141539585641133</v>
      </c>
      <c r="N72" s="4">
        <f t="shared" si="28"/>
        <v>0.38257202127352552</v>
      </c>
      <c r="O72" s="4">
        <f t="shared" si="29"/>
        <v>0.37816393741593735</v>
      </c>
      <c r="P72" s="4">
        <f t="shared" si="23"/>
        <v>-2.7740972337315987E-2</v>
      </c>
      <c r="Q72" s="4">
        <f t="shared" si="24"/>
        <v>-1.3988222807962849E-5</v>
      </c>
      <c r="R72" s="6">
        <f t="shared" si="30"/>
        <v>2.8236369690491779E-2</v>
      </c>
      <c r="S72" s="4">
        <f t="shared" si="31"/>
        <v>0.35433565158303376</v>
      </c>
      <c r="T72" s="7">
        <v>100</v>
      </c>
      <c r="U72" s="7">
        <v>120</v>
      </c>
      <c r="V72" s="8">
        <v>3</v>
      </c>
      <c r="W72" s="7">
        <v>1.5</v>
      </c>
      <c r="X72" s="9">
        <v>99</v>
      </c>
      <c r="Y72" s="7">
        <v>0.4</v>
      </c>
      <c r="Z72" s="11">
        <v>24</v>
      </c>
      <c r="AA72" s="10">
        <v>150</v>
      </c>
      <c r="AB72" s="4">
        <f t="shared" si="32"/>
        <v>4.9545829892650708E-4</v>
      </c>
      <c r="AC72" s="4">
        <f t="shared" si="33"/>
        <v>3.1201248049921997E-4</v>
      </c>
      <c r="AD72" s="4">
        <f t="shared" si="34"/>
        <v>3.9359113621551159E-2</v>
      </c>
      <c r="AE72" s="4">
        <f t="shared" si="35"/>
        <v>2.3808078878765199E-2</v>
      </c>
      <c r="AF72" s="4">
        <f t="shared" si="40"/>
        <v>3.890560875512996E-2</v>
      </c>
      <c r="AG72" s="4">
        <f t="shared" si="41"/>
        <v>0.10288027203487204</v>
      </c>
      <c r="AH72" s="40">
        <v>279.08715509501809</v>
      </c>
      <c r="AI72" s="40">
        <v>0.10553260854691743</v>
      </c>
      <c r="AJ72" s="40">
        <v>0.58074984345784897</v>
      </c>
      <c r="AK72" s="14">
        <f t="shared" si="36"/>
        <v>1.5879438480594552</v>
      </c>
      <c r="AL72" s="14">
        <f t="shared" si="37"/>
        <v>7.9688198363169691E-2</v>
      </c>
      <c r="AM72" s="16">
        <f t="shared" si="38"/>
        <v>4.9000000000000004</v>
      </c>
      <c r="AN72" s="14">
        <f t="shared" si="39"/>
        <v>5.4875172137182803E-5</v>
      </c>
    </row>
    <row r="73" spans="1:40">
      <c r="A73" s="27" t="s">
        <v>90</v>
      </c>
      <c r="B73" s="27" t="s">
        <v>130</v>
      </c>
      <c r="C73" s="45"/>
      <c r="D73" s="27" t="s">
        <v>99</v>
      </c>
      <c r="E73" s="24">
        <v>74.618562135423304</v>
      </c>
      <c r="F73" s="24">
        <v>42.610470026239398</v>
      </c>
      <c r="G73" s="24">
        <v>1315.2832410943499</v>
      </c>
      <c r="H73" s="24">
        <v>633.62086260743399</v>
      </c>
      <c r="I73" s="24">
        <v>6.07006806274017E-2</v>
      </c>
      <c r="J73" s="24">
        <v>3.2202084552373798E-2</v>
      </c>
      <c r="K73" s="39">
        <f t="shared" si="25"/>
        <v>2.0790502934115705E-3</v>
      </c>
      <c r="L73" s="4">
        <f t="shared" si="26"/>
        <v>4.3991536567238396E-3</v>
      </c>
      <c r="M73" s="4">
        <f t="shared" si="27"/>
        <v>7.4718981615372521E-2</v>
      </c>
      <c r="N73" s="4">
        <f t="shared" si="28"/>
        <v>0.39638246964769075</v>
      </c>
      <c r="O73" s="4">
        <f t="shared" si="29"/>
        <v>0.52242034478680133</v>
      </c>
      <c r="P73" s="4">
        <f t="shared" si="23"/>
        <v>-2.4009150672853505E-3</v>
      </c>
      <c r="Q73" s="4">
        <f t="shared" si="24"/>
        <v>-4.6795325250373584E-6</v>
      </c>
      <c r="R73" s="6">
        <f t="shared" si="30"/>
        <v>3.6744484016769151E-3</v>
      </c>
      <c r="S73" s="4">
        <f t="shared" si="31"/>
        <v>0.39270802124601384</v>
      </c>
      <c r="T73" s="12">
        <v>140</v>
      </c>
      <c r="U73" s="12">
        <v>50</v>
      </c>
      <c r="V73" s="12">
        <v>4</v>
      </c>
      <c r="W73" s="12">
        <v>1.5</v>
      </c>
      <c r="X73" s="9">
        <v>99</v>
      </c>
      <c r="Y73" s="13">
        <v>0.1</v>
      </c>
      <c r="Z73" s="11">
        <v>24</v>
      </c>
      <c r="AA73" s="10">
        <v>150</v>
      </c>
      <c r="AB73" s="4">
        <f t="shared" si="32"/>
        <v>2.0644095788604461E-4</v>
      </c>
      <c r="AC73" s="4">
        <f t="shared" si="33"/>
        <v>4.3681747269890795E-4</v>
      </c>
      <c r="AD73" s="4">
        <f t="shared" si="34"/>
        <v>3.9359113621551159E-2</v>
      </c>
      <c r="AE73" s="4">
        <f t="shared" si="35"/>
        <v>7.4192809023565561E-3</v>
      </c>
      <c r="AF73" s="4">
        <f t="shared" si="40"/>
        <v>5.1874145006839949E-2</v>
      </c>
      <c r="AG73" s="4">
        <f t="shared" si="41"/>
        <v>9.9295797961332616E-2</v>
      </c>
      <c r="AH73" s="40">
        <v>301.53576277783776</v>
      </c>
      <c r="AI73" s="40">
        <v>3.8301217578809464E-2</v>
      </c>
      <c r="AJ73" s="40">
        <v>0.38266877948272676</v>
      </c>
      <c r="AK73" s="14">
        <f t="shared" si="36"/>
        <v>0.47260233573198068</v>
      </c>
      <c r="AL73" s="14">
        <f t="shared" si="37"/>
        <v>9.3566930209837487E-3</v>
      </c>
      <c r="AM73" s="16">
        <f t="shared" si="38"/>
        <v>5.6</v>
      </c>
      <c r="AN73" s="14">
        <f t="shared" si="39"/>
        <v>7.0205001887959796E-5</v>
      </c>
    </row>
    <row r="74" spans="1:40" s="30" customFormat="1">
      <c r="A74" s="27" t="s">
        <v>91</v>
      </c>
      <c r="B74" s="27" t="s">
        <v>131</v>
      </c>
      <c r="C74" s="45"/>
      <c r="D74" s="48" t="s">
        <v>100</v>
      </c>
      <c r="E74" s="24">
        <v>31.9776192399151</v>
      </c>
      <c r="F74" s="24">
        <v>10.4188280983668</v>
      </c>
      <c r="G74" s="24">
        <v>465.07933934529598</v>
      </c>
      <c r="H74" s="24">
        <v>147.55430133900401</v>
      </c>
      <c r="I74" s="24">
        <v>6.9074585115729406E-2</v>
      </c>
      <c r="J74" s="24">
        <v>1.4947283882380201E-2</v>
      </c>
      <c r="K74" s="39">
        <f t="shared" si="25"/>
        <v>1.5661994506079734E-3</v>
      </c>
      <c r="L74" s="4">
        <f t="shared" si="26"/>
        <v>2.3696015351449451E-3</v>
      </c>
      <c r="M74" s="4">
        <f t="shared" si="27"/>
        <v>0.23478948732624891</v>
      </c>
      <c r="N74" s="4">
        <f t="shared" si="28"/>
        <v>0.24883717666674557</v>
      </c>
      <c r="O74" s="4">
        <f t="shared" si="29"/>
        <v>0.51243753502125255</v>
      </c>
      <c r="P74" s="4">
        <f t="shared" si="23"/>
        <v>-7.2536605153849434E-3</v>
      </c>
      <c r="Q74" s="4">
        <f t="shared" si="24"/>
        <v>-9.231047795692834E-6</v>
      </c>
      <c r="R74" s="6">
        <f t="shared" si="30"/>
        <v>8.3581033964793758E-3</v>
      </c>
      <c r="S74" s="4">
        <f t="shared" si="31"/>
        <v>0.24047907327026619</v>
      </c>
      <c r="T74" s="28">
        <v>96.1</v>
      </c>
      <c r="U74" s="28">
        <v>48</v>
      </c>
      <c r="V74" s="28">
        <v>5</v>
      </c>
      <c r="W74" s="28">
        <v>1.2</v>
      </c>
      <c r="X74" s="29">
        <v>99</v>
      </c>
      <c r="Y74" s="28">
        <v>0.5</v>
      </c>
      <c r="Z74" s="11">
        <v>24</v>
      </c>
      <c r="AA74" s="11">
        <v>150</v>
      </c>
      <c r="AB74" s="4">
        <f t="shared" si="32"/>
        <v>1.9818331957060281E-4</v>
      </c>
      <c r="AC74" s="4">
        <f t="shared" si="33"/>
        <v>2.9984399375975037E-4</v>
      </c>
      <c r="AD74" s="4">
        <f t="shared" si="34"/>
        <v>3.1487290897240929E-2</v>
      </c>
      <c r="AE74" s="4">
        <f t="shared" si="35"/>
        <v>2.9709728208966783E-2</v>
      </c>
      <c r="AF74" s="22">
        <f t="shared" si="40"/>
        <v>6.4842681258549945E-2</v>
      </c>
      <c r="AG74" s="22">
        <f t="shared" si="41"/>
        <v>0.12653772767808802</v>
      </c>
      <c r="AH74" s="42">
        <v>373.85941076323451</v>
      </c>
      <c r="AI74" s="42">
        <v>3.2724307352440127E-2</v>
      </c>
      <c r="AJ74" s="42">
        <v>0.95373897597668444</v>
      </c>
      <c r="AK74" s="14">
        <f t="shared" si="36"/>
        <v>0.66095477546699477</v>
      </c>
      <c r="AL74" s="14">
        <f t="shared" si="37"/>
        <v>3.4756052918941474E-2</v>
      </c>
      <c r="AM74" s="16">
        <f t="shared" si="38"/>
        <v>6.7</v>
      </c>
      <c r="AN74" s="14">
        <f t="shared" si="39"/>
        <v>8.1721279817416212E-5</v>
      </c>
    </row>
    <row r="75" spans="1:40" s="30" customFormat="1">
      <c r="A75" s="27" t="s">
        <v>97</v>
      </c>
      <c r="B75" s="27" t="s">
        <v>132</v>
      </c>
      <c r="C75" s="45"/>
      <c r="D75" s="27" t="s">
        <v>100</v>
      </c>
      <c r="E75" s="24">
        <v>23.322484274687099</v>
      </c>
      <c r="F75" s="24">
        <v>11.3073600070379</v>
      </c>
      <c r="G75" s="24">
        <v>557.46448759048701</v>
      </c>
      <c r="H75" s="24">
        <v>174.96529946348801</v>
      </c>
      <c r="I75" s="24">
        <v>4.2514538512805199E-2</v>
      </c>
      <c r="J75" s="24">
        <v>1.7523694563226399E-2</v>
      </c>
      <c r="K75" s="39">
        <f t="shared" si="25"/>
        <v>3.0715281270800965E-3</v>
      </c>
      <c r="L75" s="4">
        <f t="shared" si="26"/>
        <v>2.9014200950811201E-3</v>
      </c>
      <c r="M75" s="4">
        <f t="shared" si="27"/>
        <v>0.15471482489234983</v>
      </c>
      <c r="N75" s="4">
        <f t="shared" si="28"/>
        <v>0.27653516239099379</v>
      </c>
      <c r="O75" s="4">
        <f t="shared" si="29"/>
        <v>0.56277706449449516</v>
      </c>
      <c r="P75" s="4">
        <f t="shared" si="23"/>
        <v>1.4522368021504771E-3</v>
      </c>
      <c r="Q75" s="4">
        <f t="shared" si="24"/>
        <v>-6.75988609769222E-6</v>
      </c>
      <c r="R75" s="6">
        <f t="shared" si="30"/>
        <v>1.9733508115797752E-3</v>
      </c>
      <c r="S75" s="4">
        <f t="shared" si="31"/>
        <v>0.27456181157941401</v>
      </c>
      <c r="T75" s="28">
        <v>150</v>
      </c>
      <c r="U75" s="28">
        <v>120</v>
      </c>
      <c r="V75" s="28">
        <v>7</v>
      </c>
      <c r="W75" s="28">
        <v>1.7</v>
      </c>
      <c r="X75" s="29">
        <v>99</v>
      </c>
      <c r="Y75" s="28">
        <v>0.4</v>
      </c>
      <c r="Z75" s="11">
        <v>24</v>
      </c>
      <c r="AA75" s="11">
        <v>150</v>
      </c>
      <c r="AB75" s="4">
        <f t="shared" si="32"/>
        <v>4.9545829892650708E-4</v>
      </c>
      <c r="AC75" s="4">
        <f t="shared" si="33"/>
        <v>4.6801872074882993E-4</v>
      </c>
      <c r="AD75" s="4">
        <f t="shared" si="34"/>
        <v>4.4606995437757979E-2</v>
      </c>
      <c r="AE75" s="4">
        <f t="shared" si="35"/>
        <v>2.495654957024495E-2</v>
      </c>
      <c r="AF75" s="22">
        <f t="shared" si="40"/>
        <v>9.0779753761969895E-2</v>
      </c>
      <c r="AG75" s="22">
        <f t="shared" si="41"/>
        <v>0.16130677578964817</v>
      </c>
      <c r="AH75" s="42">
        <v>406.86063947801449</v>
      </c>
      <c r="AI75" s="42">
        <v>1.8085116047948949E-2</v>
      </c>
      <c r="AJ75" s="42">
        <v>0.85371910936109952</v>
      </c>
      <c r="AK75" s="14">
        <f t="shared" si="36"/>
        <v>1.0586292320396369</v>
      </c>
      <c r="AL75" s="14">
        <f t="shared" si="37"/>
        <v>7.1872734238898513E-3</v>
      </c>
      <c r="AM75" s="16">
        <f t="shared" si="38"/>
        <v>9.1</v>
      </c>
      <c r="AN75" s="14">
        <f t="shared" si="39"/>
        <v>9.4755958688661195E-5</v>
      </c>
    </row>
    <row r="76" spans="1:40" s="32" customFormat="1">
      <c r="A76" s="27" t="s">
        <v>98</v>
      </c>
      <c r="B76" s="27" t="s">
        <v>133</v>
      </c>
      <c r="C76" s="45"/>
      <c r="D76" s="34" t="s">
        <v>103</v>
      </c>
      <c r="E76" s="24">
        <v>30.407909929055101</v>
      </c>
      <c r="F76" s="24">
        <v>17.369604366506799</v>
      </c>
      <c r="G76" s="24">
        <v>701.55009338869195</v>
      </c>
      <c r="H76" s="24">
        <v>247.43391733077399</v>
      </c>
      <c r="I76" s="24">
        <v>4.6201557967166997E-2</v>
      </c>
      <c r="J76" s="24">
        <v>2.32249801576087E-2</v>
      </c>
      <c r="K76" s="39">
        <f t="shared" si="25"/>
        <v>4.4246612991178744E-3</v>
      </c>
      <c r="L76" s="4">
        <f t="shared" si="26"/>
        <v>1.8576061130981959E-3</v>
      </c>
      <c r="M76" s="4">
        <f t="shared" si="27"/>
        <v>0.14125954576926536</v>
      </c>
      <c r="N76" s="4">
        <f t="shared" si="28"/>
        <v>0.27338442235161314</v>
      </c>
      <c r="O76" s="4">
        <f t="shared" si="29"/>
        <v>0.57907376446690539</v>
      </c>
      <c r="P76" s="4">
        <f t="shared" si="23"/>
        <v>-4.9436129358775417E-4</v>
      </c>
      <c r="Q76" s="4">
        <f t="shared" si="24"/>
        <v>-6.1016691728415348E-6</v>
      </c>
      <c r="R76" s="6">
        <f t="shared" si="30"/>
        <v>2.7296728310697862E-3</v>
      </c>
      <c r="S76" s="4">
        <f t="shared" si="31"/>
        <v>0.27065474952054336</v>
      </c>
      <c r="T76" s="23">
        <v>80</v>
      </c>
      <c r="U76" s="23">
        <v>144</v>
      </c>
      <c r="V76" s="23">
        <v>6</v>
      </c>
      <c r="W76" s="23">
        <v>1.4</v>
      </c>
      <c r="X76" s="23">
        <v>99</v>
      </c>
      <c r="Y76" s="23">
        <v>0.3</v>
      </c>
      <c r="Z76" s="23">
        <v>24</v>
      </c>
      <c r="AA76" s="31">
        <v>150</v>
      </c>
      <c r="AB76" s="4">
        <f t="shared" si="32"/>
        <v>5.945499587118085E-4</v>
      </c>
      <c r="AC76" s="4">
        <f t="shared" si="33"/>
        <v>2.4960998439937601E-4</v>
      </c>
      <c r="AD76" s="4">
        <f t="shared" si="34"/>
        <v>3.6735172713447749E-2</v>
      </c>
      <c r="AE76" s="4">
        <f t="shared" si="35"/>
        <v>1.8981307591048706E-2</v>
      </c>
      <c r="AF76" s="23">
        <f>V76*0.948/73.1</f>
        <v>7.781121751025992E-2</v>
      </c>
      <c r="AG76" s="23">
        <f>AB76+AC76+AD76+AE76+AF76</f>
        <v>0.13437185775786756</v>
      </c>
      <c r="AH76" s="23">
        <v>418.47645910238907</v>
      </c>
      <c r="AI76" s="23">
        <v>1.3723821112027371E-2</v>
      </c>
      <c r="AJ76" s="23">
        <v>0.82571544355078896</v>
      </c>
      <c r="AK76" s="14">
        <f t="shared" si="36"/>
        <v>2.3819157720891826</v>
      </c>
      <c r="AL76" s="14">
        <f t="shared" si="37"/>
        <v>1.008544219491924E-2</v>
      </c>
      <c r="AM76" s="16">
        <f t="shared" si="38"/>
        <v>7.7</v>
      </c>
      <c r="AN76" s="14">
        <f t="shared" si="39"/>
        <v>9.8997791621635364E-5</v>
      </c>
    </row>
    <row r="77" spans="1:40" s="32" customFormat="1">
      <c r="A77" s="24" t="s">
        <v>94</v>
      </c>
      <c r="B77" s="34"/>
      <c r="C77" s="44"/>
      <c r="D77" s="34" t="s">
        <v>102</v>
      </c>
      <c r="E77" s="24">
        <v>31.1911124328829</v>
      </c>
      <c r="F77" s="24">
        <v>18.830214067836899</v>
      </c>
      <c r="G77" s="24">
        <v>815.31062973074097</v>
      </c>
      <c r="H77" s="24">
        <v>353.40181695896899</v>
      </c>
      <c r="I77" s="24">
        <v>4.2126031528726501E-2</v>
      </c>
      <c r="J77" s="24">
        <v>2.3107505116941499E-2</v>
      </c>
      <c r="K77" s="39">
        <f t="shared" si="25"/>
        <v>1.9683658889670811E-3</v>
      </c>
      <c r="L77" s="4">
        <f t="shared" si="26"/>
        <v>2.7890998640597788E-3</v>
      </c>
      <c r="M77" s="4">
        <f t="shared" si="27"/>
        <v>8.4710150714081556E-2</v>
      </c>
      <c r="N77" s="4">
        <f t="shared" si="28"/>
        <v>0.31273322836856055</v>
      </c>
      <c r="O77" s="4">
        <f t="shared" si="29"/>
        <v>0.59779915516433102</v>
      </c>
      <c r="P77" s="4">
        <f t="shared" si="23"/>
        <v>4.4584617207081437E-3</v>
      </c>
      <c r="Q77" s="4">
        <f t="shared" si="24"/>
        <v>-4.1856852675275233E-6</v>
      </c>
      <c r="R77" s="6">
        <f t="shared" si="30"/>
        <v>7.9651788934119623E-4</v>
      </c>
      <c r="S77" s="4">
        <f t="shared" si="31"/>
        <v>0.31193671047921934</v>
      </c>
      <c r="T77" s="23">
        <v>60.0015</v>
      </c>
      <c r="U77" s="23">
        <v>32</v>
      </c>
      <c r="V77" s="23">
        <v>3.0941000000000001</v>
      </c>
      <c r="W77" s="23">
        <v>0.8</v>
      </c>
      <c r="X77" s="23">
        <v>99</v>
      </c>
      <c r="Y77" s="23">
        <v>0.08</v>
      </c>
      <c r="Z77" s="23">
        <v>24</v>
      </c>
      <c r="AA77" s="31">
        <v>150</v>
      </c>
      <c r="AB77" s="4">
        <f t="shared" si="32"/>
        <v>1.3212221304706852E-4</v>
      </c>
      <c r="AC77" s="4">
        <f t="shared" si="33"/>
        <v>1.8721216848673948E-4</v>
      </c>
      <c r="AD77" s="4">
        <f t="shared" si="34"/>
        <v>2.0991527264827288E-2</v>
      </c>
      <c r="AE77" s="4">
        <f t="shared" si="35"/>
        <v>5.685981779418218E-3</v>
      </c>
      <c r="AF77" s="23">
        <f t="shared" si="40"/>
        <v>4.012594801641587E-2</v>
      </c>
      <c r="AG77" s="23">
        <f t="shared" si="41"/>
        <v>6.7122791442195184E-2</v>
      </c>
      <c r="AH77" s="23">
        <v>391.90125796694804</v>
      </c>
      <c r="AI77" s="23">
        <v>1.1226717002466989E-2</v>
      </c>
      <c r="AJ77" s="23">
        <v>0.52759294120782052</v>
      </c>
      <c r="AK77" s="14">
        <f t="shared" si="36"/>
        <v>0.70573517798030816</v>
      </c>
      <c r="AL77" s="14">
        <f t="shared" si="37"/>
        <v>2.5534599249877605E-3</v>
      </c>
      <c r="AM77" s="16">
        <f t="shared" si="38"/>
        <v>3.9741</v>
      </c>
      <c r="AN77" s="14">
        <f t="shared" si="39"/>
        <v>9.578941261138866E-5</v>
      </c>
    </row>
    <row r="78" spans="1:40" s="32" customFormat="1">
      <c r="A78" s="24" t="s">
        <v>95</v>
      </c>
      <c r="B78" s="24"/>
      <c r="C78" s="44"/>
      <c r="D78" s="24" t="s">
        <v>101</v>
      </c>
      <c r="E78" s="24">
        <v>41.641066686466203</v>
      </c>
      <c r="F78" s="24">
        <v>21.368276388633699</v>
      </c>
      <c r="G78" s="24">
        <v>663.48277552846503</v>
      </c>
      <c r="H78" s="24">
        <v>202.646623585258</v>
      </c>
      <c r="I78" s="24">
        <v>6.3727627410784402E-2</v>
      </c>
      <c r="J78" s="24">
        <v>2.54608949557842E-2</v>
      </c>
      <c r="K78" s="39">
        <f t="shared" si="25"/>
        <v>5.0256852019645122E-3</v>
      </c>
      <c r="L78" s="4">
        <f t="shared" si="26"/>
        <v>5.0428299388670141E-3</v>
      </c>
      <c r="M78" s="4">
        <f t="shared" si="27"/>
        <v>0.11150400504516299</v>
      </c>
      <c r="N78" s="4">
        <f t="shared" si="28"/>
        <v>0.44175876354470522</v>
      </c>
      <c r="O78" s="4">
        <f t="shared" si="29"/>
        <v>0.43666871626930015</v>
      </c>
      <c r="P78" s="4">
        <f t="shared" si="23"/>
        <v>-1.4371430407892637E-2</v>
      </c>
      <c r="Q78" s="4">
        <f t="shared" si="24"/>
        <v>-7.782743681047336E-6</v>
      </c>
      <c r="R78" s="6">
        <f t="shared" si="30"/>
        <v>1.4893973546352378E-2</v>
      </c>
      <c r="S78" s="4">
        <f t="shared" si="31"/>
        <v>0.42686478999835287</v>
      </c>
      <c r="T78" s="23">
        <v>192</v>
      </c>
      <c r="U78" s="23">
        <v>144.6</v>
      </c>
      <c r="V78" s="23">
        <v>4</v>
      </c>
      <c r="W78" s="23">
        <v>2</v>
      </c>
      <c r="X78" s="23">
        <v>99</v>
      </c>
      <c r="Y78" s="23">
        <v>0.2</v>
      </c>
      <c r="Z78" s="23">
        <v>24</v>
      </c>
      <c r="AA78" s="31">
        <v>150</v>
      </c>
      <c r="AB78" s="4">
        <f t="shared" si="32"/>
        <v>5.9702725020644094E-4</v>
      </c>
      <c r="AC78" s="4">
        <f t="shared" si="33"/>
        <v>5.9906396255850235E-4</v>
      </c>
      <c r="AD78" s="4">
        <f>W78*X78/100/46.03*1.22</f>
        <v>5.2478818162068216E-2</v>
      </c>
      <c r="AE78" s="4">
        <f t="shared" si="35"/>
        <v>1.3246139947861552E-2</v>
      </c>
      <c r="AF78" s="23">
        <f t="shared" si="40"/>
        <v>5.1874145006839949E-2</v>
      </c>
      <c r="AG78" s="23">
        <f t="shared" si="41"/>
        <v>0.11879519432953467</v>
      </c>
      <c r="AH78" s="23">
        <v>262.95333916045161</v>
      </c>
      <c r="AI78" s="23">
        <v>7.914550896026161E-2</v>
      </c>
      <c r="AJ78" s="23">
        <v>0.40153396917522616</v>
      </c>
      <c r="AK78" s="14">
        <f t="shared" si="36"/>
        <v>0.99660017547481416</v>
      </c>
      <c r="AL78" s="14">
        <f t="shared" si="37"/>
        <v>3.4891548554308843E-2</v>
      </c>
      <c r="AM78" s="16">
        <f t="shared" si="38"/>
        <v>6.2</v>
      </c>
      <c r="AN78" s="14">
        <f t="shared" si="39"/>
        <v>5.6655695876975454E-5</v>
      </c>
    </row>
    <row r="79" spans="1:40" s="32" customFormat="1">
      <c r="A79" s="27" t="s">
        <v>96</v>
      </c>
      <c r="B79" s="27"/>
      <c r="C79" s="44"/>
      <c r="D79" s="34" t="s">
        <v>104</v>
      </c>
      <c r="E79" s="24">
        <v>34.361551715104</v>
      </c>
      <c r="F79" s="24">
        <v>28.789723799070099</v>
      </c>
      <c r="G79" s="24">
        <v>711.09483905304603</v>
      </c>
      <c r="H79" s="24">
        <v>290.54421000003998</v>
      </c>
      <c r="I79" s="24">
        <v>4.8166691214955502E-2</v>
      </c>
      <c r="J79" s="24">
        <v>2.3294645848373902E-2</v>
      </c>
      <c r="K79" s="39">
        <f t="shared" si="25"/>
        <v>2.4808102750205905E-3</v>
      </c>
      <c r="L79" s="4">
        <f t="shared" si="26"/>
        <v>4.5529254407710171E-3</v>
      </c>
      <c r="M79" s="4">
        <f t="shared" si="27"/>
        <v>0.29994761549177085</v>
      </c>
      <c r="N79" s="4">
        <f t="shared" si="28"/>
        <v>0.24775155347700456</v>
      </c>
      <c r="O79" s="4">
        <f t="shared" si="29"/>
        <v>0.44526709531543301</v>
      </c>
      <c r="P79" s="4">
        <f t="shared" si="23"/>
        <v>-7.4991232905381794E-3</v>
      </c>
      <c r="Q79" s="4">
        <f t="shared" si="24"/>
        <v>-1.1741373056569894E-5</v>
      </c>
      <c r="R79" s="6">
        <f t="shared" si="30"/>
        <v>8.8289893284084937E-3</v>
      </c>
      <c r="S79" s="4">
        <f t="shared" si="31"/>
        <v>0.23892256414859606</v>
      </c>
      <c r="T79" s="33">
        <v>170</v>
      </c>
      <c r="U79" s="33">
        <v>70</v>
      </c>
      <c r="V79" s="33">
        <v>4</v>
      </c>
      <c r="W79" s="33">
        <v>1.1000000000000001</v>
      </c>
      <c r="X79" s="31">
        <v>99</v>
      </c>
      <c r="Y79" s="33">
        <v>0.6</v>
      </c>
      <c r="Z79" s="23"/>
      <c r="AA79" s="31">
        <v>150</v>
      </c>
      <c r="AB79" s="4">
        <f t="shared" si="32"/>
        <v>2.8901734104046245E-4</v>
      </c>
      <c r="AC79" s="4">
        <f t="shared" si="33"/>
        <v>5.3042121684867389E-4</v>
      </c>
      <c r="AD79" s="4">
        <f t="shared" si="34"/>
        <v>2.8863349989137515E-2</v>
      </c>
      <c r="AE79" s="4">
        <f t="shared" si="35"/>
        <v>3.4944253155408715E-2</v>
      </c>
      <c r="AF79" s="23">
        <f t="shared" si="40"/>
        <v>5.1874145006839949E-2</v>
      </c>
      <c r="AG79" s="23">
        <f t="shared" si="41"/>
        <v>0.11650118670927531</v>
      </c>
      <c r="AH79" s="23">
        <v>312.63590835471814</v>
      </c>
      <c r="AI79" s="23">
        <v>5.7848911468794909E-2</v>
      </c>
      <c r="AJ79" s="23">
        <v>0.74995908982330806</v>
      </c>
      <c r="AK79" s="14">
        <f t="shared" si="36"/>
        <v>0.54488269296157776</v>
      </c>
      <c r="AL79" s="14">
        <f t="shared" si="37"/>
        <v>3.695335080581745E-2</v>
      </c>
      <c r="AM79" s="16">
        <f t="shared" si="38"/>
        <v>5.6999999999999993</v>
      </c>
      <c r="AN79" s="14">
        <f t="shared" si="39"/>
        <v>6.3147394426053257E-5</v>
      </c>
    </row>
    <row r="80" spans="1:40">
      <c r="A80" s="55"/>
      <c r="AK80" s="43"/>
      <c r="AL80" s="43"/>
      <c r="AM80" s="46"/>
    </row>
    <row r="81" spans="37:39">
      <c r="AK81" s="43"/>
      <c r="AL81" s="43"/>
      <c r="AM81" s="46"/>
    </row>
    <row r="82" spans="37:39">
      <c r="AK82" s="43"/>
      <c r="AL82" s="43"/>
      <c r="AM82" s="46"/>
    </row>
    <row r="83" spans="37:39">
      <c r="AK83" s="43"/>
      <c r="AL83" s="43"/>
      <c r="AM83" s="46"/>
    </row>
    <row r="84" spans="37:39">
      <c r="AK84" s="43"/>
      <c r="AL84" s="43"/>
      <c r="AM84" s="46"/>
    </row>
    <row r="85" spans="37:39">
      <c r="AK85" s="43"/>
      <c r="AL85" s="43"/>
      <c r="AM85" s="46"/>
    </row>
    <row r="86" spans="37:39">
      <c r="AK86" s="43"/>
      <c r="AL86" s="43"/>
      <c r="AM86" s="46"/>
    </row>
    <row r="87" spans="37:39">
      <c r="AK87" s="43"/>
      <c r="AL87" s="43"/>
      <c r="AM87" s="46"/>
    </row>
    <row r="88" spans="37:39">
      <c r="AK88" s="43"/>
      <c r="AL88" s="43"/>
      <c r="AM88" s="46"/>
    </row>
    <row r="89" spans="37:39">
      <c r="AK89" s="43"/>
      <c r="AL89" s="43"/>
      <c r="AM89" s="46"/>
    </row>
    <row r="90" spans="37:39">
      <c r="AK90" s="43"/>
      <c r="AL90" s="43"/>
      <c r="AM90" s="46"/>
    </row>
    <row r="91" spans="37:39">
      <c r="AK91" s="43"/>
      <c r="AL91" s="43"/>
      <c r="AM91" s="46"/>
    </row>
    <row r="92" spans="37:39">
      <c r="AK92" s="43"/>
      <c r="AL92" s="43"/>
    </row>
    <row r="93" spans="37:39">
      <c r="AK93" s="43"/>
      <c r="AL93" s="43"/>
    </row>
    <row r="94" spans="37:39">
      <c r="AK94" s="43"/>
      <c r="AL94" s="43"/>
    </row>
    <row r="95" spans="37:39">
      <c r="AK95" s="43"/>
      <c r="AL95" s="43"/>
    </row>
    <row r="96" spans="37:39">
      <c r="AK96" s="43"/>
      <c r="AL96" s="43"/>
    </row>
    <row r="97" spans="37:38">
      <c r="AK97" s="43"/>
      <c r="AL97" s="43"/>
    </row>
    <row r="98" spans="37:38">
      <c r="AK98" s="43"/>
      <c r="AL98" s="43"/>
    </row>
    <row r="99" spans="37:38">
      <c r="AK99" s="43"/>
      <c r="AL99" s="43"/>
    </row>
    <row r="100" spans="37:38">
      <c r="AK100" s="43"/>
      <c r="AL100" s="43"/>
    </row>
    <row r="101" spans="37:38">
      <c r="AK101" s="43"/>
      <c r="AL101" s="43"/>
    </row>
    <row r="102" spans="37:38">
      <c r="AK102" s="43"/>
      <c r="AL102" s="43"/>
    </row>
    <row r="103" spans="37:38">
      <c r="AK103" s="43"/>
      <c r="AL103" s="43"/>
    </row>
    <row r="104" spans="37:38">
      <c r="AK104" s="43"/>
      <c r="AL104" s="43"/>
    </row>
    <row r="105" spans="37:38">
      <c r="AK105" s="43"/>
      <c r="AL105" s="43"/>
    </row>
    <row r="106" spans="37:38">
      <c r="AK106" s="43"/>
      <c r="AL106" s="43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2019-12-04T07:05:17Z</dcterms:modified>
</cp:coreProperties>
</file>