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es\GPExperiments\Experiments4\1核磁共振\dat\xlsxs\"/>
    </mc:Choice>
  </mc:AlternateContent>
  <bookViews>
    <workbookView xWindow="0" yWindow="0" windowWidth="8796" windowHeight="61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B39" i="1"/>
  <c r="G15" i="1" l="1"/>
  <c r="C24" i="1"/>
  <c r="B24" i="1"/>
  <c r="F21" i="1"/>
  <c r="E21" i="1"/>
  <c r="D21" i="1"/>
  <c r="C21" i="1"/>
  <c r="B21" i="1"/>
  <c r="F14" i="1" l="1"/>
  <c r="E14" i="1"/>
  <c r="D14" i="1"/>
  <c r="C14" i="1"/>
  <c r="B14" i="1"/>
  <c r="F62" i="2"/>
  <c r="C62" i="2"/>
  <c r="F59" i="2"/>
  <c r="E59" i="2"/>
  <c r="D59" i="2"/>
  <c r="C59" i="2"/>
  <c r="B59" i="2"/>
  <c r="E61" i="2" s="1"/>
  <c r="G58" i="2"/>
  <c r="F58" i="2"/>
  <c r="E58" i="2"/>
  <c r="E62" i="2" s="1"/>
  <c r="D58" i="2"/>
  <c r="D62" i="2" s="1"/>
  <c r="C58" i="2"/>
  <c r="B56" i="2"/>
  <c r="B55" i="2"/>
  <c r="B54" i="2"/>
  <c r="D48" i="2"/>
  <c r="C48" i="2"/>
  <c r="F45" i="2"/>
  <c r="E45" i="2"/>
  <c r="E47" i="2" s="1"/>
  <c r="D45" i="2"/>
  <c r="D47" i="2" s="1"/>
  <c r="C45" i="2"/>
  <c r="C47" i="2" s="1"/>
  <c r="B45" i="2"/>
  <c r="F47" i="2" s="1"/>
  <c r="G44" i="2"/>
  <c r="F44" i="2"/>
  <c r="F48" i="2" s="1"/>
  <c r="E44" i="2"/>
  <c r="E48" i="2" s="1"/>
  <c r="B49" i="2" s="1"/>
  <c r="D44" i="2"/>
  <c r="C44" i="2"/>
  <c r="B42" i="2"/>
  <c r="B41" i="2"/>
  <c r="B40" i="2"/>
  <c r="F34" i="2"/>
  <c r="C34" i="2"/>
  <c r="F31" i="2"/>
  <c r="E31" i="2"/>
  <c r="D31" i="2"/>
  <c r="C31" i="2"/>
  <c r="B31" i="2"/>
  <c r="E33" i="2" s="1"/>
  <c r="G30" i="2"/>
  <c r="F30" i="2"/>
  <c r="E30" i="2"/>
  <c r="E34" i="2" s="1"/>
  <c r="D30" i="2"/>
  <c r="D34" i="2" s="1"/>
  <c r="C30" i="2"/>
  <c r="B28" i="2"/>
  <c r="B27" i="2"/>
  <c r="B26" i="2"/>
  <c r="D9" i="2"/>
  <c r="E9" i="2"/>
  <c r="F9" i="2"/>
  <c r="C9" i="2"/>
  <c r="D8" i="2"/>
  <c r="E8" i="2"/>
  <c r="F8" i="2"/>
  <c r="C8" i="2"/>
  <c r="F17" i="2"/>
  <c r="E17" i="2"/>
  <c r="E19" i="2" s="1"/>
  <c r="D17" i="2"/>
  <c r="C17" i="2"/>
  <c r="B17" i="2"/>
  <c r="D19" i="2" s="1"/>
  <c r="G16" i="2"/>
  <c r="F20" i="2" s="1"/>
  <c r="F16" i="2"/>
  <c r="E16" i="2"/>
  <c r="D16" i="2"/>
  <c r="D20" i="2" s="1"/>
  <c r="C16" i="2"/>
  <c r="C20" i="2" s="1"/>
  <c r="B14" i="2"/>
  <c r="B13" i="2"/>
  <c r="B12" i="2"/>
  <c r="B63" i="2" l="1"/>
  <c r="F61" i="2"/>
  <c r="C61" i="2"/>
  <c r="D61" i="2"/>
  <c r="B35" i="2"/>
  <c r="F33" i="2"/>
  <c r="C33" i="2"/>
  <c r="D33" i="2"/>
  <c r="E20" i="2"/>
  <c r="F19" i="2"/>
  <c r="C19" i="2"/>
  <c r="B21" i="2"/>
  <c r="B10" i="2"/>
</calcChain>
</file>

<file path=xl/sharedStrings.xml><?xml version="1.0" encoding="utf-8"?>
<sst xmlns="http://schemas.openxmlformats.org/spreadsheetml/2006/main" count="96" uniqueCount="45">
  <si>
    <t>CuSO$_4$浓度</t>
    <phoneticPr fontId="1" type="noConversion"/>
  </si>
  <si>
    <t>5\%</t>
    <phoneticPr fontId="1" type="noConversion"/>
  </si>
  <si>
    <t>1\%</t>
    <phoneticPr fontId="1" type="noConversion"/>
  </si>
  <si>
    <t>0.5\%</t>
    <phoneticPr fontId="1" type="noConversion"/>
  </si>
  <si>
    <t>0.05\%</t>
    <phoneticPr fontId="1" type="noConversion"/>
  </si>
  <si>
    <t>共振频率$f_0$/Hz</t>
    <phoneticPr fontId="1" type="noConversion"/>
  </si>
  <si>
    <t>共振峰高$y_0$/V</t>
    <phoneticPr fontId="1" type="noConversion"/>
  </si>
  <si>
    <t>第一尾波峰高$y_1$/V</t>
    <phoneticPr fontId="1" type="noConversion"/>
  </si>
  <si>
    <t>第一尾波峰位置$x_1$/ms</t>
    <phoneticPr fontId="1" type="noConversion"/>
  </si>
  <si>
    <t>第二尾波峰位置$x_2$/ms</t>
    <phoneticPr fontId="1" type="noConversion"/>
  </si>
  <si>
    <t>第二尾波峰高$y_2$/V</t>
    <phoneticPr fontId="1" type="noConversion"/>
  </si>
  <si>
    <t>第三尾波峰位置$x_3$/ms</t>
    <phoneticPr fontId="1" type="noConversion"/>
  </si>
  <si>
    <t>第三尾波峰高$y_3$/V</t>
    <phoneticPr fontId="1" type="noConversion"/>
  </si>
  <si>
    <t>第四尾波峰位置$x_4$/ms</t>
    <phoneticPr fontId="1" type="noConversion"/>
  </si>
  <si>
    <t>第四尾波峰高$y_4$/V</t>
    <phoneticPr fontId="1" type="noConversion"/>
  </si>
  <si>
    <t>尾波消失位置$x_0$/ms</t>
    <phoneticPr fontId="1" type="noConversion"/>
  </si>
  <si>
    <t>表观横向弛豫时间$T^{*}_2$/ms</t>
    <phoneticPr fontId="1" type="noConversion"/>
  </si>
  <si>
    <t>y0</t>
    <phoneticPr fontId="1" type="noConversion"/>
  </si>
  <si>
    <t>x0</t>
    <phoneticPr fontId="1" type="noConversion"/>
  </si>
  <si>
    <t>ln(y/y0)</t>
    <phoneticPr fontId="1" type="noConversion"/>
  </si>
  <si>
    <t>arcsin(x/x0)</t>
    <phoneticPr fontId="1" type="noConversion"/>
  </si>
  <si>
    <t>共振频率$f_0$/MHz</t>
    <phoneticPr fontId="1" type="noConversion"/>
  </si>
  <si>
    <t>f'/Hz</t>
    <phoneticPr fontId="1" type="noConversion"/>
  </si>
  <si>
    <t>x/ms</t>
    <phoneticPr fontId="1" type="noConversion"/>
  </si>
  <si>
    <t>y/V</t>
    <phoneticPr fontId="1" type="noConversion"/>
  </si>
  <si>
    <t>f'/Hz</t>
    <phoneticPr fontId="1" type="noConversion"/>
  </si>
  <si>
    <t>$\Delta B^*/B_0$测量值</t>
    <phoneticPr fontId="1" type="noConversion"/>
  </si>
  <si>
    <t>CuSO$_4$浓度</t>
  </si>
  <si>
    <t>5\%</t>
  </si>
  <si>
    <t>1\%</t>
  </si>
  <si>
    <t>0.5\%</t>
  </si>
  <si>
    <t>0.05\%</t>
  </si>
  <si>
    <t>共振频率$f_0$/MHz</t>
  </si>
  <si>
    <t>共振峰高$y_0$/V</t>
  </si>
  <si>
    <t>第一尾波峰位置$x_1$/ms</t>
  </si>
  <si>
    <t>第一尾波峰高$y_1$/V</t>
  </si>
  <si>
    <t>第二尾波峰位置$x_2$/ms</t>
  </si>
  <si>
    <t>第二尾波峰高$y_2$/V</t>
  </si>
  <si>
    <t>第三尾波峰位置$x_3$/ms</t>
  </si>
  <si>
    <t>第三尾波峰高$y_3$/V</t>
  </si>
  <si>
    <t>第四尾波峰位置$x_4$/ms</t>
  </si>
  <si>
    <t>第四尾波峰高$y_4$/V</t>
  </si>
  <si>
    <t>尾波消失位置$x_0$/ms</t>
  </si>
  <si>
    <t>表观横向弛豫时间$T^{*}_2$/ms</t>
  </si>
  <si>
    <t>$\Delta B^*/B_0$测量值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</si>
</sst>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0.0000"/>
    <numFmt numFmtId="178" formatCode="0.00_);[Red]\(0.00\)"/>
    <numFmt numFmtId="179" formatCode="0.000_);[Red]\(0.000\)"/>
    <numFmt numFmtId="180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1" fontId="0" fillId="3" borderId="0" xfId="0" applyNumberFormat="1" applyFill="1" applyBorder="1">
      <alignment vertical="center"/>
    </xf>
    <xf numFmtId="177" fontId="0" fillId="3" borderId="0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180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80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9383485337712"/>
          <c:y val="0.103074180804719"/>
          <c:w val="0.8122588543338557"/>
          <c:h val="0.76641576827689928"/>
        </c:manualLayout>
      </c:layout>
      <c:scatterChart>
        <c:scatterStyle val="lineMarker"/>
        <c:varyColors val="0"/>
        <c:ser>
          <c:idx val="0"/>
          <c:order val="0"/>
          <c:tx>
            <c:v>硫酸铜水溶液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0.05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0</c:v>
                </c:pt>
              </c:numCache>
            </c:numRef>
          </c:xVal>
          <c:yVal>
            <c:numRef>
              <c:f>Sheet1!$B$13:$F$13</c:f>
              <c:numCache>
                <c:formatCode>0.000</c:formatCode>
                <c:ptCount val="5"/>
                <c:pt idx="0" formatCode="0.0000">
                  <c:v>0.99</c:v>
                </c:pt>
                <c:pt idx="1">
                  <c:v>1.1299999999999999</c:v>
                </c:pt>
                <c:pt idx="2">
                  <c:v>1.31</c:v>
                </c:pt>
                <c:pt idx="3">
                  <c:v>1.35</c:v>
                </c:pt>
                <c:pt idx="4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5-4F0A-9150-0AD898A1D34A}"/>
            </c:ext>
          </c:extLst>
        </c:ser>
        <c:ser>
          <c:idx val="1"/>
          <c:order val="1"/>
          <c:tx>
            <c:v>纯水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Sheet1!$B$23:$C$23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xVal>
          <c:yVal>
            <c:numRef>
              <c:f>Sheet1!$B$24:$C$24</c:f>
              <c:numCache>
                <c:formatCode>0.000</c:formatCode>
                <c:ptCount val="2"/>
                <c:pt idx="0">
                  <c:v>1.29</c:v>
                </c:pt>
                <c:pt idx="1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5-4F0A-9150-0AD898A1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91839"/>
        <c:axId val="2104492671"/>
      </c:scatterChart>
      <c:valAx>
        <c:axId val="2104491839"/>
        <c:scaling>
          <c:logBase val="10"/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2104492671"/>
        <c:crosses val="autoZero"/>
        <c:crossBetween val="midCat"/>
      </c:valAx>
      <c:valAx>
        <c:axId val="2104492671"/>
        <c:scaling>
          <c:orientation val="minMax"/>
          <c:min val="0.9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21044918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93813453174471"/>
          <c:y val="0.47757785442108991"/>
          <c:w val="0.25933961492223545"/>
          <c:h val="0.27600116351435455"/>
        </c:manualLayout>
      </c:layout>
      <c:overlay val="0"/>
      <c:spPr>
        <a:noFill/>
        <a:ln cap="rnd">
          <a:solidFill>
            <a:schemeClr val="tx1">
              <a:alpha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Sheet1!$B$14:$F$14</c:f>
              <c:numCache>
                <c:formatCode>0.00E+00</c:formatCode>
                <c:ptCount val="5"/>
                <c:pt idx="0">
                  <c:v>6.4430321104833117E-5</c:v>
                </c:pt>
                <c:pt idx="1">
                  <c:v>4.5205237407751693E-5</c:v>
                </c:pt>
                <c:pt idx="2">
                  <c:v>4.09741869239292E-5</c:v>
                </c:pt>
                <c:pt idx="3">
                  <c:v>4.1647602017161948E-5</c:v>
                </c:pt>
                <c:pt idx="4">
                  <c:v>4.7270715319861307E-5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B-4873-9588-D346A2F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9615"/>
        <c:axId val="132886287"/>
      </c:scatterChart>
      <c:valAx>
        <c:axId val="1328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86287"/>
        <c:crosses val="autoZero"/>
        <c:crossBetween val="midCat"/>
      </c:valAx>
      <c:valAx>
        <c:axId val="1328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6</xdr:row>
      <xdr:rowOff>7620</xdr:rowOff>
    </xdr:from>
    <xdr:to>
      <xdr:col>12</xdr:col>
      <xdr:colOff>335280</xdr:colOff>
      <xdr:row>21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22</xdr:row>
      <xdr:rowOff>76200</xdr:rowOff>
    </xdr:from>
    <xdr:to>
      <xdr:col>12</xdr:col>
      <xdr:colOff>106680</xdr:colOff>
      <xdr:row>36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1" workbookViewId="0">
      <selection activeCell="N36" sqref="N36"/>
    </sheetView>
  </sheetViews>
  <sheetFormatPr defaultRowHeight="13.8" x14ac:dyDescent="0.25"/>
  <cols>
    <col min="1" max="1" width="20" customWidth="1"/>
    <col min="2" max="7" width="13.109375" bestFit="1" customWidth="1"/>
  </cols>
  <sheetData>
    <row r="1" spans="1:7" s="18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</row>
    <row r="2" spans="1:7" s="18" customFormat="1" x14ac:dyDescent="0.25">
      <c r="A2" t="s">
        <v>21</v>
      </c>
      <c r="B2">
        <v>21.512</v>
      </c>
      <c r="C2">
        <v>21.509</v>
      </c>
      <c r="D2">
        <v>21.507000000000001</v>
      </c>
      <c r="E2">
        <v>21.504000000000001</v>
      </c>
      <c r="F2">
        <v>21.503</v>
      </c>
    </row>
    <row r="3" spans="1:7" s="25" customFormat="1" x14ac:dyDescent="0.25">
      <c r="A3" s="19" t="s">
        <v>6</v>
      </c>
      <c r="B3" s="19">
        <v>4.08</v>
      </c>
      <c r="C3" s="19">
        <v>3.06</v>
      </c>
      <c r="D3" s="19">
        <v>2.5</v>
      </c>
      <c r="E3" s="19">
        <v>1.73</v>
      </c>
      <c r="F3" s="19">
        <v>0.42799999999999999</v>
      </c>
    </row>
    <row r="4" spans="1:7" s="26" customFormat="1" x14ac:dyDescent="0.25">
      <c r="A4" s="22" t="s">
        <v>8</v>
      </c>
      <c r="B4" s="22">
        <v>0.78</v>
      </c>
      <c r="C4" s="22">
        <v>0.79</v>
      </c>
      <c r="D4" s="22">
        <v>0.81</v>
      </c>
      <c r="E4" s="22">
        <v>0.84</v>
      </c>
      <c r="F4" s="22">
        <v>0.87</v>
      </c>
    </row>
    <row r="5" spans="1:7" s="25" customFormat="1" x14ac:dyDescent="0.25">
      <c r="A5" s="19" t="s">
        <v>7</v>
      </c>
      <c r="B5" s="19">
        <v>1.98</v>
      </c>
      <c r="C5" s="19">
        <v>1.77</v>
      </c>
      <c r="D5" s="19">
        <v>1.56</v>
      </c>
      <c r="E5" s="19">
        <v>1.1100000000000001</v>
      </c>
      <c r="F5" s="19">
        <v>0.224</v>
      </c>
    </row>
    <row r="6" spans="1:7" s="27" customFormat="1" x14ac:dyDescent="0.25">
      <c r="A6" s="21" t="s">
        <v>9</v>
      </c>
      <c r="B6" s="21">
        <v>1.26</v>
      </c>
      <c r="C6" s="21">
        <v>1.27</v>
      </c>
      <c r="D6" s="21">
        <v>1.3</v>
      </c>
      <c r="E6" s="21">
        <v>1.33</v>
      </c>
      <c r="F6" s="21">
        <v>1.36</v>
      </c>
    </row>
    <row r="7" spans="1:7" s="25" customFormat="1" x14ac:dyDescent="0.25">
      <c r="A7" s="19" t="s">
        <v>10</v>
      </c>
      <c r="B7" s="20">
        <v>0.96</v>
      </c>
      <c r="C7" s="19">
        <v>1.02</v>
      </c>
      <c r="D7" s="19">
        <v>0.9</v>
      </c>
      <c r="E7" s="19">
        <v>0.65</v>
      </c>
      <c r="F7" s="19">
        <v>0.126</v>
      </c>
    </row>
    <row r="8" spans="1:7" s="27" customFormat="1" x14ac:dyDescent="0.25">
      <c r="A8" s="21" t="s">
        <v>11</v>
      </c>
      <c r="B8" s="21">
        <v>1.66</v>
      </c>
      <c r="C8" s="21">
        <v>1.66</v>
      </c>
      <c r="D8" s="21">
        <v>1.69</v>
      </c>
      <c r="E8" s="21">
        <v>1.72</v>
      </c>
      <c r="F8" s="21">
        <v>1.74</v>
      </c>
    </row>
    <row r="9" spans="1:7" s="25" customFormat="1" x14ac:dyDescent="0.25">
      <c r="A9" s="19" t="s">
        <v>12</v>
      </c>
      <c r="B9" s="20">
        <v>0.48</v>
      </c>
      <c r="C9" s="20">
        <v>0.6</v>
      </c>
      <c r="D9" s="20">
        <v>0.54</v>
      </c>
      <c r="E9" s="20">
        <v>0.39</v>
      </c>
      <c r="F9" s="23">
        <v>7.5999999999999998E-2</v>
      </c>
    </row>
    <row r="10" spans="1:7" s="27" customFormat="1" x14ac:dyDescent="0.25">
      <c r="A10" s="21" t="s">
        <v>13</v>
      </c>
      <c r="B10" s="21">
        <v>2</v>
      </c>
      <c r="C10" s="21">
        <v>1.99</v>
      </c>
      <c r="D10" s="21">
        <v>2.0299999999999998</v>
      </c>
      <c r="E10" s="21">
        <v>2.0499999999999998</v>
      </c>
      <c r="F10" s="21">
        <v>2.0699999999999998</v>
      </c>
    </row>
    <row r="11" spans="1:7" s="25" customFormat="1" x14ac:dyDescent="0.25">
      <c r="A11" s="19" t="s">
        <v>14</v>
      </c>
      <c r="B11" s="20">
        <v>0.24</v>
      </c>
      <c r="C11" s="20">
        <v>0.37</v>
      </c>
      <c r="D11" s="20">
        <v>0.35</v>
      </c>
      <c r="E11" s="20">
        <v>0.27</v>
      </c>
      <c r="F11" s="23">
        <v>0.08</v>
      </c>
    </row>
    <row r="12" spans="1:7" s="27" customFormat="1" x14ac:dyDescent="0.25">
      <c r="A12" s="21" t="s">
        <v>15</v>
      </c>
      <c r="B12" s="21">
        <v>3.55</v>
      </c>
      <c r="C12" s="21">
        <v>3.33</v>
      </c>
      <c r="D12" s="21">
        <v>3.32</v>
      </c>
      <c r="E12" s="21">
        <v>3.57</v>
      </c>
      <c r="F12" s="21">
        <v>3.84</v>
      </c>
    </row>
    <row r="13" spans="1:7" s="18" customFormat="1" x14ac:dyDescent="0.25">
      <c r="A13" t="s">
        <v>16</v>
      </c>
      <c r="B13" s="3">
        <v>0.99</v>
      </c>
      <c r="C13" s="1">
        <v>1.1299999999999999</v>
      </c>
      <c r="D13" s="1">
        <v>1.31</v>
      </c>
      <c r="E13" s="1">
        <v>1.35</v>
      </c>
      <c r="F13" s="1">
        <v>1.29</v>
      </c>
    </row>
    <row r="14" spans="1:7" s="18" customFormat="1" x14ac:dyDescent="0.25">
      <c r="A14" s="18" t="s">
        <v>26</v>
      </c>
      <c r="B14" s="24">
        <f>Sheet2!B10</f>
        <v>6.4430321104833117E-5</v>
      </c>
      <c r="C14" s="24">
        <f>Sheet2!B21</f>
        <v>4.5205237407751693E-5</v>
      </c>
      <c r="D14" s="24">
        <f>Sheet2!B35</f>
        <v>4.09741869239292E-5</v>
      </c>
      <c r="E14" s="24">
        <f>Sheet2!B49</f>
        <v>4.1647602017161948E-5</v>
      </c>
      <c r="F14" s="24">
        <f>Sheet2!B63</f>
        <v>4.7270715319861307E-5</v>
      </c>
    </row>
    <row r="15" spans="1:7" x14ac:dyDescent="0.25">
      <c r="G15">
        <f>AVERAGE(B14:F14)</f>
        <v>4.7905612554707454E-5</v>
      </c>
    </row>
    <row r="16" spans="1:7" x14ac:dyDescent="0.25">
      <c r="A16" t="s">
        <v>22</v>
      </c>
      <c r="B16">
        <v>50</v>
      </c>
    </row>
    <row r="21" spans="1:6" x14ac:dyDescent="0.25">
      <c r="B21">
        <f>0.05</f>
        <v>0.05</v>
      </c>
      <c r="C21">
        <f>0.01</f>
        <v>0.01</v>
      </c>
      <c r="D21">
        <f>0.005</f>
        <v>5.0000000000000001E-3</v>
      </c>
      <c r="E21">
        <f>0.0005</f>
        <v>5.0000000000000001E-4</v>
      </c>
      <c r="F21">
        <f>0</f>
        <v>0</v>
      </c>
    </row>
    <row r="23" spans="1:6" x14ac:dyDescent="0.25">
      <c r="B23">
        <v>1</v>
      </c>
      <c r="C23">
        <v>1E-4</v>
      </c>
    </row>
    <row r="24" spans="1:6" x14ac:dyDescent="0.25">
      <c r="B24" s="1">
        <f>F13</f>
        <v>1.29</v>
      </c>
      <c r="C24" s="1">
        <f>F13</f>
        <v>1.29</v>
      </c>
    </row>
    <row r="26" spans="1:6" x14ac:dyDescent="0.25">
      <c r="A26" s="28" t="s">
        <v>27</v>
      </c>
      <c r="B26" s="28" t="s">
        <v>28</v>
      </c>
      <c r="C26" s="28" t="s">
        <v>29</v>
      </c>
      <c r="D26" s="28" t="s">
        <v>30</v>
      </c>
      <c r="E26" s="28" t="s">
        <v>31</v>
      </c>
      <c r="F26" s="28">
        <v>0</v>
      </c>
    </row>
    <row r="27" spans="1:6" x14ac:dyDescent="0.25">
      <c r="A27" s="28" t="s">
        <v>32</v>
      </c>
      <c r="B27" s="28">
        <v>21.512</v>
      </c>
      <c r="C27" s="28">
        <v>21.509</v>
      </c>
      <c r="D27" s="28">
        <v>21.507000000000001</v>
      </c>
      <c r="E27" s="28">
        <v>21.504000000000001</v>
      </c>
      <c r="F27" s="28">
        <v>21.503</v>
      </c>
    </row>
    <row r="28" spans="1:6" x14ac:dyDescent="0.25">
      <c r="A28" s="28" t="s">
        <v>33</v>
      </c>
      <c r="B28" s="28">
        <v>4.08</v>
      </c>
      <c r="C28" s="28">
        <v>3.06</v>
      </c>
      <c r="D28" s="28">
        <v>2.5</v>
      </c>
      <c r="E28" s="28">
        <v>1.73</v>
      </c>
      <c r="F28" s="28">
        <v>0.42799999999999999</v>
      </c>
    </row>
    <row r="29" spans="1:6" x14ac:dyDescent="0.25">
      <c r="A29" s="28" t="s">
        <v>34</v>
      </c>
      <c r="B29" s="28">
        <v>0.78</v>
      </c>
      <c r="C29" s="28">
        <v>0.79</v>
      </c>
      <c r="D29" s="28">
        <v>0.81</v>
      </c>
      <c r="E29" s="28">
        <v>0.84</v>
      </c>
      <c r="F29" s="28">
        <v>0.87</v>
      </c>
    </row>
    <row r="30" spans="1:6" x14ac:dyDescent="0.25">
      <c r="A30" s="28" t="s">
        <v>35</v>
      </c>
      <c r="B30" s="28">
        <v>1.98</v>
      </c>
      <c r="C30" s="28">
        <v>1.77</v>
      </c>
      <c r="D30" s="28">
        <v>1.56</v>
      </c>
      <c r="E30" s="28">
        <v>1.1100000000000001</v>
      </c>
      <c r="F30" s="28">
        <v>0.224</v>
      </c>
    </row>
    <row r="31" spans="1:6" x14ac:dyDescent="0.25">
      <c r="A31" s="28" t="s">
        <v>36</v>
      </c>
      <c r="B31" s="28">
        <v>1.26</v>
      </c>
      <c r="C31" s="28">
        <v>1.27</v>
      </c>
      <c r="D31" s="28">
        <v>1.3</v>
      </c>
      <c r="E31" s="28">
        <v>1.33</v>
      </c>
      <c r="F31" s="28">
        <v>1.36</v>
      </c>
    </row>
    <row r="32" spans="1:6" x14ac:dyDescent="0.25">
      <c r="A32" s="28" t="s">
        <v>37</v>
      </c>
      <c r="B32" s="28">
        <v>0.96</v>
      </c>
      <c r="C32" s="28">
        <v>1.02</v>
      </c>
      <c r="D32" s="28">
        <v>0.9</v>
      </c>
      <c r="E32" s="28">
        <v>0.65</v>
      </c>
      <c r="F32" s="28">
        <v>0.126</v>
      </c>
    </row>
    <row r="33" spans="1:6" x14ac:dyDescent="0.25">
      <c r="A33" s="28" t="s">
        <v>38</v>
      </c>
      <c r="B33" s="28">
        <v>1.66</v>
      </c>
      <c r="C33" s="28">
        <v>1.66</v>
      </c>
      <c r="D33" s="28">
        <v>1.69</v>
      </c>
      <c r="E33" s="28">
        <v>1.72</v>
      </c>
      <c r="F33" s="28">
        <v>1.74</v>
      </c>
    </row>
    <row r="34" spans="1:6" x14ac:dyDescent="0.25">
      <c r="A34" s="28" t="s">
        <v>39</v>
      </c>
      <c r="B34" s="28">
        <v>0.48</v>
      </c>
      <c r="C34" s="28">
        <v>0.6</v>
      </c>
      <c r="D34" s="28">
        <v>0.54</v>
      </c>
      <c r="E34" s="28">
        <v>0.39</v>
      </c>
      <c r="F34" s="28">
        <v>7.5999999999999998E-2</v>
      </c>
    </row>
    <row r="35" spans="1:6" x14ac:dyDescent="0.25">
      <c r="A35" s="28" t="s">
        <v>40</v>
      </c>
      <c r="B35" s="28">
        <v>2</v>
      </c>
      <c r="C35" s="28">
        <v>1.99</v>
      </c>
      <c r="D35" s="28">
        <v>2.0299999999999998</v>
      </c>
      <c r="E35" s="28">
        <v>2.0499999999999998</v>
      </c>
      <c r="F35" s="28">
        <v>2.0699999999999998</v>
      </c>
    </row>
    <row r="36" spans="1:6" x14ac:dyDescent="0.25">
      <c r="A36" s="28" t="s">
        <v>41</v>
      </c>
      <c r="B36" s="28">
        <v>0.24</v>
      </c>
      <c r="C36" s="28">
        <v>0.37</v>
      </c>
      <c r="D36" s="28">
        <v>0.35</v>
      </c>
      <c r="E36" s="28">
        <v>0.27</v>
      </c>
      <c r="F36" s="28">
        <v>0.08</v>
      </c>
    </row>
    <row r="37" spans="1:6" x14ac:dyDescent="0.25">
      <c r="A37" s="28" t="s">
        <v>42</v>
      </c>
      <c r="B37" s="28">
        <v>3.55</v>
      </c>
      <c r="C37" s="28">
        <v>3.33</v>
      </c>
      <c r="D37" s="28">
        <v>3.32</v>
      </c>
      <c r="E37" s="28">
        <v>3.57</v>
      </c>
      <c r="F37" s="28">
        <v>3.84</v>
      </c>
    </row>
    <row r="38" spans="1:6" x14ac:dyDescent="0.25">
      <c r="A38" s="28" t="s">
        <v>43</v>
      </c>
      <c r="B38" s="28">
        <v>0.99</v>
      </c>
      <c r="C38" s="28">
        <v>1.1299999999999999</v>
      </c>
      <c r="D38" s="28">
        <v>1.31</v>
      </c>
      <c r="E38" s="28">
        <v>1.35</v>
      </c>
      <c r="F38" s="28">
        <v>1.29</v>
      </c>
    </row>
    <row r="39" spans="1:6" x14ac:dyDescent="0.25">
      <c r="A39" s="28" t="s">
        <v>44</v>
      </c>
      <c r="B39" s="29" t="str">
        <f>TEXT(B14*100000,"0.00")&amp;"$\times 10^{-5}$"</f>
        <v>6.44$\times 10^{-5}$</v>
      </c>
      <c r="C39" s="29" t="str">
        <f t="shared" ref="C39:F39" si="0">TEXT(C14*100000,"0.00")&amp;"$\times 10^{-5}$"</f>
        <v>4.52$\times 10^{-5}$</v>
      </c>
      <c r="D39" s="29" t="str">
        <f t="shared" si="0"/>
        <v>4.10$\times 10^{-5}$</v>
      </c>
      <c r="E39" s="29" t="str">
        <f t="shared" si="0"/>
        <v>4.16$\times 10^{-5}$</v>
      </c>
      <c r="F39" s="29" t="str">
        <f t="shared" si="0"/>
        <v>4.73$\times 10^{-5}$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Q29" sqref="Q29"/>
    </sheetView>
  </sheetViews>
  <sheetFormatPr defaultRowHeight="13.8" x14ac:dyDescent="0.25"/>
  <cols>
    <col min="1" max="1" width="35.21875" customWidth="1"/>
    <col min="2" max="2" width="10.44140625" customWidth="1"/>
    <col min="6" max="6" width="9.109375" customWidth="1"/>
  </cols>
  <sheetData>
    <row r="1" spans="1:9" x14ac:dyDescent="0.25">
      <c r="A1" s="8" t="s">
        <v>0</v>
      </c>
      <c r="B1" s="9" t="s">
        <v>1</v>
      </c>
    </row>
    <row r="2" spans="1:9" x14ac:dyDescent="0.25">
      <c r="A2" s="8" t="s">
        <v>5</v>
      </c>
      <c r="B2" s="10">
        <v>21512000</v>
      </c>
    </row>
    <row r="3" spans="1:9" x14ac:dyDescent="0.25">
      <c r="A3" s="8" t="s">
        <v>16</v>
      </c>
      <c r="B3" s="11">
        <v>0.99</v>
      </c>
    </row>
    <row r="4" spans="1:9" x14ac:dyDescent="0.25">
      <c r="A4" s="12" t="s">
        <v>25</v>
      </c>
      <c r="B4" s="13">
        <v>50</v>
      </c>
      <c r="G4" s="4" t="s">
        <v>18</v>
      </c>
    </row>
    <row r="5" spans="1:9" x14ac:dyDescent="0.25">
      <c r="A5" s="4" t="s">
        <v>23</v>
      </c>
      <c r="B5" s="5">
        <v>0</v>
      </c>
      <c r="C5" s="5">
        <v>0.78</v>
      </c>
      <c r="D5" s="5">
        <v>1.26</v>
      </c>
      <c r="E5" s="5">
        <v>1.66</v>
      </c>
      <c r="F5" s="5">
        <v>2</v>
      </c>
      <c r="G5" s="6">
        <v>3.55</v>
      </c>
    </row>
    <row r="6" spans="1:9" x14ac:dyDescent="0.25">
      <c r="A6" s="4" t="s">
        <v>24</v>
      </c>
      <c r="B6" s="7">
        <v>4.08</v>
      </c>
      <c r="C6" s="5">
        <v>1.98</v>
      </c>
      <c r="D6" s="5">
        <v>0.96</v>
      </c>
      <c r="E6" s="5">
        <v>0.48</v>
      </c>
      <c r="F6" s="5">
        <v>0.24</v>
      </c>
      <c r="G6" s="5">
        <v>0</v>
      </c>
    </row>
    <row r="7" spans="1:9" x14ac:dyDescent="0.25">
      <c r="B7" s="4" t="s">
        <v>17</v>
      </c>
    </row>
    <row r="8" spans="1:9" x14ac:dyDescent="0.25">
      <c r="A8" s="14"/>
      <c r="B8" s="15" t="s">
        <v>19</v>
      </c>
      <c r="C8" s="16">
        <f>LN($B6/C6)</f>
        <v>0.7230001437096264</v>
      </c>
      <c r="D8" s="16">
        <f t="shared" ref="D8:F8" si="0">LN($B6/D6)</f>
        <v>1.4469189829363254</v>
      </c>
      <c r="E8" s="16">
        <f t="shared" si="0"/>
        <v>2.1400661634962708</v>
      </c>
      <c r="F8" s="16">
        <f t="shared" si="0"/>
        <v>2.8332133440562162</v>
      </c>
    </row>
    <row r="9" spans="1:9" x14ac:dyDescent="0.25">
      <c r="A9" s="17"/>
      <c r="B9" s="12" t="s">
        <v>20</v>
      </c>
      <c r="C9" s="13">
        <f>ASIN(C5/$G5)</f>
        <v>0.22152571497656071</v>
      </c>
      <c r="D9" s="13">
        <f t="shared" ref="D9:F9" si="1">ASIN(D5/$G5)</f>
        <v>0.36283873935710526</v>
      </c>
      <c r="E9" s="13">
        <f t="shared" si="1"/>
        <v>0.48658007968583827</v>
      </c>
      <c r="F9" s="13">
        <f t="shared" si="1"/>
        <v>0.59847149138427858</v>
      </c>
    </row>
    <row r="10" spans="1:9" x14ac:dyDescent="0.25">
      <c r="A10" s="4" t="s">
        <v>26</v>
      </c>
      <c r="B10" s="5">
        <f>2*PI()*$B$4/$B$2*LINEST(C8:F8,C9:F9,FALSE)</f>
        <v>6.4430321104833117E-5</v>
      </c>
    </row>
    <row r="12" spans="1:9" x14ac:dyDescent="0.25">
      <c r="A12" s="8" t="s">
        <v>0</v>
      </c>
      <c r="B12" s="9" t="str">
        <f>I12</f>
        <v>1\%</v>
      </c>
      <c r="I12" t="s">
        <v>2</v>
      </c>
    </row>
    <row r="13" spans="1:9" x14ac:dyDescent="0.25">
      <c r="A13" s="8" t="s">
        <v>5</v>
      </c>
      <c r="B13" s="10">
        <f>I13</f>
        <v>21.509</v>
      </c>
      <c r="I13">
        <v>21.509</v>
      </c>
    </row>
    <row r="14" spans="1:9" x14ac:dyDescent="0.25">
      <c r="A14" s="8" t="s">
        <v>16</v>
      </c>
      <c r="B14" s="11">
        <f>I24</f>
        <v>1.1299999999999999</v>
      </c>
      <c r="I14" s="2">
        <v>3.06</v>
      </c>
    </row>
    <row r="15" spans="1:9" x14ac:dyDescent="0.25">
      <c r="A15" s="12" t="s">
        <v>25</v>
      </c>
      <c r="B15" s="13">
        <v>50</v>
      </c>
      <c r="G15" s="4" t="s">
        <v>18</v>
      </c>
      <c r="I15">
        <v>0.79</v>
      </c>
    </row>
    <row r="16" spans="1:9" x14ac:dyDescent="0.25">
      <c r="A16" s="4" t="s">
        <v>23</v>
      </c>
      <c r="B16" s="5">
        <v>0</v>
      </c>
      <c r="C16" s="5">
        <f>I15</f>
        <v>0.79</v>
      </c>
      <c r="D16" s="5">
        <f>I17</f>
        <v>1.27</v>
      </c>
      <c r="E16" s="5">
        <f>I19</f>
        <v>1.66</v>
      </c>
      <c r="F16" s="5">
        <f>I21</f>
        <v>1.99</v>
      </c>
      <c r="G16" s="6">
        <f>I23</f>
        <v>3.33</v>
      </c>
      <c r="I16">
        <v>1.77</v>
      </c>
    </row>
    <row r="17" spans="1:9" x14ac:dyDescent="0.25">
      <c r="A17" s="4" t="s">
        <v>24</v>
      </c>
      <c r="B17" s="7">
        <f>I14</f>
        <v>3.06</v>
      </c>
      <c r="C17" s="5">
        <f>I16</f>
        <v>1.77</v>
      </c>
      <c r="D17" s="5">
        <f>I18</f>
        <v>1.02</v>
      </c>
      <c r="E17" s="5">
        <f>I20</f>
        <v>0.6</v>
      </c>
      <c r="F17" s="5">
        <f>I22</f>
        <v>0.37</v>
      </c>
      <c r="G17" s="5">
        <v>0</v>
      </c>
      <c r="I17">
        <v>1.27</v>
      </c>
    </row>
    <row r="18" spans="1:9" x14ac:dyDescent="0.25">
      <c r="B18" s="4" t="s">
        <v>17</v>
      </c>
      <c r="I18">
        <v>1.02</v>
      </c>
    </row>
    <row r="19" spans="1:9" x14ac:dyDescent="0.25">
      <c r="A19" s="14"/>
      <c r="B19" s="15" t="s">
        <v>19</v>
      </c>
      <c r="C19" s="16">
        <f>LN($B17/C17)</f>
        <v>0.54743536937855164</v>
      </c>
      <c r="D19" s="16">
        <f t="shared" ref="D19:F19" si="2">LN($B17/D17)</f>
        <v>1.0986122886681098</v>
      </c>
      <c r="E19" s="16">
        <f t="shared" si="2"/>
        <v>1.6292405397302803</v>
      </c>
      <c r="F19" s="16">
        <f t="shared" si="2"/>
        <v>2.1126671893081563</v>
      </c>
      <c r="I19">
        <v>1.66</v>
      </c>
    </row>
    <row r="20" spans="1:9" x14ac:dyDescent="0.25">
      <c r="A20" s="17"/>
      <c r="B20" s="12" t="s">
        <v>20</v>
      </c>
      <c r="C20" s="13">
        <f>ASIN(C16/$G16)</f>
        <v>0.23952090627596984</v>
      </c>
      <c r="D20" s="13">
        <f t="shared" ref="D20:F20" si="3">ASIN(D16/$G16)</f>
        <v>0.391290162521366</v>
      </c>
      <c r="E20" s="13">
        <f t="shared" si="3"/>
        <v>0.52186585703197319</v>
      </c>
      <c r="F20" s="13">
        <f t="shared" si="3"/>
        <v>0.64050147546444347</v>
      </c>
      <c r="I20">
        <v>0.6</v>
      </c>
    </row>
    <row r="21" spans="1:9" x14ac:dyDescent="0.25">
      <c r="A21" s="4" t="s">
        <v>26</v>
      </c>
      <c r="B21" s="5">
        <f>2*PI()*$B$4/$B$2*LINEST(C19:F19,C20:F20,FALSE)</f>
        <v>4.5205237407751693E-5</v>
      </c>
      <c r="I21">
        <v>1.99</v>
      </c>
    </row>
    <row r="22" spans="1:9" x14ac:dyDescent="0.25">
      <c r="I22">
        <v>0.37</v>
      </c>
    </row>
    <row r="23" spans="1:9" x14ac:dyDescent="0.25">
      <c r="I23" s="1">
        <v>3.33</v>
      </c>
    </row>
    <row r="24" spans="1:9" x14ac:dyDescent="0.25">
      <c r="I24" s="1">
        <v>1.1299999999999999</v>
      </c>
    </row>
    <row r="26" spans="1:9" x14ac:dyDescent="0.25">
      <c r="A26" s="8" t="s">
        <v>0</v>
      </c>
      <c r="B26" s="9" t="str">
        <f>I26</f>
        <v>0.5\%</v>
      </c>
      <c r="I26" t="s">
        <v>3</v>
      </c>
    </row>
    <row r="27" spans="1:9" x14ac:dyDescent="0.25">
      <c r="A27" s="8" t="s">
        <v>5</v>
      </c>
      <c r="B27" s="10">
        <f>I27</f>
        <v>21.507000000000001</v>
      </c>
      <c r="I27">
        <v>21.507000000000001</v>
      </c>
    </row>
    <row r="28" spans="1:9" x14ac:dyDescent="0.25">
      <c r="A28" s="8" t="s">
        <v>16</v>
      </c>
      <c r="B28" s="11">
        <f>I38</f>
        <v>1.31</v>
      </c>
      <c r="I28" s="2">
        <v>2.5</v>
      </c>
    </row>
    <row r="29" spans="1:9" x14ac:dyDescent="0.25">
      <c r="A29" s="12" t="s">
        <v>25</v>
      </c>
      <c r="B29" s="13">
        <v>50</v>
      </c>
      <c r="G29" s="4" t="s">
        <v>18</v>
      </c>
      <c r="I29">
        <v>0.81</v>
      </c>
    </row>
    <row r="30" spans="1:9" x14ac:dyDescent="0.25">
      <c r="A30" s="4" t="s">
        <v>23</v>
      </c>
      <c r="B30" s="5">
        <v>0</v>
      </c>
      <c r="C30" s="5">
        <f>I29</f>
        <v>0.81</v>
      </c>
      <c r="D30" s="5">
        <f>I31</f>
        <v>1.3</v>
      </c>
      <c r="E30" s="5">
        <f>I33</f>
        <v>1.69</v>
      </c>
      <c r="F30" s="5">
        <f>I35</f>
        <v>2.0299999999999998</v>
      </c>
      <c r="G30" s="6">
        <f>I37</f>
        <v>3.32</v>
      </c>
      <c r="I30">
        <v>1.56</v>
      </c>
    </row>
    <row r="31" spans="1:9" x14ac:dyDescent="0.25">
      <c r="A31" s="4" t="s">
        <v>24</v>
      </c>
      <c r="B31" s="7">
        <f>I28</f>
        <v>2.5</v>
      </c>
      <c r="C31" s="5">
        <f>I30</f>
        <v>1.56</v>
      </c>
      <c r="D31" s="5">
        <f>I32</f>
        <v>0.9</v>
      </c>
      <c r="E31" s="5">
        <f>I34</f>
        <v>0.54</v>
      </c>
      <c r="F31" s="5">
        <f>I36</f>
        <v>0.35</v>
      </c>
      <c r="G31" s="5">
        <v>0</v>
      </c>
      <c r="I31">
        <v>1.3</v>
      </c>
    </row>
    <row r="32" spans="1:9" x14ac:dyDescent="0.25">
      <c r="B32" s="4" t="s">
        <v>17</v>
      </c>
      <c r="I32">
        <v>0.9</v>
      </c>
    </row>
    <row r="33" spans="1:9" x14ac:dyDescent="0.25">
      <c r="A33" s="14"/>
      <c r="B33" s="15" t="s">
        <v>19</v>
      </c>
      <c r="C33" s="16">
        <f>LN($B31/C31)</f>
        <v>0.47160491061270932</v>
      </c>
      <c r="D33" s="16">
        <f t="shared" ref="D33:F33" si="4">LN($B31/D31)</f>
        <v>1.0216512475319812</v>
      </c>
      <c r="E33" s="16">
        <f t="shared" si="4"/>
        <v>1.5324768712979722</v>
      </c>
      <c r="F33" s="16">
        <f t="shared" si="4"/>
        <v>1.9661128563728327</v>
      </c>
      <c r="I33">
        <v>1.69</v>
      </c>
    </row>
    <row r="34" spans="1:9" x14ac:dyDescent="0.25">
      <c r="A34" s="17"/>
      <c r="B34" s="12" t="s">
        <v>20</v>
      </c>
      <c r="C34" s="13">
        <f>ASIN(C30/$G30)</f>
        <v>0.24646354445852778</v>
      </c>
      <c r="D34" s="13">
        <f t="shared" ref="D34:F34" si="5">ASIN(D30/$G30)</f>
        <v>0.40233316212772663</v>
      </c>
      <c r="E34" s="13">
        <f t="shared" si="5"/>
        <v>0.53406462713542979</v>
      </c>
      <c r="F34" s="13">
        <f t="shared" si="5"/>
        <v>0.65788643410378533</v>
      </c>
      <c r="I34">
        <v>0.54</v>
      </c>
    </row>
    <row r="35" spans="1:9" x14ac:dyDescent="0.25">
      <c r="A35" s="4" t="s">
        <v>26</v>
      </c>
      <c r="B35" s="5">
        <f>2*PI()*$B$4/$B$2*LINEST(C33:F33,C34:F34,FALSE)</f>
        <v>4.09741869239292E-5</v>
      </c>
      <c r="I35">
        <v>2.0299999999999998</v>
      </c>
    </row>
    <row r="36" spans="1:9" x14ac:dyDescent="0.25">
      <c r="I36">
        <v>0.35</v>
      </c>
    </row>
    <row r="37" spans="1:9" x14ac:dyDescent="0.25">
      <c r="I37" s="1">
        <v>3.32</v>
      </c>
    </row>
    <row r="38" spans="1:9" x14ac:dyDescent="0.25">
      <c r="I38" s="1">
        <v>1.31</v>
      </c>
    </row>
    <row r="40" spans="1:9" x14ac:dyDescent="0.25">
      <c r="A40" s="8" t="s">
        <v>0</v>
      </c>
      <c r="B40" s="9" t="str">
        <f>I40</f>
        <v>0.05\%</v>
      </c>
      <c r="I40" t="s">
        <v>4</v>
      </c>
    </row>
    <row r="41" spans="1:9" x14ac:dyDescent="0.25">
      <c r="A41" s="8" t="s">
        <v>5</v>
      </c>
      <c r="B41" s="10">
        <f>I41</f>
        <v>21.504000000000001</v>
      </c>
      <c r="I41">
        <v>21.504000000000001</v>
      </c>
    </row>
    <row r="42" spans="1:9" x14ac:dyDescent="0.25">
      <c r="A42" s="8" t="s">
        <v>16</v>
      </c>
      <c r="B42" s="11">
        <f>I52</f>
        <v>1.35</v>
      </c>
      <c r="I42" s="2">
        <v>1.73</v>
      </c>
    </row>
    <row r="43" spans="1:9" x14ac:dyDescent="0.25">
      <c r="A43" s="12" t="s">
        <v>25</v>
      </c>
      <c r="B43" s="13">
        <v>50</v>
      </c>
      <c r="G43" s="4" t="s">
        <v>18</v>
      </c>
      <c r="I43">
        <v>0.84</v>
      </c>
    </row>
    <row r="44" spans="1:9" x14ac:dyDescent="0.25">
      <c r="A44" s="4" t="s">
        <v>23</v>
      </c>
      <c r="B44" s="5">
        <v>0</v>
      </c>
      <c r="C44" s="5">
        <f>I43</f>
        <v>0.84</v>
      </c>
      <c r="D44" s="5">
        <f>I45</f>
        <v>1.33</v>
      </c>
      <c r="E44" s="5">
        <f>I47</f>
        <v>1.72</v>
      </c>
      <c r="F44" s="5">
        <f>I49</f>
        <v>2.0499999999999998</v>
      </c>
      <c r="G44" s="6">
        <f>I51</f>
        <v>3.57</v>
      </c>
      <c r="I44">
        <v>1.1100000000000001</v>
      </c>
    </row>
    <row r="45" spans="1:9" x14ac:dyDescent="0.25">
      <c r="A45" s="4" t="s">
        <v>24</v>
      </c>
      <c r="B45" s="7">
        <f>I42</f>
        <v>1.73</v>
      </c>
      <c r="C45" s="5">
        <f>I44</f>
        <v>1.1100000000000001</v>
      </c>
      <c r="D45" s="5">
        <f>I46</f>
        <v>0.65</v>
      </c>
      <c r="E45" s="5">
        <f>I48</f>
        <v>0.39</v>
      </c>
      <c r="F45" s="5">
        <f>I50</f>
        <v>0.27</v>
      </c>
      <c r="G45" s="5">
        <v>0</v>
      </c>
      <c r="I45">
        <v>1.33</v>
      </c>
    </row>
    <row r="46" spans="1:9" x14ac:dyDescent="0.25">
      <c r="B46" s="4" t="s">
        <v>17</v>
      </c>
      <c r="I46">
        <v>0.65</v>
      </c>
    </row>
    <row r="47" spans="1:9" x14ac:dyDescent="0.25">
      <c r="A47" s="14"/>
      <c r="B47" s="15" t="s">
        <v>19</v>
      </c>
      <c r="C47" s="16">
        <f>LN($B45/C45)</f>
        <v>0.44376139318544472</v>
      </c>
      <c r="D47" s="16">
        <f t="shared" ref="D47:F47" si="6">LN($B45/D45)</f>
        <v>0.97890432460214183</v>
      </c>
      <c r="E47" s="16">
        <f t="shared" si="6"/>
        <v>1.4897299483681326</v>
      </c>
      <c r="F47" s="16">
        <f t="shared" si="6"/>
        <v>1.8574547284934497</v>
      </c>
      <c r="I47">
        <v>1.72</v>
      </c>
    </row>
    <row r="48" spans="1:9" x14ac:dyDescent="0.25">
      <c r="A48" s="17"/>
      <c r="B48" s="12" t="s">
        <v>20</v>
      </c>
      <c r="C48" s="13">
        <f>ASIN(C44/$G44)</f>
        <v>0.23752117078144624</v>
      </c>
      <c r="D48" s="13">
        <f t="shared" ref="D48:F48" si="7">ASIN(D44/$G44)</f>
        <v>0.38175426274483043</v>
      </c>
      <c r="E48" s="13">
        <f t="shared" si="7"/>
        <v>0.50269937913978147</v>
      </c>
      <c r="F48" s="13">
        <f t="shared" si="7"/>
        <v>0.61166293880857481</v>
      </c>
      <c r="I48">
        <v>0.39</v>
      </c>
    </row>
    <row r="49" spans="1:9" x14ac:dyDescent="0.25">
      <c r="A49" s="4" t="s">
        <v>26</v>
      </c>
      <c r="B49" s="5">
        <f>2*PI()*$B$4/$B$2*LINEST(C47:F47,C48:F48,FALSE)</f>
        <v>4.1647602017161948E-5</v>
      </c>
      <c r="I49">
        <v>2.0499999999999998</v>
      </c>
    </row>
    <row r="50" spans="1:9" x14ac:dyDescent="0.25">
      <c r="I50">
        <v>0.27</v>
      </c>
    </row>
    <row r="51" spans="1:9" x14ac:dyDescent="0.25">
      <c r="I51" s="1">
        <v>3.57</v>
      </c>
    </row>
    <row r="52" spans="1:9" x14ac:dyDescent="0.25">
      <c r="I52" s="1">
        <v>1.35</v>
      </c>
    </row>
    <row r="54" spans="1:9" x14ac:dyDescent="0.25">
      <c r="A54" s="8" t="s">
        <v>0</v>
      </c>
      <c r="B54" s="9">
        <f>I54</f>
        <v>0</v>
      </c>
      <c r="I54">
        <v>0</v>
      </c>
    </row>
    <row r="55" spans="1:9" x14ac:dyDescent="0.25">
      <c r="A55" s="8" t="s">
        <v>5</v>
      </c>
      <c r="B55" s="10">
        <f>I55</f>
        <v>21.503</v>
      </c>
      <c r="I55">
        <v>21.503</v>
      </c>
    </row>
    <row r="56" spans="1:9" x14ac:dyDescent="0.25">
      <c r="A56" s="8" t="s">
        <v>16</v>
      </c>
      <c r="B56" s="11">
        <f>I66</f>
        <v>1.29</v>
      </c>
      <c r="I56" s="2">
        <v>0.42799999999999999</v>
      </c>
    </row>
    <row r="57" spans="1:9" x14ac:dyDescent="0.25">
      <c r="A57" s="12" t="s">
        <v>25</v>
      </c>
      <c r="B57" s="13">
        <v>50</v>
      </c>
      <c r="G57" s="4" t="s">
        <v>18</v>
      </c>
      <c r="I57">
        <v>0.87</v>
      </c>
    </row>
    <row r="58" spans="1:9" x14ac:dyDescent="0.25">
      <c r="A58" s="4" t="s">
        <v>23</v>
      </c>
      <c r="B58" s="5">
        <v>0</v>
      </c>
      <c r="C58" s="5">
        <f>I57</f>
        <v>0.87</v>
      </c>
      <c r="D58" s="5">
        <f>I59</f>
        <v>1.36</v>
      </c>
      <c r="E58" s="5">
        <f>I61</f>
        <v>1.74</v>
      </c>
      <c r="F58" s="5">
        <f>I63</f>
        <v>2.0699999999999998</v>
      </c>
      <c r="G58" s="6">
        <f>I65</f>
        <v>3.84</v>
      </c>
      <c r="I58">
        <v>0.224</v>
      </c>
    </row>
    <row r="59" spans="1:9" x14ac:dyDescent="0.25">
      <c r="A59" s="4" t="s">
        <v>24</v>
      </c>
      <c r="B59" s="7">
        <f>I56</f>
        <v>0.42799999999999999</v>
      </c>
      <c r="C59" s="5">
        <f>I58</f>
        <v>0.224</v>
      </c>
      <c r="D59" s="5">
        <f>I60</f>
        <v>0.126</v>
      </c>
      <c r="E59" s="5">
        <f>I62</f>
        <v>7.5999999999999998E-2</v>
      </c>
      <c r="F59" s="5">
        <f>I64</f>
        <v>0.08</v>
      </c>
      <c r="G59" s="5">
        <v>0</v>
      </c>
      <c r="I59">
        <v>1.36</v>
      </c>
    </row>
    <row r="60" spans="1:9" x14ac:dyDescent="0.25">
      <c r="B60" s="4" t="s">
        <v>17</v>
      </c>
      <c r="I60">
        <v>0.126</v>
      </c>
    </row>
    <row r="61" spans="1:9" x14ac:dyDescent="0.25">
      <c r="A61" s="14"/>
      <c r="B61" s="15" t="s">
        <v>19</v>
      </c>
      <c r="C61" s="16">
        <f>LN($B59/C59)</f>
        <v>0.64747714372675691</v>
      </c>
      <c r="D61" s="16">
        <f t="shared" ref="D61:F61" si="8">LN($B59/D59)</f>
        <v>1.2228412886303188</v>
      </c>
      <c r="E61" s="16">
        <f t="shared" si="8"/>
        <v>1.7283898552954657</v>
      </c>
      <c r="F61" s="16">
        <f t="shared" si="8"/>
        <v>1.6770965609079151</v>
      </c>
      <c r="I61">
        <v>1.74</v>
      </c>
    </row>
    <row r="62" spans="1:9" x14ac:dyDescent="0.25">
      <c r="A62" s="17"/>
      <c r="B62" s="12" t="s">
        <v>20</v>
      </c>
      <c r="C62" s="13">
        <f>ASIN(C58/$G58)</f>
        <v>0.22854695266206471</v>
      </c>
      <c r="D62" s="13">
        <f t="shared" ref="D62:F62" si="9">ASIN(D58/$G58)</f>
        <v>0.36202282490547216</v>
      </c>
      <c r="E62" s="13">
        <f t="shared" si="9"/>
        <v>0.47026776508597012</v>
      </c>
      <c r="F62" s="13">
        <f t="shared" si="9"/>
        <v>0.56932364332077945</v>
      </c>
      <c r="I62">
        <v>7.5999999999999998E-2</v>
      </c>
    </row>
    <row r="63" spans="1:9" x14ac:dyDescent="0.25">
      <c r="A63" s="4" t="s">
        <v>26</v>
      </c>
      <c r="B63" s="5">
        <f>2*PI()*$B$4/$B$2*LINEST(C61:F61,C62:F62,FALSE)</f>
        <v>4.7270715319861307E-5</v>
      </c>
      <c r="I63">
        <v>2.0699999999999998</v>
      </c>
    </row>
    <row r="64" spans="1:9" x14ac:dyDescent="0.25">
      <c r="I64">
        <v>0.08</v>
      </c>
    </row>
    <row r="65" spans="9:9" x14ac:dyDescent="0.25">
      <c r="I65" s="1">
        <v>3.84</v>
      </c>
    </row>
    <row r="66" spans="9:9" x14ac:dyDescent="0.25">
      <c r="I66" s="1">
        <v>1.29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王国胜</dc:creator>
  <cp:lastModifiedBy>王国胜</cp:lastModifiedBy>
  <cp:lastPrinted>2018-04-01T02:58:05Z</cp:lastPrinted>
  <dcterms:created xsi:type="dcterms:W3CDTF">2018-03-23T11:42:01Z</dcterms:created>
  <dcterms:modified xsi:type="dcterms:W3CDTF">2018-04-01T03:46:31Z</dcterms:modified>
</cp:coreProperties>
</file>