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Teaching/3922ESC_Research_Topic/Army_aDNA_Wangping/WWR_analysis/data/"/>
    </mc:Choice>
  </mc:AlternateContent>
  <xr:revisionPtr revIDLastSave="163" documentId="8_{E37B0A9E-2C65-4770-B327-E294496F4231}" xr6:coauthVersionLast="46" xr6:coauthVersionMax="46" xr10:uidLastSave="{A68AA288-AAAF-44EF-B166-38188F5D6C50}"/>
  <bookViews>
    <workbookView xWindow="47880" yWindow="-120" windowWidth="38640" windowHeight="15840" activeTab="3" xr2:uid="{80518501-9A0C-4215-BC5E-F4D0A2DF0114}"/>
  </bookViews>
  <sheets>
    <sheet name="Sheet1" sheetId="1" r:id="rId1"/>
    <sheet name="summary_table" sheetId="2" r:id="rId2"/>
    <sheet name="vcf_stats_31_01_2021" sheetId="3" r:id="rId3"/>
    <sheet name="final_ru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4" l="1"/>
  <c r="M10" i="4"/>
  <c r="L10" i="4"/>
  <c r="J10" i="4"/>
  <c r="I10" i="4"/>
  <c r="AF10" i="4"/>
  <c r="K5" i="1"/>
  <c r="K6" i="1"/>
  <c r="K11" i="1"/>
  <c r="K17" i="1"/>
  <c r="K18" i="1"/>
  <c r="K23" i="1"/>
</calcChain>
</file>

<file path=xl/sharedStrings.xml><?xml version="1.0" encoding="utf-8"?>
<sst xmlns="http://schemas.openxmlformats.org/spreadsheetml/2006/main" count="317" uniqueCount="120">
  <si>
    <t>Sample Name</t>
  </si>
  <si>
    <t>Seqs</t>
  </si>
  <si>
    <t>Length</t>
  </si>
  <si>
    <t>% GC</t>
  </si>
  <si>
    <t>% Trimmed</t>
  </si>
  <si>
    <t>Reads</t>
  </si>
  <si>
    <t>Reads Mapped</t>
  </si>
  <si>
    <t>Endogenous DNA (%)</t>
  </si>
  <si>
    <t>Post-DeDup Mapped Reads</t>
  </si>
  <si>
    <t>ClusterFactor</t>
  </si>
  <si>
    <t>Endogenous DNA Post (%)</t>
  </si>
  <si>
    <t>5 Prime C&gt;T 1st base</t>
  </si>
  <si>
    <t>5 Prime C&gt;T 2nd base</t>
  </si>
  <si>
    <t>Mean read length</t>
  </si>
  <si>
    <t>Median read length</t>
  </si>
  <si>
    <t>MT to Nuclear Ratio</t>
  </si>
  <si>
    <t>Aligned</t>
  </si>
  <si>
    <t>Mean cov</t>
  </si>
  <si>
    <t>Median cov</t>
  </si>
  <si>
    <t>≥ 1X</t>
  </si>
  <si>
    <t>≥ 2X</t>
  </si>
  <si>
    <t>≥ 3X</t>
  </si>
  <si>
    <t>≥ 4X</t>
  </si>
  <si>
    <t>≥ 5X</t>
  </si>
  <si>
    <t>Number of SNPs</t>
  </si>
  <si>
    <t>Contamination Estimate (Method1_ML)</t>
  </si>
  <si>
    <t>Estimate Error (Method1_ML)</t>
  </si>
  <si>
    <t>Contam1</t>
  </si>
  <si>
    <t>Contam2</t>
  </si>
  <si>
    <t>Contam3</t>
  </si>
  <si>
    <t>UWW1_B</t>
  </si>
  <si>
    <t>146.69bp</t>
  </si>
  <si>
    <t>142.00bp</t>
  </si>
  <si>
    <t>0.1X</t>
  </si>
  <si>
    <t>0.0X</t>
  </si>
  <si>
    <t>UWW1_BP</t>
  </si>
  <si>
    <t>145.59bp</t>
  </si>
  <si>
    <t>UWW1_BP_1</t>
  </si>
  <si>
    <t>136 bp</t>
  </si>
  <si>
    <t>154 bp</t>
  </si>
  <si>
    <t>UWW1_BP_2</t>
  </si>
  <si>
    <t>UWW1_B_1</t>
  </si>
  <si>
    <t>135 bp</t>
  </si>
  <si>
    <t>151 bp</t>
  </si>
  <si>
    <t>UWW1_B_2</t>
  </si>
  <si>
    <t>UWW1_T</t>
  </si>
  <si>
    <t>164.32bp</t>
  </si>
  <si>
    <t>156.00bp</t>
  </si>
  <si>
    <t>UWW1_T_1</t>
  </si>
  <si>
    <t>143 bp</t>
  </si>
  <si>
    <t>180 bp</t>
  </si>
  <si>
    <t>UWW1_T_2</t>
  </si>
  <si>
    <t>Seqs2</t>
  </si>
  <si>
    <t>Length3</t>
  </si>
  <si>
    <t>% GC4</t>
  </si>
  <si>
    <t>Reads Mapped5</t>
  </si>
  <si>
    <t>% GC6</t>
  </si>
  <si>
    <t>Pipeline</t>
  </si>
  <si>
    <t>WWR_NF3.GRCh38.bwaaln.gatkhc</t>
  </si>
  <si>
    <t>Mapper</t>
  </si>
  <si>
    <t>bwa-aln</t>
  </si>
  <si>
    <t>149.09bp</t>
  </si>
  <si>
    <t>144.00bp</t>
  </si>
  <si>
    <t>147.91bp</t>
  </si>
  <si>
    <t>167.02bp</t>
  </si>
  <si>
    <t>159.00bp</t>
  </si>
  <si>
    <t>WWR_NF2.GRCh38.bwamem.gatkhc</t>
  </si>
  <si>
    <t>bwa-mem</t>
  </si>
  <si>
    <t>% Aligned</t>
  </si>
  <si>
    <t>148.07bp</t>
  </si>
  <si>
    <t>143.00bp</t>
  </si>
  <si>
    <t>147.07bp</t>
  </si>
  <si>
    <t>166.97bp</t>
  </si>
  <si>
    <t>WWR_NF1.GRCh38.bt2-local.gatkhc</t>
  </si>
  <si>
    <t>bowtie2-local</t>
  </si>
  <si>
    <t>Run time</t>
  </si>
  <si>
    <t>Sample</t>
  </si>
  <si>
    <t>Total Reads</t>
  </si>
  <si>
    <t>Mapped Reads</t>
  </si>
  <si>
    <t>Total SNPs</t>
  </si>
  <si>
    <t>BWA mem</t>
  </si>
  <si>
    <t>4 h 59 m 12 s</t>
  </si>
  <si>
    <t>Bone Powder</t>
  </si>
  <si>
    <t>Bone</t>
  </si>
  <si>
    <t>Tooth</t>
  </si>
  <si>
    <t>Bowtie 2</t>
  </si>
  <si>
    <t>3 h 47 m 15 s</t>
  </si>
  <si>
    <t>BWA aln</t>
  </si>
  <si>
    <t>8 h 29 m 27 s</t>
  </si>
  <si>
    <t>file</t>
  </si>
  <si>
    <t>total_snps</t>
  </si>
  <si>
    <t>DP_filtered_snps</t>
  </si>
  <si>
    <t>QUAL20_filtered_snps</t>
  </si>
  <si>
    <t>QUAL30_filtered_snps</t>
  </si>
  <si>
    <t>./WWR_NF1_process_20_01_2021/results/genotyping/UWW1_BP.haplotypecaller.vcf.gz</t>
  </si>
  <si>
    <t>./WWR_NF2_process_19_01_2021/results/genotyping/UWW1_T.haplotypecaller.vcf.gz</t>
  </si>
  <si>
    <t>./WWR_NF1_process_20_01_2021/results/genotyping/UWW1_B.haplotypecaller.vcf.gz</t>
  </si>
  <si>
    <t>./WWR_NF1_process_20_01_2021/results/genotyping/UWW1_T.haplotypecaller.vcf.gz</t>
  </si>
  <si>
    <t>./WWR_NF3_process_20_01_2021/results/genotyping/UWW1_BP.haplotypecaller.vcf.gz</t>
  </si>
  <si>
    <t>./WWR_NF3_process_20_01_2021/results/genotyping/UWW1_B.haplotypecaller.vcf.gz</t>
  </si>
  <si>
    <t>./WWR_NF3_process_20_01_2021/results/genotyping/UWW1_T.haplotypecaller.vcf.gz</t>
  </si>
  <si>
    <t>./WWR_NF2_process_19_01_2021/results/genotyping/UWW1_BP.haplotypecaller.vcf.gz</t>
  </si>
  <si>
    <t>./WWR_NF2_process_19_01_2021/results/genotyping/UWW1_B.haplotypecaller.vcf.gz</t>
  </si>
  <si>
    <t>NF1</t>
  </si>
  <si>
    <t>NF2</t>
  </si>
  <si>
    <t>NF3</t>
  </si>
  <si>
    <t>1./WWR_NF2_genotyping_process_27_01_2021/results/genotyping/UWW1_B.haplotypecaller.vcf.gz</t>
  </si>
  <si>
    <t>Filtered SNPs (DP&gt;5)</t>
  </si>
  <si>
    <t>Filtered SNPs (DP&gt;5 and QUAL&gt;20)</t>
  </si>
  <si>
    <t>Filtered SNPs (DP&gt;5 and QUAL&gt;30)</t>
  </si>
  <si>
    <t>NF_genotyping</t>
  </si>
  <si>
    <t>Bone + Bone Powder</t>
  </si>
  <si>
    <t>141.54bp</t>
  </si>
  <si>
    <t>137.00bp</t>
  </si>
  <si>
    <t>0.9X</t>
  </si>
  <si>
    <t>143.23bp</t>
  </si>
  <si>
    <t>140.00bp</t>
  </si>
  <si>
    <t>Total</t>
  </si>
  <si>
    <t>54 h 19 m 53 s</t>
  </si>
  <si>
    <t>Quality-Trimmed DeDuped Mapped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</si>
</sst>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  <numFmt numFmtId="171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1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2" tint="-0.89999084444715716"/>
      <name val="Helvetica Neue"/>
      <family val="2"/>
    </font>
    <font>
      <b/>
      <sz val="12"/>
      <color theme="1"/>
      <name val="Helvetica Neue"/>
    </font>
    <font>
      <b/>
      <sz val="12"/>
      <color theme="2" tint="-0.89999084444715716"/>
      <name val="Helvetica Neue"/>
      <family val="2"/>
    </font>
    <font>
      <sz val="12"/>
      <color theme="2" tint="-0.89999084444715716"/>
      <name val="Helvetica Neue"/>
    </font>
    <font>
      <sz val="12"/>
      <color theme="1"/>
      <name val="Helvetica Neue"/>
    </font>
    <font>
      <b/>
      <sz val="11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999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0" fontId="5" fillId="0" borderId="0" xfId="3" applyFont="1" applyAlignment="1">
      <alignment vertical="center" wrapText="1"/>
    </xf>
    <xf numFmtId="0" fontId="4" fillId="0" borderId="0" xfId="3"/>
    <xf numFmtId="0" fontId="6" fillId="0" borderId="0" xfId="3" applyFont="1" applyAlignment="1">
      <alignment horizontal="center" vertical="center"/>
    </xf>
    <xf numFmtId="0" fontId="7" fillId="0" borderId="0" xfId="3" applyFont="1"/>
    <xf numFmtId="165" fontId="7" fillId="0" borderId="0" xfId="4" applyNumberFormat="1" applyFont="1" applyBorder="1"/>
    <xf numFmtId="2" fontId="7" fillId="0" borderId="0" xfId="3" applyNumberFormat="1" applyFont="1"/>
    <xf numFmtId="0" fontId="6" fillId="0" borderId="1" xfId="3" applyFont="1" applyBorder="1" applyAlignment="1">
      <alignment horizontal="center" vertical="center"/>
    </xf>
    <xf numFmtId="0" fontId="7" fillId="0" borderId="1" xfId="3" applyFont="1" applyBorder="1"/>
    <xf numFmtId="165" fontId="7" fillId="0" borderId="1" xfId="4" applyNumberFormat="1" applyFont="1" applyBorder="1"/>
    <xf numFmtId="0" fontId="7" fillId="0" borderId="2" xfId="3" applyFont="1" applyBorder="1"/>
    <xf numFmtId="165" fontId="7" fillId="0" borderId="2" xfId="4" applyNumberFormat="1" applyFont="1" applyBorder="1"/>
    <xf numFmtId="2" fontId="7" fillId="0" borderId="1" xfId="3" applyNumberFormat="1" applyFont="1" applyBorder="1"/>
    <xf numFmtId="43" fontId="7" fillId="0" borderId="1" xfId="2" applyFont="1" applyBorder="1" applyAlignment="1">
      <alignment horizontal="center" vertical="center"/>
    </xf>
    <xf numFmtId="43" fontId="7" fillId="0" borderId="2" xfId="2" applyFont="1" applyBorder="1" applyAlignment="1">
      <alignment horizontal="center" vertical="center"/>
    </xf>
    <xf numFmtId="43" fontId="7" fillId="0" borderId="0" xfId="2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7" fillId="0" borderId="0" xfId="3" applyFont="1" applyBorder="1"/>
    <xf numFmtId="2" fontId="7" fillId="0" borderId="0" xfId="3" applyNumberFormat="1" applyFont="1" applyBorder="1"/>
    <xf numFmtId="164" fontId="5" fillId="0" borderId="0" xfId="3" applyNumberFormat="1" applyFont="1" applyBorder="1" applyAlignment="1">
      <alignment horizontal="right"/>
    </xf>
    <xf numFmtId="166" fontId="7" fillId="2" borderId="0" xfId="3" applyNumberFormat="1" applyFont="1" applyFill="1" applyBorder="1" applyAlignment="1">
      <alignment horizontal="right"/>
    </xf>
    <xf numFmtId="165" fontId="5" fillId="0" borderId="2" xfId="4" applyNumberFormat="1" applyFont="1" applyBorder="1"/>
    <xf numFmtId="0" fontId="5" fillId="0" borderId="2" xfId="3" applyFont="1" applyBorder="1"/>
    <xf numFmtId="166" fontId="8" fillId="2" borderId="0" xfId="4" applyNumberFormat="1" applyFont="1" applyFill="1" applyBorder="1"/>
    <xf numFmtId="0" fontId="5" fillId="0" borderId="0" xfId="3" applyFont="1" applyBorder="1" applyAlignment="1">
      <alignment vertical="center" wrapText="1"/>
    </xf>
    <xf numFmtId="164" fontId="10" fillId="0" borderId="0" xfId="4" applyFont="1" applyBorder="1"/>
    <xf numFmtId="0" fontId="5" fillId="0" borderId="0" xfId="0" applyFont="1" applyAlignment="1">
      <alignment vertical="center" wrapText="1"/>
    </xf>
    <xf numFmtId="3" fontId="7" fillId="0" borderId="0" xfId="3" applyNumberFormat="1" applyFont="1" applyBorder="1"/>
    <xf numFmtId="165" fontId="7" fillId="0" borderId="0" xfId="2" applyNumberFormat="1" applyFont="1"/>
    <xf numFmtId="165" fontId="7" fillId="0" borderId="0" xfId="2" applyNumberFormat="1" applyFont="1" applyFill="1"/>
    <xf numFmtId="3" fontId="7" fillId="0" borderId="0" xfId="3" applyNumberFormat="1" applyFont="1" applyFill="1"/>
    <xf numFmtId="43" fontId="7" fillId="0" borderId="3" xfId="2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7" fillId="0" borderId="3" xfId="3" applyFont="1" applyBorder="1"/>
    <xf numFmtId="165" fontId="7" fillId="0" borderId="3" xfId="4" applyNumberFormat="1" applyFont="1" applyBorder="1"/>
    <xf numFmtId="165" fontId="7" fillId="0" borderId="3" xfId="4" applyNumberFormat="1" applyFont="1" applyFill="1" applyBorder="1"/>
    <xf numFmtId="2" fontId="7" fillId="0" borderId="3" xfId="3" applyNumberFormat="1" applyFont="1" applyBorder="1"/>
    <xf numFmtId="3" fontId="7" fillId="0" borderId="3" xfId="3" applyNumberFormat="1" applyFont="1" applyBorder="1"/>
    <xf numFmtId="171" fontId="7" fillId="0" borderId="2" xfId="3" applyNumberFormat="1" applyFont="1" applyBorder="1" applyAlignment="1">
      <alignment horizontal="right"/>
    </xf>
    <xf numFmtId="171" fontId="8" fillId="0" borderId="0" xfId="4" applyNumberFormat="1" applyFont="1" applyBorder="1"/>
    <xf numFmtId="171" fontId="5" fillId="0" borderId="1" xfId="3" applyNumberFormat="1" applyFont="1" applyBorder="1" applyAlignment="1">
      <alignment horizontal="right"/>
    </xf>
    <xf numFmtId="171" fontId="7" fillId="0" borderId="0" xfId="3" applyNumberFormat="1" applyFont="1" applyBorder="1" applyAlignment="1">
      <alignment horizontal="right"/>
    </xf>
    <xf numFmtId="3" fontId="9" fillId="0" borderId="0" xfId="3" applyNumberFormat="1" applyFont="1" applyBorder="1"/>
    <xf numFmtId="3" fontId="7" fillId="0" borderId="2" xfId="3" applyNumberFormat="1" applyFont="1" applyBorder="1"/>
    <xf numFmtId="3" fontId="7" fillId="0" borderId="1" xfId="3" applyNumberFormat="1" applyFont="1" applyBorder="1"/>
    <xf numFmtId="3" fontId="9" fillId="0" borderId="2" xfId="3" applyNumberFormat="1" applyFont="1" applyBorder="1"/>
    <xf numFmtId="171" fontId="11" fillId="0" borderId="3" xfId="4" applyNumberFormat="1" applyFont="1" applyBorder="1"/>
    <xf numFmtId="171" fontId="12" fillId="0" borderId="3" xfId="3" applyNumberFormat="1" applyFont="1" applyBorder="1" applyAlignment="1">
      <alignment horizontal="right"/>
    </xf>
    <xf numFmtId="21" fontId="13" fillId="0" borderId="0" xfId="3" applyNumberFormat="1" applyFont="1" applyBorder="1" applyAlignment="1">
      <alignment horizontal="center" vertical="center"/>
    </xf>
  </cellXfs>
  <cellStyles count="5">
    <cellStyle name="Comma" xfId="2" builtinId="3"/>
    <cellStyle name="Comma 2" xfId="4" xr:uid="{1786E264-DA0B-4B5E-8BD2-AE928186DD84}"/>
    <cellStyle name="Normal" xfId="0" builtinId="0"/>
    <cellStyle name="Normal 2" xfId="3" xr:uid="{36FF86F3-10C3-4D4F-BC7F-AECC741786FD}"/>
    <cellStyle name="Percent" xfId="1" builtinId="5"/>
  </cellStyles>
  <dxfs count="11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3" formatCode="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3" formatCode="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DD860-0661-4419-B213-ECE7FCF2E53D}" name="Table1" displayName="Table1" ref="A1:AI37" totalsRowShown="0" headerRowDxfId="117" dataDxfId="116">
  <autoFilter ref="A1:AI37" xr:uid="{61EF8D47-1FE7-4E5B-B313-4D2325555D0A}"/>
  <tableColumns count="35">
    <tableColumn id="33" xr3:uid="{16257551-8A30-45BC-A129-37CFE9BA10CA}" name="Pipeline" dataDxfId="115"/>
    <tableColumn id="34" xr3:uid="{01F58AFC-D5B9-4D29-81FF-873A4BA25E63}" name="Mapper" dataDxfId="114"/>
    <tableColumn id="1" xr3:uid="{2971DC84-1357-4C0F-8603-403529E644D4}" name="Sample Name" dataDxfId="113"/>
    <tableColumn id="2" xr3:uid="{9F64CC81-1AFF-4AFE-BD66-C48EAF22E68D}" name="Seqs" dataDxfId="112"/>
    <tableColumn id="3" xr3:uid="{C80A6DA4-2D8B-4807-AE1F-2E3AE94D66DC}" name="Length" dataDxfId="111"/>
    <tableColumn id="4" xr3:uid="{91DB5968-B1B6-4A6B-8B3E-FCB703C36638}" name="% GC" dataDxfId="110"/>
    <tableColumn id="5" xr3:uid="{8A5A3432-CB96-4C27-A064-F51D572F4D6D}" name="% Trimmed" dataDxfId="109"/>
    <tableColumn id="6" xr3:uid="{8E3D2A73-EB28-4660-A3BA-963322D8C4E2}" name="Seqs2" dataDxfId="108"/>
    <tableColumn id="7" xr3:uid="{28C23919-08DE-4B42-8F4E-5F626A065E26}" name="Length3" dataDxfId="107"/>
    <tableColumn id="8" xr3:uid="{E76CC59B-140E-4B07-A96C-DD321C1D4BE5}" name="% GC4" dataDxfId="106"/>
    <tableColumn id="35" xr3:uid="{55C88A90-DFF0-4A29-8037-2ED82FBED6DE}" name="% Aligned" dataDxfId="105"/>
    <tableColumn id="9" xr3:uid="{A0E8731D-B504-4A98-80D3-6E941DF419D8}" name="Reads" dataDxfId="104"/>
    <tableColumn id="10" xr3:uid="{69255E7D-D9C4-41BF-9CD1-4448B07BCA3C}" name="Reads Mapped" dataDxfId="103"/>
    <tableColumn id="11" xr3:uid="{33FE1D57-411D-4DF4-BF1F-8F4139BADC1D}" name="Endogenous DNA (%)" dataDxfId="102"/>
    <tableColumn id="12" xr3:uid="{159204F7-43D4-4380-96D8-BAB256CBE016}" name="Reads Mapped5" dataDxfId="101"/>
    <tableColumn id="13" xr3:uid="{5E889B88-45A7-4BA3-8DC8-97A3D0A2C8E5}" name="Post-DeDup Mapped Reads" dataDxfId="100"/>
    <tableColumn id="14" xr3:uid="{8F90F789-2E62-4A13-92E6-C909945C0DCC}" name="ClusterFactor" dataDxfId="99"/>
    <tableColumn id="15" xr3:uid="{61C23CD4-9611-4C02-AC46-C16FF65D16FF}" name="Endogenous DNA Post (%)" dataDxfId="98"/>
    <tableColumn id="16" xr3:uid="{461EA6CD-C0ED-4759-A8BE-40539C091D73}" name="5 Prime C&gt;T 1st base" dataDxfId="97"/>
    <tableColumn id="17" xr3:uid="{1F405CC8-9396-47DB-A146-6B92D1A0B4AD}" name="5 Prime C&gt;T 2nd base" dataDxfId="96"/>
    <tableColumn id="18" xr3:uid="{A056E01E-A6CD-42D0-B185-13C7E2F53135}" name="Mean read length" dataDxfId="95"/>
    <tableColumn id="19" xr3:uid="{9F2B967C-7871-4A7B-BD56-73F725AFD49D}" name="Median read length" dataDxfId="94"/>
    <tableColumn id="20" xr3:uid="{39D01224-C32F-4D94-84E6-81958A651245}" name="MT to Nuclear Ratio" dataDxfId="93"/>
    <tableColumn id="21" xr3:uid="{FDA56486-04EB-4154-B011-ACB93930683F}" name="Aligned" dataDxfId="92"/>
    <tableColumn id="22" xr3:uid="{46880EAE-CF2E-4394-AE9F-8CE16AA6C321}" name="Mean cov" dataDxfId="91"/>
    <tableColumn id="23" xr3:uid="{E43EB4D9-52AE-4BD7-B6AA-0834EA82A9B4}" name="Median cov" dataDxfId="90"/>
    <tableColumn id="24" xr3:uid="{3B91DECC-485F-47B0-8870-811DE0108B68}" name="≥ 1X" dataDxfId="89"/>
    <tableColumn id="25" xr3:uid="{565BA6B5-D970-45B8-850A-DDF4FB696FD3}" name="≥ 2X" dataDxfId="88"/>
    <tableColumn id="26" xr3:uid="{349EAB72-8A9F-4EE2-9625-8FAB50E35D97}" name="≥ 3X" dataDxfId="87"/>
    <tableColumn id="27" xr3:uid="{C9901843-D41D-4BE1-BE2F-C51E04AE5D14}" name="≥ 4X" dataDxfId="86"/>
    <tableColumn id="28" xr3:uid="{ED9BDE7B-8EDE-493D-9B59-4E9F80AD32DB}" name="≥ 5X" dataDxfId="85"/>
    <tableColumn id="29" xr3:uid="{1803A683-FFAC-4402-B47F-34DC7C720469}" name="% GC6" dataDxfId="84"/>
    <tableColumn id="30" xr3:uid="{E9167F1C-A062-4AE4-B01E-3A282EB5721F}" name="Number of SNPs" dataDxfId="83"/>
    <tableColumn id="31" xr3:uid="{99453E81-75E0-4EEE-85D8-13CEEBBA5DB7}" name="Contamination Estimate (Method1_ML)" dataDxfId="82"/>
    <tableColumn id="32" xr3:uid="{A68314E4-155F-409D-BF1E-25D7CE39FC3F}" name="Estimate Error (Method1_ML)" dataDxfId="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D56028-E188-4B1E-8C0A-D5C59E374709}" name="Table2" displayName="Table2" ref="A1:O11" totalsRowShown="0" headerRowDxfId="80" dataDxfId="79" dataCellStyle="Comma">
  <sortState xmlns:xlrd2="http://schemas.microsoft.com/office/spreadsheetml/2017/richdata2" ref="A2:M10">
    <sortCondition ref="A2:A10"/>
    <sortCondition ref="D2:D10"/>
  </sortState>
  <tableColumns count="15">
    <tableColumn id="6" xr3:uid="{784105B5-B4BB-4588-A0F1-0AD264BC15ED}" name="Pipeline" dataDxfId="70" dataCellStyle="Comma"/>
    <tableColumn id="1" xr3:uid="{DFC9469E-40BE-443B-81FF-7449571F2F1F}" name="Mapper" dataDxfId="78"/>
    <tableColumn id="15" xr3:uid="{DC085085-845D-499E-B551-154C04D893D0}" name="Run time" dataDxfId="77"/>
    <tableColumn id="2" xr3:uid="{BDEECEBE-C4DE-4BB4-8038-5D9FBD292131}" name="Sample" dataDxfId="76"/>
    <tableColumn id="3" xr3:uid="{5A9301EF-9142-4073-9D50-8F5AF9BC5A06}" name="Total Reads" dataDxfId="75" dataCellStyle="Comma"/>
    <tableColumn id="4" xr3:uid="{4AB366B6-2439-499F-BE8D-C63A0C7FA1A1}" name="Mapped Reads" dataDxfId="74" dataCellStyle="Comma"/>
    <tableColumn id="12" xr3:uid="{97C1B0B7-198A-4CC3-A6D3-210DBB24A6EB}" name="Post-DeDup Mapped Reads" dataDxfId="73" dataCellStyle="Comma"/>
    <tableColumn id="13" xr3:uid="{EA677C45-3619-427C-A514-3EB28E20C18E}" name="Quality-Trimmed DeDuped Mapped Reads" dataDxfId="72" dataCellStyle="Comma"/>
    <tableColumn id="5" xr3:uid="{F57A2E20-D30E-4A4C-962C-590245E54BAB}" name="Endogenous DNA (%)" dataDxfId="71"/>
    <tableColumn id="7" xr3:uid="{2ABD397D-5ECE-47B1-920C-134CDFE2D63F}" name="5 Prime C&gt;T 1st base"/>
    <tableColumn id="8" xr3:uid="{F09E0FB2-0440-44EB-B03B-BB49EA355B1C}" name="5 Prime C&gt;T 2nd base"/>
    <tableColumn id="10" xr3:uid="{B527FB97-2CD9-44AA-929A-95F4582DD442}" name="Total SNPs" dataDxfId="69" dataCellStyle="Normal 2"/>
    <tableColumn id="11" xr3:uid="{C76390DC-8BB7-4F0D-A4BE-58930EE68394}" name="Filtered SNPs (DP&gt;5)" dataDxfId="68" dataCellStyle="Normal 2"/>
    <tableColumn id="9" xr3:uid="{79564596-4609-478D-8D99-AFB26C1BC3DE}" name="Filtered SNPs (DP&gt;5 and QUAL&gt;20)" dataDxfId="67" dataCellStyle="Normal 2"/>
    <tableColumn id="14" xr3:uid="{6F8EE3C2-336D-4B6F-BA20-7BA16C5D1BC1}" name="Filtered SNPs (DP&gt;5 and QUAL&gt;30)" dataDxfId="66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4D5343-609C-4FDB-B17F-0744275221D1}" name="Table3" displayName="Table3" ref="A1:E11" totalsRowShown="0">
  <autoFilter ref="A1:E11" xr:uid="{31CB7F8B-6CAE-4578-B2D5-3D324BE8999D}"/>
  <sortState xmlns:xlrd2="http://schemas.microsoft.com/office/spreadsheetml/2017/richdata2" ref="A2:E11">
    <sortCondition ref="A1:A11"/>
  </sortState>
  <tableColumns count="5">
    <tableColumn id="1" xr3:uid="{59ECF192-AB2C-4358-A92B-E4C484208E59}" name="file"/>
    <tableColumn id="2" xr3:uid="{9F5762D0-BDA5-44D6-AE97-98C463C4B9BA}" name="total_snps"/>
    <tableColumn id="3" xr3:uid="{879755FF-2599-4B6C-A1A5-FEDC4FF602FC}" name="DP_filtered_snps"/>
    <tableColumn id="4" xr3:uid="{C08ED0F2-7E0A-4D2F-A412-604F3661B5DE}" name="QUAL20_filtered_snps"/>
    <tableColumn id="5" xr3:uid="{2F3D1610-0330-490D-9641-3E1B5938EBE9}" name="QUAL30_filtered_snp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49D720-A360-4A13-B4A7-32BF40EE3DA6}" name="Table4" displayName="Table4" ref="A1:AF10" totalsRowCount="1" headerRowDxfId="32" dataDxfId="33">
  <autoFilter ref="A1:AF9" xr:uid="{A98B0753-5266-463D-86A7-3898EBB31C76}"/>
  <tableColumns count="32">
    <tableColumn id="1" xr3:uid="{7D08B4A4-7D18-48A1-B890-5818A7491B8F}" name="Sample Name" totalsRowLabel="Total" dataDxfId="65" totalsRowDxfId="31"/>
    <tableColumn id="2" xr3:uid="{5BAE1A4A-5038-498A-84D8-062EB1037D47}" name="Seqs" dataDxfId="64" totalsRowDxfId="30"/>
    <tableColumn id="3" xr3:uid="{69321585-121F-481B-B619-4E2DC3AB84BB}" name="Length" dataDxfId="63" totalsRowDxfId="29"/>
    <tableColumn id="4" xr3:uid="{87B7DEF0-93A6-4A2E-B073-BE19F015F157}" name="% GC" dataDxfId="62" totalsRowDxfId="28"/>
    <tableColumn id="5" xr3:uid="{D2B0A68C-F0E6-4C29-AB07-103163E84226}" name="% Trimmed" dataDxfId="61" totalsRowDxfId="27"/>
    <tableColumn id="6" xr3:uid="{DA5AB2C2-E68A-4B46-931B-FC6822D30963}" name="Seqs2" dataDxfId="60" totalsRowDxfId="26"/>
    <tableColumn id="7" xr3:uid="{7BDF824D-FCA2-42F2-9701-45DACBC27B05}" name="Length3" dataDxfId="59" totalsRowDxfId="25"/>
    <tableColumn id="8" xr3:uid="{03D184C6-9A9A-4A9C-8542-49A6DA63B6A5}" name="% GC4" dataDxfId="58" totalsRowDxfId="24"/>
    <tableColumn id="9" xr3:uid="{CD66C5B4-EDC8-4B5D-B7BD-A7FD34694F94}" name="Reads" totalsRowFunction="sum" dataDxfId="57" totalsRowDxfId="23"/>
    <tableColumn id="10" xr3:uid="{D73B07AE-7BB7-4838-BA68-707F9CADFEC3}" name="Reads Mapped" totalsRowFunction="sum" dataDxfId="56" totalsRowDxfId="22"/>
    <tableColumn id="11" xr3:uid="{88CEC60F-1B1D-4DA5-AE47-C86F8F82895B}" name="Endogenous DNA (%)" dataDxfId="55" totalsRowDxfId="21"/>
    <tableColumn id="12" xr3:uid="{4B8F4125-97E4-4D95-9C03-FE419C9B24B2}" name="Reads Mapped5" totalsRowFunction="sum" dataDxfId="54" totalsRowDxfId="20"/>
    <tableColumn id="13" xr3:uid="{4B1F11F0-6A43-4A4F-AE2B-1DD0C7963252}" name="Post-DeDup Mapped Reads" totalsRowFunction="sum" dataDxfId="53" totalsRowDxfId="19"/>
    <tableColumn id="14" xr3:uid="{BC86D3F6-1F6D-41DC-A9A1-035E2EC59053}" name="ClusterFactor" dataDxfId="52" totalsRowDxfId="18"/>
    <tableColumn id="15" xr3:uid="{A3263DB1-1527-4C64-BB76-9AA933870C67}" name="Endogenous DNA Post (%)" dataDxfId="51" totalsRowDxfId="17"/>
    <tableColumn id="16" xr3:uid="{9E16CE9B-534D-492A-A955-ABDB50A406C1}" name="5 Prime C&gt;T 1st base" dataDxfId="50" totalsRowDxfId="16"/>
    <tableColumn id="17" xr3:uid="{FCB267E1-3A0F-4CD1-9710-2BA66FD11677}" name="5 Prime C&gt;T 2nd base" dataDxfId="49" totalsRowDxfId="15"/>
    <tableColumn id="18" xr3:uid="{B78CD8F9-5F7C-4383-BB50-9BDC4DA697F3}" name="Mean read length" dataDxfId="48" totalsRowDxfId="14"/>
    <tableColumn id="19" xr3:uid="{BDAAEAFD-C8A3-4BFB-A736-EBE593581723}" name="Median read length" dataDxfId="47" totalsRowDxfId="13"/>
    <tableColumn id="20" xr3:uid="{5895538B-E2B6-4449-BE3B-2B4C62D6C9BE}" name="MT to Nuclear Ratio" dataDxfId="46" totalsRowDxfId="12"/>
    <tableColumn id="21" xr3:uid="{C3ED486C-0DA1-42C5-9A08-77D364BE290D}" name="Aligned" dataDxfId="45" totalsRowDxfId="11"/>
    <tableColumn id="22" xr3:uid="{31279075-A443-4B70-8910-298918902BB6}" name="Mean cov" dataDxfId="44" totalsRowDxfId="10"/>
    <tableColumn id="23" xr3:uid="{261EE8FE-81BC-4141-B033-8414E6EF212F}" name="Median cov" dataDxfId="43" totalsRowDxfId="9"/>
    <tableColumn id="24" xr3:uid="{CC20123E-CA58-4D54-82EB-99A52BE3DE79}" name="≥ 1X" dataDxfId="42" totalsRowDxfId="8"/>
    <tableColumn id="25" xr3:uid="{4AFEF3AE-340C-45FE-9318-B418748AAE59}" name="≥ 2X" dataDxfId="41" totalsRowDxfId="7"/>
    <tableColumn id="26" xr3:uid="{24899A12-E209-45CC-95B7-FD90528E5486}" name="≥ 3X" dataDxfId="40" totalsRowDxfId="6"/>
    <tableColumn id="27" xr3:uid="{EF28436C-D521-47E3-9D1C-A2816E63E905}" name="≥ 4X" dataDxfId="39" totalsRowDxfId="5"/>
    <tableColumn id="28" xr3:uid="{2771D2F2-AD5C-44B3-8143-3BC9EA396596}" name="≥ 5X" dataDxfId="38" totalsRowDxfId="4"/>
    <tableColumn id="29" xr3:uid="{FF294D83-F400-486E-9DCA-FCBA50457E0A}" name="% GC6" dataDxfId="37" totalsRowDxfId="3"/>
    <tableColumn id="30" xr3:uid="{F34B9EC0-D096-4988-97C2-3DBCE58BDD83}" name="Number of SNPs" dataDxfId="36" totalsRowDxfId="2"/>
    <tableColumn id="31" xr3:uid="{5CDD4214-2B59-43E0-8480-C24160CE70E1}" name="Contamination Estimate (Method1_ML)" dataDxfId="35" totalsRowDxfId="1"/>
    <tableColumn id="32" xr3:uid="{CE3B4079-E66B-4BA5-A7C0-3066055D97E3}" name="Estimate Error (Method1_ML)" totalsRowFunction="sum" dataDxfId="3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FC73-AAD6-4FEC-B947-0C66EBD0413E}">
  <dimension ref="A1:AI37"/>
  <sheetViews>
    <sheetView topLeftCell="B1" workbookViewId="0">
      <selection activeCell="X17" sqref="X17:X23"/>
    </sheetView>
  </sheetViews>
  <sheetFormatPr defaultRowHeight="14.25"/>
  <cols>
    <col min="1" max="1" width="29.3984375" customWidth="1"/>
    <col min="2" max="2" width="12.33203125" bestFit="1" customWidth="1"/>
    <col min="5" max="5" width="12.1328125" customWidth="1"/>
    <col min="7" max="7" width="9.33203125" customWidth="1"/>
    <col min="10" max="10" width="15.06640625" customWidth="1"/>
    <col min="11" max="11" width="20.265625" customWidth="1"/>
    <col min="12" max="12" width="16" customWidth="1"/>
    <col min="13" max="13" width="25.33203125" customWidth="1"/>
    <col min="14" max="14" width="13.73046875" customWidth="1"/>
    <col min="15" max="15" width="24.265625" customWidth="1"/>
    <col min="16" max="16" width="19.46484375" customWidth="1"/>
    <col min="17" max="17" width="20.1328125" customWidth="1"/>
    <col min="18" max="18" width="17.46484375" customWidth="1"/>
    <col min="19" max="20" width="19.06640625" customWidth="1"/>
    <col min="21" max="21" width="9.19921875" customWidth="1"/>
    <col min="22" max="22" width="10.796875" customWidth="1"/>
    <col min="23" max="23" width="12.3984375" customWidth="1"/>
    <col min="30" max="30" width="16.265625" customWidth="1"/>
    <col min="31" max="31" width="35.46484375" customWidth="1"/>
    <col min="32" max="32" width="27.19921875" customWidth="1"/>
  </cols>
  <sheetData>
    <row r="1" spans="1:35">
      <c r="A1" s="1" t="s">
        <v>57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52</v>
      </c>
      <c r="I1" s="1" t="s">
        <v>53</v>
      </c>
      <c r="J1" s="1" t="s">
        <v>54</v>
      </c>
      <c r="K1" s="1" t="s">
        <v>68</v>
      </c>
      <c r="L1" s="1" t="s">
        <v>5</v>
      </c>
      <c r="M1" s="1" t="s">
        <v>6</v>
      </c>
      <c r="N1" s="1" t="s">
        <v>7</v>
      </c>
      <c r="O1" s="1" t="s">
        <v>55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56</v>
      </c>
      <c r="AG1" s="1" t="s">
        <v>24</v>
      </c>
      <c r="AH1" s="1" t="s">
        <v>25</v>
      </c>
      <c r="AI1" s="1" t="s">
        <v>26</v>
      </c>
    </row>
    <row r="2" spans="1:35">
      <c r="A2" s="7" t="s">
        <v>58</v>
      </c>
      <c r="B2" s="7" t="s">
        <v>60</v>
      </c>
      <c r="C2" s="1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>
        <v>112</v>
      </c>
      <c r="AH2" s="2">
        <v>0</v>
      </c>
      <c r="AI2" s="2">
        <v>0</v>
      </c>
    </row>
    <row r="3" spans="1:35">
      <c r="A3" s="7" t="s">
        <v>58</v>
      </c>
      <c r="B3" s="7" t="s">
        <v>60</v>
      </c>
      <c r="C3" s="1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>
        <v>5</v>
      </c>
      <c r="AH3" s="2">
        <v>0</v>
      </c>
      <c r="AI3" s="2">
        <v>0</v>
      </c>
    </row>
    <row r="4" spans="1:35">
      <c r="A4" s="7" t="s">
        <v>58</v>
      </c>
      <c r="B4" s="7" t="s">
        <v>60</v>
      </c>
      <c r="C4" s="1" t="s">
        <v>29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>
        <v>253</v>
      </c>
      <c r="AH4" s="2">
        <v>0</v>
      </c>
      <c r="AI4" s="2">
        <v>0</v>
      </c>
    </row>
    <row r="5" spans="1:35">
      <c r="A5" s="7" t="s">
        <v>58</v>
      </c>
      <c r="B5" s="7" t="s">
        <v>60</v>
      </c>
      <c r="C5" s="1" t="s">
        <v>30</v>
      </c>
      <c r="D5" s="2"/>
      <c r="E5" s="2"/>
      <c r="F5" s="2"/>
      <c r="G5" s="2"/>
      <c r="H5" s="2"/>
      <c r="I5" s="2"/>
      <c r="J5" s="2"/>
      <c r="K5" s="8">
        <f>Table1[[#This Row],[Reads Mapped]]/Table1[[#This Row],[Reads]]</f>
        <v>0.74546706225441417</v>
      </c>
      <c r="L5" s="3">
        <v>4816799</v>
      </c>
      <c r="M5" s="3">
        <v>3590765</v>
      </c>
      <c r="N5" s="2">
        <v>74.55</v>
      </c>
      <c r="O5" s="3">
        <v>2663527</v>
      </c>
      <c r="P5" s="3">
        <v>2225143</v>
      </c>
      <c r="Q5" s="2">
        <v>1.1599999999999999</v>
      </c>
      <c r="R5" s="2">
        <v>55.3</v>
      </c>
      <c r="S5" s="4">
        <v>0.10100000000000001</v>
      </c>
      <c r="T5" s="4">
        <v>0.06</v>
      </c>
      <c r="U5" s="2" t="s">
        <v>31</v>
      </c>
      <c r="V5" s="2" t="s">
        <v>32</v>
      </c>
      <c r="W5" s="5">
        <v>10674.1</v>
      </c>
      <c r="X5" s="3">
        <v>2225143</v>
      </c>
      <c r="Y5" s="2" t="s">
        <v>33</v>
      </c>
      <c r="Z5" s="2" t="s">
        <v>34</v>
      </c>
      <c r="AA5" s="4">
        <v>8.1000000000000003E-2</v>
      </c>
      <c r="AB5" s="4">
        <v>1.0999999999999999E-2</v>
      </c>
      <c r="AC5" s="4">
        <v>2E-3</v>
      </c>
      <c r="AD5" s="4">
        <v>0</v>
      </c>
      <c r="AE5" s="4">
        <v>0</v>
      </c>
      <c r="AF5" s="6">
        <v>0.43</v>
      </c>
      <c r="AG5" s="2"/>
      <c r="AH5" s="2"/>
      <c r="AI5" s="2"/>
    </row>
    <row r="6" spans="1:35">
      <c r="A6" s="7" t="s">
        <v>58</v>
      </c>
      <c r="B6" s="7" t="s">
        <v>60</v>
      </c>
      <c r="C6" s="1" t="s">
        <v>35</v>
      </c>
      <c r="D6" s="2"/>
      <c r="E6" s="2"/>
      <c r="F6" s="2"/>
      <c r="G6" s="2"/>
      <c r="H6" s="2"/>
      <c r="I6" s="2"/>
      <c r="J6" s="2"/>
      <c r="K6" s="8">
        <f>Table1[[#This Row],[Reads Mapped]]/Table1[[#This Row],[Reads]]</f>
        <v>0.63536864386283487</v>
      </c>
      <c r="L6" s="3">
        <v>4816939</v>
      </c>
      <c r="M6" s="3">
        <v>3060532</v>
      </c>
      <c r="N6" s="2">
        <v>63.54</v>
      </c>
      <c r="O6" s="3">
        <v>2286520</v>
      </c>
      <c r="P6" s="3">
        <v>1467969</v>
      </c>
      <c r="Q6" s="2">
        <v>1.36</v>
      </c>
      <c r="R6" s="2">
        <v>47.47</v>
      </c>
      <c r="S6" s="4">
        <v>8.6999999999999994E-2</v>
      </c>
      <c r="T6" s="4">
        <v>5.0999999999999997E-2</v>
      </c>
      <c r="U6" s="2" t="s">
        <v>36</v>
      </c>
      <c r="V6" s="2" t="s">
        <v>32</v>
      </c>
      <c r="W6" s="5">
        <v>12991</v>
      </c>
      <c r="X6" s="3">
        <v>1467969</v>
      </c>
      <c r="Y6" s="2" t="s">
        <v>33</v>
      </c>
      <c r="Z6" s="2" t="s">
        <v>34</v>
      </c>
      <c r="AA6" s="4">
        <v>5.5E-2</v>
      </c>
      <c r="AB6" s="4">
        <v>5.0000000000000001E-3</v>
      </c>
      <c r="AC6" s="4">
        <v>1E-3</v>
      </c>
      <c r="AD6" s="4">
        <v>0</v>
      </c>
      <c r="AE6" s="4">
        <v>0</v>
      </c>
      <c r="AF6" s="6">
        <v>0.44</v>
      </c>
      <c r="AG6" s="2"/>
      <c r="AH6" s="2"/>
      <c r="AI6" s="2"/>
    </row>
    <row r="7" spans="1:35">
      <c r="A7" s="7" t="s">
        <v>58</v>
      </c>
      <c r="B7" s="7" t="s">
        <v>60</v>
      </c>
      <c r="C7" s="1" t="s">
        <v>37</v>
      </c>
      <c r="D7" s="3">
        <v>5000000</v>
      </c>
      <c r="E7" s="2" t="s">
        <v>38</v>
      </c>
      <c r="F7" s="6">
        <v>0.5</v>
      </c>
      <c r="G7" s="4">
        <v>0.97399999999999998</v>
      </c>
      <c r="H7" s="3">
        <v>4816939</v>
      </c>
      <c r="I7" s="2" t="s">
        <v>39</v>
      </c>
      <c r="J7" s="6">
        <v>0.5</v>
      </c>
      <c r="K7" s="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7" t="s">
        <v>58</v>
      </c>
      <c r="B8" s="7" t="s">
        <v>60</v>
      </c>
      <c r="C8" s="1" t="s">
        <v>40</v>
      </c>
      <c r="D8" s="3">
        <v>5000000</v>
      </c>
      <c r="E8" s="2" t="s">
        <v>38</v>
      </c>
      <c r="F8" s="6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7" t="s">
        <v>58</v>
      </c>
      <c r="B9" s="7" t="s">
        <v>60</v>
      </c>
      <c r="C9" s="1" t="s">
        <v>41</v>
      </c>
      <c r="D9" s="3">
        <v>5000000</v>
      </c>
      <c r="E9" s="2" t="s">
        <v>42</v>
      </c>
      <c r="F9" s="6">
        <v>0.45</v>
      </c>
      <c r="G9" s="4">
        <v>0.97399999999999998</v>
      </c>
      <c r="H9" s="3">
        <v>4816799</v>
      </c>
      <c r="I9" s="2" t="s">
        <v>43</v>
      </c>
      <c r="J9" s="6">
        <v>0.45</v>
      </c>
      <c r="K9" s="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7" t="s">
        <v>58</v>
      </c>
      <c r="B10" s="7" t="s">
        <v>60</v>
      </c>
      <c r="C10" s="1" t="s">
        <v>44</v>
      </c>
      <c r="D10" s="3">
        <v>5000000</v>
      </c>
      <c r="E10" s="2" t="s">
        <v>42</v>
      </c>
      <c r="F10" s="6">
        <v>0.46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7" t="s">
        <v>58</v>
      </c>
      <c r="B11" s="7" t="s">
        <v>60</v>
      </c>
      <c r="C11" s="1" t="s">
        <v>45</v>
      </c>
      <c r="D11" s="2"/>
      <c r="E11" s="2"/>
      <c r="F11" s="2"/>
      <c r="G11" s="2"/>
      <c r="H11" s="2"/>
      <c r="I11" s="2"/>
      <c r="J11" s="2"/>
      <c r="K11" s="8">
        <f>Table1[[#This Row],[Reads Mapped]]/Table1[[#This Row],[Reads]]</f>
        <v>0.5648303700327586</v>
      </c>
      <c r="L11" s="3">
        <v>4401286</v>
      </c>
      <c r="M11" s="3">
        <v>2485980</v>
      </c>
      <c r="N11" s="2">
        <v>56.48</v>
      </c>
      <c r="O11" s="3">
        <v>2070830</v>
      </c>
      <c r="P11" s="3">
        <v>292922</v>
      </c>
      <c r="Q11" s="2">
        <v>1.86</v>
      </c>
      <c r="R11" s="2">
        <v>47.05</v>
      </c>
      <c r="S11" s="4">
        <v>7.0000000000000007E-2</v>
      </c>
      <c r="T11" s="4">
        <v>4.2999999999999997E-2</v>
      </c>
      <c r="U11" s="2" t="s">
        <v>46</v>
      </c>
      <c r="V11" s="2" t="s">
        <v>47</v>
      </c>
      <c r="W11" s="5">
        <v>9784.5</v>
      </c>
      <c r="X11" s="3">
        <v>292922</v>
      </c>
      <c r="Y11" s="2" t="s">
        <v>34</v>
      </c>
      <c r="Z11" s="2" t="s">
        <v>34</v>
      </c>
      <c r="AA11" s="4">
        <v>1.4E-2</v>
      </c>
      <c r="AB11" s="4">
        <v>0</v>
      </c>
      <c r="AC11" s="4">
        <v>0</v>
      </c>
      <c r="AD11" s="4">
        <v>0</v>
      </c>
      <c r="AE11" s="4">
        <v>0</v>
      </c>
      <c r="AF11" s="6">
        <v>0.41</v>
      </c>
      <c r="AG11" s="2"/>
      <c r="AH11" s="2"/>
      <c r="AI11" s="2"/>
    </row>
    <row r="12" spans="1:35">
      <c r="A12" s="7" t="s">
        <v>58</v>
      </c>
      <c r="B12" s="7" t="s">
        <v>60</v>
      </c>
      <c r="C12" s="1" t="s">
        <v>48</v>
      </c>
      <c r="D12" s="3">
        <v>5000000</v>
      </c>
      <c r="E12" s="2" t="s">
        <v>49</v>
      </c>
      <c r="F12" s="6">
        <v>0.5</v>
      </c>
      <c r="G12" s="4">
        <v>0.91300000000000003</v>
      </c>
      <c r="H12" s="3">
        <v>4401286</v>
      </c>
      <c r="I12" s="2" t="s">
        <v>50</v>
      </c>
      <c r="J12" s="6">
        <v>0.49</v>
      </c>
      <c r="K12" s="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7" t="s">
        <v>58</v>
      </c>
      <c r="B13" s="7" t="s">
        <v>60</v>
      </c>
      <c r="C13" s="1" t="s">
        <v>51</v>
      </c>
      <c r="D13" s="3">
        <v>5000000</v>
      </c>
      <c r="E13" s="2" t="s">
        <v>49</v>
      </c>
      <c r="F13" s="6">
        <v>0.5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7" t="s">
        <v>66</v>
      </c>
      <c r="B14" s="7" t="s">
        <v>67</v>
      </c>
      <c r="C14" s="1" t="s">
        <v>27</v>
      </c>
      <c r="D14" s="3"/>
      <c r="E14" s="2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>
        <v>109</v>
      </c>
      <c r="AH14" s="2">
        <v>0</v>
      </c>
      <c r="AI14" s="2">
        <v>0</v>
      </c>
    </row>
    <row r="15" spans="1:35">
      <c r="A15" s="7" t="s">
        <v>66</v>
      </c>
      <c r="B15" s="7" t="s">
        <v>67</v>
      </c>
      <c r="C15" s="1" t="s">
        <v>28</v>
      </c>
      <c r="D15" s="3"/>
      <c r="E15" s="2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>
        <v>7</v>
      </c>
      <c r="AH15" s="2">
        <v>0</v>
      </c>
      <c r="AI15" s="2">
        <v>0</v>
      </c>
    </row>
    <row r="16" spans="1:35">
      <c r="A16" s="7" t="s">
        <v>66</v>
      </c>
      <c r="B16" s="7" t="s">
        <v>67</v>
      </c>
      <c r="C16" s="1" t="s">
        <v>29</v>
      </c>
      <c r="D16" s="3"/>
      <c r="E16" s="2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>
        <v>248</v>
      </c>
      <c r="AH16" s="2">
        <v>0</v>
      </c>
      <c r="AI16" s="2">
        <v>0</v>
      </c>
    </row>
    <row r="17" spans="1:35">
      <c r="A17" s="7" t="s">
        <v>66</v>
      </c>
      <c r="B17" s="7" t="s">
        <v>67</v>
      </c>
      <c r="C17" s="1" t="s">
        <v>30</v>
      </c>
      <c r="D17" s="3"/>
      <c r="E17" s="2"/>
      <c r="F17" s="6"/>
      <c r="G17" s="2"/>
      <c r="H17" s="2"/>
      <c r="I17" s="2"/>
      <c r="J17" s="2"/>
      <c r="K17" s="8">
        <f>Table1[[#This Row],[Reads Mapped]]/Table1[[#This Row],[Reads]]</f>
        <v>0.82809445181263275</v>
      </c>
      <c r="L17" s="3">
        <v>4850431</v>
      </c>
      <c r="M17" s="3">
        <v>4016615</v>
      </c>
      <c r="N17" s="2">
        <v>82.81</v>
      </c>
      <c r="O17" s="3">
        <v>2686919</v>
      </c>
      <c r="P17" s="3">
        <v>2244050</v>
      </c>
      <c r="Q17" s="2">
        <v>1.1599999999999999</v>
      </c>
      <c r="R17" s="2">
        <v>55.4</v>
      </c>
      <c r="S17" s="4">
        <v>9.1999999999999998E-2</v>
      </c>
      <c r="T17" s="4">
        <v>5.1999999999999998E-2</v>
      </c>
      <c r="U17" s="2" t="s">
        <v>61</v>
      </c>
      <c r="V17" s="2" t="s">
        <v>62</v>
      </c>
      <c r="W17" s="5">
        <v>10307.200000000001</v>
      </c>
      <c r="X17" s="3">
        <v>2238176</v>
      </c>
      <c r="Y17" s="2" t="s">
        <v>33</v>
      </c>
      <c r="Z17" s="2" t="s">
        <v>34</v>
      </c>
      <c r="AA17" s="4">
        <v>8.3000000000000004E-2</v>
      </c>
      <c r="AB17" s="4">
        <v>1.2E-2</v>
      </c>
      <c r="AC17" s="4">
        <v>2E-3</v>
      </c>
      <c r="AD17" s="4">
        <v>0</v>
      </c>
      <c r="AE17" s="4">
        <v>0</v>
      </c>
      <c r="AF17" s="6">
        <v>0.43</v>
      </c>
      <c r="AG17" s="2"/>
      <c r="AH17" s="2"/>
      <c r="AI17" s="2"/>
    </row>
    <row r="18" spans="1:35">
      <c r="A18" s="7" t="s">
        <v>66</v>
      </c>
      <c r="B18" s="7" t="s">
        <v>67</v>
      </c>
      <c r="C18" s="1" t="s">
        <v>35</v>
      </c>
      <c r="D18" s="3"/>
      <c r="E18" s="2"/>
      <c r="F18" s="6"/>
      <c r="G18" s="2"/>
      <c r="H18" s="2"/>
      <c r="I18" s="2"/>
      <c r="J18" s="2"/>
      <c r="K18" s="8">
        <f>Table1[[#This Row],[Reads Mapped]]/Table1[[#This Row],[Reads]]</f>
        <v>0.70897974417822973</v>
      </c>
      <c r="L18" s="3">
        <v>4849470</v>
      </c>
      <c r="M18" s="3">
        <v>3438176</v>
      </c>
      <c r="N18" s="2">
        <v>70.900000000000006</v>
      </c>
      <c r="O18" s="3">
        <v>2296884</v>
      </c>
      <c r="P18" s="3">
        <v>1482779</v>
      </c>
      <c r="Q18" s="2">
        <v>1.35</v>
      </c>
      <c r="R18" s="2">
        <v>47.36</v>
      </c>
      <c r="S18" s="4">
        <v>7.9000000000000001E-2</v>
      </c>
      <c r="T18" s="4">
        <v>4.3999999999999997E-2</v>
      </c>
      <c r="U18" s="2" t="s">
        <v>63</v>
      </c>
      <c r="V18" s="2" t="s">
        <v>62</v>
      </c>
      <c r="W18" s="5">
        <v>12355.4</v>
      </c>
      <c r="X18" s="3">
        <v>1478471</v>
      </c>
      <c r="Y18" s="2" t="s">
        <v>33</v>
      </c>
      <c r="Z18" s="2" t="s">
        <v>34</v>
      </c>
      <c r="AA18" s="4">
        <v>5.7000000000000002E-2</v>
      </c>
      <c r="AB18" s="4">
        <v>6.0000000000000001E-3</v>
      </c>
      <c r="AC18" s="4">
        <v>1E-3</v>
      </c>
      <c r="AD18" s="4">
        <v>0</v>
      </c>
      <c r="AE18" s="4">
        <v>0</v>
      </c>
      <c r="AF18" s="6">
        <v>0.45</v>
      </c>
      <c r="AG18" s="2"/>
      <c r="AH18" s="2"/>
      <c r="AI18" s="2"/>
    </row>
    <row r="19" spans="1:35">
      <c r="A19" s="7" t="s">
        <v>66</v>
      </c>
      <c r="B19" s="7" t="s">
        <v>67</v>
      </c>
      <c r="C19" s="1" t="s">
        <v>37</v>
      </c>
      <c r="D19" s="3">
        <v>5000000</v>
      </c>
      <c r="E19" s="2" t="s">
        <v>38</v>
      </c>
      <c r="F19" s="6">
        <v>0.5</v>
      </c>
      <c r="G19" s="4">
        <v>0.97399999999999998</v>
      </c>
      <c r="H19" s="3">
        <v>4816939</v>
      </c>
      <c r="I19" s="2" t="s">
        <v>39</v>
      </c>
      <c r="J19" s="6">
        <v>0.5</v>
      </c>
      <c r="K19" s="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7" t="s">
        <v>66</v>
      </c>
      <c r="B20" s="7" t="s">
        <v>67</v>
      </c>
      <c r="C20" s="1" t="s">
        <v>40</v>
      </c>
      <c r="D20" s="3">
        <v>5000000</v>
      </c>
      <c r="E20" s="2" t="s">
        <v>38</v>
      </c>
      <c r="F20" s="6">
        <v>0.5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7" t="s">
        <v>66</v>
      </c>
      <c r="B21" s="7" t="s">
        <v>67</v>
      </c>
      <c r="C21" s="1" t="s">
        <v>41</v>
      </c>
      <c r="D21" s="3">
        <v>5000000</v>
      </c>
      <c r="E21" s="2" t="s">
        <v>42</v>
      </c>
      <c r="F21" s="6">
        <v>0.45</v>
      </c>
      <c r="G21" s="4">
        <v>0.97399999999999998</v>
      </c>
      <c r="H21" s="3">
        <v>4816799</v>
      </c>
      <c r="I21" s="2" t="s">
        <v>43</v>
      </c>
      <c r="J21" s="6">
        <v>0.45</v>
      </c>
      <c r="K21" s="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7" t="s">
        <v>66</v>
      </c>
      <c r="B22" s="7" t="s">
        <v>67</v>
      </c>
      <c r="C22" s="1" t="s">
        <v>44</v>
      </c>
      <c r="D22" s="3">
        <v>5000000</v>
      </c>
      <c r="E22" s="2" t="s">
        <v>42</v>
      </c>
      <c r="F22" s="6">
        <v>0.46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7" t="s">
        <v>66</v>
      </c>
      <c r="B23" s="7" t="s">
        <v>67</v>
      </c>
      <c r="C23" s="1" t="s">
        <v>45</v>
      </c>
      <c r="D23" s="3"/>
      <c r="E23" s="2"/>
      <c r="F23" s="6"/>
      <c r="G23" s="2"/>
      <c r="H23" s="2"/>
      <c r="I23" s="2"/>
      <c r="J23" s="2"/>
      <c r="K23" s="8">
        <f>Table1[[#This Row],[Reads Mapped]]/Table1[[#This Row],[Reads]]</f>
        <v>0.66627596698734248</v>
      </c>
      <c r="L23" s="3">
        <v>4435632</v>
      </c>
      <c r="M23" s="3">
        <v>2955355</v>
      </c>
      <c r="N23" s="2">
        <v>66.63</v>
      </c>
      <c r="O23" s="3">
        <v>2224236</v>
      </c>
      <c r="P23" s="3">
        <v>310423</v>
      </c>
      <c r="Q23" s="2">
        <v>1.86</v>
      </c>
      <c r="R23" s="2">
        <v>50.14</v>
      </c>
      <c r="S23" s="4">
        <v>6.5000000000000002E-2</v>
      </c>
      <c r="T23" s="4">
        <v>3.6999999999999998E-2</v>
      </c>
      <c r="U23" s="2" t="s">
        <v>64</v>
      </c>
      <c r="V23" s="2" t="s">
        <v>65</v>
      </c>
      <c r="W23" s="5">
        <v>10202.4</v>
      </c>
      <c r="X23" s="3">
        <v>308956</v>
      </c>
      <c r="Y23" s="2" t="s">
        <v>34</v>
      </c>
      <c r="Z23" s="2" t="s">
        <v>34</v>
      </c>
      <c r="AA23" s="4">
        <v>1.4999999999999999E-2</v>
      </c>
      <c r="AB23" s="4">
        <v>0</v>
      </c>
      <c r="AC23" s="4">
        <v>0</v>
      </c>
      <c r="AD23" s="4">
        <v>0</v>
      </c>
      <c r="AE23" s="4">
        <v>0</v>
      </c>
      <c r="AF23" s="6">
        <v>0.41</v>
      </c>
      <c r="AG23" s="2"/>
      <c r="AH23" s="2"/>
      <c r="AI23" s="2"/>
    </row>
    <row r="24" spans="1:35">
      <c r="A24" s="7" t="s">
        <v>66</v>
      </c>
      <c r="B24" s="7" t="s">
        <v>67</v>
      </c>
      <c r="C24" s="1" t="s">
        <v>48</v>
      </c>
      <c r="D24" s="3">
        <v>5000000</v>
      </c>
      <c r="E24" s="2" t="s">
        <v>49</v>
      </c>
      <c r="F24" s="6">
        <v>0.5</v>
      </c>
      <c r="G24" s="4">
        <v>0.91300000000000003</v>
      </c>
      <c r="H24" s="3">
        <v>4401286</v>
      </c>
      <c r="I24" s="2" t="s">
        <v>50</v>
      </c>
      <c r="J24" s="6">
        <v>0.49</v>
      </c>
      <c r="K24" s="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7" t="s">
        <v>66</v>
      </c>
      <c r="B25" s="7" t="s">
        <v>67</v>
      </c>
      <c r="C25" s="1" t="s">
        <v>51</v>
      </c>
      <c r="D25" s="3">
        <v>5000000</v>
      </c>
      <c r="E25" s="2" t="s">
        <v>49</v>
      </c>
      <c r="F25" s="6">
        <v>0.5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7" t="s">
        <v>73</v>
      </c>
      <c r="B26" s="7" t="s">
        <v>74</v>
      </c>
      <c r="C26" s="1" t="s">
        <v>27</v>
      </c>
      <c r="D26" s="3"/>
      <c r="E26" s="2"/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>
        <v>72</v>
      </c>
      <c r="AH26" s="2">
        <v>0</v>
      </c>
      <c r="AI26" s="2">
        <v>0</v>
      </c>
    </row>
    <row r="27" spans="1:35">
      <c r="A27" s="7" t="s">
        <v>73</v>
      </c>
      <c r="B27" s="7" t="s">
        <v>74</v>
      </c>
      <c r="C27" s="1" t="s">
        <v>28</v>
      </c>
      <c r="D27" s="3"/>
      <c r="E27" s="2"/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>
        <v>11</v>
      </c>
      <c r="AH27" s="2">
        <v>0</v>
      </c>
      <c r="AI27" s="2">
        <v>0</v>
      </c>
    </row>
    <row r="28" spans="1:35">
      <c r="A28" s="7" t="s">
        <v>73</v>
      </c>
      <c r="B28" s="7" t="s">
        <v>74</v>
      </c>
      <c r="C28" s="1" t="s">
        <v>29</v>
      </c>
      <c r="D28" s="3"/>
      <c r="E28" s="2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>
        <v>171</v>
      </c>
      <c r="AH28" s="2">
        <v>0</v>
      </c>
      <c r="AI28" s="2">
        <v>0</v>
      </c>
    </row>
    <row r="29" spans="1:35">
      <c r="A29" s="7" t="s">
        <v>73</v>
      </c>
      <c r="B29" s="7" t="s">
        <v>74</v>
      </c>
      <c r="C29" s="1" t="s">
        <v>30</v>
      </c>
      <c r="D29" s="3"/>
      <c r="E29" s="2"/>
      <c r="F29" s="6"/>
      <c r="G29" s="2"/>
      <c r="H29" s="2"/>
      <c r="I29" s="2"/>
      <c r="J29" s="2"/>
      <c r="K29" s="4">
        <v>0.82599999999999996</v>
      </c>
      <c r="L29" s="3">
        <v>4816799</v>
      </c>
      <c r="M29" s="3">
        <v>3979468</v>
      </c>
      <c r="N29" s="2">
        <v>82.62</v>
      </c>
      <c r="O29" s="3">
        <v>2406650</v>
      </c>
      <c r="P29" s="3">
        <v>2073401</v>
      </c>
      <c r="Q29" s="2">
        <v>1.1399999999999999</v>
      </c>
      <c r="R29" s="2">
        <v>49.96</v>
      </c>
      <c r="S29" s="4">
        <v>0</v>
      </c>
      <c r="T29" s="4">
        <v>0</v>
      </c>
      <c r="U29" s="2" t="s">
        <v>69</v>
      </c>
      <c r="V29" s="2" t="s">
        <v>70</v>
      </c>
      <c r="W29" s="5">
        <v>7482.8</v>
      </c>
      <c r="X29" s="3">
        <v>2073401</v>
      </c>
      <c r="Y29" s="2" t="s">
        <v>33</v>
      </c>
      <c r="Z29" s="2" t="s">
        <v>34</v>
      </c>
      <c r="AA29" s="4">
        <v>7.9000000000000001E-2</v>
      </c>
      <c r="AB29" s="4">
        <v>0.01</v>
      </c>
      <c r="AC29" s="4">
        <v>2E-3</v>
      </c>
      <c r="AD29" s="4">
        <v>0</v>
      </c>
      <c r="AE29" s="4">
        <v>0</v>
      </c>
      <c r="AF29" s="6">
        <v>0.43</v>
      </c>
      <c r="AG29" s="2"/>
      <c r="AH29" s="2"/>
      <c r="AI29" s="2"/>
    </row>
    <row r="30" spans="1:35">
      <c r="A30" s="7" t="s">
        <v>73</v>
      </c>
      <c r="B30" s="7" t="s">
        <v>74</v>
      </c>
      <c r="C30" s="1" t="s">
        <v>35</v>
      </c>
      <c r="D30" s="3"/>
      <c r="E30" s="2"/>
      <c r="F30" s="6"/>
      <c r="G30" s="2"/>
      <c r="H30" s="2"/>
      <c r="I30" s="2"/>
      <c r="J30" s="2"/>
      <c r="K30" s="4">
        <v>0.70599999999999996</v>
      </c>
      <c r="L30" s="3">
        <v>4816939</v>
      </c>
      <c r="M30" s="3">
        <v>3402689</v>
      </c>
      <c r="N30" s="2">
        <v>70.64</v>
      </c>
      <c r="O30" s="3">
        <v>2018125</v>
      </c>
      <c r="P30" s="3">
        <v>1382916</v>
      </c>
      <c r="Q30" s="2">
        <v>1.31</v>
      </c>
      <c r="R30" s="2">
        <v>41.9</v>
      </c>
      <c r="S30" s="4">
        <v>0</v>
      </c>
      <c r="T30" s="4">
        <v>0</v>
      </c>
      <c r="U30" s="2" t="s">
        <v>71</v>
      </c>
      <c r="V30" s="2" t="s">
        <v>70</v>
      </c>
      <c r="W30" s="5">
        <v>9245</v>
      </c>
      <c r="X30" s="3">
        <v>1382916</v>
      </c>
      <c r="Y30" s="2" t="s">
        <v>33</v>
      </c>
      <c r="Z30" s="2" t="s">
        <v>34</v>
      </c>
      <c r="AA30" s="4">
        <v>5.3999999999999999E-2</v>
      </c>
      <c r="AB30" s="4">
        <v>5.0000000000000001E-3</v>
      </c>
      <c r="AC30" s="4">
        <v>1E-3</v>
      </c>
      <c r="AD30" s="4">
        <v>0</v>
      </c>
      <c r="AE30" s="4">
        <v>0</v>
      </c>
      <c r="AF30" s="6">
        <v>0.45</v>
      </c>
      <c r="AG30" s="2"/>
      <c r="AH30" s="2"/>
      <c r="AI30" s="2"/>
    </row>
    <row r="31" spans="1:35">
      <c r="A31" s="7" t="s">
        <v>73</v>
      </c>
      <c r="B31" s="7" t="s">
        <v>74</v>
      </c>
      <c r="C31" s="1" t="s">
        <v>37</v>
      </c>
      <c r="D31" s="3">
        <v>5000000</v>
      </c>
      <c r="E31" s="2" t="s">
        <v>38</v>
      </c>
      <c r="F31" s="6">
        <v>0.5</v>
      </c>
      <c r="G31" s="4">
        <v>0.97399999999999998</v>
      </c>
      <c r="H31" s="3">
        <v>4816939</v>
      </c>
      <c r="I31" s="2" t="s">
        <v>39</v>
      </c>
      <c r="J31" s="6">
        <v>0.5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7" t="s">
        <v>73</v>
      </c>
      <c r="B32" s="7" t="s">
        <v>74</v>
      </c>
      <c r="C32" s="1" t="s">
        <v>40</v>
      </c>
      <c r="D32" s="3">
        <v>5000000</v>
      </c>
      <c r="E32" s="2" t="s">
        <v>38</v>
      </c>
      <c r="F32" s="6">
        <v>0.5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7" t="s">
        <v>73</v>
      </c>
      <c r="B33" s="7" t="s">
        <v>74</v>
      </c>
      <c r="C33" s="1" t="s">
        <v>41</v>
      </c>
      <c r="D33" s="3">
        <v>5000000</v>
      </c>
      <c r="E33" s="2" t="s">
        <v>42</v>
      </c>
      <c r="F33" s="6">
        <v>0.45</v>
      </c>
      <c r="G33" s="4">
        <v>0.97399999999999998</v>
      </c>
      <c r="H33" s="3">
        <v>4816799</v>
      </c>
      <c r="I33" s="2" t="s">
        <v>43</v>
      </c>
      <c r="J33" s="6">
        <v>0.45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7" t="s">
        <v>73</v>
      </c>
      <c r="B34" s="7" t="s">
        <v>74</v>
      </c>
      <c r="C34" s="1" t="s">
        <v>44</v>
      </c>
      <c r="D34" s="3">
        <v>5000000</v>
      </c>
      <c r="E34" s="2" t="s">
        <v>42</v>
      </c>
      <c r="F34" s="6">
        <v>0.46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7" t="s">
        <v>73</v>
      </c>
      <c r="B35" s="7" t="s">
        <v>74</v>
      </c>
      <c r="C35" s="1" t="s">
        <v>45</v>
      </c>
      <c r="D35" s="3"/>
      <c r="E35" s="2"/>
      <c r="F35" s="6"/>
      <c r="G35" s="2"/>
      <c r="H35" s="2"/>
      <c r="I35" s="2"/>
      <c r="J35" s="2"/>
      <c r="K35" s="4">
        <v>0.66300000000000003</v>
      </c>
      <c r="L35" s="3">
        <v>4401286</v>
      </c>
      <c r="M35" s="3">
        <v>2919798</v>
      </c>
      <c r="N35" s="2">
        <v>66.34</v>
      </c>
      <c r="O35" s="3">
        <v>1698112</v>
      </c>
      <c r="P35" s="3">
        <v>303349</v>
      </c>
      <c r="Q35" s="2">
        <v>1.82</v>
      </c>
      <c r="R35" s="2">
        <v>38.58</v>
      </c>
      <c r="S35" s="4">
        <v>0</v>
      </c>
      <c r="T35" s="4">
        <v>0</v>
      </c>
      <c r="U35" s="2" t="s">
        <v>72</v>
      </c>
      <c r="V35" s="2" t="s">
        <v>65</v>
      </c>
      <c r="W35" s="5">
        <v>8666.1</v>
      </c>
      <c r="X35" s="3">
        <v>303349</v>
      </c>
      <c r="Y35" s="2" t="s">
        <v>34</v>
      </c>
      <c r="Z35" s="2" t="s">
        <v>34</v>
      </c>
      <c r="AA35" s="4">
        <v>1.4999999999999999E-2</v>
      </c>
      <c r="AB35" s="4">
        <v>1E-3</v>
      </c>
      <c r="AC35" s="4">
        <v>0</v>
      </c>
      <c r="AD35" s="4">
        <v>0</v>
      </c>
      <c r="AE35" s="4">
        <v>0</v>
      </c>
      <c r="AF35" s="6">
        <v>0.41</v>
      </c>
      <c r="AG35" s="2"/>
      <c r="AH35" s="2"/>
      <c r="AI35" s="2"/>
    </row>
    <row r="36" spans="1:35">
      <c r="A36" s="7" t="s">
        <v>73</v>
      </c>
      <c r="B36" s="7" t="s">
        <v>74</v>
      </c>
      <c r="C36" s="1" t="s">
        <v>48</v>
      </c>
      <c r="D36" s="3">
        <v>5000000</v>
      </c>
      <c r="E36" s="2" t="s">
        <v>49</v>
      </c>
      <c r="F36" s="6">
        <v>0.5</v>
      </c>
      <c r="G36" s="4">
        <v>0.91300000000000003</v>
      </c>
      <c r="H36" s="3">
        <v>4401286</v>
      </c>
      <c r="I36" s="2" t="s">
        <v>50</v>
      </c>
      <c r="J36" s="6">
        <v>0.49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7" t="s">
        <v>73</v>
      </c>
      <c r="B37" s="7" t="s">
        <v>74</v>
      </c>
      <c r="C37" s="1" t="s">
        <v>51</v>
      </c>
      <c r="D37" s="3">
        <v>5000000</v>
      </c>
      <c r="E37" s="2" t="s">
        <v>49</v>
      </c>
      <c r="F37" s="6">
        <v>0.5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81E7-E3A8-4227-A1D2-12B1DD8CD13B}">
  <dimension ref="A1:O11"/>
  <sheetViews>
    <sheetView workbookViewId="0">
      <selection activeCell="B1" sqref="B1:D1048576"/>
    </sheetView>
  </sheetViews>
  <sheetFormatPr defaultColWidth="11.73046875" defaultRowHeight="15.75"/>
  <cols>
    <col min="1" max="1" width="16.86328125" style="10" customWidth="1"/>
    <col min="2" max="2" width="11" style="10" bestFit="1" customWidth="1"/>
    <col min="3" max="3" width="13.9296875" style="10" customWidth="1"/>
    <col min="4" max="4" width="21.3984375" style="10" bestFit="1" customWidth="1"/>
    <col min="5" max="5" width="15.6640625" style="10" customWidth="1"/>
    <col min="6" max="7" width="18.86328125" style="10" customWidth="1"/>
    <col min="8" max="8" width="21.9296875" style="10" customWidth="1"/>
    <col min="9" max="9" width="16.73046875" style="10" customWidth="1"/>
    <col min="10" max="10" width="13.9296875" style="10" customWidth="1"/>
    <col min="11" max="11" width="14.265625" style="10" customWidth="1"/>
    <col min="12" max="12" width="13.9296875" style="10" customWidth="1"/>
    <col min="13" max="13" width="11.73046875" style="10" customWidth="1"/>
    <col min="14" max="14" width="12.3984375" style="10" customWidth="1"/>
    <col min="15" max="15" width="12.1328125" style="10" customWidth="1"/>
    <col min="16" max="16384" width="11.73046875" style="10"/>
  </cols>
  <sheetData>
    <row r="1" spans="1:15" ht="60">
      <c r="A1" s="9" t="s">
        <v>57</v>
      </c>
      <c r="B1" s="9" t="s">
        <v>59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8</v>
      </c>
      <c r="H1" s="9" t="s">
        <v>119</v>
      </c>
      <c r="I1" s="9" t="s">
        <v>7</v>
      </c>
      <c r="J1" s="32" t="s">
        <v>11</v>
      </c>
      <c r="K1" s="32" t="s">
        <v>12</v>
      </c>
      <c r="L1" s="32" t="s">
        <v>79</v>
      </c>
      <c r="M1" s="32" t="s">
        <v>107</v>
      </c>
      <c r="N1" s="34" t="s">
        <v>108</v>
      </c>
      <c r="O1" s="34" t="s">
        <v>109</v>
      </c>
    </row>
    <row r="2" spans="1:15">
      <c r="A2" s="23" t="s">
        <v>103</v>
      </c>
      <c r="B2" s="24" t="s">
        <v>85</v>
      </c>
      <c r="C2" s="56" t="s">
        <v>86</v>
      </c>
      <c r="D2" s="12" t="s">
        <v>83</v>
      </c>
      <c r="E2" s="13">
        <v>5000000</v>
      </c>
      <c r="F2" s="13">
        <v>2406650</v>
      </c>
      <c r="G2" s="13">
        <v>2073401</v>
      </c>
      <c r="H2" s="13">
        <v>2073401</v>
      </c>
      <c r="I2" s="14">
        <v>82.62</v>
      </c>
      <c r="J2" s="28">
        <v>0</v>
      </c>
      <c r="K2" s="28">
        <v>0</v>
      </c>
      <c r="L2" s="35">
        <v>5984877</v>
      </c>
      <c r="M2" s="35">
        <v>8332</v>
      </c>
      <c r="N2" s="35">
        <v>481</v>
      </c>
      <c r="O2" s="35">
        <v>461</v>
      </c>
    </row>
    <row r="3" spans="1:15">
      <c r="A3" s="23" t="s">
        <v>103</v>
      </c>
      <c r="B3" s="11"/>
      <c r="C3" s="11"/>
      <c r="D3" s="25" t="s">
        <v>82</v>
      </c>
      <c r="E3" s="13">
        <v>5000000</v>
      </c>
      <c r="F3" s="13">
        <v>2018125</v>
      </c>
      <c r="G3" s="13">
        <v>1382916</v>
      </c>
      <c r="H3" s="13">
        <v>1382916</v>
      </c>
      <c r="I3" s="26">
        <v>70.64</v>
      </c>
      <c r="J3" s="31">
        <v>0</v>
      </c>
      <c r="K3" s="31">
        <v>0</v>
      </c>
      <c r="L3" s="35">
        <v>3792364</v>
      </c>
      <c r="M3" s="35">
        <v>6035</v>
      </c>
      <c r="N3" s="35">
        <v>391</v>
      </c>
      <c r="O3" s="35">
        <v>380</v>
      </c>
    </row>
    <row r="4" spans="1:15">
      <c r="A4" s="23" t="s">
        <v>103</v>
      </c>
      <c r="B4" s="15"/>
      <c r="C4" s="15"/>
      <c r="D4" s="16" t="s">
        <v>84</v>
      </c>
      <c r="E4" s="17">
        <v>5000000</v>
      </c>
      <c r="F4" s="17">
        <v>1698112</v>
      </c>
      <c r="G4" s="17">
        <v>303349</v>
      </c>
      <c r="H4" s="17">
        <v>303349</v>
      </c>
      <c r="I4" s="20">
        <v>66.34</v>
      </c>
      <c r="J4" s="28">
        <v>0</v>
      </c>
      <c r="K4" s="28">
        <v>0</v>
      </c>
      <c r="L4" s="35">
        <v>894439</v>
      </c>
      <c r="M4" s="35">
        <v>4091</v>
      </c>
      <c r="N4" s="35">
        <v>150</v>
      </c>
      <c r="O4" s="35">
        <v>133</v>
      </c>
    </row>
    <row r="5" spans="1:15">
      <c r="A5" s="22" t="s">
        <v>104</v>
      </c>
      <c r="B5" s="24" t="s">
        <v>80</v>
      </c>
      <c r="C5" s="24" t="s">
        <v>81</v>
      </c>
      <c r="D5" s="18" t="s">
        <v>83</v>
      </c>
      <c r="E5" s="19">
        <v>5000000</v>
      </c>
      <c r="F5" s="29">
        <v>2686919</v>
      </c>
      <c r="G5" s="29">
        <v>2244050</v>
      </c>
      <c r="H5" s="29">
        <v>2238176</v>
      </c>
      <c r="I5" s="30">
        <v>82.81</v>
      </c>
      <c r="J5" s="46">
        <v>9.1999999999999998E-2</v>
      </c>
      <c r="K5" s="46">
        <v>5.1999999999999998E-2</v>
      </c>
      <c r="L5" s="53">
        <v>7195008</v>
      </c>
      <c r="M5" s="51">
        <v>22023</v>
      </c>
      <c r="N5" s="51">
        <v>1064</v>
      </c>
      <c r="O5" s="51">
        <v>1029</v>
      </c>
    </row>
    <row r="6" spans="1:15">
      <c r="A6" s="23" t="s">
        <v>104</v>
      </c>
      <c r="B6" s="11"/>
      <c r="C6" s="11"/>
      <c r="D6" s="25" t="s">
        <v>82</v>
      </c>
      <c r="E6" s="13">
        <v>5000000</v>
      </c>
      <c r="F6" s="13">
        <v>2296884</v>
      </c>
      <c r="G6" s="13">
        <v>1482779</v>
      </c>
      <c r="H6" s="13">
        <v>1478471</v>
      </c>
      <c r="I6" s="26">
        <v>70.900000000000006</v>
      </c>
      <c r="J6" s="47">
        <v>7.9000000000000001E-2</v>
      </c>
      <c r="K6" s="47">
        <v>4.3999999999999997E-2</v>
      </c>
      <c r="L6" s="35">
        <v>4478256</v>
      </c>
      <c r="M6" s="35">
        <v>15842</v>
      </c>
      <c r="N6" s="35">
        <v>833</v>
      </c>
      <c r="O6" s="35">
        <v>809</v>
      </c>
    </row>
    <row r="7" spans="1:15">
      <c r="A7" s="21" t="s">
        <v>104</v>
      </c>
      <c r="B7" s="15"/>
      <c r="C7" s="15"/>
      <c r="D7" s="16" t="s">
        <v>84</v>
      </c>
      <c r="E7" s="17">
        <v>5000000</v>
      </c>
      <c r="F7" s="17">
        <v>2224236</v>
      </c>
      <c r="G7" s="17">
        <v>310423</v>
      </c>
      <c r="H7" s="17">
        <v>308956</v>
      </c>
      <c r="I7" s="16">
        <v>66.63</v>
      </c>
      <c r="J7" s="48">
        <v>6.5000000000000002E-2</v>
      </c>
      <c r="K7" s="48">
        <v>3.6999999999999998E-2</v>
      </c>
      <c r="L7" s="52">
        <v>977502</v>
      </c>
      <c r="M7" s="52">
        <v>6992</v>
      </c>
      <c r="N7" s="52">
        <v>227</v>
      </c>
      <c r="O7" s="52">
        <v>216</v>
      </c>
    </row>
    <row r="8" spans="1:15">
      <c r="A8" s="23" t="s">
        <v>105</v>
      </c>
      <c r="B8" s="24" t="s">
        <v>87</v>
      </c>
      <c r="C8" s="24" t="s">
        <v>88</v>
      </c>
      <c r="D8" s="25" t="s">
        <v>83</v>
      </c>
      <c r="E8" s="13">
        <v>5000000</v>
      </c>
      <c r="F8" s="13">
        <v>2663527</v>
      </c>
      <c r="G8" s="13">
        <v>2225143</v>
      </c>
      <c r="H8" s="13">
        <v>2225143</v>
      </c>
      <c r="I8" s="26">
        <v>74.55</v>
      </c>
      <c r="J8" s="49">
        <v>8.6999999999999994E-2</v>
      </c>
      <c r="K8" s="49">
        <v>5.0999999999999997E-2</v>
      </c>
      <c r="L8" s="35">
        <v>6743593</v>
      </c>
      <c r="M8" s="50">
        <v>27071</v>
      </c>
      <c r="N8" s="50">
        <v>1453</v>
      </c>
      <c r="O8" s="50">
        <v>1359</v>
      </c>
    </row>
    <row r="9" spans="1:15">
      <c r="A9" s="23" t="s">
        <v>105</v>
      </c>
      <c r="B9" s="11"/>
      <c r="C9" s="11"/>
      <c r="D9" s="25" t="s">
        <v>82</v>
      </c>
      <c r="E9" s="13">
        <v>5000000</v>
      </c>
      <c r="F9" s="13">
        <v>2286520</v>
      </c>
      <c r="G9" s="13">
        <v>1467969</v>
      </c>
      <c r="H9" s="13">
        <v>1467969</v>
      </c>
      <c r="I9" s="26">
        <v>63.54</v>
      </c>
      <c r="J9" s="47">
        <v>0.10100000000000001</v>
      </c>
      <c r="K9" s="47">
        <v>0.06</v>
      </c>
      <c r="L9" s="35">
        <v>4184235</v>
      </c>
      <c r="M9" s="35">
        <v>18500</v>
      </c>
      <c r="N9" s="35">
        <v>1117</v>
      </c>
      <c r="O9" s="35">
        <v>1055</v>
      </c>
    </row>
    <row r="10" spans="1:15" ht="16.149999999999999" thickBot="1">
      <c r="A10" s="39" t="s">
        <v>105</v>
      </c>
      <c r="B10" s="40"/>
      <c r="C10" s="40"/>
      <c r="D10" s="41" t="s">
        <v>84</v>
      </c>
      <c r="E10" s="42">
        <v>5000000</v>
      </c>
      <c r="F10" s="42">
        <v>2070830</v>
      </c>
      <c r="G10" s="42">
        <v>292922</v>
      </c>
      <c r="H10" s="43">
        <v>292922</v>
      </c>
      <c r="I10" s="44">
        <v>56.48</v>
      </c>
      <c r="J10" s="54">
        <v>7.0000000000000007E-2</v>
      </c>
      <c r="K10" s="55">
        <v>4.2999999999999997E-2</v>
      </c>
      <c r="L10" s="45">
        <v>851600</v>
      </c>
      <c r="M10" s="45">
        <v>5346</v>
      </c>
      <c r="N10" s="45">
        <v>238</v>
      </c>
      <c r="O10" s="45">
        <v>228</v>
      </c>
    </row>
    <row r="11" spans="1:15" ht="16.149999999999999" thickTop="1">
      <c r="A11" s="23" t="s">
        <v>110</v>
      </c>
      <c r="B11" s="24" t="s">
        <v>80</v>
      </c>
      <c r="C11" s="11" t="s">
        <v>118</v>
      </c>
      <c r="D11" s="12" t="s">
        <v>111</v>
      </c>
      <c r="E11" s="36">
        <v>160176940</v>
      </c>
      <c r="F11" s="36">
        <v>126480625</v>
      </c>
      <c r="G11" s="36">
        <v>21314906</v>
      </c>
      <c r="H11" s="37">
        <v>21252936</v>
      </c>
      <c r="I11" s="14"/>
      <c r="J11" s="33"/>
      <c r="K11" s="27"/>
      <c r="L11" s="38">
        <v>65933526</v>
      </c>
      <c r="M11" s="38">
        <v>6262420</v>
      </c>
      <c r="N11" s="38">
        <v>88253</v>
      </c>
      <c r="O11" s="38">
        <v>86719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9907-2D8C-4C4D-A6F9-2987F0853742}">
  <dimension ref="A1:E11"/>
  <sheetViews>
    <sheetView workbookViewId="0">
      <selection activeCell="B11" sqref="B11:E11"/>
    </sheetView>
  </sheetViews>
  <sheetFormatPr defaultRowHeight="14.25"/>
  <cols>
    <col min="1" max="1" width="80.3984375" bestFit="1" customWidth="1"/>
    <col min="2" max="2" width="11.33203125" customWidth="1"/>
    <col min="3" max="3" width="16.9296875" customWidth="1"/>
    <col min="4" max="5" width="21.19921875" customWidth="1"/>
  </cols>
  <sheetData>
    <row r="1" spans="1:5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>
      <c r="A2" t="s">
        <v>96</v>
      </c>
      <c r="B2">
        <v>5984877</v>
      </c>
      <c r="C2">
        <v>8332</v>
      </c>
      <c r="D2">
        <v>481</v>
      </c>
      <c r="E2">
        <v>461</v>
      </c>
    </row>
    <row r="3" spans="1:5">
      <c r="A3" t="s">
        <v>94</v>
      </c>
      <c r="B3">
        <v>3792364</v>
      </c>
      <c r="C3">
        <v>6035</v>
      </c>
      <c r="D3">
        <v>391</v>
      </c>
      <c r="E3">
        <v>380</v>
      </c>
    </row>
    <row r="4" spans="1:5">
      <c r="A4" t="s">
        <v>97</v>
      </c>
      <c r="B4">
        <v>894439</v>
      </c>
      <c r="C4">
        <v>4091</v>
      </c>
      <c r="D4">
        <v>150</v>
      </c>
      <c r="E4">
        <v>133</v>
      </c>
    </row>
    <row r="5" spans="1:5">
      <c r="A5" t="s">
        <v>102</v>
      </c>
      <c r="B5">
        <v>7195008</v>
      </c>
      <c r="C5">
        <v>22023</v>
      </c>
      <c r="D5">
        <v>1064</v>
      </c>
      <c r="E5">
        <v>1029</v>
      </c>
    </row>
    <row r="6" spans="1:5">
      <c r="A6" t="s">
        <v>101</v>
      </c>
      <c r="B6">
        <v>4478256</v>
      </c>
      <c r="C6">
        <v>15842</v>
      </c>
      <c r="D6">
        <v>833</v>
      </c>
      <c r="E6">
        <v>809</v>
      </c>
    </row>
    <row r="7" spans="1:5">
      <c r="A7" t="s">
        <v>95</v>
      </c>
      <c r="B7">
        <v>977502</v>
      </c>
      <c r="C7">
        <v>6992</v>
      </c>
      <c r="D7">
        <v>227</v>
      </c>
      <c r="E7">
        <v>216</v>
      </c>
    </row>
    <row r="8" spans="1:5">
      <c r="A8" t="s">
        <v>99</v>
      </c>
      <c r="B8">
        <v>6743593</v>
      </c>
      <c r="C8">
        <v>27071</v>
      </c>
      <c r="D8">
        <v>1453</v>
      </c>
      <c r="E8">
        <v>1359</v>
      </c>
    </row>
    <row r="9" spans="1:5">
      <c r="A9" t="s">
        <v>98</v>
      </c>
      <c r="B9">
        <v>4184235</v>
      </c>
      <c r="C9">
        <v>18500</v>
      </c>
      <c r="D9">
        <v>1117</v>
      </c>
      <c r="E9">
        <v>1055</v>
      </c>
    </row>
    <row r="10" spans="1:5">
      <c r="A10" t="s">
        <v>100</v>
      </c>
      <c r="B10">
        <v>851600</v>
      </c>
      <c r="C10">
        <v>5346</v>
      </c>
      <c r="D10">
        <v>238</v>
      </c>
      <c r="E10">
        <v>228</v>
      </c>
    </row>
    <row r="11" spans="1:5">
      <c r="A11" t="s">
        <v>106</v>
      </c>
      <c r="B11">
        <v>65933526</v>
      </c>
      <c r="C11">
        <v>6262420</v>
      </c>
      <c r="D11">
        <v>88253</v>
      </c>
      <c r="E11">
        <v>86719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4384-823A-46FC-89EA-5FE8AF767AFB}">
  <dimension ref="A1:AF14"/>
  <sheetViews>
    <sheetView tabSelected="1" topLeftCell="L1" workbookViewId="0">
      <selection activeCell="U14" sqref="U14"/>
    </sheetView>
  </sheetViews>
  <sheetFormatPr defaultRowHeight="14.25"/>
  <cols>
    <col min="1" max="1" width="14.265625" customWidth="1"/>
    <col min="2" max="2" width="10.6640625" bestFit="1" customWidth="1"/>
    <col min="5" max="5" width="12.1328125" customWidth="1"/>
    <col min="7" max="7" width="9.33203125" customWidth="1"/>
    <col min="9" max="9" width="10.6640625" bestFit="1" customWidth="1"/>
    <col min="10" max="10" width="15.06640625" customWidth="1"/>
    <col min="11" max="11" width="20.265625" customWidth="1"/>
    <col min="12" max="12" width="16" customWidth="1"/>
    <col min="13" max="13" width="25.33203125" customWidth="1"/>
    <col min="14" max="14" width="13.73046875" customWidth="1"/>
    <col min="15" max="15" width="24.265625" customWidth="1"/>
    <col min="16" max="16" width="19.46484375" customWidth="1"/>
    <col min="17" max="17" width="20.1328125" customWidth="1"/>
    <col min="18" max="18" width="17.46484375" customWidth="1"/>
    <col min="19" max="20" width="19.06640625" customWidth="1"/>
    <col min="21" max="21" width="9.19921875" customWidth="1"/>
    <col min="22" max="22" width="10.796875" customWidth="1"/>
    <col min="23" max="23" width="12.3984375" customWidth="1"/>
    <col min="30" max="30" width="16.265625" customWidth="1"/>
    <col min="31" max="31" width="35.46484375" customWidth="1"/>
    <col min="32" max="32" width="27.1992187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53</v>
      </c>
      <c r="H1" s="1" t="s">
        <v>54</v>
      </c>
      <c r="I1" s="1" t="s">
        <v>5</v>
      </c>
      <c r="J1" s="1" t="s">
        <v>6</v>
      </c>
      <c r="K1" s="1" t="s">
        <v>7</v>
      </c>
      <c r="L1" s="1" t="s">
        <v>55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56</v>
      </c>
      <c r="AD1" s="1" t="s">
        <v>24</v>
      </c>
      <c r="AE1" s="1" t="s">
        <v>25</v>
      </c>
      <c r="AF1" s="1" t="s">
        <v>26</v>
      </c>
    </row>
    <row r="2" spans="1:32">
      <c r="A2" s="1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>
        <v>640</v>
      </c>
      <c r="AE2" s="2">
        <v>0</v>
      </c>
      <c r="AF2" s="2">
        <v>0</v>
      </c>
    </row>
    <row r="3" spans="1:32">
      <c r="A3" s="1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5">
        <v>4413</v>
      </c>
      <c r="AE3" s="2">
        <v>0</v>
      </c>
      <c r="AF3" s="2">
        <v>0</v>
      </c>
    </row>
    <row r="4" spans="1:32">
      <c r="A4" s="1" t="s">
        <v>30</v>
      </c>
      <c r="B4" s="2"/>
      <c r="C4" s="2"/>
      <c r="D4" s="2"/>
      <c r="E4" s="2"/>
      <c r="F4" s="2"/>
      <c r="G4" s="2"/>
      <c r="H4" s="2"/>
      <c r="I4" s="3">
        <v>108411690</v>
      </c>
      <c r="J4" s="3">
        <v>89757891</v>
      </c>
      <c r="K4" s="2">
        <v>82.79</v>
      </c>
      <c r="L4" s="3">
        <v>60068426</v>
      </c>
      <c r="M4" s="3">
        <v>16721222</v>
      </c>
      <c r="N4" s="2">
        <v>1.72</v>
      </c>
      <c r="O4" s="2">
        <v>55.41</v>
      </c>
      <c r="P4" s="4">
        <v>9.2999999999999999E-2</v>
      </c>
      <c r="Q4" s="4">
        <v>5.0999999999999997E-2</v>
      </c>
      <c r="R4" s="2" t="s">
        <v>112</v>
      </c>
      <c r="S4" s="2" t="s">
        <v>113</v>
      </c>
      <c r="T4" s="5">
        <v>2313.4</v>
      </c>
      <c r="U4" s="3">
        <v>21252936</v>
      </c>
      <c r="V4" s="2" t="s">
        <v>114</v>
      </c>
      <c r="W4" s="2" t="s">
        <v>34</v>
      </c>
      <c r="X4" s="4">
        <v>0.46300000000000002</v>
      </c>
      <c r="Y4" s="4">
        <v>0.22</v>
      </c>
      <c r="Z4" s="4">
        <v>0.112</v>
      </c>
      <c r="AA4" s="4">
        <v>0.06</v>
      </c>
      <c r="AB4" s="4">
        <v>3.1E-2</v>
      </c>
      <c r="AC4" s="6">
        <v>0.43</v>
      </c>
      <c r="AD4" s="2"/>
      <c r="AE4" s="2"/>
      <c r="AF4" s="2"/>
    </row>
    <row r="5" spans="1:32">
      <c r="A5" s="1" t="s">
        <v>35</v>
      </c>
      <c r="B5" s="2"/>
      <c r="C5" s="2"/>
      <c r="D5" s="2"/>
      <c r="E5" s="2"/>
      <c r="F5" s="2"/>
      <c r="G5" s="2"/>
      <c r="H5" s="2"/>
      <c r="I5" s="3">
        <v>51765250</v>
      </c>
      <c r="J5" s="3">
        <v>36722734</v>
      </c>
      <c r="K5" s="2">
        <v>70.94</v>
      </c>
      <c r="L5" s="3">
        <v>24523767</v>
      </c>
      <c r="M5" s="3">
        <v>4593684</v>
      </c>
      <c r="N5" s="2">
        <v>1.81</v>
      </c>
      <c r="O5" s="2">
        <v>47.37</v>
      </c>
      <c r="P5" s="4">
        <v>7.9000000000000001E-2</v>
      </c>
      <c r="Q5" s="4">
        <v>4.2999999999999997E-2</v>
      </c>
      <c r="R5" s="2" t="s">
        <v>115</v>
      </c>
      <c r="S5" s="2" t="s">
        <v>116</v>
      </c>
      <c r="T5" s="5">
        <v>5517.3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" t="s">
        <v>37</v>
      </c>
      <c r="B6" s="3">
        <v>53371819</v>
      </c>
      <c r="C6" s="2" t="s">
        <v>38</v>
      </c>
      <c r="D6" s="6">
        <v>0.5</v>
      </c>
      <c r="E6" s="4">
        <v>0.97399999999999998</v>
      </c>
      <c r="F6" s="3">
        <v>51416527</v>
      </c>
      <c r="G6" s="2" t="s">
        <v>39</v>
      </c>
      <c r="H6" s="6">
        <v>0.5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1" t="s">
        <v>40</v>
      </c>
      <c r="B7" s="3">
        <v>53371819</v>
      </c>
      <c r="C7" s="2" t="s">
        <v>38</v>
      </c>
      <c r="D7" s="6">
        <v>0.5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1" t="s">
        <v>41</v>
      </c>
      <c r="B8" s="3">
        <v>111763238</v>
      </c>
      <c r="C8" s="2" t="s">
        <v>42</v>
      </c>
      <c r="D8" s="6">
        <v>0.45</v>
      </c>
      <c r="E8" s="4">
        <v>0.97399999999999998</v>
      </c>
      <c r="F8" s="3">
        <v>107664703</v>
      </c>
      <c r="G8" s="2" t="s">
        <v>43</v>
      </c>
      <c r="H8" s="6">
        <v>0.45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1" t="s">
        <v>44</v>
      </c>
      <c r="B9" s="3">
        <v>111763238</v>
      </c>
      <c r="C9" s="2" t="s">
        <v>42</v>
      </c>
      <c r="D9" s="6">
        <v>0.46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1" t="s">
        <v>117</v>
      </c>
      <c r="B10" s="2"/>
      <c r="C10" s="2"/>
      <c r="D10" s="2"/>
      <c r="E10" s="2"/>
      <c r="F10" s="2"/>
      <c r="G10" s="2"/>
      <c r="H10" s="2"/>
      <c r="I10" s="2">
        <f>SUBTOTAL(109,Table4[Reads])</f>
        <v>160176940</v>
      </c>
      <c r="J10" s="2">
        <f>SUBTOTAL(109,Table4[Reads Mapped])</f>
        <v>126480625</v>
      </c>
      <c r="K10" s="2"/>
      <c r="L10" s="2">
        <f>SUBTOTAL(109,Table4[Reads Mapped5])</f>
        <v>84592193</v>
      </c>
      <c r="M10" s="2">
        <f>SUBTOTAL(109,Table4[Post-DeDup Mapped Reads])</f>
        <v>21314906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>
        <f>SUBTOTAL(109,Table4[Estimate Error (Method1_ML)])</f>
        <v>0</v>
      </c>
    </row>
    <row r="14" spans="1:32">
      <c r="U14">
        <f>U4*290</f>
        <v>6163351440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summary_table</vt:lpstr>
      <vt:lpstr>vcf_stats_31_01_2021</vt:lpstr>
      <vt:lpstr>final_run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Bar</dc:creator>
  <cp:lastModifiedBy>Ido Bar</cp:lastModifiedBy>
  <dcterms:created xsi:type="dcterms:W3CDTF">2021-01-21T01:55:46Z</dcterms:created>
  <dcterms:modified xsi:type="dcterms:W3CDTF">2021-01-30T17:41:18Z</dcterms:modified>
</cp:coreProperties>
</file>