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本科课程\船舶设计原理\大作业\船舶设计原理上学期部分\code\"/>
    </mc:Choice>
  </mc:AlternateContent>
  <xr:revisionPtr revIDLastSave="0" documentId="13_ncr:1_{3D4F508B-28D1-4B0C-9759-2398C5CA79F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满载出港" sheetId="1" r:id="rId1"/>
    <sheet name="满载到港" sheetId="2" r:id="rId2"/>
    <sheet name="压载出港" sheetId="3" r:id="rId3"/>
    <sheet name="压载到港" sheetId="4" r:id="rId4"/>
  </sheets>
  <calcPr calcId="191029"/>
</workbook>
</file>

<file path=xl/calcChain.xml><?xml version="1.0" encoding="utf-8"?>
<calcChain xmlns="http://schemas.openxmlformats.org/spreadsheetml/2006/main">
  <c r="I57" i="1" l="1"/>
  <c r="F29" i="1"/>
  <c r="F30" i="1"/>
  <c r="F31" i="1"/>
  <c r="F32" i="1"/>
  <c r="F33" i="1"/>
  <c r="F34" i="1"/>
  <c r="F35" i="1"/>
  <c r="F36" i="1"/>
  <c r="F37" i="1"/>
  <c r="F38" i="1"/>
  <c r="F39" i="1"/>
  <c r="F40" i="1"/>
  <c r="F28" i="1"/>
  <c r="F41" i="1"/>
  <c r="F64" i="2"/>
  <c r="F55" i="2"/>
  <c r="F50" i="2"/>
  <c r="K75" i="2"/>
  <c r="F75" i="2"/>
  <c r="J74" i="2"/>
  <c r="I74" i="2"/>
  <c r="J73" i="2"/>
  <c r="I73" i="2"/>
  <c r="J72" i="2"/>
  <c r="J75" i="2" s="1"/>
  <c r="I72" i="2"/>
  <c r="K70" i="2"/>
  <c r="K79" i="2" s="1"/>
  <c r="J69" i="2"/>
  <c r="I69" i="2"/>
  <c r="F69" i="2"/>
  <c r="F70" i="2" s="1"/>
  <c r="J68" i="2"/>
  <c r="I68" i="2"/>
  <c r="F68" i="2"/>
  <c r="K66" i="2"/>
  <c r="J65" i="2"/>
  <c r="I65" i="2"/>
  <c r="F65" i="2"/>
  <c r="J64" i="2"/>
  <c r="J66" i="2" s="1"/>
  <c r="I64" i="2"/>
  <c r="K62" i="2"/>
  <c r="J61" i="2"/>
  <c r="I61" i="2"/>
  <c r="F61" i="2"/>
  <c r="J60" i="2"/>
  <c r="I60" i="2"/>
  <c r="F60" i="2"/>
  <c r="J59" i="2"/>
  <c r="I59" i="2"/>
  <c r="J58" i="2"/>
  <c r="I58" i="2"/>
  <c r="J57" i="2"/>
  <c r="I57" i="2"/>
  <c r="F57" i="2"/>
  <c r="J56" i="2"/>
  <c r="I56" i="2"/>
  <c r="F56" i="2"/>
  <c r="J55" i="2"/>
  <c r="I55" i="2"/>
  <c r="I52" i="2"/>
  <c r="F52" i="2"/>
  <c r="I51" i="2"/>
  <c r="F51" i="2"/>
  <c r="K50" i="2"/>
  <c r="K53" i="2" s="1"/>
  <c r="I50" i="2"/>
  <c r="K48" i="2"/>
  <c r="J47" i="2"/>
  <c r="I47" i="2"/>
  <c r="F47" i="2"/>
  <c r="J46" i="2"/>
  <c r="I46" i="2"/>
  <c r="F46" i="2"/>
  <c r="J45" i="2"/>
  <c r="I45" i="2"/>
  <c r="F45" i="2"/>
  <c r="J44" i="2"/>
  <c r="I44" i="2"/>
  <c r="F44" i="2"/>
  <c r="J43" i="2"/>
  <c r="I43" i="2"/>
  <c r="F43" i="2"/>
  <c r="J42" i="2"/>
  <c r="I42" i="2"/>
  <c r="F42" i="2"/>
  <c r="J41" i="2"/>
  <c r="I41" i="2"/>
  <c r="F41" i="2"/>
  <c r="J40" i="2"/>
  <c r="I40" i="2"/>
  <c r="F40" i="2"/>
  <c r="J39" i="2"/>
  <c r="I39" i="2"/>
  <c r="F39" i="2"/>
  <c r="J38" i="2"/>
  <c r="I38" i="2"/>
  <c r="F38" i="2"/>
  <c r="J37" i="2"/>
  <c r="I37" i="2"/>
  <c r="F37" i="2"/>
  <c r="J36" i="2"/>
  <c r="I36" i="2"/>
  <c r="F36" i="2"/>
  <c r="J35" i="2"/>
  <c r="I35" i="2"/>
  <c r="F35" i="2"/>
  <c r="J34" i="2"/>
  <c r="I34" i="2"/>
  <c r="F34" i="2"/>
  <c r="J33" i="2"/>
  <c r="I33" i="2"/>
  <c r="F33" i="2"/>
  <c r="J32" i="2"/>
  <c r="I32" i="2"/>
  <c r="F32" i="2"/>
  <c r="J31" i="2"/>
  <c r="I31" i="2"/>
  <c r="F31" i="2"/>
  <c r="J30" i="2"/>
  <c r="I30" i="2"/>
  <c r="F30" i="2"/>
  <c r="J29" i="2"/>
  <c r="I29" i="2"/>
  <c r="F29" i="2"/>
  <c r="J28" i="2"/>
  <c r="I28" i="2"/>
  <c r="F28" i="2"/>
  <c r="J27" i="2"/>
  <c r="I27" i="2"/>
  <c r="F27" i="2"/>
  <c r="J26" i="2"/>
  <c r="I26" i="2"/>
  <c r="F26" i="2"/>
  <c r="J25" i="2"/>
  <c r="I25" i="2"/>
  <c r="F25" i="2"/>
  <c r="J24" i="2"/>
  <c r="I24" i="2"/>
  <c r="F24" i="2"/>
  <c r="J23" i="2"/>
  <c r="I23" i="2"/>
  <c r="F23" i="2"/>
  <c r="J22" i="2"/>
  <c r="I22" i="2"/>
  <c r="F22" i="2"/>
  <c r="J21" i="2"/>
  <c r="I21" i="2"/>
  <c r="F21" i="2"/>
  <c r="J20" i="2"/>
  <c r="I20" i="2"/>
  <c r="F20" i="2"/>
  <c r="J19" i="2"/>
  <c r="I19" i="2"/>
  <c r="F19" i="2"/>
  <c r="J18" i="2"/>
  <c r="I18" i="2"/>
  <c r="F18" i="2"/>
  <c r="J17" i="2"/>
  <c r="I17" i="2"/>
  <c r="F17" i="2"/>
  <c r="J16" i="2"/>
  <c r="I16" i="2"/>
  <c r="F16" i="2"/>
  <c r="J15" i="2"/>
  <c r="I15" i="2"/>
  <c r="F15" i="2"/>
  <c r="J14" i="2"/>
  <c r="I14" i="2"/>
  <c r="F14" i="2"/>
  <c r="K12" i="2"/>
  <c r="J11" i="2"/>
  <c r="I11" i="2"/>
  <c r="E11" i="2"/>
  <c r="F11" i="2" s="1"/>
  <c r="J10" i="2"/>
  <c r="I10" i="2"/>
  <c r="E10" i="2"/>
  <c r="F10" i="2" s="1"/>
  <c r="J9" i="2"/>
  <c r="I9" i="2"/>
  <c r="E9" i="2"/>
  <c r="F9" i="2" s="1"/>
  <c r="J8" i="2"/>
  <c r="I8" i="2"/>
  <c r="E8" i="2"/>
  <c r="F8" i="2" s="1"/>
  <c r="J7" i="2"/>
  <c r="I7" i="2"/>
  <c r="E7" i="2"/>
  <c r="F7" i="2" s="1"/>
  <c r="J6" i="2"/>
  <c r="I6" i="2"/>
  <c r="E6" i="2"/>
  <c r="F6" i="2" s="1"/>
  <c r="J5" i="2"/>
  <c r="I5" i="2"/>
  <c r="E5" i="2"/>
  <c r="F5" i="2" s="1"/>
  <c r="K53" i="1"/>
  <c r="F47" i="1"/>
  <c r="F46" i="1"/>
  <c r="F45" i="1"/>
  <c r="F44" i="1"/>
  <c r="F56" i="1"/>
  <c r="F57" i="1"/>
  <c r="F60" i="1"/>
  <c r="F61" i="1"/>
  <c r="F55" i="1"/>
  <c r="E6" i="1"/>
  <c r="E7" i="1"/>
  <c r="F7" i="1" s="1"/>
  <c r="E8" i="1"/>
  <c r="F8" i="1" s="1"/>
  <c r="E9" i="1"/>
  <c r="E10" i="1"/>
  <c r="E11" i="1"/>
  <c r="E5" i="1"/>
  <c r="K79" i="3"/>
  <c r="F79" i="3"/>
  <c r="F75" i="3"/>
  <c r="K70" i="3"/>
  <c r="J69" i="3"/>
  <c r="F69" i="3"/>
  <c r="J68" i="3"/>
  <c r="F68" i="3"/>
  <c r="F70" i="3" s="1"/>
  <c r="K66" i="3"/>
  <c r="J65" i="3"/>
  <c r="H65" i="3"/>
  <c r="F65" i="3"/>
  <c r="J64" i="3"/>
  <c r="F64" i="3"/>
  <c r="F66" i="3" s="1"/>
  <c r="K62" i="3"/>
  <c r="F61" i="3"/>
  <c r="F60" i="3"/>
  <c r="F59" i="3"/>
  <c r="F58" i="3"/>
  <c r="F57" i="3"/>
  <c r="F56" i="3"/>
  <c r="F55" i="3"/>
  <c r="F54" i="3"/>
  <c r="F53" i="3"/>
  <c r="F52" i="3"/>
  <c r="F51" i="3"/>
  <c r="F50" i="3"/>
  <c r="F62" i="3" s="1"/>
  <c r="K48" i="3"/>
  <c r="F47" i="3"/>
  <c r="F46" i="3"/>
  <c r="F45" i="3"/>
  <c r="F48" i="3" s="1"/>
  <c r="K43" i="3"/>
  <c r="F43" i="3"/>
  <c r="J73" i="1"/>
  <c r="J75" i="1" s="1"/>
  <c r="J74" i="1"/>
  <c r="J72" i="1"/>
  <c r="I73" i="1"/>
  <c r="I74" i="1"/>
  <c r="I72" i="1"/>
  <c r="I75" i="1" s="1"/>
  <c r="J69" i="1"/>
  <c r="J68" i="1"/>
  <c r="I69" i="1"/>
  <c r="I68" i="1"/>
  <c r="F69" i="1"/>
  <c r="F68" i="1"/>
  <c r="J64" i="1"/>
  <c r="F65" i="1"/>
  <c r="I64" i="1"/>
  <c r="J65" i="1"/>
  <c r="I65" i="1"/>
  <c r="F64" i="1"/>
  <c r="J56" i="1"/>
  <c r="J57" i="1"/>
  <c r="J44" i="1"/>
  <c r="J45" i="1"/>
  <c r="J46" i="1"/>
  <c r="J47" i="1"/>
  <c r="J60" i="1"/>
  <c r="J61" i="1"/>
  <c r="J58" i="1"/>
  <c r="J59" i="1"/>
  <c r="J55" i="1"/>
  <c r="I56" i="1"/>
  <c r="I44" i="1"/>
  <c r="I45" i="1"/>
  <c r="I46" i="1"/>
  <c r="I47" i="1"/>
  <c r="I60" i="1"/>
  <c r="I61" i="1"/>
  <c r="I58" i="1"/>
  <c r="I59" i="1"/>
  <c r="I55" i="1"/>
  <c r="J51" i="1"/>
  <c r="J52" i="1"/>
  <c r="J50" i="1"/>
  <c r="I51" i="1"/>
  <c r="I52" i="1"/>
  <c r="I50" i="1"/>
  <c r="F50" i="1"/>
  <c r="F52" i="1"/>
  <c r="F51" i="1"/>
  <c r="K12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2" i="1"/>
  <c r="F43" i="1"/>
  <c r="F14" i="1"/>
  <c r="J6" i="1"/>
  <c r="J7" i="1"/>
  <c r="J8" i="1"/>
  <c r="J9" i="1"/>
  <c r="J10" i="1"/>
  <c r="J11" i="1"/>
  <c r="J5" i="1"/>
  <c r="I6" i="1"/>
  <c r="I7" i="1"/>
  <c r="I8" i="1"/>
  <c r="I9" i="1"/>
  <c r="I10" i="1"/>
  <c r="I11" i="1"/>
  <c r="I5" i="1"/>
  <c r="F11" i="1"/>
  <c r="F6" i="1"/>
  <c r="F9" i="1"/>
  <c r="F10" i="1"/>
  <c r="F5" i="1"/>
  <c r="I79" i="4"/>
  <c r="F79" i="4"/>
  <c r="I75" i="4"/>
  <c r="F75" i="4"/>
  <c r="I70" i="4"/>
  <c r="F70" i="4"/>
  <c r="I66" i="4"/>
  <c r="F66" i="4"/>
  <c r="I62" i="4"/>
  <c r="F62" i="4"/>
  <c r="I47" i="4"/>
  <c r="F47" i="4"/>
  <c r="I43" i="4"/>
  <c r="F43" i="4"/>
  <c r="K75" i="1"/>
  <c r="F75" i="1"/>
  <c r="K70" i="1"/>
  <c r="F70" i="1"/>
  <c r="K66" i="1"/>
  <c r="K62" i="1"/>
  <c r="K48" i="1"/>
  <c r="K79" i="1" l="1"/>
  <c r="F53" i="1"/>
  <c r="F53" i="2"/>
  <c r="I48" i="2"/>
  <c r="I75" i="2"/>
  <c r="I62" i="2"/>
  <c r="J70" i="2"/>
  <c r="J48" i="2"/>
  <c r="J62" i="2"/>
  <c r="F62" i="2"/>
  <c r="J53" i="2"/>
  <c r="G12" i="2"/>
  <c r="F12" i="2"/>
  <c r="H12" i="2"/>
  <c r="J12" i="2"/>
  <c r="I12" i="2"/>
  <c r="I53" i="2"/>
  <c r="F66" i="2"/>
  <c r="F48" i="2"/>
  <c r="I66" i="2"/>
  <c r="I70" i="2"/>
  <c r="J53" i="1"/>
  <c r="I48" i="1"/>
  <c r="J70" i="1"/>
  <c r="I70" i="1"/>
  <c r="I66" i="1"/>
  <c r="J66" i="1"/>
  <c r="I53" i="1"/>
  <c r="J48" i="1"/>
  <c r="F66" i="1"/>
  <c r="J62" i="1"/>
  <c r="I62" i="1"/>
  <c r="J12" i="1"/>
  <c r="G12" i="1"/>
  <c r="H12" i="1"/>
  <c r="I12" i="1"/>
  <c r="F12" i="1"/>
  <c r="F62" i="1"/>
  <c r="F48" i="1"/>
  <c r="J78" i="2" l="1"/>
  <c r="I78" i="2"/>
  <c r="F78" i="2"/>
  <c r="F78" i="1"/>
  <c r="J78" i="1"/>
  <c r="I78" i="1"/>
  <c r="J79" i="2" l="1"/>
  <c r="I79" i="2"/>
  <c r="F79" i="2"/>
  <c r="F79" i="1"/>
  <c r="J79" i="1"/>
  <c r="I79" i="1"/>
</calcChain>
</file>

<file path=xl/sharedStrings.xml><?xml version="1.0" encoding="utf-8"?>
<sst xmlns="http://schemas.openxmlformats.org/spreadsheetml/2006/main" count="796" uniqueCount="141">
  <si>
    <t>项目</t>
  </si>
  <si>
    <t>位置</t>
  </si>
  <si>
    <t>舱容</t>
  </si>
  <si>
    <t>密度</t>
  </si>
  <si>
    <t>重量</t>
  </si>
  <si>
    <t>重心位置</t>
  </si>
  <si>
    <t>自由液面惯性矩</t>
  </si>
  <si>
    <t>LCG</t>
  </si>
  <si>
    <t>VCG</t>
  </si>
  <si>
    <t>单位</t>
  </si>
  <si>
    <t>(m3)</t>
  </si>
  <si>
    <t>（％）</t>
  </si>
  <si>
    <t>(t/m^3)</t>
  </si>
  <si>
    <t>(t)</t>
  </si>
  <si>
    <t>(m)</t>
  </si>
  <si>
    <t>(t·m)</t>
  </si>
  <si>
    <t>货舱</t>
  </si>
  <si>
    <t>No.1Cargo hold</t>
  </si>
  <si>
    <t>#214-#243</t>
  </si>
  <si>
    <t>No.2Cargo hold</t>
  </si>
  <si>
    <t>#184-#213</t>
  </si>
  <si>
    <t>No.3Cargo hold</t>
  </si>
  <si>
    <t>#154-#183</t>
  </si>
  <si>
    <t>No.4Cargo hold</t>
  </si>
  <si>
    <t>#124-#153</t>
  </si>
  <si>
    <t>No.5Cargo hold</t>
  </si>
  <si>
    <t>#94-#123</t>
  </si>
  <si>
    <t>No.6Cargo hold</t>
  </si>
  <si>
    <t>#64-#93</t>
  </si>
  <si>
    <t>No.7Cargo hold</t>
  </si>
  <si>
    <t>#35-#63</t>
  </si>
  <si>
    <t>压载</t>
  </si>
  <si>
    <t>No.1双层底压载舱（左）</t>
  </si>
  <si>
    <t>No.1双层底压载舱（右）</t>
  </si>
  <si>
    <t>No.2双层底压载舱（左）</t>
  </si>
  <si>
    <t>#63-#93</t>
  </si>
  <si>
    <t>No.2双层底压载舱（右）</t>
  </si>
  <si>
    <t>No.3双层底压载舱（左）</t>
  </si>
  <si>
    <t>#93-#123</t>
  </si>
  <si>
    <t>No.3双层底压载舱（右）</t>
  </si>
  <si>
    <t>No.4双层底压载舱（左）</t>
  </si>
  <si>
    <t>#123-#153</t>
  </si>
  <si>
    <t>No.4双层底压载舱（右）</t>
  </si>
  <si>
    <t>No.5双层底压载舱（左）</t>
  </si>
  <si>
    <t>#153-#213</t>
  </si>
  <si>
    <t>No.5双层底压载舱（右）</t>
  </si>
  <si>
    <t>No.6双层底压载舱（左）</t>
  </si>
  <si>
    <t>#213-#243</t>
  </si>
  <si>
    <t>No.6双层底压载舱（右）</t>
  </si>
  <si>
    <t>No.7双层底压载舱（左）</t>
  </si>
  <si>
    <t>No.7双层底压载舱（右）</t>
  </si>
  <si>
    <t>No.1侧压载舱（左）</t>
  </si>
  <si>
    <t>No.1侧压载舱（右）</t>
  </si>
  <si>
    <t>No.2侧压载舱（左）</t>
  </si>
  <si>
    <t>No.2侧压载舱（右）</t>
  </si>
  <si>
    <t>No.3侧压载舱（左）</t>
  </si>
  <si>
    <t>No.3侧压载舱（右）</t>
  </si>
  <si>
    <t>No.4侧压载舱（左）</t>
  </si>
  <si>
    <t>No.4侧压载舱（右）</t>
  </si>
  <si>
    <t>No.5侧压载舱（左）</t>
  </si>
  <si>
    <t>#153-#183</t>
  </si>
  <si>
    <t>No.5侧压载舱（右）</t>
  </si>
  <si>
    <t>No.6侧压载舱（左）</t>
  </si>
  <si>
    <t>#183-#213</t>
  </si>
  <si>
    <t>No.6侧压载舱（右）</t>
  </si>
  <si>
    <t>No.7侧压载舱（左）</t>
  </si>
  <si>
    <t>No.7侧压载舱（右）</t>
  </si>
  <si>
    <t>No.1顶压载舱（左）</t>
  </si>
  <si>
    <t>#215-#242</t>
  </si>
  <si>
    <t>No.1顶压载舱（右）</t>
  </si>
  <si>
    <t>小计</t>
  </si>
  <si>
    <t>淡水</t>
  </si>
  <si>
    <t>淡水舱（左）</t>
  </si>
  <si>
    <t>#0-#9</t>
  </si>
  <si>
    <t>淡水舱（右）</t>
  </si>
  <si>
    <t>燃油</t>
  </si>
  <si>
    <t>柴油舱（左）</t>
  </si>
  <si>
    <t>#32-#34</t>
  </si>
  <si>
    <t>柴油舱（右）</t>
  </si>
  <si>
    <t>燃油溢舱</t>
  </si>
  <si>
    <t>#20-#29</t>
  </si>
  <si>
    <t>No.1 燃油沉淀舱</t>
  </si>
  <si>
    <t>#24-#29</t>
  </si>
  <si>
    <t>#29-#34</t>
  </si>
  <si>
    <t>No.1 燃油舱（左）</t>
  </si>
  <si>
    <t>No.1 燃油舱（右）</t>
  </si>
  <si>
    <t>No.2 燃油舱（左）</t>
  </si>
  <si>
    <t>#93-#153</t>
  </si>
  <si>
    <t>No.2 燃油舱（右）</t>
  </si>
  <si>
    <t>No.3 燃油舱（左）</t>
  </si>
  <si>
    <t>No.3 燃油舱（右）</t>
  </si>
  <si>
    <t>No.4 燃油舱（左）</t>
  </si>
  <si>
    <t>#24-#34</t>
  </si>
  <si>
    <t>No.4 燃油舱（右）</t>
  </si>
  <si>
    <t>滑油</t>
  </si>
  <si>
    <t>滑油污油舱</t>
  </si>
  <si>
    <t>#28-#34</t>
  </si>
  <si>
    <t>滑油循环舱</t>
  </si>
  <si>
    <t>#20-#32</t>
  </si>
  <si>
    <t>污油和其他</t>
  </si>
  <si>
    <t>舱底水分离舱</t>
  </si>
  <si>
    <t>燃油污油舱</t>
  </si>
  <si>
    <t>生活用品</t>
  </si>
  <si>
    <t>食品</t>
  </si>
  <si>
    <t>#9-#28</t>
  </si>
  <si>
    <t>备品、备件（储藏室）</t>
  </si>
  <si>
    <t>#22-#26</t>
  </si>
  <si>
    <t>行李</t>
  </si>
  <si>
    <t>#22-#36</t>
  </si>
  <si>
    <t>空船重量</t>
  </si>
  <si>
    <t>载重量</t>
  </si>
  <si>
    <t>排水量</t>
  </si>
  <si>
    <t>蒸馏水舱</t>
    <phoneticPr fontId="8" type="noConversion"/>
  </si>
  <si>
    <t>#9-#11</t>
    <phoneticPr fontId="8" type="noConversion"/>
  </si>
  <si>
    <t>——</t>
    <phoneticPr fontId="8" type="noConversion"/>
  </si>
  <si>
    <t>形心位置</t>
    <phoneticPr fontId="8" type="noConversion"/>
  </si>
  <si>
    <t>重心位置</t>
    <phoneticPr fontId="8" type="noConversion"/>
  </si>
  <si>
    <t>LCG</t>
    <phoneticPr fontId="8" type="noConversion"/>
  </si>
  <si>
    <t>VCG</t>
    <phoneticPr fontId="8" type="noConversion"/>
  </si>
  <si>
    <t>(m)</t>
    <phoneticPr fontId="8" type="noConversion"/>
  </si>
  <si>
    <t>-</t>
    <phoneticPr fontId="8" type="noConversion"/>
  </si>
  <si>
    <t>压载舱</t>
    <phoneticPr fontId="8" type="noConversion"/>
  </si>
  <si>
    <t>No.1 燃油沉淀舱</t>
    <phoneticPr fontId="8" type="noConversion"/>
  </si>
  <si>
    <t>No.2 燃油沉淀舱</t>
    <phoneticPr fontId="8" type="noConversion"/>
  </si>
  <si>
    <t>纵剖面积分获得的体积，暂时无法获得10%时的重心位置</t>
    <phoneticPr fontId="8" type="noConversion"/>
  </si>
  <si>
    <t>No.1 燃油舱（左）</t>
    <phoneticPr fontId="8" type="noConversion"/>
  </si>
  <si>
    <t>No.2 燃油舱（右）</t>
    <phoneticPr fontId="8" type="noConversion"/>
  </si>
  <si>
    <t>No.1 燃油舱（右）</t>
    <phoneticPr fontId="8" type="noConversion"/>
  </si>
  <si>
    <t>No.2 燃油舱（左）</t>
    <phoneticPr fontId="8" type="noConversion"/>
  </si>
  <si>
    <t>No.2 顶压载舱（左）</t>
    <phoneticPr fontId="8" type="noConversion"/>
  </si>
  <si>
    <t>No.2 顶压载舱（右）</t>
    <phoneticPr fontId="8" type="noConversion"/>
  </si>
  <si>
    <t>No.3 顶压载舱（左）</t>
    <phoneticPr fontId="8" type="noConversion"/>
  </si>
  <si>
    <t>No.3 顶压载舱（右）</t>
    <phoneticPr fontId="8" type="noConversion"/>
  </si>
  <si>
    <t>柴油舱</t>
    <phoneticPr fontId="8" type="noConversion"/>
  </si>
  <si>
    <t>-</t>
    <phoneticPr fontId="8" type="noConversion"/>
  </si>
  <si>
    <t>修改前的压载舱形心坐标顺序颠倒，已修改，可对比肋位范围和形心纵坐标大小确认</t>
    <phoneticPr fontId="8" type="noConversion"/>
  </si>
  <si>
    <t>侧压载舱1的体积修改前由于jupyter文件中的面积比量错，导致错误，已修改</t>
    <phoneticPr fontId="8" type="noConversion"/>
  </si>
  <si>
    <t>利用离散剖面的方法进行了重新计算，计算过程在jupyter文件中有</t>
    <phoneticPr fontId="8" type="noConversion"/>
  </si>
  <si>
    <t>数值微调</t>
    <phoneticPr fontId="8" type="noConversion"/>
  </si>
  <si>
    <t>根据设计船设计尺寸重新进行了计算</t>
    <phoneticPr fontId="8" type="noConversion"/>
  </si>
  <si>
    <t>燃油舱修改后随之改动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</si>
</sst>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7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>
      <alignment vertical="center"/>
    </xf>
    <xf numFmtId="0" fontId="9" fillId="2" borderId="3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11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2" fillId="6" borderId="0" xfId="0" applyFont="1" applyFill="1">
      <alignment vertical="center"/>
    </xf>
    <xf numFmtId="0" fontId="9" fillId="6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A46" workbookViewId="0">
      <selection activeCell="F65" sqref="F65"/>
    </sheetView>
  </sheetViews>
  <sheetFormatPr defaultColWidth="9" defaultRowHeight="14" x14ac:dyDescent="0.25"/>
  <cols>
    <col min="1" max="1" width="24.36328125" style="21" customWidth="1"/>
    <col min="2" max="3" width="11.54296875" style="29" customWidth="1"/>
    <col min="4" max="10" width="9" style="29"/>
    <col min="11" max="11" width="15.7265625" style="29" bestFit="1" customWidth="1"/>
  </cols>
  <sheetData>
    <row r="1" spans="1:11" x14ac:dyDescent="0.25">
      <c r="A1" s="61" t="s">
        <v>0</v>
      </c>
      <c r="B1" s="56" t="s">
        <v>1</v>
      </c>
      <c r="C1" s="62" t="s">
        <v>2</v>
      </c>
      <c r="D1" s="56" t="s">
        <v>2</v>
      </c>
      <c r="E1" s="56" t="s">
        <v>3</v>
      </c>
      <c r="F1" s="56" t="s">
        <v>4</v>
      </c>
      <c r="G1" s="56" t="s">
        <v>115</v>
      </c>
      <c r="H1" s="56"/>
      <c r="I1" s="56" t="s">
        <v>116</v>
      </c>
      <c r="J1" s="56"/>
      <c r="K1" s="56" t="s">
        <v>6</v>
      </c>
    </row>
    <row r="2" spans="1:11" x14ac:dyDescent="0.25">
      <c r="A2" s="61"/>
      <c r="B2" s="56"/>
      <c r="C2" s="63"/>
      <c r="D2" s="56"/>
      <c r="E2" s="56"/>
      <c r="F2" s="56"/>
      <c r="G2" s="22" t="s">
        <v>7</v>
      </c>
      <c r="H2" s="22" t="s">
        <v>8</v>
      </c>
      <c r="I2" s="22" t="s">
        <v>117</v>
      </c>
      <c r="J2" s="22" t="s">
        <v>118</v>
      </c>
      <c r="K2" s="56"/>
    </row>
    <row r="3" spans="1:11" x14ac:dyDescent="0.25">
      <c r="A3" s="19" t="s">
        <v>9</v>
      </c>
      <c r="B3" s="24"/>
      <c r="C3" s="24" t="s">
        <v>10</v>
      </c>
      <c r="D3" s="23" t="s">
        <v>11</v>
      </c>
      <c r="E3" s="23" t="s">
        <v>12</v>
      </c>
      <c r="F3" s="23" t="s">
        <v>13</v>
      </c>
      <c r="G3" s="23" t="s">
        <v>14</v>
      </c>
      <c r="H3" s="23" t="s">
        <v>14</v>
      </c>
      <c r="I3" s="23" t="s">
        <v>119</v>
      </c>
      <c r="J3" s="23" t="s">
        <v>119</v>
      </c>
      <c r="K3" s="23" t="s">
        <v>15</v>
      </c>
    </row>
    <row r="4" spans="1:11" x14ac:dyDescent="0.25">
      <c r="A4" s="57" t="s">
        <v>16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x14ac:dyDescent="0.25">
      <c r="A5" s="20" t="s">
        <v>17</v>
      </c>
      <c r="B5" s="22" t="s">
        <v>18</v>
      </c>
      <c r="C5" s="22">
        <v>10024.379999999999</v>
      </c>
      <c r="D5" s="22">
        <v>99.5</v>
      </c>
      <c r="E5" s="22">
        <f>1/1.26</f>
        <v>0.79365079365079361</v>
      </c>
      <c r="F5" s="22">
        <f>C5*D5/100*E5</f>
        <v>7916.0778571428564</v>
      </c>
      <c r="G5" s="22">
        <v>190.76</v>
      </c>
      <c r="H5" s="22">
        <v>11.33</v>
      </c>
      <c r="I5" s="22">
        <f>G5</f>
        <v>190.76</v>
      </c>
      <c r="J5" s="22">
        <f>H5</f>
        <v>11.33</v>
      </c>
      <c r="K5" s="22" t="s">
        <v>120</v>
      </c>
    </row>
    <row r="6" spans="1:11" x14ac:dyDescent="0.25">
      <c r="A6" s="20" t="s">
        <v>19</v>
      </c>
      <c r="B6" s="25" t="s">
        <v>20</v>
      </c>
      <c r="C6" s="22">
        <v>13085.42</v>
      </c>
      <c r="D6" s="22">
        <v>99.5</v>
      </c>
      <c r="E6" s="22">
        <f t="shared" ref="E6:E11" si="0">1/1.26</f>
        <v>0.79365079365079361</v>
      </c>
      <c r="F6" s="22">
        <f t="shared" ref="F6:F10" si="1">C6*D6/100*E6</f>
        <v>10333.327698412699</v>
      </c>
      <c r="G6" s="22">
        <v>166.49</v>
      </c>
      <c r="H6" s="22">
        <v>10.94</v>
      </c>
      <c r="I6" s="22">
        <f t="shared" ref="I6:I11" si="2">G6</f>
        <v>166.49</v>
      </c>
      <c r="J6" s="22">
        <f t="shared" ref="J6:J11" si="3">H6</f>
        <v>10.94</v>
      </c>
      <c r="K6" s="22" t="s">
        <v>120</v>
      </c>
    </row>
    <row r="7" spans="1:11" x14ac:dyDescent="0.25">
      <c r="A7" s="20" t="s">
        <v>21</v>
      </c>
      <c r="B7" s="26" t="s">
        <v>22</v>
      </c>
      <c r="C7" s="22">
        <v>12955.22</v>
      </c>
      <c r="D7" s="22">
        <v>99.5</v>
      </c>
      <c r="E7" s="22">
        <f t="shared" si="0"/>
        <v>0.79365079365079361</v>
      </c>
      <c r="F7" s="22">
        <f t="shared" si="1"/>
        <v>10230.511031746029</v>
      </c>
      <c r="G7" s="22">
        <v>141.04</v>
      </c>
      <c r="H7" s="22">
        <v>10.9</v>
      </c>
      <c r="I7" s="22">
        <f t="shared" si="2"/>
        <v>141.04</v>
      </c>
      <c r="J7" s="22">
        <f t="shared" si="3"/>
        <v>10.9</v>
      </c>
      <c r="K7" s="22" t="s">
        <v>120</v>
      </c>
    </row>
    <row r="8" spans="1:11" x14ac:dyDescent="0.25">
      <c r="A8" s="20" t="s">
        <v>23</v>
      </c>
      <c r="B8" s="26" t="s">
        <v>24</v>
      </c>
      <c r="C8" s="22">
        <v>12959.84</v>
      </c>
      <c r="D8" s="22">
        <v>99.5</v>
      </c>
      <c r="E8" s="22">
        <f t="shared" si="0"/>
        <v>0.79365079365079361</v>
      </c>
      <c r="F8" s="22">
        <f t="shared" si="1"/>
        <v>10234.159365079366</v>
      </c>
      <c r="G8" s="22">
        <v>115.55</v>
      </c>
      <c r="H8" s="22">
        <v>10.9</v>
      </c>
      <c r="I8" s="22">
        <f t="shared" si="2"/>
        <v>115.55</v>
      </c>
      <c r="J8" s="22">
        <f t="shared" si="3"/>
        <v>10.9</v>
      </c>
      <c r="K8" s="22" t="s">
        <v>120</v>
      </c>
    </row>
    <row r="9" spans="1:11" x14ac:dyDescent="0.25">
      <c r="A9" s="20" t="s">
        <v>25</v>
      </c>
      <c r="B9" s="26" t="s">
        <v>26</v>
      </c>
      <c r="C9" s="22">
        <v>13045.78</v>
      </c>
      <c r="D9" s="22">
        <v>99.5</v>
      </c>
      <c r="E9" s="22">
        <f t="shared" si="0"/>
        <v>0.79365079365079361</v>
      </c>
      <c r="F9" s="22">
        <f t="shared" si="1"/>
        <v>10302.024682539683</v>
      </c>
      <c r="G9" s="22">
        <v>89.97</v>
      </c>
      <c r="H9" s="22">
        <v>10.9</v>
      </c>
      <c r="I9" s="22">
        <f t="shared" si="2"/>
        <v>89.97</v>
      </c>
      <c r="J9" s="22">
        <f t="shared" si="3"/>
        <v>10.9</v>
      </c>
      <c r="K9" s="22" t="s">
        <v>120</v>
      </c>
    </row>
    <row r="10" spans="1:11" x14ac:dyDescent="0.25">
      <c r="A10" s="20" t="s">
        <v>27</v>
      </c>
      <c r="B10" s="26" t="s">
        <v>28</v>
      </c>
      <c r="C10" s="22">
        <v>13041.17</v>
      </c>
      <c r="D10" s="22">
        <v>99.5</v>
      </c>
      <c r="E10" s="22">
        <f t="shared" si="0"/>
        <v>0.79365079365079361</v>
      </c>
      <c r="F10" s="22">
        <f t="shared" si="1"/>
        <v>10298.384246031745</v>
      </c>
      <c r="G10" s="22">
        <v>64.459999999999994</v>
      </c>
      <c r="H10" s="22">
        <v>10.9</v>
      </c>
      <c r="I10" s="22">
        <f t="shared" si="2"/>
        <v>64.459999999999994</v>
      </c>
      <c r="J10" s="22">
        <f t="shared" si="3"/>
        <v>10.9</v>
      </c>
      <c r="K10" s="22" t="s">
        <v>120</v>
      </c>
    </row>
    <row r="11" spans="1:11" x14ac:dyDescent="0.25">
      <c r="A11" s="20" t="s">
        <v>29</v>
      </c>
      <c r="B11" s="26" t="s">
        <v>30</v>
      </c>
      <c r="C11" s="22">
        <v>11647.96</v>
      </c>
      <c r="D11" s="22">
        <v>99.5</v>
      </c>
      <c r="E11" s="22">
        <f t="shared" si="0"/>
        <v>0.79365079365079361</v>
      </c>
      <c r="F11" s="22">
        <f>C11*D11/100*E11</f>
        <v>9198.1906349206347</v>
      </c>
      <c r="G11" s="22">
        <v>39.409999999999997</v>
      </c>
      <c r="H11" s="22">
        <v>11.34</v>
      </c>
      <c r="I11" s="22">
        <f t="shared" si="2"/>
        <v>39.409999999999997</v>
      </c>
      <c r="J11" s="22">
        <f t="shared" si="3"/>
        <v>11.34</v>
      </c>
      <c r="K11" s="22" t="s">
        <v>120</v>
      </c>
    </row>
    <row r="12" spans="1:11" x14ac:dyDescent="0.25">
      <c r="A12" s="18" t="s">
        <v>70</v>
      </c>
      <c r="B12" s="27"/>
      <c r="C12" s="27"/>
      <c r="D12" s="22"/>
      <c r="E12" s="22"/>
      <c r="F12" s="27">
        <f>SUM(F5:F11)</f>
        <v>68512.675515873008</v>
      </c>
      <c r="G12" s="22">
        <f>SUMPRODUCT(F5:F11,G5:G11)/SUM(F5:F11)</f>
        <v>113.98099365408648</v>
      </c>
      <c r="H12" s="22">
        <f>SUMPRODUCT(F5:F11,H5:H11)/SUM(F5:F11)</f>
        <v>11.014788254971171</v>
      </c>
      <c r="I12" s="22">
        <f>SUMPRODUCT(F5:F11,I5:I11)/SUM(F5:F11)</f>
        <v>113.98099365408648</v>
      </c>
      <c r="J12" s="22">
        <f>SUMPRODUCT(F5:F11,J5:J11)/SUM(F5:F11)</f>
        <v>11.014788254971171</v>
      </c>
      <c r="K12" s="27">
        <f>SUM(K5:K11)</f>
        <v>0</v>
      </c>
    </row>
    <row r="13" spans="1:11" x14ac:dyDescent="0.25">
      <c r="A13" s="60" t="s">
        <v>121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</row>
    <row r="14" spans="1:11" x14ac:dyDescent="0.25">
      <c r="A14" s="13" t="s">
        <v>32</v>
      </c>
      <c r="B14" s="22" t="s">
        <v>30</v>
      </c>
      <c r="C14" s="22">
        <v>323.54000000000002</v>
      </c>
      <c r="D14" s="22">
        <v>0</v>
      </c>
      <c r="E14" s="22">
        <v>1.0249999999999999</v>
      </c>
      <c r="F14" s="22">
        <f>C14*D14/100*E14</f>
        <v>0</v>
      </c>
      <c r="G14" s="22">
        <v>39.619999999999997</v>
      </c>
      <c r="H14" s="22">
        <v>1.02</v>
      </c>
      <c r="I14" s="22">
        <f>G14</f>
        <v>39.619999999999997</v>
      </c>
      <c r="J14" s="22">
        <f>H14</f>
        <v>1.02</v>
      </c>
      <c r="K14" s="22" t="s">
        <v>120</v>
      </c>
    </row>
    <row r="15" spans="1:11" x14ac:dyDescent="0.25">
      <c r="A15" s="13" t="s">
        <v>33</v>
      </c>
      <c r="B15" s="22" t="s">
        <v>30</v>
      </c>
      <c r="C15" s="22">
        <v>323.54000000000002</v>
      </c>
      <c r="D15" s="22">
        <v>0</v>
      </c>
      <c r="E15" s="22">
        <v>1.0249999999999999</v>
      </c>
      <c r="F15" s="22">
        <f t="shared" ref="F15:F43" si="4">C15*D15/100*E15</f>
        <v>0</v>
      </c>
      <c r="G15" s="22">
        <v>39.619999999999997</v>
      </c>
      <c r="H15" s="22">
        <v>1.02</v>
      </c>
      <c r="I15" s="22">
        <f t="shared" ref="I15:I43" si="5">G15</f>
        <v>39.619999999999997</v>
      </c>
      <c r="J15" s="22">
        <f t="shared" ref="J15:J43" si="6">H15</f>
        <v>1.02</v>
      </c>
      <c r="K15" s="22" t="s">
        <v>120</v>
      </c>
    </row>
    <row r="16" spans="1:11" x14ac:dyDescent="0.25">
      <c r="A16" s="13" t="s">
        <v>34</v>
      </c>
      <c r="B16" s="22" t="s">
        <v>35</v>
      </c>
      <c r="C16" s="22">
        <v>538.20000000000005</v>
      </c>
      <c r="D16" s="22">
        <v>0</v>
      </c>
      <c r="E16" s="22">
        <v>1.0249999999999999</v>
      </c>
      <c r="F16" s="22">
        <f t="shared" si="4"/>
        <v>0</v>
      </c>
      <c r="G16" s="28">
        <v>64</v>
      </c>
      <c r="H16" s="22">
        <v>0.85</v>
      </c>
      <c r="I16" s="22">
        <f t="shared" si="5"/>
        <v>64</v>
      </c>
      <c r="J16" s="22">
        <f t="shared" si="6"/>
        <v>0.85</v>
      </c>
      <c r="K16" s="22" t="s">
        <v>120</v>
      </c>
    </row>
    <row r="17" spans="1:13" x14ac:dyDescent="0.25">
      <c r="A17" s="13" t="s">
        <v>36</v>
      </c>
      <c r="B17" s="22" t="s">
        <v>35</v>
      </c>
      <c r="C17" s="22">
        <v>538.20000000000005</v>
      </c>
      <c r="D17" s="22">
        <v>0</v>
      </c>
      <c r="E17" s="22">
        <v>1.0249999999999999</v>
      </c>
      <c r="F17" s="22">
        <f t="shared" si="4"/>
        <v>0</v>
      </c>
      <c r="G17" s="28">
        <v>64</v>
      </c>
      <c r="H17" s="22">
        <v>0.85</v>
      </c>
      <c r="I17" s="22">
        <f t="shared" si="5"/>
        <v>64</v>
      </c>
      <c r="J17" s="22">
        <f t="shared" si="6"/>
        <v>0.85</v>
      </c>
      <c r="K17" s="22" t="s">
        <v>120</v>
      </c>
    </row>
    <row r="18" spans="1:13" x14ac:dyDescent="0.25">
      <c r="A18" s="13" t="s">
        <v>37</v>
      </c>
      <c r="B18" s="22" t="s">
        <v>38</v>
      </c>
      <c r="C18" s="22">
        <v>557.98</v>
      </c>
      <c r="D18" s="22">
        <v>0</v>
      </c>
      <c r="E18" s="22">
        <v>1.0249999999999999</v>
      </c>
      <c r="F18" s="22">
        <f t="shared" si="4"/>
        <v>0</v>
      </c>
      <c r="G18" s="22">
        <v>89.5</v>
      </c>
      <c r="H18" s="22">
        <v>0.86</v>
      </c>
      <c r="I18" s="22">
        <f t="shared" si="5"/>
        <v>89.5</v>
      </c>
      <c r="J18" s="22">
        <f t="shared" si="6"/>
        <v>0.86</v>
      </c>
      <c r="K18" s="22" t="s">
        <v>120</v>
      </c>
    </row>
    <row r="19" spans="1:13" x14ac:dyDescent="0.25">
      <c r="A19" s="13" t="s">
        <v>39</v>
      </c>
      <c r="B19" s="22" t="s">
        <v>38</v>
      </c>
      <c r="C19" s="22">
        <v>557.98</v>
      </c>
      <c r="D19" s="22">
        <v>0</v>
      </c>
      <c r="E19" s="22">
        <v>1.0249999999999999</v>
      </c>
      <c r="F19" s="22">
        <f t="shared" si="4"/>
        <v>0</v>
      </c>
      <c r="G19" s="22">
        <v>89.5</v>
      </c>
      <c r="H19" s="22">
        <v>0.86</v>
      </c>
      <c r="I19" s="22">
        <f t="shared" si="5"/>
        <v>89.5</v>
      </c>
      <c r="J19" s="22">
        <f t="shared" si="6"/>
        <v>0.86</v>
      </c>
      <c r="K19" s="22" t="s">
        <v>120</v>
      </c>
    </row>
    <row r="20" spans="1:13" x14ac:dyDescent="0.25">
      <c r="A20" s="13" t="s">
        <v>40</v>
      </c>
      <c r="B20" s="22" t="s">
        <v>41</v>
      </c>
      <c r="C20" s="22">
        <v>560.72</v>
      </c>
      <c r="D20" s="22">
        <v>0</v>
      </c>
      <c r="E20" s="22">
        <v>1.0249999999999999</v>
      </c>
      <c r="F20" s="22">
        <f t="shared" si="4"/>
        <v>0</v>
      </c>
      <c r="G20" s="22">
        <v>115</v>
      </c>
      <c r="H20" s="22">
        <v>0.86</v>
      </c>
      <c r="I20" s="22">
        <f t="shared" si="5"/>
        <v>115</v>
      </c>
      <c r="J20" s="22">
        <f t="shared" si="6"/>
        <v>0.86</v>
      </c>
      <c r="K20" s="22" t="s">
        <v>120</v>
      </c>
    </row>
    <row r="21" spans="1:13" x14ac:dyDescent="0.25">
      <c r="A21" s="13" t="s">
        <v>42</v>
      </c>
      <c r="B21" s="22" t="s">
        <v>41</v>
      </c>
      <c r="C21" s="22">
        <v>560.72</v>
      </c>
      <c r="D21" s="22">
        <v>0</v>
      </c>
      <c r="E21" s="22">
        <v>1.0249999999999999</v>
      </c>
      <c r="F21" s="22">
        <f t="shared" si="4"/>
        <v>0</v>
      </c>
      <c r="G21" s="22">
        <v>115</v>
      </c>
      <c r="H21" s="22">
        <v>0.86</v>
      </c>
      <c r="I21" s="22">
        <f t="shared" si="5"/>
        <v>115</v>
      </c>
      <c r="J21" s="22">
        <f t="shared" si="6"/>
        <v>0.86</v>
      </c>
      <c r="K21" s="22" t="s">
        <v>120</v>
      </c>
    </row>
    <row r="22" spans="1:13" x14ac:dyDescent="0.25">
      <c r="A22" s="13" t="s">
        <v>43</v>
      </c>
      <c r="B22" s="22" t="s">
        <v>44</v>
      </c>
      <c r="C22" s="22">
        <v>560.57000000000005</v>
      </c>
      <c r="D22" s="22">
        <v>0</v>
      </c>
      <c r="E22" s="22">
        <v>1.0249999999999999</v>
      </c>
      <c r="F22" s="22">
        <f t="shared" si="4"/>
        <v>0</v>
      </c>
      <c r="G22" s="22">
        <v>140.5</v>
      </c>
      <c r="H22" s="22">
        <v>0.86</v>
      </c>
      <c r="I22" s="22">
        <f t="shared" si="5"/>
        <v>140.5</v>
      </c>
      <c r="J22" s="22">
        <f t="shared" si="6"/>
        <v>0.86</v>
      </c>
      <c r="K22" s="22" t="s">
        <v>120</v>
      </c>
    </row>
    <row r="23" spans="1:13" x14ac:dyDescent="0.25">
      <c r="A23" s="13" t="s">
        <v>45</v>
      </c>
      <c r="B23" s="22" t="s">
        <v>44</v>
      </c>
      <c r="C23" s="22">
        <v>560.57000000000005</v>
      </c>
      <c r="D23" s="22">
        <v>0</v>
      </c>
      <c r="E23" s="22">
        <v>1.0249999999999999</v>
      </c>
      <c r="F23" s="22">
        <f t="shared" si="4"/>
        <v>0</v>
      </c>
      <c r="G23" s="22">
        <v>140.5</v>
      </c>
      <c r="H23" s="22">
        <v>0.86</v>
      </c>
      <c r="I23" s="22">
        <f t="shared" si="5"/>
        <v>140.5</v>
      </c>
      <c r="J23" s="22">
        <f t="shared" si="6"/>
        <v>0.86</v>
      </c>
      <c r="K23" s="22" t="s">
        <v>120</v>
      </c>
    </row>
    <row r="24" spans="1:13" x14ac:dyDescent="0.25">
      <c r="A24" s="13" t="s">
        <v>46</v>
      </c>
      <c r="B24" s="22" t="s">
        <v>47</v>
      </c>
      <c r="C24" s="22">
        <v>560.57000000000005</v>
      </c>
      <c r="D24" s="22">
        <v>0</v>
      </c>
      <c r="E24" s="22">
        <v>1.0249999999999999</v>
      </c>
      <c r="F24" s="22">
        <f t="shared" si="4"/>
        <v>0</v>
      </c>
      <c r="G24" s="22">
        <v>166</v>
      </c>
      <c r="H24" s="22">
        <v>0.86</v>
      </c>
      <c r="I24" s="22">
        <f t="shared" si="5"/>
        <v>166</v>
      </c>
      <c r="J24" s="22">
        <f t="shared" si="6"/>
        <v>0.86</v>
      </c>
      <c r="K24" s="22" t="s">
        <v>120</v>
      </c>
    </row>
    <row r="25" spans="1:13" x14ac:dyDescent="0.25">
      <c r="A25" s="13" t="s">
        <v>48</v>
      </c>
      <c r="B25" s="22" t="s">
        <v>47</v>
      </c>
      <c r="C25" s="22">
        <v>560.57000000000005</v>
      </c>
      <c r="D25" s="22">
        <v>0</v>
      </c>
      <c r="E25" s="22">
        <v>1.0249999999999999</v>
      </c>
      <c r="F25" s="22">
        <f t="shared" si="4"/>
        <v>0</v>
      </c>
      <c r="G25" s="22">
        <v>166</v>
      </c>
      <c r="H25" s="22">
        <v>0.86</v>
      </c>
      <c r="I25" s="22">
        <f t="shared" si="5"/>
        <v>166</v>
      </c>
      <c r="J25" s="22">
        <f t="shared" si="6"/>
        <v>0.86</v>
      </c>
      <c r="K25" s="22" t="s">
        <v>120</v>
      </c>
    </row>
    <row r="26" spans="1:13" x14ac:dyDescent="0.25">
      <c r="A26" s="13" t="s">
        <v>49</v>
      </c>
      <c r="B26" s="22" t="s">
        <v>30</v>
      </c>
      <c r="C26" s="22">
        <v>428.97</v>
      </c>
      <c r="D26" s="22">
        <v>0</v>
      </c>
      <c r="E26" s="22">
        <v>1.0249999999999999</v>
      </c>
      <c r="F26" s="22">
        <f t="shared" si="4"/>
        <v>0</v>
      </c>
      <c r="G26" s="22">
        <v>196.7</v>
      </c>
      <c r="H26" s="22">
        <v>0.95</v>
      </c>
      <c r="I26" s="22">
        <f t="shared" si="5"/>
        <v>196.7</v>
      </c>
      <c r="J26" s="22">
        <f t="shared" si="6"/>
        <v>0.95</v>
      </c>
      <c r="K26" s="22" t="s">
        <v>120</v>
      </c>
    </row>
    <row r="27" spans="1:13" x14ac:dyDescent="0.25">
      <c r="A27" s="13" t="s">
        <v>50</v>
      </c>
      <c r="B27" s="22" t="s">
        <v>30</v>
      </c>
      <c r="C27" s="22">
        <v>428.97</v>
      </c>
      <c r="D27" s="22">
        <v>0</v>
      </c>
      <c r="E27" s="22">
        <v>1.0249999999999999</v>
      </c>
      <c r="F27" s="22">
        <f t="shared" si="4"/>
        <v>0</v>
      </c>
      <c r="G27" s="22">
        <v>196.7</v>
      </c>
      <c r="H27" s="22">
        <v>0.95</v>
      </c>
      <c r="I27" s="22">
        <f t="shared" si="5"/>
        <v>196.7</v>
      </c>
      <c r="J27" s="22">
        <f t="shared" si="6"/>
        <v>0.95</v>
      </c>
      <c r="K27" s="22" t="s">
        <v>120</v>
      </c>
    </row>
    <row r="28" spans="1:13" s="79" customFormat="1" x14ac:dyDescent="0.25">
      <c r="A28" s="78" t="s">
        <v>51</v>
      </c>
      <c r="B28" s="78" t="s">
        <v>30</v>
      </c>
      <c r="C28" s="78">
        <v>232.55</v>
      </c>
      <c r="D28" s="78">
        <v>0</v>
      </c>
      <c r="E28" s="78">
        <v>1.0249999999999999</v>
      </c>
      <c r="F28" s="78">
        <f>C28*D28/100*E28</f>
        <v>0</v>
      </c>
      <c r="G28" s="78">
        <v>40.64</v>
      </c>
      <c r="H28" s="78">
        <v>11.46</v>
      </c>
      <c r="I28" s="78">
        <f t="shared" si="5"/>
        <v>40.64</v>
      </c>
      <c r="J28" s="78">
        <f t="shared" si="6"/>
        <v>11.46</v>
      </c>
      <c r="K28" s="78" t="s">
        <v>120</v>
      </c>
    </row>
    <row r="29" spans="1:13" s="79" customFormat="1" x14ac:dyDescent="0.25">
      <c r="A29" s="78" t="s">
        <v>52</v>
      </c>
      <c r="B29" s="78" t="s">
        <v>30</v>
      </c>
      <c r="C29" s="81">
        <v>232.55</v>
      </c>
      <c r="D29" s="78">
        <v>0</v>
      </c>
      <c r="E29" s="78">
        <v>1.0249999999999999</v>
      </c>
      <c r="F29" s="78">
        <f t="shared" ref="F29:F40" si="7">C29*D29/100*E29</f>
        <v>0</v>
      </c>
      <c r="G29" s="78">
        <v>40.64</v>
      </c>
      <c r="H29" s="78">
        <v>11.46</v>
      </c>
      <c r="I29" s="78">
        <f t="shared" si="5"/>
        <v>40.64</v>
      </c>
      <c r="J29" s="78">
        <f t="shared" si="6"/>
        <v>11.46</v>
      </c>
      <c r="K29" s="78" t="s">
        <v>120</v>
      </c>
    </row>
    <row r="30" spans="1:13" s="79" customFormat="1" x14ac:dyDescent="0.25">
      <c r="A30" s="78" t="s">
        <v>53</v>
      </c>
      <c r="B30" s="78" t="s">
        <v>35</v>
      </c>
      <c r="C30" s="78">
        <v>351.96</v>
      </c>
      <c r="D30" s="78">
        <v>0</v>
      </c>
      <c r="E30" s="78">
        <v>1.0249999999999999</v>
      </c>
      <c r="F30" s="78">
        <f t="shared" si="7"/>
        <v>0</v>
      </c>
      <c r="G30" s="78">
        <v>64</v>
      </c>
      <c r="H30" s="78">
        <v>10.119999999999999</v>
      </c>
      <c r="I30" s="78">
        <f t="shared" si="5"/>
        <v>64</v>
      </c>
      <c r="J30" s="78">
        <f t="shared" si="6"/>
        <v>10.119999999999999</v>
      </c>
      <c r="K30" s="78" t="s">
        <v>120</v>
      </c>
      <c r="M30" s="80" t="s">
        <v>135</v>
      </c>
    </row>
    <row r="31" spans="1:13" s="79" customFormat="1" x14ac:dyDescent="0.25">
      <c r="A31" s="78" t="s">
        <v>54</v>
      </c>
      <c r="B31" s="78" t="s">
        <v>35</v>
      </c>
      <c r="C31" s="78">
        <v>351.96</v>
      </c>
      <c r="D31" s="78">
        <v>0</v>
      </c>
      <c r="E31" s="78">
        <v>1.0249999999999999</v>
      </c>
      <c r="F31" s="78">
        <f t="shared" si="7"/>
        <v>0</v>
      </c>
      <c r="G31" s="78">
        <v>64</v>
      </c>
      <c r="H31" s="78">
        <v>10.119999999999999</v>
      </c>
      <c r="I31" s="78">
        <f t="shared" si="5"/>
        <v>64</v>
      </c>
      <c r="J31" s="78">
        <f t="shared" si="6"/>
        <v>10.119999999999999</v>
      </c>
      <c r="K31" s="78" t="s">
        <v>120</v>
      </c>
      <c r="M31" s="80" t="s">
        <v>136</v>
      </c>
    </row>
    <row r="32" spans="1:13" s="79" customFormat="1" x14ac:dyDescent="0.25">
      <c r="A32" s="78" t="s">
        <v>55</v>
      </c>
      <c r="B32" s="78" t="s">
        <v>38</v>
      </c>
      <c r="C32" s="78">
        <v>351.96</v>
      </c>
      <c r="D32" s="78">
        <v>0</v>
      </c>
      <c r="E32" s="78">
        <v>1.0249999999999999</v>
      </c>
      <c r="F32" s="78">
        <f t="shared" si="7"/>
        <v>0</v>
      </c>
      <c r="G32" s="78">
        <v>89.5</v>
      </c>
      <c r="H32" s="78">
        <v>10.119999999999999</v>
      </c>
      <c r="I32" s="78">
        <f t="shared" si="5"/>
        <v>89.5</v>
      </c>
      <c r="J32" s="78">
        <f t="shared" si="6"/>
        <v>10.119999999999999</v>
      </c>
      <c r="K32" s="78" t="s">
        <v>120</v>
      </c>
    </row>
    <row r="33" spans="1:13" s="79" customFormat="1" x14ac:dyDescent="0.25">
      <c r="A33" s="78" t="s">
        <v>56</v>
      </c>
      <c r="B33" s="78" t="s">
        <v>38</v>
      </c>
      <c r="C33" s="78">
        <v>351.96</v>
      </c>
      <c r="D33" s="78">
        <v>0</v>
      </c>
      <c r="E33" s="78">
        <v>1.0249999999999999</v>
      </c>
      <c r="F33" s="78">
        <f t="shared" si="7"/>
        <v>0</v>
      </c>
      <c r="G33" s="78">
        <v>89.5</v>
      </c>
      <c r="H33" s="78">
        <v>10.119999999999999</v>
      </c>
      <c r="I33" s="78">
        <f t="shared" si="5"/>
        <v>89.5</v>
      </c>
      <c r="J33" s="78">
        <f t="shared" si="6"/>
        <v>10.119999999999999</v>
      </c>
      <c r="K33" s="78" t="s">
        <v>120</v>
      </c>
    </row>
    <row r="34" spans="1:13" s="79" customFormat="1" x14ac:dyDescent="0.25">
      <c r="A34" s="78" t="s">
        <v>57</v>
      </c>
      <c r="B34" s="78" t="s">
        <v>41</v>
      </c>
      <c r="C34" s="78">
        <v>351.96</v>
      </c>
      <c r="D34" s="78">
        <v>0</v>
      </c>
      <c r="E34" s="78">
        <v>1.0249999999999999</v>
      </c>
      <c r="F34" s="78">
        <f t="shared" si="7"/>
        <v>0</v>
      </c>
      <c r="G34" s="78">
        <v>115</v>
      </c>
      <c r="H34" s="78">
        <v>10.119999999999999</v>
      </c>
      <c r="I34" s="78">
        <f t="shared" si="5"/>
        <v>115</v>
      </c>
      <c r="J34" s="78">
        <f t="shared" si="6"/>
        <v>10.119999999999999</v>
      </c>
      <c r="K34" s="78" t="s">
        <v>120</v>
      </c>
    </row>
    <row r="35" spans="1:13" s="79" customFormat="1" x14ac:dyDescent="0.25">
      <c r="A35" s="78" t="s">
        <v>58</v>
      </c>
      <c r="B35" s="78" t="s">
        <v>41</v>
      </c>
      <c r="C35" s="78">
        <v>351.96</v>
      </c>
      <c r="D35" s="78">
        <v>0</v>
      </c>
      <c r="E35" s="78">
        <v>1.0249999999999999</v>
      </c>
      <c r="F35" s="78">
        <f t="shared" si="7"/>
        <v>0</v>
      </c>
      <c r="G35" s="78">
        <v>115</v>
      </c>
      <c r="H35" s="78">
        <v>10.119999999999999</v>
      </c>
      <c r="I35" s="78">
        <f t="shared" si="5"/>
        <v>115</v>
      </c>
      <c r="J35" s="78">
        <f t="shared" si="6"/>
        <v>10.119999999999999</v>
      </c>
      <c r="K35" s="78" t="s">
        <v>120</v>
      </c>
    </row>
    <row r="36" spans="1:13" s="79" customFormat="1" x14ac:dyDescent="0.25">
      <c r="A36" s="78" t="s">
        <v>59</v>
      </c>
      <c r="B36" s="78" t="s">
        <v>60</v>
      </c>
      <c r="C36" s="78">
        <v>351.96</v>
      </c>
      <c r="D36" s="78">
        <v>0</v>
      </c>
      <c r="E36" s="78">
        <v>1.0249999999999999</v>
      </c>
      <c r="F36" s="78">
        <f t="shared" si="7"/>
        <v>0</v>
      </c>
      <c r="G36" s="78">
        <v>140.5</v>
      </c>
      <c r="H36" s="78">
        <v>10.119999999999999</v>
      </c>
      <c r="I36" s="78">
        <f t="shared" si="5"/>
        <v>140.5</v>
      </c>
      <c r="J36" s="78">
        <f t="shared" si="6"/>
        <v>10.119999999999999</v>
      </c>
      <c r="K36" s="78" t="s">
        <v>120</v>
      </c>
    </row>
    <row r="37" spans="1:13" s="79" customFormat="1" x14ac:dyDescent="0.25">
      <c r="A37" s="78" t="s">
        <v>61</v>
      </c>
      <c r="B37" s="78" t="s">
        <v>60</v>
      </c>
      <c r="C37" s="78">
        <v>351.96</v>
      </c>
      <c r="D37" s="78">
        <v>0</v>
      </c>
      <c r="E37" s="78">
        <v>1.0249999999999999</v>
      </c>
      <c r="F37" s="78">
        <f t="shared" si="7"/>
        <v>0</v>
      </c>
      <c r="G37" s="78">
        <v>140.5</v>
      </c>
      <c r="H37" s="78">
        <v>10.119999999999999</v>
      </c>
      <c r="I37" s="78">
        <f t="shared" si="5"/>
        <v>140.5</v>
      </c>
      <c r="J37" s="78">
        <f t="shared" si="6"/>
        <v>10.119999999999999</v>
      </c>
      <c r="K37" s="78" t="s">
        <v>120</v>
      </c>
    </row>
    <row r="38" spans="1:13" s="79" customFormat="1" x14ac:dyDescent="0.25">
      <c r="A38" s="78" t="s">
        <v>62</v>
      </c>
      <c r="B38" s="78" t="s">
        <v>63</v>
      </c>
      <c r="C38" s="78">
        <v>351.96</v>
      </c>
      <c r="D38" s="78">
        <v>0</v>
      </c>
      <c r="E38" s="78">
        <v>1.0249999999999999</v>
      </c>
      <c r="F38" s="78">
        <f t="shared" si="7"/>
        <v>0</v>
      </c>
      <c r="G38" s="78">
        <v>166</v>
      </c>
      <c r="H38" s="78">
        <v>10.119999999999999</v>
      </c>
      <c r="I38" s="78">
        <f t="shared" si="5"/>
        <v>166</v>
      </c>
      <c r="J38" s="78">
        <f t="shared" si="6"/>
        <v>10.119999999999999</v>
      </c>
      <c r="K38" s="78" t="s">
        <v>120</v>
      </c>
    </row>
    <row r="39" spans="1:13" s="79" customFormat="1" x14ac:dyDescent="0.25">
      <c r="A39" s="78" t="s">
        <v>64</v>
      </c>
      <c r="B39" s="78" t="s">
        <v>63</v>
      </c>
      <c r="C39" s="78">
        <v>351.96</v>
      </c>
      <c r="D39" s="78">
        <v>0</v>
      </c>
      <c r="E39" s="78">
        <v>1.0249999999999999</v>
      </c>
      <c r="F39" s="78">
        <f t="shared" si="7"/>
        <v>0</v>
      </c>
      <c r="G39" s="78">
        <v>166</v>
      </c>
      <c r="H39" s="78">
        <v>10.119999999999999</v>
      </c>
      <c r="I39" s="78">
        <f t="shared" si="5"/>
        <v>166</v>
      </c>
      <c r="J39" s="78">
        <f t="shared" si="6"/>
        <v>10.119999999999999</v>
      </c>
      <c r="K39" s="78" t="s">
        <v>120</v>
      </c>
    </row>
    <row r="40" spans="1:13" s="79" customFormat="1" x14ac:dyDescent="0.25">
      <c r="A40" s="78" t="s">
        <v>65</v>
      </c>
      <c r="B40" s="78" t="s">
        <v>47</v>
      </c>
      <c r="C40" s="81">
        <v>330.03</v>
      </c>
      <c r="D40" s="78">
        <v>0</v>
      </c>
      <c r="E40" s="78">
        <v>1.0249999999999999</v>
      </c>
      <c r="F40" s="78">
        <f t="shared" si="7"/>
        <v>0</v>
      </c>
      <c r="G40" s="78">
        <v>191.5</v>
      </c>
      <c r="H40" s="78">
        <v>10.119999999999999</v>
      </c>
      <c r="I40" s="78">
        <f t="shared" si="5"/>
        <v>191.5</v>
      </c>
      <c r="J40" s="78">
        <f t="shared" si="6"/>
        <v>10.119999999999999</v>
      </c>
      <c r="K40" s="78" t="s">
        <v>120</v>
      </c>
    </row>
    <row r="41" spans="1:13" s="79" customFormat="1" x14ac:dyDescent="0.25">
      <c r="A41" s="78" t="s">
        <v>66</v>
      </c>
      <c r="B41" s="78" t="s">
        <v>47</v>
      </c>
      <c r="C41" s="78">
        <v>330.03</v>
      </c>
      <c r="D41" s="78">
        <v>0</v>
      </c>
      <c r="E41" s="78">
        <v>1.0249999999999999</v>
      </c>
      <c r="F41" s="78">
        <f>C41*D41/100*E41</f>
        <v>0</v>
      </c>
      <c r="G41" s="78">
        <v>191.5</v>
      </c>
      <c r="H41" s="78">
        <v>10.119999999999999</v>
      </c>
      <c r="I41" s="78">
        <f t="shared" si="5"/>
        <v>191.5</v>
      </c>
      <c r="J41" s="78">
        <f t="shared" si="6"/>
        <v>10.119999999999999</v>
      </c>
      <c r="K41" s="78" t="s">
        <v>120</v>
      </c>
    </row>
    <row r="42" spans="1:13" s="79" customFormat="1" x14ac:dyDescent="0.25">
      <c r="A42" s="78" t="s">
        <v>67</v>
      </c>
      <c r="B42" s="78" t="s">
        <v>68</v>
      </c>
      <c r="C42" s="78">
        <v>629.11</v>
      </c>
      <c r="D42" s="78">
        <v>0</v>
      </c>
      <c r="E42" s="78">
        <v>1.0249999999999999</v>
      </c>
      <c r="F42" s="78">
        <f t="shared" si="4"/>
        <v>0</v>
      </c>
      <c r="G42" s="78">
        <v>191.89</v>
      </c>
      <c r="H42" s="78">
        <v>18.71</v>
      </c>
      <c r="I42" s="78">
        <f t="shared" si="5"/>
        <v>191.89</v>
      </c>
      <c r="J42" s="78">
        <f t="shared" si="6"/>
        <v>18.71</v>
      </c>
      <c r="K42" s="78" t="s">
        <v>120</v>
      </c>
      <c r="M42" s="80" t="s">
        <v>137</v>
      </c>
    </row>
    <row r="43" spans="1:13" s="79" customFormat="1" x14ac:dyDescent="0.25">
      <c r="A43" s="78" t="s">
        <v>69</v>
      </c>
      <c r="B43" s="78" t="s">
        <v>68</v>
      </c>
      <c r="C43" s="78">
        <v>629.11</v>
      </c>
      <c r="D43" s="78">
        <v>0</v>
      </c>
      <c r="E43" s="78">
        <v>1.0249999999999999</v>
      </c>
      <c r="F43" s="78">
        <f t="shared" si="4"/>
        <v>0</v>
      </c>
      <c r="G43" s="78">
        <v>191.89</v>
      </c>
      <c r="H43" s="78">
        <v>18.71</v>
      </c>
      <c r="I43" s="78">
        <f t="shared" si="5"/>
        <v>191.89</v>
      </c>
      <c r="J43" s="78">
        <f t="shared" si="6"/>
        <v>18.71</v>
      </c>
      <c r="K43" s="78" t="s">
        <v>120</v>
      </c>
    </row>
    <row r="44" spans="1:13" s="79" customFormat="1" x14ac:dyDescent="0.25">
      <c r="A44" s="78" t="s">
        <v>129</v>
      </c>
      <c r="B44" s="78" t="s">
        <v>44</v>
      </c>
      <c r="C44" s="78">
        <v>1013.88</v>
      </c>
      <c r="D44" s="78">
        <v>98</v>
      </c>
      <c r="E44" s="78">
        <v>0.89</v>
      </c>
      <c r="F44" s="78">
        <f>0</f>
        <v>0</v>
      </c>
      <c r="G44" s="78">
        <v>153.88</v>
      </c>
      <c r="H44" s="78">
        <v>17.5</v>
      </c>
      <c r="I44" s="78">
        <f t="shared" ref="I44:J47" si="8">G44</f>
        <v>153.88</v>
      </c>
      <c r="J44" s="78">
        <f t="shared" si="8"/>
        <v>17.5</v>
      </c>
      <c r="K44" s="78" t="s">
        <v>120</v>
      </c>
      <c r="M44" s="80" t="s">
        <v>138</v>
      </c>
    </row>
    <row r="45" spans="1:13" s="79" customFormat="1" x14ac:dyDescent="0.25">
      <c r="A45" s="78" t="s">
        <v>130</v>
      </c>
      <c r="B45" s="78" t="s">
        <v>44</v>
      </c>
      <c r="C45" s="78">
        <v>1013.88</v>
      </c>
      <c r="D45" s="78">
        <v>98</v>
      </c>
      <c r="E45" s="78">
        <v>0.89</v>
      </c>
      <c r="F45" s="78">
        <f>0</f>
        <v>0</v>
      </c>
      <c r="G45" s="78">
        <v>153.88</v>
      </c>
      <c r="H45" s="78">
        <v>17.5</v>
      </c>
      <c r="I45" s="78">
        <f t="shared" si="8"/>
        <v>153.88</v>
      </c>
      <c r="J45" s="78">
        <f t="shared" si="8"/>
        <v>17.5</v>
      </c>
      <c r="K45" s="78" t="s">
        <v>120</v>
      </c>
    </row>
    <row r="46" spans="1:13" s="79" customFormat="1" x14ac:dyDescent="0.25">
      <c r="A46" s="78" t="s">
        <v>131</v>
      </c>
      <c r="B46" s="78" t="s">
        <v>87</v>
      </c>
      <c r="C46" s="78">
        <v>1013.88</v>
      </c>
      <c r="D46" s="78">
        <v>98</v>
      </c>
      <c r="E46" s="78">
        <v>0.89</v>
      </c>
      <c r="F46" s="78">
        <f>0</f>
        <v>0</v>
      </c>
      <c r="G46" s="78">
        <v>102.25</v>
      </c>
      <c r="H46" s="78">
        <v>17.420000000000002</v>
      </c>
      <c r="I46" s="78">
        <f t="shared" si="8"/>
        <v>102.25</v>
      </c>
      <c r="J46" s="78">
        <f t="shared" si="8"/>
        <v>17.420000000000002</v>
      </c>
      <c r="K46" s="78" t="s">
        <v>120</v>
      </c>
    </row>
    <row r="47" spans="1:13" s="79" customFormat="1" x14ac:dyDescent="0.25">
      <c r="A47" s="78" t="s">
        <v>132</v>
      </c>
      <c r="B47" s="78" t="s">
        <v>87</v>
      </c>
      <c r="C47" s="78">
        <v>1013.88</v>
      </c>
      <c r="D47" s="78">
        <v>98</v>
      </c>
      <c r="E47" s="78">
        <v>0.89</v>
      </c>
      <c r="F47" s="78">
        <f>0</f>
        <v>0</v>
      </c>
      <c r="G47" s="78">
        <v>102.25</v>
      </c>
      <c r="H47" s="78">
        <v>17.420000000000002</v>
      </c>
      <c r="I47" s="78">
        <f t="shared" si="8"/>
        <v>102.25</v>
      </c>
      <c r="J47" s="78">
        <f t="shared" si="8"/>
        <v>17.420000000000002</v>
      </c>
      <c r="K47" s="78" t="s">
        <v>120</v>
      </c>
    </row>
    <row r="48" spans="1:13" x14ac:dyDescent="0.25">
      <c r="A48" s="18" t="s">
        <v>70</v>
      </c>
      <c r="B48" s="27"/>
      <c r="C48" s="27"/>
      <c r="D48" s="22"/>
      <c r="E48" s="22"/>
      <c r="F48" s="27">
        <f>SUM(F14:F43)</f>
        <v>0</v>
      </c>
      <c r="G48" s="22"/>
      <c r="H48" s="22"/>
      <c r="I48" s="22">
        <f>SUMPRODUCT(F14:F43,I14:I43)/(SUM(F14:F43)+1)</f>
        <v>0</v>
      </c>
      <c r="J48" s="22">
        <f>SUMPRODUCT(F14:F43,J14:J43)/(SUM(F14:F43)+1)</f>
        <v>0</v>
      </c>
      <c r="K48" s="27">
        <f>SUM(K14:K43)</f>
        <v>0</v>
      </c>
    </row>
    <row r="49" spans="1:13" x14ac:dyDescent="0.25">
      <c r="A49" s="60" t="s">
        <v>71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</row>
    <row r="50" spans="1:13" s="79" customFormat="1" x14ac:dyDescent="0.25">
      <c r="A50" s="82" t="s">
        <v>112</v>
      </c>
      <c r="B50" s="82" t="s">
        <v>113</v>
      </c>
      <c r="C50" s="78">
        <v>23.27</v>
      </c>
      <c r="D50" s="82">
        <v>100</v>
      </c>
      <c r="E50" s="82">
        <v>1</v>
      </c>
      <c r="F50" s="78">
        <f>C50*D50/100*E50</f>
        <v>23.27</v>
      </c>
      <c r="G50" s="78">
        <v>7.51</v>
      </c>
      <c r="H50" s="78">
        <v>14.51</v>
      </c>
      <c r="I50" s="78">
        <f>G50</f>
        <v>7.51</v>
      </c>
      <c r="J50" s="78">
        <f>H50</f>
        <v>14.51</v>
      </c>
      <c r="K50" s="82">
        <v>61.25</v>
      </c>
    </row>
    <row r="51" spans="1:13" s="83" customFormat="1" x14ac:dyDescent="0.25">
      <c r="A51" s="78" t="s">
        <v>72</v>
      </c>
      <c r="B51" s="78" t="s">
        <v>73</v>
      </c>
      <c r="C51" s="78">
        <v>239.6</v>
      </c>
      <c r="D51" s="78">
        <v>100</v>
      </c>
      <c r="E51" s="78">
        <v>1</v>
      </c>
      <c r="F51" s="78">
        <f>C51*D51/100*E51</f>
        <v>239.6</v>
      </c>
      <c r="G51" s="78">
        <v>3.92</v>
      </c>
      <c r="H51" s="78">
        <v>16.670000000000002</v>
      </c>
      <c r="I51" s="78">
        <f t="shared" ref="I51:I52" si="9">G51</f>
        <v>3.92</v>
      </c>
      <c r="J51" s="78">
        <f t="shared" ref="J51:J52" si="10">H51</f>
        <v>16.670000000000002</v>
      </c>
      <c r="K51" s="78">
        <v>31111</v>
      </c>
      <c r="M51" s="84" t="s">
        <v>139</v>
      </c>
    </row>
    <row r="52" spans="1:13" s="83" customFormat="1" x14ac:dyDescent="0.25">
      <c r="A52" s="78" t="s">
        <v>74</v>
      </c>
      <c r="B52" s="78" t="s">
        <v>73</v>
      </c>
      <c r="C52" s="78">
        <v>239.6</v>
      </c>
      <c r="D52" s="78">
        <v>100</v>
      </c>
      <c r="E52" s="78">
        <v>1</v>
      </c>
      <c r="F52" s="78">
        <f>C52*D52/100*E52</f>
        <v>239.6</v>
      </c>
      <c r="G52" s="78">
        <v>3.92</v>
      </c>
      <c r="H52" s="78">
        <v>16.670000000000002</v>
      </c>
      <c r="I52" s="78">
        <f t="shared" si="9"/>
        <v>3.92</v>
      </c>
      <c r="J52" s="78">
        <f t="shared" si="10"/>
        <v>16.670000000000002</v>
      </c>
      <c r="K52" s="78">
        <v>31111</v>
      </c>
    </row>
    <row r="53" spans="1:13" x14ac:dyDescent="0.25">
      <c r="A53" s="18" t="s">
        <v>70</v>
      </c>
      <c r="B53" s="27"/>
      <c r="C53" s="27"/>
      <c r="D53" s="22"/>
      <c r="E53" s="22"/>
      <c r="F53" s="27">
        <f>SUM(F51:F52)</f>
        <v>479.2</v>
      </c>
      <c r="G53" s="22"/>
      <c r="H53" s="22"/>
      <c r="I53" s="22">
        <f>SUMPRODUCT(F50:F52,I50:I52)/SUM(F50:F52)</f>
        <v>4.0862572889923774</v>
      </c>
      <c r="J53" s="22">
        <f>SUMPRODUCT(F50:F52,J50:J52)/SUM(F50:F52)</f>
        <v>16.569967759269211</v>
      </c>
      <c r="K53" s="27">
        <f>SUM(K50:K52)</f>
        <v>62283.25</v>
      </c>
    </row>
    <row r="54" spans="1:13" x14ac:dyDescent="0.25">
      <c r="A54" s="60" t="s">
        <v>75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</row>
    <row r="55" spans="1:13" x14ac:dyDescent="0.25">
      <c r="A55" s="13" t="s">
        <v>133</v>
      </c>
      <c r="B55" s="22" t="s">
        <v>77</v>
      </c>
      <c r="C55" s="22">
        <v>130</v>
      </c>
      <c r="D55" s="22">
        <v>98</v>
      </c>
      <c r="E55" s="22">
        <v>0.85</v>
      </c>
      <c r="F55" s="22">
        <f>C55*D55/100*E55</f>
        <v>108.29</v>
      </c>
      <c r="G55" s="22">
        <v>25.37</v>
      </c>
      <c r="H55" s="22">
        <v>3.86</v>
      </c>
      <c r="I55" s="22">
        <f>G55</f>
        <v>25.37</v>
      </c>
      <c r="J55" s="22">
        <f>H55</f>
        <v>3.86</v>
      </c>
      <c r="K55" s="22">
        <v>988.7</v>
      </c>
    </row>
    <row r="56" spans="1:13" s="79" customFormat="1" x14ac:dyDescent="0.25">
      <c r="A56" s="78" t="s">
        <v>81</v>
      </c>
      <c r="B56" s="78" t="s">
        <v>82</v>
      </c>
      <c r="C56" s="78">
        <v>30</v>
      </c>
      <c r="D56" s="78">
        <v>98</v>
      </c>
      <c r="E56" s="78">
        <v>0.89</v>
      </c>
      <c r="F56" s="78">
        <f t="shared" ref="F56:F61" si="11">C56*D56/100*E56</f>
        <v>26.166</v>
      </c>
      <c r="G56" s="78">
        <v>14.76</v>
      </c>
      <c r="H56" s="78">
        <v>11.15</v>
      </c>
      <c r="I56" s="78">
        <f t="shared" ref="I56:I61" si="12">G56</f>
        <v>14.76</v>
      </c>
      <c r="J56" s="78">
        <f t="shared" ref="J56:J61" si="13">H56</f>
        <v>11.15</v>
      </c>
      <c r="K56" s="78" t="s">
        <v>134</v>
      </c>
      <c r="M56" s="80" t="s">
        <v>140</v>
      </c>
    </row>
    <row r="57" spans="1:13" s="79" customFormat="1" x14ac:dyDescent="0.25">
      <c r="A57" s="78" t="s">
        <v>81</v>
      </c>
      <c r="B57" s="78" t="s">
        <v>83</v>
      </c>
      <c r="C57" s="78">
        <v>30</v>
      </c>
      <c r="D57" s="78">
        <v>98</v>
      </c>
      <c r="E57" s="78">
        <v>0.89</v>
      </c>
      <c r="F57" s="78">
        <f t="shared" si="11"/>
        <v>26.166</v>
      </c>
      <c r="G57" s="78">
        <v>22.73</v>
      </c>
      <c r="H57" s="78">
        <v>11.18</v>
      </c>
      <c r="I57" s="78">
        <f>G57</f>
        <v>22.73</v>
      </c>
      <c r="J57" s="78">
        <f t="shared" si="13"/>
        <v>11.18</v>
      </c>
      <c r="K57" s="78" t="s">
        <v>134</v>
      </c>
    </row>
    <row r="58" spans="1:13" s="79" customFormat="1" x14ac:dyDescent="0.25">
      <c r="A58" s="78" t="s">
        <v>125</v>
      </c>
      <c r="B58" s="78" t="s">
        <v>92</v>
      </c>
      <c r="C58" s="78">
        <v>332.56</v>
      </c>
      <c r="D58" s="78">
        <v>98</v>
      </c>
      <c r="E58" s="78">
        <v>0.89</v>
      </c>
      <c r="F58" s="78">
        <v>588.96</v>
      </c>
      <c r="G58" s="78">
        <v>19.940000000000001</v>
      </c>
      <c r="H58" s="78">
        <v>15</v>
      </c>
      <c r="I58" s="78">
        <f>G58</f>
        <v>19.940000000000001</v>
      </c>
      <c r="J58" s="78">
        <f>H58</f>
        <v>15</v>
      </c>
      <c r="K58" s="78">
        <v>13568</v>
      </c>
      <c r="L58" s="78"/>
    </row>
    <row r="59" spans="1:13" s="79" customFormat="1" x14ac:dyDescent="0.25">
      <c r="A59" s="78" t="s">
        <v>127</v>
      </c>
      <c r="B59" s="78" t="s">
        <v>92</v>
      </c>
      <c r="C59" s="78">
        <v>332.56</v>
      </c>
      <c r="D59" s="78">
        <v>98</v>
      </c>
      <c r="E59" s="78">
        <v>0.89</v>
      </c>
      <c r="F59" s="78">
        <v>588.96</v>
      </c>
      <c r="G59" s="78">
        <v>19.940000000000001</v>
      </c>
      <c r="H59" s="78">
        <v>15</v>
      </c>
      <c r="I59" s="78">
        <f>G59</f>
        <v>19.940000000000001</v>
      </c>
      <c r="J59" s="78">
        <f>H59</f>
        <v>15</v>
      </c>
      <c r="K59" s="78">
        <v>13568</v>
      </c>
    </row>
    <row r="60" spans="1:13" x14ac:dyDescent="0.25">
      <c r="A60" s="13" t="s">
        <v>128</v>
      </c>
      <c r="B60" s="22" t="s">
        <v>30</v>
      </c>
      <c r="C60" s="22">
        <v>976.75</v>
      </c>
      <c r="D60" s="22">
        <v>98</v>
      </c>
      <c r="E60" s="22">
        <v>0.89</v>
      </c>
      <c r="F60" s="22">
        <f t="shared" si="11"/>
        <v>851.92135000000007</v>
      </c>
      <c r="G60" s="22">
        <v>52.03</v>
      </c>
      <c r="H60" s="22">
        <v>18.010000000000002</v>
      </c>
      <c r="I60" s="22">
        <f t="shared" si="12"/>
        <v>52.03</v>
      </c>
      <c r="J60" s="22">
        <f t="shared" si="13"/>
        <v>18.010000000000002</v>
      </c>
      <c r="K60" s="22">
        <v>56944</v>
      </c>
    </row>
    <row r="61" spans="1:13" x14ac:dyDescent="0.25">
      <c r="A61" s="13" t="s">
        <v>126</v>
      </c>
      <c r="B61" s="22" t="s">
        <v>30</v>
      </c>
      <c r="C61" s="22">
        <v>976.75</v>
      </c>
      <c r="D61" s="22">
        <v>98</v>
      </c>
      <c r="E61" s="22">
        <v>0.89</v>
      </c>
      <c r="F61" s="22">
        <f t="shared" si="11"/>
        <v>851.92135000000007</v>
      </c>
      <c r="G61" s="22">
        <v>52.03</v>
      </c>
      <c r="H61" s="22">
        <v>18.010000000000002</v>
      </c>
      <c r="I61" s="22">
        <f t="shared" si="12"/>
        <v>52.03</v>
      </c>
      <c r="J61" s="22">
        <f t="shared" si="13"/>
        <v>18.010000000000002</v>
      </c>
      <c r="K61" s="22">
        <v>56944</v>
      </c>
    </row>
    <row r="62" spans="1:13" x14ac:dyDescent="0.25">
      <c r="A62" s="18" t="s">
        <v>70</v>
      </c>
      <c r="B62" s="27"/>
      <c r="C62" s="27"/>
      <c r="D62" s="22"/>
      <c r="E62" s="22"/>
      <c r="F62" s="27">
        <f>SUM(F55:F61)</f>
        <v>3042.3847000000001</v>
      </c>
      <c r="G62" s="22"/>
      <c r="H62" s="22"/>
      <c r="I62" s="22">
        <f>SUMPRODUCT(F55:F61,I55:I61)/SUM(F55:F61)</f>
        <v>38.084250529198364</v>
      </c>
      <c r="J62" s="22">
        <f>SUMPRODUCT(F55:F61,J55:J61)/SUM(F55:F61)</f>
        <v>16.223225552968369</v>
      </c>
      <c r="K62" s="27">
        <f>SUM(K55:K61)</f>
        <v>142012.70000000001</v>
      </c>
    </row>
    <row r="63" spans="1:13" x14ac:dyDescent="0.25">
      <c r="A63" s="57" t="s">
        <v>94</v>
      </c>
      <c r="B63" s="58"/>
      <c r="C63" s="58"/>
      <c r="D63" s="58"/>
      <c r="E63" s="58"/>
      <c r="F63" s="58"/>
      <c r="G63" s="58"/>
      <c r="H63" s="58"/>
      <c r="I63" s="58"/>
      <c r="J63" s="58"/>
      <c r="K63" s="59"/>
    </row>
    <row r="64" spans="1:13" x14ac:dyDescent="0.25">
      <c r="A64" s="13" t="s">
        <v>95</v>
      </c>
      <c r="B64" s="22" t="s">
        <v>96</v>
      </c>
      <c r="C64" s="22">
        <v>15.79</v>
      </c>
      <c r="D64" s="22">
        <v>98</v>
      </c>
      <c r="E64" s="22">
        <v>0.9</v>
      </c>
      <c r="F64" s="22">
        <f>C64*D64/100*E64</f>
        <v>13.926779999999999</v>
      </c>
      <c r="G64" s="22">
        <v>24.83</v>
      </c>
      <c r="H64" s="22">
        <v>1.1499999999999999</v>
      </c>
      <c r="I64" s="22">
        <f>G64</f>
        <v>24.83</v>
      </c>
      <c r="J64" s="22">
        <f>H64</f>
        <v>1.1499999999999999</v>
      </c>
      <c r="K64" s="29">
        <v>268</v>
      </c>
    </row>
    <row r="65" spans="1:14" x14ac:dyDescent="0.25">
      <c r="A65" s="13" t="s">
        <v>97</v>
      </c>
      <c r="B65" s="22" t="s">
        <v>98</v>
      </c>
      <c r="C65" s="22">
        <v>16.920000000000002</v>
      </c>
      <c r="D65" s="22">
        <v>98</v>
      </c>
      <c r="E65" s="22">
        <v>0.9</v>
      </c>
      <c r="F65" s="22">
        <f>C65*D65/100*E65</f>
        <v>14.923440000000001</v>
      </c>
      <c r="G65" s="22">
        <v>20.27</v>
      </c>
      <c r="H65" s="22">
        <v>1.1200000000000001</v>
      </c>
      <c r="I65" s="22">
        <f>G65</f>
        <v>20.27</v>
      </c>
      <c r="J65" s="22">
        <f>H65</f>
        <v>1.1200000000000001</v>
      </c>
      <c r="K65" s="22">
        <v>5.01</v>
      </c>
      <c r="N65" s="51">
        <v>122.75</v>
      </c>
    </row>
    <row r="66" spans="1:14" x14ac:dyDescent="0.25">
      <c r="A66" s="18" t="s">
        <v>70</v>
      </c>
      <c r="B66" s="27"/>
      <c r="C66" s="27"/>
      <c r="D66" s="22"/>
      <c r="E66" s="22"/>
      <c r="F66" s="27">
        <f>SUM(F64:F65)</f>
        <v>28.85022</v>
      </c>
      <c r="G66" s="22"/>
      <c r="H66" s="22"/>
      <c r="I66" s="22">
        <f>SUMPRODUCT(F64:F65,I64:I65)/(SUM(F64:F65)+1)</f>
        <v>21.718435448716956</v>
      </c>
      <c r="J66" s="22">
        <f>SUMPRODUCT(F64:F65,J64:J65)/(SUM(F64:F65)+1)</f>
        <v>1.0964759991718656</v>
      </c>
      <c r="K66" s="27">
        <f>SUM(K65:K65)</f>
        <v>5.01</v>
      </c>
    </row>
    <row r="67" spans="1:14" x14ac:dyDescent="0.25">
      <c r="A67" s="60" t="s">
        <v>99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</row>
    <row r="68" spans="1:14" x14ac:dyDescent="0.25">
      <c r="A68" s="13" t="s">
        <v>100</v>
      </c>
      <c r="B68" s="22" t="s">
        <v>80</v>
      </c>
      <c r="C68" s="22">
        <v>26.9</v>
      </c>
      <c r="D68" s="22">
        <v>0</v>
      </c>
      <c r="E68" s="22">
        <v>1</v>
      </c>
      <c r="F68" s="22">
        <f>C68*D68/100*E68</f>
        <v>0</v>
      </c>
      <c r="G68" s="22">
        <v>18.899999999999999</v>
      </c>
      <c r="H68" s="22">
        <v>0.91</v>
      </c>
      <c r="I68" s="22">
        <f>G68</f>
        <v>18.899999999999999</v>
      </c>
      <c r="J68" s="22">
        <f>H68</f>
        <v>0.91</v>
      </c>
      <c r="K68" s="22">
        <v>165</v>
      </c>
    </row>
    <row r="69" spans="1:14" x14ac:dyDescent="0.25">
      <c r="A69" s="13" t="s">
        <v>101</v>
      </c>
      <c r="B69" s="22" t="s">
        <v>83</v>
      </c>
      <c r="C69" s="22">
        <v>15.79</v>
      </c>
      <c r="D69" s="22">
        <v>0</v>
      </c>
      <c r="E69" s="22">
        <v>1</v>
      </c>
      <c r="F69" s="22">
        <f>C69*D69/100*E69</f>
        <v>0</v>
      </c>
      <c r="G69" s="22">
        <v>24.83</v>
      </c>
      <c r="H69" s="22">
        <v>1.1499999999999999</v>
      </c>
      <c r="I69" s="22">
        <f>G69</f>
        <v>24.83</v>
      </c>
      <c r="J69" s="22">
        <f>H69</f>
        <v>1.1499999999999999</v>
      </c>
      <c r="K69" s="29">
        <v>268</v>
      </c>
    </row>
    <row r="70" spans="1:14" x14ac:dyDescent="0.25">
      <c r="A70" s="18" t="s">
        <v>70</v>
      </c>
      <c r="B70" s="27"/>
      <c r="C70" s="27"/>
      <c r="D70" s="22"/>
      <c r="E70" s="22"/>
      <c r="F70" s="27">
        <f>SUM(F68:F69)</f>
        <v>0</v>
      </c>
      <c r="G70" s="27"/>
      <c r="H70" s="27"/>
      <c r="I70" s="27">
        <f>SUMPRODUCT(F68:F69,I68:I69)/(SUM(F68:F69)+1)</f>
        <v>0</v>
      </c>
      <c r="J70" s="27">
        <f>SUMPRODUCT(F68:F69,J68:J69)/(SUM(F68:F69)+1)</f>
        <v>0</v>
      </c>
      <c r="K70" s="27">
        <f>SUM(K68:K69)</f>
        <v>433</v>
      </c>
    </row>
    <row r="71" spans="1:14" x14ac:dyDescent="0.25">
      <c r="A71" s="60" t="s">
        <v>102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</row>
    <row r="72" spans="1:14" x14ac:dyDescent="0.25">
      <c r="A72" s="13" t="s">
        <v>103</v>
      </c>
      <c r="B72" s="22" t="s">
        <v>104</v>
      </c>
      <c r="C72" s="22" t="s">
        <v>114</v>
      </c>
      <c r="D72" s="22">
        <v>100</v>
      </c>
      <c r="E72" s="22"/>
      <c r="F72" s="22">
        <v>6.76</v>
      </c>
      <c r="G72" s="22">
        <v>13.05</v>
      </c>
      <c r="H72" s="22">
        <v>23.14</v>
      </c>
      <c r="I72" s="22">
        <f>G72</f>
        <v>13.05</v>
      </c>
      <c r="J72" s="22">
        <f>H72</f>
        <v>23.14</v>
      </c>
      <c r="K72" s="22">
        <v>0</v>
      </c>
    </row>
    <row r="73" spans="1:14" x14ac:dyDescent="0.25">
      <c r="A73" s="13" t="s">
        <v>105</v>
      </c>
      <c r="B73" s="22" t="s">
        <v>106</v>
      </c>
      <c r="C73" s="22" t="s">
        <v>114</v>
      </c>
      <c r="D73" s="22">
        <v>100</v>
      </c>
      <c r="E73" s="22"/>
      <c r="F73" s="22">
        <v>93.74</v>
      </c>
      <c r="G73" s="22">
        <v>18.193999999999999</v>
      </c>
      <c r="H73" s="22">
        <v>23.14</v>
      </c>
      <c r="I73" s="22">
        <f t="shared" ref="I73:I74" si="14">G73</f>
        <v>18.193999999999999</v>
      </c>
      <c r="J73" s="22">
        <f t="shared" ref="J73:J74" si="15">H73</f>
        <v>23.14</v>
      </c>
      <c r="K73" s="22">
        <v>0</v>
      </c>
    </row>
    <row r="74" spans="1:14" x14ac:dyDescent="0.25">
      <c r="A74" s="13" t="s">
        <v>107</v>
      </c>
      <c r="B74" s="22" t="s">
        <v>108</v>
      </c>
      <c r="C74" s="22" t="s">
        <v>114</v>
      </c>
      <c r="D74" s="22">
        <v>100</v>
      </c>
      <c r="E74" s="22"/>
      <c r="F74" s="22">
        <v>3.08</v>
      </c>
      <c r="G74" s="22">
        <v>16.25</v>
      </c>
      <c r="H74" s="22">
        <v>26.2</v>
      </c>
      <c r="I74" s="22">
        <f t="shared" si="14"/>
        <v>16.25</v>
      </c>
      <c r="J74" s="22">
        <f t="shared" si="15"/>
        <v>26.2</v>
      </c>
      <c r="K74" s="22">
        <v>0</v>
      </c>
    </row>
    <row r="75" spans="1:14" x14ac:dyDescent="0.25">
      <c r="A75" s="18" t="s">
        <v>70</v>
      </c>
      <c r="B75" s="27"/>
      <c r="C75" s="27"/>
      <c r="D75" s="22"/>
      <c r="E75" s="22"/>
      <c r="F75" s="27">
        <f>SUM(F72:F74)</f>
        <v>103.58</v>
      </c>
      <c r="G75" s="22"/>
      <c r="H75" s="22"/>
      <c r="I75" s="22">
        <f>SUMPRODUCT(F72:F74,I72:I74)/(SUM(F72:F74)+1)</f>
        <v>17.630269267546375</v>
      </c>
      <c r="J75" s="22">
        <f>SUMPRODUCT(F72:F74,J72:J74)/(SUM(F72:F74)+1)</f>
        <v>23.008854465480969</v>
      </c>
      <c r="K75" s="27">
        <f t="shared" ref="K75" si="16">SUM(K72:K74)</f>
        <v>0</v>
      </c>
    </row>
    <row r="76" spans="1:14" x14ac:dyDescent="0.25">
      <c r="A76" s="18"/>
      <c r="B76" s="27"/>
      <c r="C76" s="27"/>
      <c r="D76" s="22"/>
      <c r="E76" s="22"/>
      <c r="F76" s="27"/>
      <c r="G76" s="22"/>
      <c r="H76" s="22"/>
      <c r="I76" s="22"/>
      <c r="J76" s="22"/>
      <c r="K76" s="27"/>
    </row>
    <row r="77" spans="1:14" x14ac:dyDescent="0.25">
      <c r="A77" s="30" t="s">
        <v>109</v>
      </c>
      <c r="B77" s="27"/>
      <c r="C77" s="27"/>
      <c r="D77" s="27"/>
      <c r="E77" s="27"/>
      <c r="F77" s="27">
        <v>12489.28</v>
      </c>
      <c r="G77" s="27"/>
      <c r="H77" s="27"/>
      <c r="I77" s="27">
        <v>99.79</v>
      </c>
      <c r="J77" s="27">
        <v>11.51</v>
      </c>
      <c r="K77" s="27">
        <v>0</v>
      </c>
    </row>
    <row r="78" spans="1:14" x14ac:dyDescent="0.25">
      <c r="A78" s="30" t="s">
        <v>110</v>
      </c>
      <c r="B78" s="27"/>
      <c r="C78" s="27"/>
      <c r="D78" s="27"/>
      <c r="E78" s="27"/>
      <c r="F78" s="27">
        <f>F12+F48+F53+F62+F66+F70+F75</f>
        <v>72166.690435872995</v>
      </c>
      <c r="G78" s="27"/>
      <c r="H78" s="27"/>
      <c r="I78" s="27">
        <f>(F12*I12+F48*I48+F53*I53+F62*I62+F70*I70+F75*I75)/SUM(F75,F70,F62,F53,F48,F12)</f>
        <v>109.91171940242253</v>
      </c>
      <c r="J78" s="27">
        <f>(F12*J12+F48*J48+F53*J53+F62*J62+F66*J66+F70*J70+F75*J75)/SUM(F75+F70+F66+F62+F53+F48+F12)</f>
        <v>11.284501494343946</v>
      </c>
      <c r="K78" s="27"/>
    </row>
    <row r="79" spans="1:14" x14ac:dyDescent="0.25">
      <c r="A79" s="30" t="s">
        <v>111</v>
      </c>
      <c r="B79" s="27"/>
      <c r="C79" s="27"/>
      <c r="D79" s="27"/>
      <c r="E79" s="27"/>
      <c r="F79" s="27">
        <f>SUM(F77+F78)</f>
        <v>84655.970435872994</v>
      </c>
      <c r="G79" s="27"/>
      <c r="H79" s="27"/>
      <c r="I79" s="27">
        <f>(F77*I77+F78*I78)/(F77+F78)</f>
        <v>108.41846397049709</v>
      </c>
      <c r="J79" s="27">
        <f>(F77*J77+F78*J78)/(F77+F78)</f>
        <v>11.317769248079678</v>
      </c>
      <c r="K79" s="27">
        <f>K70+K66+K62+K53+K48+K12</f>
        <v>204733.96000000002</v>
      </c>
    </row>
  </sheetData>
  <mergeCells count="16">
    <mergeCell ref="I1:J1"/>
    <mergeCell ref="A63:K63"/>
    <mergeCell ref="A67:K67"/>
    <mergeCell ref="A71:K71"/>
    <mergeCell ref="A1:A2"/>
    <mergeCell ref="B1:B2"/>
    <mergeCell ref="C1:C2"/>
    <mergeCell ref="D1:D2"/>
    <mergeCell ref="E1:E2"/>
    <mergeCell ref="F1:F2"/>
    <mergeCell ref="K1:K2"/>
    <mergeCell ref="G1:H1"/>
    <mergeCell ref="A4:K4"/>
    <mergeCell ref="A13:K13"/>
    <mergeCell ref="A49:K49"/>
    <mergeCell ref="A54:K5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9"/>
  <sheetViews>
    <sheetView topLeftCell="A40" workbookViewId="0">
      <selection activeCell="C51" sqref="C51"/>
    </sheetView>
  </sheetViews>
  <sheetFormatPr defaultColWidth="9" defaultRowHeight="14" x14ac:dyDescent="0.25"/>
  <cols>
    <col min="1" max="1" width="24.36328125" bestFit="1" customWidth="1"/>
    <col min="10" max="11" width="9" style="52"/>
  </cols>
  <sheetData>
    <row r="1" spans="1:11" x14ac:dyDescent="0.25">
      <c r="A1" s="61" t="s">
        <v>0</v>
      </c>
      <c r="B1" s="56" t="s">
        <v>1</v>
      </c>
      <c r="C1" s="62" t="s">
        <v>2</v>
      </c>
      <c r="D1" s="56" t="s">
        <v>2</v>
      </c>
      <c r="E1" s="56" t="s">
        <v>3</v>
      </c>
      <c r="F1" s="56" t="s">
        <v>4</v>
      </c>
      <c r="G1" s="56" t="s">
        <v>115</v>
      </c>
      <c r="H1" s="56"/>
      <c r="I1" s="56" t="s">
        <v>116</v>
      </c>
      <c r="J1" s="56"/>
      <c r="K1" s="64" t="s">
        <v>6</v>
      </c>
    </row>
    <row r="2" spans="1:11" x14ac:dyDescent="0.25">
      <c r="A2" s="61"/>
      <c r="B2" s="56"/>
      <c r="C2" s="63"/>
      <c r="D2" s="56"/>
      <c r="E2" s="56"/>
      <c r="F2" s="56"/>
      <c r="G2" s="22" t="s">
        <v>7</v>
      </c>
      <c r="H2" s="22" t="s">
        <v>8</v>
      </c>
      <c r="I2" s="22" t="s">
        <v>117</v>
      </c>
      <c r="J2" s="14" t="s">
        <v>118</v>
      </c>
      <c r="K2" s="64"/>
    </row>
    <row r="3" spans="1:11" x14ac:dyDescent="0.25">
      <c r="A3" s="19" t="s">
        <v>9</v>
      </c>
      <c r="B3" s="24"/>
      <c r="C3" s="24" t="s">
        <v>10</v>
      </c>
      <c r="D3" s="23" t="s">
        <v>11</v>
      </c>
      <c r="E3" s="23" t="s">
        <v>12</v>
      </c>
      <c r="F3" s="23" t="s">
        <v>13</v>
      </c>
      <c r="G3" s="23" t="s">
        <v>14</v>
      </c>
      <c r="H3" s="23" t="s">
        <v>14</v>
      </c>
      <c r="I3" s="23" t="s">
        <v>119</v>
      </c>
      <c r="J3" s="15" t="s">
        <v>119</v>
      </c>
      <c r="K3" s="15" t="s">
        <v>15</v>
      </c>
    </row>
    <row r="4" spans="1:11" x14ac:dyDescent="0.25">
      <c r="A4" s="57" t="s">
        <v>16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x14ac:dyDescent="0.25">
      <c r="A5" s="20" t="s">
        <v>17</v>
      </c>
      <c r="B5" s="22" t="s">
        <v>18</v>
      </c>
      <c r="C5" s="22">
        <v>10024.379999999999</v>
      </c>
      <c r="D5" s="22">
        <v>99.5</v>
      </c>
      <c r="E5" s="22">
        <f>1/1.26</f>
        <v>0.79365079365079361</v>
      </c>
      <c r="F5" s="22">
        <f>C5*D5/100*E5</f>
        <v>7916.0778571428564</v>
      </c>
      <c r="G5" s="22">
        <v>190.76</v>
      </c>
      <c r="H5" s="22">
        <v>11.33</v>
      </c>
      <c r="I5" s="22">
        <f>G5</f>
        <v>190.76</v>
      </c>
      <c r="J5" s="14">
        <f>H5</f>
        <v>11.33</v>
      </c>
      <c r="K5" s="14" t="s">
        <v>120</v>
      </c>
    </row>
    <row r="6" spans="1:11" x14ac:dyDescent="0.25">
      <c r="A6" s="20" t="s">
        <v>19</v>
      </c>
      <c r="B6" s="25" t="s">
        <v>20</v>
      </c>
      <c r="C6" s="22">
        <v>13085.42</v>
      </c>
      <c r="D6" s="22">
        <v>99.5</v>
      </c>
      <c r="E6" s="22">
        <f t="shared" ref="E6:E11" si="0">1/1.26</f>
        <v>0.79365079365079361</v>
      </c>
      <c r="F6" s="22">
        <f t="shared" ref="F6:F10" si="1">C6*D6/100*E6</f>
        <v>10333.327698412699</v>
      </c>
      <c r="G6" s="22">
        <v>166.49</v>
      </c>
      <c r="H6" s="22">
        <v>10.94</v>
      </c>
      <c r="I6" s="22">
        <f t="shared" ref="I6:J11" si="2">G6</f>
        <v>166.49</v>
      </c>
      <c r="J6" s="14">
        <f t="shared" si="2"/>
        <v>10.94</v>
      </c>
      <c r="K6" s="14" t="s">
        <v>120</v>
      </c>
    </row>
    <row r="7" spans="1:11" x14ac:dyDescent="0.25">
      <c r="A7" s="20" t="s">
        <v>21</v>
      </c>
      <c r="B7" s="26" t="s">
        <v>22</v>
      </c>
      <c r="C7" s="22">
        <v>12955.22</v>
      </c>
      <c r="D7" s="22">
        <v>99.5</v>
      </c>
      <c r="E7" s="22">
        <f t="shared" si="0"/>
        <v>0.79365079365079361</v>
      </c>
      <c r="F7" s="22">
        <f t="shared" si="1"/>
        <v>10230.511031746029</v>
      </c>
      <c r="G7" s="22">
        <v>141.04</v>
      </c>
      <c r="H7" s="22">
        <v>10.9</v>
      </c>
      <c r="I7" s="22">
        <f t="shared" si="2"/>
        <v>141.04</v>
      </c>
      <c r="J7" s="14">
        <f t="shared" si="2"/>
        <v>10.9</v>
      </c>
      <c r="K7" s="14" t="s">
        <v>120</v>
      </c>
    </row>
    <row r="8" spans="1:11" x14ac:dyDescent="0.25">
      <c r="A8" s="20" t="s">
        <v>23</v>
      </c>
      <c r="B8" s="26" t="s">
        <v>24</v>
      </c>
      <c r="C8" s="22">
        <v>12959.84</v>
      </c>
      <c r="D8" s="22">
        <v>99.5</v>
      </c>
      <c r="E8" s="22">
        <f t="shared" si="0"/>
        <v>0.79365079365079361</v>
      </c>
      <c r="F8" s="22">
        <f t="shared" si="1"/>
        <v>10234.159365079366</v>
      </c>
      <c r="G8" s="22">
        <v>115.55</v>
      </c>
      <c r="H8" s="22">
        <v>10.9</v>
      </c>
      <c r="I8" s="22">
        <f t="shared" si="2"/>
        <v>115.55</v>
      </c>
      <c r="J8" s="14">
        <f t="shared" si="2"/>
        <v>10.9</v>
      </c>
      <c r="K8" s="14" t="s">
        <v>120</v>
      </c>
    </row>
    <row r="9" spans="1:11" x14ac:dyDescent="0.25">
      <c r="A9" s="20" t="s">
        <v>25</v>
      </c>
      <c r="B9" s="26" t="s">
        <v>26</v>
      </c>
      <c r="C9" s="22">
        <v>13045.78</v>
      </c>
      <c r="D9" s="22">
        <v>99.5</v>
      </c>
      <c r="E9" s="22">
        <f t="shared" si="0"/>
        <v>0.79365079365079361</v>
      </c>
      <c r="F9" s="22">
        <f t="shared" si="1"/>
        <v>10302.024682539683</v>
      </c>
      <c r="G9" s="22">
        <v>89.97</v>
      </c>
      <c r="H9" s="22">
        <v>10.9</v>
      </c>
      <c r="I9" s="22">
        <f t="shared" si="2"/>
        <v>89.97</v>
      </c>
      <c r="J9" s="14">
        <f t="shared" si="2"/>
        <v>10.9</v>
      </c>
      <c r="K9" s="14" t="s">
        <v>120</v>
      </c>
    </row>
    <row r="10" spans="1:11" x14ac:dyDescent="0.25">
      <c r="A10" s="20" t="s">
        <v>27</v>
      </c>
      <c r="B10" s="26" t="s">
        <v>28</v>
      </c>
      <c r="C10" s="22">
        <v>13041.17</v>
      </c>
      <c r="D10" s="22">
        <v>99.5</v>
      </c>
      <c r="E10" s="22">
        <f t="shared" si="0"/>
        <v>0.79365079365079361</v>
      </c>
      <c r="F10" s="22">
        <f t="shared" si="1"/>
        <v>10298.384246031745</v>
      </c>
      <c r="G10" s="22">
        <v>64.459999999999994</v>
      </c>
      <c r="H10" s="22">
        <v>10.9</v>
      </c>
      <c r="I10" s="22">
        <f t="shared" si="2"/>
        <v>64.459999999999994</v>
      </c>
      <c r="J10" s="14">
        <f t="shared" si="2"/>
        <v>10.9</v>
      </c>
      <c r="K10" s="14" t="s">
        <v>120</v>
      </c>
    </row>
    <row r="11" spans="1:11" x14ac:dyDescent="0.25">
      <c r="A11" s="20" t="s">
        <v>29</v>
      </c>
      <c r="B11" s="26" t="s">
        <v>30</v>
      </c>
      <c r="C11" s="22">
        <v>11647.96</v>
      </c>
      <c r="D11" s="22">
        <v>99.5</v>
      </c>
      <c r="E11" s="22">
        <f t="shared" si="0"/>
        <v>0.79365079365079361</v>
      </c>
      <c r="F11" s="22">
        <f>C11*D11/100*E11</f>
        <v>9198.1906349206347</v>
      </c>
      <c r="G11" s="22">
        <v>39.409999999999997</v>
      </c>
      <c r="H11" s="22">
        <v>11.34</v>
      </c>
      <c r="I11" s="22">
        <f t="shared" si="2"/>
        <v>39.409999999999997</v>
      </c>
      <c r="J11" s="14">
        <f t="shared" si="2"/>
        <v>11.34</v>
      </c>
      <c r="K11" s="14" t="s">
        <v>120</v>
      </c>
    </row>
    <row r="12" spans="1:11" x14ac:dyDescent="0.25">
      <c r="A12" s="18" t="s">
        <v>70</v>
      </c>
      <c r="B12" s="27"/>
      <c r="C12" s="27"/>
      <c r="D12" s="22"/>
      <c r="E12" s="22"/>
      <c r="F12" s="27">
        <f>SUM(F5:F11)</f>
        <v>68512.675515873008</v>
      </c>
      <c r="G12" s="22">
        <f>SUMPRODUCT(F5:F11,G5:G11)/SUM(F5:F11)</f>
        <v>113.98099365408648</v>
      </c>
      <c r="H12" s="22">
        <f>SUMPRODUCT(F5:F11,H5:H11)/SUM(F5:F11)</f>
        <v>11.014788254971171</v>
      </c>
      <c r="I12" s="22">
        <f>SUMPRODUCT(F5:F11,I5:I11)/SUM(F5:F11)</f>
        <v>113.98099365408648</v>
      </c>
      <c r="J12" s="14">
        <f>SUMPRODUCT(F5:F11,J5:J11)/SUM(F5:F11)</f>
        <v>11.014788254971171</v>
      </c>
      <c r="K12" s="16">
        <f>SUM(K5:K11)</f>
        <v>0</v>
      </c>
    </row>
    <row r="13" spans="1:11" x14ac:dyDescent="0.25">
      <c r="A13" s="60" t="s">
        <v>121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</row>
    <row r="14" spans="1:11" x14ac:dyDescent="0.25">
      <c r="A14" s="13" t="s">
        <v>32</v>
      </c>
      <c r="B14" s="22" t="s">
        <v>30</v>
      </c>
      <c r="C14" s="22">
        <v>323.54000000000002</v>
      </c>
      <c r="D14" s="22">
        <v>0</v>
      </c>
      <c r="E14" s="22">
        <v>1.0249999999999999</v>
      </c>
      <c r="F14" s="22">
        <f>C14*D14/100*E14</f>
        <v>0</v>
      </c>
      <c r="G14" s="22">
        <v>39.619999999999997</v>
      </c>
      <c r="H14" s="22">
        <v>1.02</v>
      </c>
      <c r="I14" s="22">
        <f>G14</f>
        <v>39.619999999999997</v>
      </c>
      <c r="J14" s="14">
        <f>H14</f>
        <v>1.02</v>
      </c>
      <c r="K14" s="14" t="s">
        <v>120</v>
      </c>
    </row>
    <row r="15" spans="1:11" x14ac:dyDescent="0.25">
      <c r="A15" s="13" t="s">
        <v>33</v>
      </c>
      <c r="B15" s="22" t="s">
        <v>30</v>
      </c>
      <c r="C15" s="22">
        <v>323.54000000000002</v>
      </c>
      <c r="D15" s="22">
        <v>0</v>
      </c>
      <c r="E15" s="22">
        <v>1.0249999999999999</v>
      </c>
      <c r="F15" s="22">
        <f t="shared" ref="F15:F43" si="3">C15*D15/100*E15</f>
        <v>0</v>
      </c>
      <c r="G15" s="22">
        <v>39.619999999999997</v>
      </c>
      <c r="H15" s="22">
        <v>1.02</v>
      </c>
      <c r="I15" s="22">
        <f t="shared" ref="I15:J43" si="4">G15</f>
        <v>39.619999999999997</v>
      </c>
      <c r="J15" s="14">
        <f t="shared" si="4"/>
        <v>1.02</v>
      </c>
      <c r="K15" s="14" t="s">
        <v>120</v>
      </c>
    </row>
    <row r="16" spans="1:11" x14ac:dyDescent="0.25">
      <c r="A16" s="13" t="s">
        <v>34</v>
      </c>
      <c r="B16" s="22" t="s">
        <v>35</v>
      </c>
      <c r="C16" s="22">
        <v>538.20000000000005</v>
      </c>
      <c r="D16" s="22">
        <v>0</v>
      </c>
      <c r="E16" s="22">
        <v>1.0249999999999999</v>
      </c>
      <c r="F16" s="22">
        <f t="shared" si="3"/>
        <v>0</v>
      </c>
      <c r="G16" s="28">
        <v>64</v>
      </c>
      <c r="H16" s="22">
        <v>0.85</v>
      </c>
      <c r="I16" s="22">
        <f t="shared" si="4"/>
        <v>64</v>
      </c>
      <c r="J16" s="14">
        <f t="shared" si="4"/>
        <v>0.85</v>
      </c>
      <c r="K16" s="14" t="s">
        <v>120</v>
      </c>
    </row>
    <row r="17" spans="1:11" x14ac:dyDescent="0.25">
      <c r="A17" s="13" t="s">
        <v>36</v>
      </c>
      <c r="B17" s="22" t="s">
        <v>35</v>
      </c>
      <c r="C17" s="22">
        <v>538.20000000000005</v>
      </c>
      <c r="D17" s="22">
        <v>0</v>
      </c>
      <c r="E17" s="22">
        <v>1.0249999999999999</v>
      </c>
      <c r="F17" s="22">
        <f t="shared" si="3"/>
        <v>0</v>
      </c>
      <c r="G17" s="28">
        <v>64</v>
      </c>
      <c r="H17" s="22">
        <v>0.85</v>
      </c>
      <c r="I17" s="22">
        <f t="shared" si="4"/>
        <v>64</v>
      </c>
      <c r="J17" s="14">
        <f t="shared" si="4"/>
        <v>0.85</v>
      </c>
      <c r="K17" s="14" t="s">
        <v>120</v>
      </c>
    </row>
    <row r="18" spans="1:11" x14ac:dyDescent="0.25">
      <c r="A18" s="13" t="s">
        <v>37</v>
      </c>
      <c r="B18" s="22" t="s">
        <v>38</v>
      </c>
      <c r="C18" s="22">
        <v>557.98</v>
      </c>
      <c r="D18" s="22">
        <v>0</v>
      </c>
      <c r="E18" s="22">
        <v>1.0249999999999999</v>
      </c>
      <c r="F18" s="22">
        <f t="shared" si="3"/>
        <v>0</v>
      </c>
      <c r="G18" s="22">
        <v>89.5</v>
      </c>
      <c r="H18" s="22">
        <v>0.86</v>
      </c>
      <c r="I18" s="22">
        <f t="shared" si="4"/>
        <v>89.5</v>
      </c>
      <c r="J18" s="14">
        <f t="shared" si="4"/>
        <v>0.86</v>
      </c>
      <c r="K18" s="14" t="s">
        <v>120</v>
      </c>
    </row>
    <row r="19" spans="1:11" x14ac:dyDescent="0.25">
      <c r="A19" s="13" t="s">
        <v>39</v>
      </c>
      <c r="B19" s="22" t="s">
        <v>38</v>
      </c>
      <c r="C19" s="22">
        <v>557.98</v>
      </c>
      <c r="D19" s="22">
        <v>0</v>
      </c>
      <c r="E19" s="22">
        <v>1.0249999999999999</v>
      </c>
      <c r="F19" s="22">
        <f t="shared" si="3"/>
        <v>0</v>
      </c>
      <c r="G19" s="22">
        <v>89.5</v>
      </c>
      <c r="H19" s="22">
        <v>0.86</v>
      </c>
      <c r="I19" s="22">
        <f t="shared" si="4"/>
        <v>89.5</v>
      </c>
      <c r="J19" s="14">
        <f t="shared" si="4"/>
        <v>0.86</v>
      </c>
      <c r="K19" s="14" t="s">
        <v>120</v>
      </c>
    </row>
    <row r="20" spans="1:11" x14ac:dyDescent="0.25">
      <c r="A20" s="13" t="s">
        <v>40</v>
      </c>
      <c r="B20" s="22" t="s">
        <v>41</v>
      </c>
      <c r="C20" s="22">
        <v>560.72</v>
      </c>
      <c r="D20" s="22">
        <v>0</v>
      </c>
      <c r="E20" s="22">
        <v>1.0249999999999999</v>
      </c>
      <c r="F20" s="22">
        <f t="shared" si="3"/>
        <v>0</v>
      </c>
      <c r="G20" s="22">
        <v>115</v>
      </c>
      <c r="H20" s="22">
        <v>0.86</v>
      </c>
      <c r="I20" s="22">
        <f t="shared" si="4"/>
        <v>115</v>
      </c>
      <c r="J20" s="14">
        <f t="shared" si="4"/>
        <v>0.86</v>
      </c>
      <c r="K20" s="14" t="s">
        <v>120</v>
      </c>
    </row>
    <row r="21" spans="1:11" x14ac:dyDescent="0.25">
      <c r="A21" s="13" t="s">
        <v>42</v>
      </c>
      <c r="B21" s="22" t="s">
        <v>41</v>
      </c>
      <c r="C21" s="22">
        <v>560.72</v>
      </c>
      <c r="D21" s="22">
        <v>0</v>
      </c>
      <c r="E21" s="22">
        <v>1.0249999999999999</v>
      </c>
      <c r="F21" s="22">
        <f t="shared" si="3"/>
        <v>0</v>
      </c>
      <c r="G21" s="22">
        <v>115</v>
      </c>
      <c r="H21" s="22">
        <v>0.86</v>
      </c>
      <c r="I21" s="22">
        <f t="shared" si="4"/>
        <v>115</v>
      </c>
      <c r="J21" s="14">
        <f t="shared" si="4"/>
        <v>0.86</v>
      </c>
      <c r="K21" s="14" t="s">
        <v>120</v>
      </c>
    </row>
    <row r="22" spans="1:11" x14ac:dyDescent="0.25">
      <c r="A22" s="13" t="s">
        <v>43</v>
      </c>
      <c r="B22" s="22" t="s">
        <v>44</v>
      </c>
      <c r="C22" s="22">
        <v>560.57000000000005</v>
      </c>
      <c r="D22" s="22">
        <v>0</v>
      </c>
      <c r="E22" s="22">
        <v>1.0249999999999999</v>
      </c>
      <c r="F22" s="22">
        <f t="shared" si="3"/>
        <v>0</v>
      </c>
      <c r="G22" s="22">
        <v>140.5</v>
      </c>
      <c r="H22" s="22">
        <v>0.86</v>
      </c>
      <c r="I22" s="22">
        <f t="shared" si="4"/>
        <v>140.5</v>
      </c>
      <c r="J22" s="14">
        <f t="shared" si="4"/>
        <v>0.86</v>
      </c>
      <c r="K22" s="14" t="s">
        <v>120</v>
      </c>
    </row>
    <row r="23" spans="1:11" x14ac:dyDescent="0.25">
      <c r="A23" s="13" t="s">
        <v>45</v>
      </c>
      <c r="B23" s="22" t="s">
        <v>44</v>
      </c>
      <c r="C23" s="22">
        <v>560.57000000000005</v>
      </c>
      <c r="D23" s="22">
        <v>0</v>
      </c>
      <c r="E23" s="22">
        <v>1.0249999999999999</v>
      </c>
      <c r="F23" s="22">
        <f t="shared" si="3"/>
        <v>0</v>
      </c>
      <c r="G23" s="22">
        <v>140.5</v>
      </c>
      <c r="H23" s="22">
        <v>0.86</v>
      </c>
      <c r="I23" s="22">
        <f t="shared" si="4"/>
        <v>140.5</v>
      </c>
      <c r="J23" s="14">
        <f t="shared" si="4"/>
        <v>0.86</v>
      </c>
      <c r="K23" s="14" t="s">
        <v>120</v>
      </c>
    </row>
    <row r="24" spans="1:11" x14ac:dyDescent="0.25">
      <c r="A24" s="13" t="s">
        <v>46</v>
      </c>
      <c r="B24" s="22" t="s">
        <v>47</v>
      </c>
      <c r="C24" s="22">
        <v>560.57000000000005</v>
      </c>
      <c r="D24" s="22">
        <v>0</v>
      </c>
      <c r="E24" s="22">
        <v>1.0249999999999999</v>
      </c>
      <c r="F24" s="22">
        <f t="shared" si="3"/>
        <v>0</v>
      </c>
      <c r="G24" s="22">
        <v>166</v>
      </c>
      <c r="H24" s="22">
        <v>0.86</v>
      </c>
      <c r="I24" s="22">
        <f t="shared" si="4"/>
        <v>166</v>
      </c>
      <c r="J24" s="14">
        <f t="shared" si="4"/>
        <v>0.86</v>
      </c>
      <c r="K24" s="14" t="s">
        <v>120</v>
      </c>
    </row>
    <row r="25" spans="1:11" x14ac:dyDescent="0.25">
      <c r="A25" s="13" t="s">
        <v>48</v>
      </c>
      <c r="B25" s="22" t="s">
        <v>47</v>
      </c>
      <c r="C25" s="22">
        <v>560.57000000000005</v>
      </c>
      <c r="D25" s="22">
        <v>0</v>
      </c>
      <c r="E25" s="22">
        <v>1.0249999999999999</v>
      </c>
      <c r="F25" s="22">
        <f t="shared" si="3"/>
        <v>0</v>
      </c>
      <c r="G25" s="22">
        <v>166</v>
      </c>
      <c r="H25" s="22">
        <v>0.86</v>
      </c>
      <c r="I25" s="22">
        <f t="shared" si="4"/>
        <v>166</v>
      </c>
      <c r="J25" s="14">
        <f t="shared" si="4"/>
        <v>0.86</v>
      </c>
      <c r="K25" s="14" t="s">
        <v>120</v>
      </c>
    </row>
    <row r="26" spans="1:11" x14ac:dyDescent="0.25">
      <c r="A26" s="13" t="s">
        <v>49</v>
      </c>
      <c r="B26" s="22" t="s">
        <v>30</v>
      </c>
      <c r="C26" s="22">
        <v>428.97</v>
      </c>
      <c r="D26" s="22">
        <v>0</v>
      </c>
      <c r="E26" s="22">
        <v>1.0249999999999999</v>
      </c>
      <c r="F26" s="22">
        <f t="shared" si="3"/>
        <v>0</v>
      </c>
      <c r="G26" s="22">
        <v>196.7</v>
      </c>
      <c r="H26" s="22">
        <v>0.95</v>
      </c>
      <c r="I26" s="22">
        <f t="shared" si="4"/>
        <v>196.7</v>
      </c>
      <c r="J26" s="14">
        <f t="shared" si="4"/>
        <v>0.95</v>
      </c>
      <c r="K26" s="14" t="s">
        <v>120</v>
      </c>
    </row>
    <row r="27" spans="1:11" x14ac:dyDescent="0.25">
      <c r="A27" s="13" t="s">
        <v>50</v>
      </c>
      <c r="B27" s="22" t="s">
        <v>30</v>
      </c>
      <c r="C27" s="22">
        <v>428.97</v>
      </c>
      <c r="D27" s="22">
        <v>0</v>
      </c>
      <c r="E27" s="22">
        <v>1.0249999999999999</v>
      </c>
      <c r="F27" s="22">
        <f t="shared" si="3"/>
        <v>0</v>
      </c>
      <c r="G27" s="22">
        <v>196.7</v>
      </c>
      <c r="H27" s="22">
        <v>0.95</v>
      </c>
      <c r="I27" s="22">
        <f t="shared" si="4"/>
        <v>196.7</v>
      </c>
      <c r="J27" s="14">
        <f t="shared" si="4"/>
        <v>0.95</v>
      </c>
      <c r="K27" s="14" t="s">
        <v>120</v>
      </c>
    </row>
    <row r="28" spans="1:11" x14ac:dyDescent="0.25">
      <c r="A28" s="13" t="s">
        <v>51</v>
      </c>
      <c r="B28" s="22" t="s">
        <v>30</v>
      </c>
      <c r="C28" s="22">
        <v>330.03</v>
      </c>
      <c r="D28" s="22">
        <v>0</v>
      </c>
      <c r="E28" s="22">
        <v>1.0249999999999999</v>
      </c>
      <c r="F28" s="22">
        <f t="shared" si="3"/>
        <v>0</v>
      </c>
      <c r="G28" s="22">
        <v>192.89</v>
      </c>
      <c r="H28" s="22">
        <v>9.73</v>
      </c>
      <c r="I28" s="22">
        <f t="shared" si="4"/>
        <v>192.89</v>
      </c>
      <c r="J28" s="14">
        <f t="shared" si="4"/>
        <v>9.73</v>
      </c>
      <c r="K28" s="14" t="s">
        <v>120</v>
      </c>
    </row>
    <row r="29" spans="1:11" x14ac:dyDescent="0.25">
      <c r="A29" s="13" t="s">
        <v>52</v>
      </c>
      <c r="B29" s="22" t="s">
        <v>30</v>
      </c>
      <c r="C29" s="22">
        <v>330.03</v>
      </c>
      <c r="D29" s="22">
        <v>0</v>
      </c>
      <c r="E29" s="22">
        <v>1.0249999999999999</v>
      </c>
      <c r="F29" s="22">
        <f t="shared" si="3"/>
        <v>0</v>
      </c>
      <c r="G29" s="22">
        <v>192.89</v>
      </c>
      <c r="H29" s="22">
        <v>9.73</v>
      </c>
      <c r="I29" s="22">
        <f t="shared" si="4"/>
        <v>192.89</v>
      </c>
      <c r="J29" s="14">
        <f t="shared" si="4"/>
        <v>9.73</v>
      </c>
      <c r="K29" s="14" t="s">
        <v>120</v>
      </c>
    </row>
    <row r="30" spans="1:11" x14ac:dyDescent="0.25">
      <c r="A30" s="13" t="s">
        <v>53</v>
      </c>
      <c r="B30" s="22" t="s">
        <v>35</v>
      </c>
      <c r="C30" s="22">
        <v>351.96</v>
      </c>
      <c r="D30" s="22">
        <v>0</v>
      </c>
      <c r="E30" s="22">
        <v>1.0249999999999999</v>
      </c>
      <c r="F30" s="22">
        <f t="shared" si="3"/>
        <v>0</v>
      </c>
      <c r="G30" s="22">
        <v>166.42</v>
      </c>
      <c r="H30" s="22">
        <v>9.73</v>
      </c>
      <c r="I30" s="22">
        <f t="shared" si="4"/>
        <v>166.42</v>
      </c>
      <c r="J30" s="14">
        <f t="shared" si="4"/>
        <v>9.73</v>
      </c>
      <c r="K30" s="14" t="s">
        <v>120</v>
      </c>
    </row>
    <row r="31" spans="1:11" x14ac:dyDescent="0.25">
      <c r="A31" s="13" t="s">
        <v>54</v>
      </c>
      <c r="B31" s="22" t="s">
        <v>35</v>
      </c>
      <c r="C31" s="22">
        <v>351.96</v>
      </c>
      <c r="D31" s="22">
        <v>0</v>
      </c>
      <c r="E31" s="22">
        <v>1.0249999999999999</v>
      </c>
      <c r="F31" s="22">
        <f t="shared" si="3"/>
        <v>0</v>
      </c>
      <c r="G31" s="22">
        <v>166.42</v>
      </c>
      <c r="H31" s="22">
        <v>9.73</v>
      </c>
      <c r="I31" s="22">
        <f t="shared" si="4"/>
        <v>166.42</v>
      </c>
      <c r="J31" s="14">
        <f t="shared" si="4"/>
        <v>9.73</v>
      </c>
      <c r="K31" s="14" t="s">
        <v>120</v>
      </c>
    </row>
    <row r="32" spans="1:11" x14ac:dyDescent="0.25">
      <c r="A32" s="13" t="s">
        <v>55</v>
      </c>
      <c r="B32" s="22" t="s">
        <v>38</v>
      </c>
      <c r="C32" s="22">
        <v>351.96</v>
      </c>
      <c r="D32" s="22">
        <v>0</v>
      </c>
      <c r="E32" s="22">
        <v>1.0249999999999999</v>
      </c>
      <c r="F32" s="22">
        <f t="shared" si="3"/>
        <v>0</v>
      </c>
      <c r="G32" s="22">
        <v>140.91999999999999</v>
      </c>
      <c r="H32" s="22">
        <v>9.73</v>
      </c>
      <c r="I32" s="22">
        <f t="shared" si="4"/>
        <v>140.91999999999999</v>
      </c>
      <c r="J32" s="14">
        <f t="shared" si="4"/>
        <v>9.73</v>
      </c>
      <c r="K32" s="14" t="s">
        <v>120</v>
      </c>
    </row>
    <row r="33" spans="1:11" x14ac:dyDescent="0.25">
      <c r="A33" s="13" t="s">
        <v>56</v>
      </c>
      <c r="B33" s="22" t="s">
        <v>38</v>
      </c>
      <c r="C33" s="22">
        <v>351.96</v>
      </c>
      <c r="D33" s="22">
        <v>0</v>
      </c>
      <c r="E33" s="22">
        <v>1.0249999999999999</v>
      </c>
      <c r="F33" s="22">
        <f t="shared" si="3"/>
        <v>0</v>
      </c>
      <c r="G33" s="22">
        <v>140.91999999999999</v>
      </c>
      <c r="H33" s="22">
        <v>9.73</v>
      </c>
      <c r="I33" s="22">
        <f t="shared" si="4"/>
        <v>140.91999999999999</v>
      </c>
      <c r="J33" s="14">
        <f t="shared" si="4"/>
        <v>9.73</v>
      </c>
      <c r="K33" s="14" t="s">
        <v>120</v>
      </c>
    </row>
    <row r="34" spans="1:11" x14ac:dyDescent="0.25">
      <c r="A34" s="13" t="s">
        <v>57</v>
      </c>
      <c r="B34" s="22" t="s">
        <v>41</v>
      </c>
      <c r="C34" s="22">
        <v>351.96</v>
      </c>
      <c r="D34" s="22">
        <v>0</v>
      </c>
      <c r="E34" s="22">
        <v>1.0249999999999999</v>
      </c>
      <c r="F34" s="22">
        <f t="shared" si="3"/>
        <v>0</v>
      </c>
      <c r="G34" s="22">
        <v>115.42</v>
      </c>
      <c r="H34" s="22">
        <v>9.73</v>
      </c>
      <c r="I34" s="22">
        <f t="shared" si="4"/>
        <v>115.42</v>
      </c>
      <c r="J34" s="14">
        <f t="shared" si="4"/>
        <v>9.73</v>
      </c>
      <c r="K34" s="14" t="s">
        <v>120</v>
      </c>
    </row>
    <row r="35" spans="1:11" x14ac:dyDescent="0.25">
      <c r="A35" s="13" t="s">
        <v>58</v>
      </c>
      <c r="B35" s="22" t="s">
        <v>41</v>
      </c>
      <c r="C35" s="22">
        <v>351.96</v>
      </c>
      <c r="D35" s="22">
        <v>0</v>
      </c>
      <c r="E35" s="22">
        <v>1.0249999999999999</v>
      </c>
      <c r="F35" s="22">
        <f t="shared" si="3"/>
        <v>0</v>
      </c>
      <c r="G35" s="22">
        <v>115.42</v>
      </c>
      <c r="H35" s="22">
        <v>9.73</v>
      </c>
      <c r="I35" s="22">
        <f t="shared" si="4"/>
        <v>115.42</v>
      </c>
      <c r="J35" s="14">
        <f t="shared" si="4"/>
        <v>9.73</v>
      </c>
      <c r="K35" s="14" t="s">
        <v>120</v>
      </c>
    </row>
    <row r="36" spans="1:11" x14ac:dyDescent="0.25">
      <c r="A36" s="13" t="s">
        <v>59</v>
      </c>
      <c r="B36" s="22" t="s">
        <v>60</v>
      </c>
      <c r="C36" s="22">
        <v>351.96</v>
      </c>
      <c r="D36" s="22">
        <v>0</v>
      </c>
      <c r="E36" s="22">
        <v>1.0249999999999999</v>
      </c>
      <c r="F36" s="22">
        <f t="shared" si="3"/>
        <v>0</v>
      </c>
      <c r="G36" s="22">
        <v>89.92</v>
      </c>
      <c r="H36" s="22">
        <v>9.73</v>
      </c>
      <c r="I36" s="22">
        <f t="shared" si="4"/>
        <v>89.92</v>
      </c>
      <c r="J36" s="14">
        <f t="shared" si="4"/>
        <v>9.73</v>
      </c>
      <c r="K36" s="14" t="s">
        <v>120</v>
      </c>
    </row>
    <row r="37" spans="1:11" x14ac:dyDescent="0.25">
      <c r="A37" s="13" t="s">
        <v>61</v>
      </c>
      <c r="B37" s="22" t="s">
        <v>60</v>
      </c>
      <c r="C37" s="22">
        <v>351.96</v>
      </c>
      <c r="D37" s="22">
        <v>0</v>
      </c>
      <c r="E37" s="22">
        <v>1.0249999999999999</v>
      </c>
      <c r="F37" s="22">
        <f t="shared" si="3"/>
        <v>0</v>
      </c>
      <c r="G37" s="22">
        <v>89.92</v>
      </c>
      <c r="H37" s="22">
        <v>9.73</v>
      </c>
      <c r="I37" s="22">
        <f t="shared" si="4"/>
        <v>89.92</v>
      </c>
      <c r="J37" s="14">
        <f t="shared" si="4"/>
        <v>9.73</v>
      </c>
      <c r="K37" s="14" t="s">
        <v>120</v>
      </c>
    </row>
    <row r="38" spans="1:11" x14ac:dyDescent="0.25">
      <c r="A38" s="13" t="s">
        <v>62</v>
      </c>
      <c r="B38" s="22" t="s">
        <v>63</v>
      </c>
      <c r="C38" s="22">
        <v>351.96</v>
      </c>
      <c r="D38" s="22">
        <v>0</v>
      </c>
      <c r="E38" s="22">
        <v>1.0249999999999999</v>
      </c>
      <c r="F38" s="22">
        <f t="shared" si="3"/>
        <v>0</v>
      </c>
      <c r="G38" s="22">
        <v>64.42</v>
      </c>
      <c r="H38" s="22">
        <v>9.73</v>
      </c>
      <c r="I38" s="22">
        <f t="shared" si="4"/>
        <v>64.42</v>
      </c>
      <c r="J38" s="14">
        <f t="shared" si="4"/>
        <v>9.73</v>
      </c>
      <c r="K38" s="14" t="s">
        <v>120</v>
      </c>
    </row>
    <row r="39" spans="1:11" x14ac:dyDescent="0.25">
      <c r="A39" s="13" t="s">
        <v>64</v>
      </c>
      <c r="B39" s="22" t="s">
        <v>63</v>
      </c>
      <c r="C39" s="22">
        <v>351.96</v>
      </c>
      <c r="D39" s="22">
        <v>0</v>
      </c>
      <c r="E39" s="22">
        <v>1.0249999999999999</v>
      </c>
      <c r="F39" s="22">
        <f t="shared" si="3"/>
        <v>0</v>
      </c>
      <c r="G39" s="22">
        <v>64.42</v>
      </c>
      <c r="H39" s="22">
        <v>9.73</v>
      </c>
      <c r="I39" s="22">
        <f t="shared" si="4"/>
        <v>64.42</v>
      </c>
      <c r="J39" s="14">
        <f t="shared" si="4"/>
        <v>9.73</v>
      </c>
      <c r="K39" s="14" t="s">
        <v>120</v>
      </c>
    </row>
    <row r="40" spans="1:11" x14ac:dyDescent="0.25">
      <c r="A40" s="13" t="s">
        <v>65</v>
      </c>
      <c r="B40" s="22" t="s">
        <v>47</v>
      </c>
      <c r="C40" s="22">
        <v>347.48</v>
      </c>
      <c r="D40" s="22">
        <v>0</v>
      </c>
      <c r="E40" s="22">
        <v>1.0249999999999999</v>
      </c>
      <c r="F40" s="22">
        <f t="shared" si="3"/>
        <v>0</v>
      </c>
      <c r="G40" s="22">
        <v>40.22</v>
      </c>
      <c r="H40" s="22">
        <v>13.42</v>
      </c>
      <c r="I40" s="22">
        <f t="shared" si="4"/>
        <v>40.22</v>
      </c>
      <c r="J40" s="14">
        <f t="shared" si="4"/>
        <v>13.42</v>
      </c>
      <c r="K40" s="14" t="s">
        <v>120</v>
      </c>
    </row>
    <row r="41" spans="1:11" x14ac:dyDescent="0.25">
      <c r="A41" s="13" t="s">
        <v>66</v>
      </c>
      <c r="B41" s="22" t="s">
        <v>47</v>
      </c>
      <c r="C41" s="22">
        <v>347.48</v>
      </c>
      <c r="D41" s="22">
        <v>0</v>
      </c>
      <c r="E41" s="22">
        <v>1.0249999999999999</v>
      </c>
      <c r="F41" s="22">
        <f t="shared" si="3"/>
        <v>0</v>
      </c>
      <c r="G41" s="22">
        <v>40.22</v>
      </c>
      <c r="H41" s="22">
        <v>13.42</v>
      </c>
      <c r="I41" s="22">
        <f t="shared" si="4"/>
        <v>40.22</v>
      </c>
      <c r="J41" s="14">
        <f t="shared" si="4"/>
        <v>13.42</v>
      </c>
      <c r="K41" s="14" t="s">
        <v>120</v>
      </c>
    </row>
    <row r="42" spans="1:11" x14ac:dyDescent="0.25">
      <c r="A42" s="13" t="s">
        <v>67</v>
      </c>
      <c r="B42" s="22" t="s">
        <v>68</v>
      </c>
      <c r="C42" s="22">
        <v>682.74</v>
      </c>
      <c r="D42" s="22">
        <v>0</v>
      </c>
      <c r="E42" s="22">
        <v>1.0249999999999999</v>
      </c>
      <c r="F42" s="22">
        <f t="shared" si="3"/>
        <v>0</v>
      </c>
      <c r="G42" s="22">
        <v>191.19</v>
      </c>
      <c r="H42" s="22">
        <v>18.559999999999999</v>
      </c>
      <c r="I42" s="22">
        <f t="shared" si="4"/>
        <v>191.19</v>
      </c>
      <c r="J42" s="14">
        <f t="shared" si="4"/>
        <v>18.559999999999999</v>
      </c>
      <c r="K42" s="14" t="s">
        <v>120</v>
      </c>
    </row>
    <row r="43" spans="1:11" x14ac:dyDescent="0.25">
      <c r="A43" s="13" t="s">
        <v>69</v>
      </c>
      <c r="B43" s="22" t="s">
        <v>68</v>
      </c>
      <c r="C43" s="22">
        <v>682.82</v>
      </c>
      <c r="D43" s="22">
        <v>0</v>
      </c>
      <c r="E43" s="22">
        <v>1.0249999999999999</v>
      </c>
      <c r="F43" s="22">
        <f t="shared" si="3"/>
        <v>0</v>
      </c>
      <c r="G43" s="22">
        <v>191.19</v>
      </c>
      <c r="H43" s="22">
        <v>18.559999999999999</v>
      </c>
      <c r="I43" s="22">
        <f t="shared" si="4"/>
        <v>191.19</v>
      </c>
      <c r="J43" s="14">
        <f t="shared" si="4"/>
        <v>18.559999999999999</v>
      </c>
      <c r="K43" s="14" t="s">
        <v>120</v>
      </c>
    </row>
    <row r="44" spans="1:11" x14ac:dyDescent="0.25">
      <c r="A44" s="13" t="s">
        <v>129</v>
      </c>
      <c r="B44" s="22" t="s">
        <v>44</v>
      </c>
      <c r="C44" s="22">
        <v>1040.9100000000001</v>
      </c>
      <c r="D44" s="22">
        <v>98</v>
      </c>
      <c r="E44" s="22">
        <v>0.89</v>
      </c>
      <c r="F44" s="22">
        <f>0</f>
        <v>0</v>
      </c>
      <c r="G44" s="22">
        <v>154</v>
      </c>
      <c r="H44" s="22">
        <v>18.02</v>
      </c>
      <c r="I44" s="22">
        <f t="shared" ref="I44:J47" si="5">G44</f>
        <v>154</v>
      </c>
      <c r="J44" s="14">
        <f t="shared" si="5"/>
        <v>18.02</v>
      </c>
      <c r="K44" s="14" t="s">
        <v>120</v>
      </c>
    </row>
    <row r="45" spans="1:11" x14ac:dyDescent="0.25">
      <c r="A45" s="13" t="s">
        <v>130</v>
      </c>
      <c r="B45" s="22" t="s">
        <v>44</v>
      </c>
      <c r="C45" s="22">
        <v>1040.9100000000001</v>
      </c>
      <c r="D45" s="22">
        <v>98</v>
      </c>
      <c r="E45" s="22">
        <v>0.89</v>
      </c>
      <c r="F45" s="22">
        <f>0</f>
        <v>0</v>
      </c>
      <c r="G45" s="22">
        <v>154</v>
      </c>
      <c r="H45" s="22">
        <v>18.02</v>
      </c>
      <c r="I45" s="22">
        <f t="shared" si="5"/>
        <v>154</v>
      </c>
      <c r="J45" s="14">
        <f t="shared" si="5"/>
        <v>18.02</v>
      </c>
      <c r="K45" s="14" t="s">
        <v>120</v>
      </c>
    </row>
    <row r="46" spans="1:11" x14ac:dyDescent="0.25">
      <c r="A46" s="13" t="s">
        <v>131</v>
      </c>
      <c r="B46" s="22" t="s">
        <v>87</v>
      </c>
      <c r="C46" s="22">
        <v>1041.9100000000001</v>
      </c>
      <c r="D46" s="22">
        <v>98</v>
      </c>
      <c r="E46" s="22">
        <v>0.89</v>
      </c>
      <c r="F46" s="22">
        <f>0</f>
        <v>0</v>
      </c>
      <c r="G46" s="22">
        <v>102.25</v>
      </c>
      <c r="H46" s="22">
        <v>18.02</v>
      </c>
      <c r="I46" s="22">
        <f t="shared" si="5"/>
        <v>102.25</v>
      </c>
      <c r="J46" s="14">
        <f t="shared" si="5"/>
        <v>18.02</v>
      </c>
      <c r="K46" s="14" t="s">
        <v>120</v>
      </c>
    </row>
    <row r="47" spans="1:11" x14ac:dyDescent="0.25">
      <c r="A47" s="13" t="s">
        <v>132</v>
      </c>
      <c r="B47" s="22" t="s">
        <v>87</v>
      </c>
      <c r="C47" s="22">
        <v>1041.9100000000001</v>
      </c>
      <c r="D47" s="22">
        <v>98</v>
      </c>
      <c r="E47" s="22">
        <v>0.89</v>
      </c>
      <c r="F47" s="22">
        <f>0</f>
        <v>0</v>
      </c>
      <c r="G47" s="22">
        <v>102.25</v>
      </c>
      <c r="H47" s="22">
        <v>18.02</v>
      </c>
      <c r="I47" s="22">
        <f t="shared" si="5"/>
        <v>102.25</v>
      </c>
      <c r="J47" s="14">
        <f t="shared" si="5"/>
        <v>18.02</v>
      </c>
      <c r="K47" s="14" t="s">
        <v>120</v>
      </c>
    </row>
    <row r="48" spans="1:11" x14ac:dyDescent="0.25">
      <c r="A48" s="18" t="s">
        <v>70</v>
      </c>
      <c r="B48" s="27"/>
      <c r="C48" s="27"/>
      <c r="D48" s="22"/>
      <c r="E48" s="22"/>
      <c r="F48" s="27">
        <f>SUM(F14:F43)</f>
        <v>0</v>
      </c>
      <c r="G48" s="22"/>
      <c r="H48" s="22"/>
      <c r="I48" s="22">
        <f>SUMPRODUCT(F14:F43,I14:I43)/(SUM(F14:F43)+1)</f>
        <v>0</v>
      </c>
      <c r="J48" s="14">
        <f>SUMPRODUCT(F14:F43,J14:J43)/(SUM(F14:F43)+1)</f>
        <v>0</v>
      </c>
      <c r="K48" s="16">
        <f>SUM(K14:K43)</f>
        <v>0</v>
      </c>
    </row>
    <row r="49" spans="1:13" x14ac:dyDescent="0.25">
      <c r="A49" s="60" t="s">
        <v>71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</row>
    <row r="50" spans="1:13" x14ac:dyDescent="0.25">
      <c r="A50" s="18" t="s">
        <v>112</v>
      </c>
      <c r="B50" s="27" t="s">
        <v>113</v>
      </c>
      <c r="C50" s="22">
        <v>22.61</v>
      </c>
      <c r="D50" s="27">
        <v>10</v>
      </c>
      <c r="E50" s="27">
        <v>1</v>
      </c>
      <c r="F50" s="22">
        <f>C50*D50/100*E50</f>
        <v>2.2610000000000001</v>
      </c>
      <c r="G50" s="22">
        <v>7.51</v>
      </c>
      <c r="H50" s="22">
        <v>14.51</v>
      </c>
      <c r="I50" s="22">
        <f>G50</f>
        <v>7.51</v>
      </c>
      <c r="J50" s="14">
        <v>13.62</v>
      </c>
      <c r="K50" s="16">
        <f>1.493*POWER(7.896,3)/12</f>
        <v>61.249137957503997</v>
      </c>
    </row>
    <row r="51" spans="1:13" s="55" customFormat="1" x14ac:dyDescent="0.25">
      <c r="A51" s="38" t="s">
        <v>72</v>
      </c>
      <c r="B51" s="53" t="s">
        <v>73</v>
      </c>
      <c r="C51" s="53">
        <v>239.6</v>
      </c>
      <c r="D51" s="53">
        <v>10</v>
      </c>
      <c r="E51" s="53">
        <v>1</v>
      </c>
      <c r="F51" s="53">
        <f>C51*D51/100*E51</f>
        <v>23.96</v>
      </c>
      <c r="G51" s="53">
        <v>4.2699999999999996</v>
      </c>
      <c r="H51" s="53">
        <v>16.86</v>
      </c>
      <c r="I51" s="53">
        <f t="shared" ref="I51:I52" si="6">G51</f>
        <v>4.2699999999999996</v>
      </c>
      <c r="J51" s="54">
        <v>13.79</v>
      </c>
      <c r="K51" s="54">
        <v>3111</v>
      </c>
    </row>
    <row r="52" spans="1:13" s="55" customFormat="1" x14ac:dyDescent="0.25">
      <c r="A52" s="38" t="s">
        <v>74</v>
      </c>
      <c r="B52" s="53" t="s">
        <v>73</v>
      </c>
      <c r="C52" s="53">
        <v>239.6</v>
      </c>
      <c r="D52" s="53">
        <v>10</v>
      </c>
      <c r="E52" s="53">
        <v>1</v>
      </c>
      <c r="F52" s="53">
        <f>C52*D52/100*E52</f>
        <v>23.96</v>
      </c>
      <c r="G52" s="53">
        <v>4.2699999999999996</v>
      </c>
      <c r="H52" s="53">
        <v>16.86</v>
      </c>
      <c r="I52" s="53">
        <f t="shared" si="6"/>
        <v>4.2699999999999996</v>
      </c>
      <c r="J52" s="54">
        <v>13.79</v>
      </c>
      <c r="K52" s="54">
        <v>31111</v>
      </c>
    </row>
    <row r="53" spans="1:13" x14ac:dyDescent="0.25">
      <c r="A53" s="18" t="s">
        <v>70</v>
      </c>
      <c r="B53" s="27"/>
      <c r="C53" s="27"/>
      <c r="D53" s="22"/>
      <c r="E53" s="22"/>
      <c r="F53" s="27">
        <f>SUM(F51:F52)</f>
        <v>47.92</v>
      </c>
      <c r="G53" s="22"/>
      <c r="H53" s="22"/>
      <c r="I53" s="22">
        <f>SUMPRODUCT(F50:F52,I50:I52)/SUM(F50:F52)</f>
        <v>4.4159843367011415</v>
      </c>
      <c r="J53" s="14">
        <f>SUMPRODUCT(F50:F52,J50:J52)/SUM(F50:F52)</f>
        <v>13.782340328012593</v>
      </c>
      <c r="K53" s="16">
        <f>SUM(K50:K52)</f>
        <v>34283.249137957508</v>
      </c>
    </row>
    <row r="54" spans="1:13" x14ac:dyDescent="0.25">
      <c r="A54" s="60" t="s">
        <v>75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</row>
    <row r="55" spans="1:13" x14ac:dyDescent="0.25">
      <c r="A55" s="13" t="s">
        <v>133</v>
      </c>
      <c r="B55" s="22" t="s">
        <v>77</v>
      </c>
      <c r="C55" s="22">
        <v>130</v>
      </c>
      <c r="D55" s="22">
        <v>9.8000000000000007</v>
      </c>
      <c r="E55" s="22">
        <v>0.85</v>
      </c>
      <c r="F55" s="22">
        <f>C55*D55/100*E55</f>
        <v>10.829000000000001</v>
      </c>
      <c r="G55" s="22">
        <v>25.37</v>
      </c>
      <c r="H55" s="22">
        <v>3.86</v>
      </c>
      <c r="I55" s="22">
        <f>G55</f>
        <v>25.37</v>
      </c>
      <c r="J55" s="14">
        <f>H55</f>
        <v>3.86</v>
      </c>
      <c r="K55" s="14">
        <v>988.7</v>
      </c>
    </row>
    <row r="56" spans="1:13" x14ac:dyDescent="0.25">
      <c r="A56" s="13" t="s">
        <v>81</v>
      </c>
      <c r="B56" s="22" t="s">
        <v>82</v>
      </c>
      <c r="C56" s="22">
        <v>30</v>
      </c>
      <c r="D56" s="22">
        <v>9.8000000000000007</v>
      </c>
      <c r="E56" s="22">
        <v>0.89</v>
      </c>
      <c r="F56" s="22">
        <f t="shared" ref="F56:F61" si="7">C56*D56/100*E56</f>
        <v>2.6166</v>
      </c>
      <c r="G56" s="22">
        <v>20.74</v>
      </c>
      <c r="H56" s="22">
        <v>16.96</v>
      </c>
      <c r="I56" s="22">
        <f t="shared" ref="I56:J61" si="8">G56</f>
        <v>20.74</v>
      </c>
      <c r="J56" s="14">
        <f t="shared" si="8"/>
        <v>16.96</v>
      </c>
      <c r="K56" s="14" t="s">
        <v>134</v>
      </c>
    </row>
    <row r="57" spans="1:13" x14ac:dyDescent="0.25">
      <c r="A57" s="13" t="s">
        <v>81</v>
      </c>
      <c r="B57" s="22" t="s">
        <v>83</v>
      </c>
      <c r="C57" s="22">
        <v>30</v>
      </c>
      <c r="D57" s="22">
        <v>9.8000000000000007</v>
      </c>
      <c r="E57" s="22">
        <v>0.89</v>
      </c>
      <c r="F57" s="22">
        <f t="shared" si="7"/>
        <v>2.6166</v>
      </c>
      <c r="G57" s="22">
        <v>24.69</v>
      </c>
      <c r="H57" s="22">
        <v>16.96</v>
      </c>
      <c r="I57" s="22">
        <f t="shared" si="8"/>
        <v>24.69</v>
      </c>
      <c r="J57" s="14">
        <f t="shared" si="8"/>
        <v>16.96</v>
      </c>
      <c r="K57" s="14" t="s">
        <v>134</v>
      </c>
    </row>
    <row r="58" spans="1:13" x14ac:dyDescent="0.25">
      <c r="A58" s="13" t="s">
        <v>125</v>
      </c>
      <c r="B58" s="22" t="s">
        <v>92</v>
      </c>
      <c r="C58" s="22">
        <v>332.56</v>
      </c>
      <c r="D58" s="22">
        <v>9.8000000000000007</v>
      </c>
      <c r="E58" s="22">
        <v>0.89</v>
      </c>
      <c r="F58" s="22">
        <v>588.96</v>
      </c>
      <c r="G58" s="22">
        <v>22.66</v>
      </c>
      <c r="H58" s="22">
        <v>14.47</v>
      </c>
      <c r="I58" s="22">
        <f>G58</f>
        <v>22.66</v>
      </c>
      <c r="J58" s="14">
        <f>H58</f>
        <v>14.47</v>
      </c>
      <c r="K58" s="14">
        <v>13568</v>
      </c>
    </row>
    <row r="59" spans="1:13" x14ac:dyDescent="0.25">
      <c r="A59" s="13" t="s">
        <v>127</v>
      </c>
      <c r="B59" s="22" t="s">
        <v>92</v>
      </c>
      <c r="C59" s="22">
        <v>332.56</v>
      </c>
      <c r="D59" s="22">
        <v>9.8000000000000007</v>
      </c>
      <c r="E59" s="22">
        <v>0.89</v>
      </c>
      <c r="F59" s="22">
        <v>588.96</v>
      </c>
      <c r="G59" s="22">
        <v>22.66</v>
      </c>
      <c r="H59" s="22">
        <v>14.47</v>
      </c>
      <c r="I59" s="22">
        <f>G59</f>
        <v>22.66</v>
      </c>
      <c r="J59" s="14">
        <f>H59</f>
        <v>14.47</v>
      </c>
      <c r="K59" s="14">
        <v>13568</v>
      </c>
      <c r="M59" s="50" t="s">
        <v>124</v>
      </c>
    </row>
    <row r="60" spans="1:13" x14ac:dyDescent="0.25">
      <c r="A60" s="13" t="s">
        <v>128</v>
      </c>
      <c r="B60" s="22" t="s">
        <v>30</v>
      </c>
      <c r="C60" s="22">
        <v>976.75</v>
      </c>
      <c r="D60" s="22">
        <v>9.8000000000000007</v>
      </c>
      <c r="E60" s="22">
        <v>0.89</v>
      </c>
      <c r="F60" s="22">
        <f t="shared" si="7"/>
        <v>85.192135000000022</v>
      </c>
      <c r="G60" s="22">
        <v>52.03</v>
      </c>
      <c r="H60" s="22">
        <v>18.010000000000002</v>
      </c>
      <c r="I60" s="22">
        <f t="shared" si="8"/>
        <v>52.03</v>
      </c>
      <c r="J60" s="14">
        <f t="shared" si="8"/>
        <v>18.010000000000002</v>
      </c>
      <c r="K60" s="14">
        <v>56944</v>
      </c>
    </row>
    <row r="61" spans="1:13" x14ac:dyDescent="0.25">
      <c r="A61" s="13" t="s">
        <v>126</v>
      </c>
      <c r="B61" s="22" t="s">
        <v>30</v>
      </c>
      <c r="C61" s="22">
        <v>976.75</v>
      </c>
      <c r="D61" s="22">
        <v>9.8000000000000007</v>
      </c>
      <c r="E61" s="22">
        <v>0.89</v>
      </c>
      <c r="F61" s="22">
        <f t="shared" si="7"/>
        <v>85.192135000000022</v>
      </c>
      <c r="G61" s="22">
        <v>52.03</v>
      </c>
      <c r="H61" s="22">
        <v>18.010000000000002</v>
      </c>
      <c r="I61" s="22">
        <f t="shared" si="8"/>
        <v>52.03</v>
      </c>
      <c r="J61" s="14">
        <f t="shared" si="8"/>
        <v>18.010000000000002</v>
      </c>
      <c r="K61" s="14">
        <v>56944</v>
      </c>
    </row>
    <row r="62" spans="1:13" x14ac:dyDescent="0.25">
      <c r="A62" s="18" t="s">
        <v>70</v>
      </c>
      <c r="B62" s="27"/>
      <c r="C62" s="27"/>
      <c r="D62" s="22"/>
      <c r="E62" s="22"/>
      <c r="F62" s="27">
        <f>SUM(F55:F61)</f>
        <v>1364.3664699999999</v>
      </c>
      <c r="G62" s="22"/>
      <c r="H62" s="22"/>
      <c r="I62" s="22">
        <f>SUMPRODUCT(F55:F61,I55:I61)/SUM(F55:F61)</f>
        <v>26.34949291600519</v>
      </c>
      <c r="J62" s="14">
        <f>SUMPRODUCT(F55:F61,J55:J61)/SUM(F55:F61)</f>
        <v>14.83741982804664</v>
      </c>
      <c r="K62" s="16">
        <f>SUM(K55:K61)</f>
        <v>142012.70000000001</v>
      </c>
    </row>
    <row r="63" spans="1:13" x14ac:dyDescent="0.25">
      <c r="A63" s="57" t="s">
        <v>94</v>
      </c>
      <c r="B63" s="58"/>
      <c r="C63" s="58"/>
      <c r="D63" s="58"/>
      <c r="E63" s="58"/>
      <c r="F63" s="58"/>
      <c r="G63" s="58"/>
      <c r="H63" s="58"/>
      <c r="I63" s="58"/>
      <c r="J63" s="58"/>
      <c r="K63" s="59"/>
    </row>
    <row r="64" spans="1:13" x14ac:dyDescent="0.25">
      <c r="A64" s="13" t="s">
        <v>95</v>
      </c>
      <c r="B64" s="22" t="s">
        <v>96</v>
      </c>
      <c r="C64" s="22">
        <v>15.79</v>
      </c>
      <c r="D64" s="22">
        <v>9.8000000000000007</v>
      </c>
      <c r="E64" s="22">
        <v>0.9</v>
      </c>
      <c r="F64" s="22">
        <f>C64*D64/100*E64</f>
        <v>1.3926779999999999</v>
      </c>
      <c r="G64" s="22">
        <v>24.83</v>
      </c>
      <c r="H64" s="22">
        <v>1.1499999999999999</v>
      </c>
      <c r="I64" s="22">
        <f>G64</f>
        <v>24.83</v>
      </c>
      <c r="J64" s="14">
        <f>H64</f>
        <v>1.1499999999999999</v>
      </c>
      <c r="K64" s="17">
        <v>268</v>
      </c>
    </row>
    <row r="65" spans="1:11" x14ac:dyDescent="0.25">
      <c r="A65" s="13" t="s">
        <v>97</v>
      </c>
      <c r="B65" s="22" t="s">
        <v>98</v>
      </c>
      <c r="C65" s="22">
        <v>16.920000000000002</v>
      </c>
      <c r="D65" s="22">
        <v>9.8000000000000007</v>
      </c>
      <c r="E65" s="22">
        <v>0.9</v>
      </c>
      <c r="F65" s="22">
        <f>C65*D65/100*E65</f>
        <v>1.4923440000000003</v>
      </c>
      <c r="G65" s="22">
        <v>20.27</v>
      </c>
      <c r="H65" s="22">
        <v>1.1200000000000001</v>
      </c>
      <c r="I65" s="22">
        <f>G65</f>
        <v>20.27</v>
      </c>
      <c r="J65" s="14">
        <f>H65</f>
        <v>1.1200000000000001</v>
      </c>
      <c r="K65" s="14">
        <v>5.57</v>
      </c>
    </row>
    <row r="66" spans="1:11" x14ac:dyDescent="0.25">
      <c r="A66" s="18" t="s">
        <v>70</v>
      </c>
      <c r="B66" s="27"/>
      <c r="C66" s="27"/>
      <c r="D66" s="22"/>
      <c r="E66" s="22"/>
      <c r="F66" s="27">
        <f>SUM(F64:F65)</f>
        <v>2.8850220000000002</v>
      </c>
      <c r="G66" s="22"/>
      <c r="H66" s="22"/>
      <c r="I66" s="22">
        <f>SUMPRODUCT(F64:F65,I64:I65)/(SUM(F64:F65)+1)</f>
        <v>16.687166152469665</v>
      </c>
      <c r="J66" s="14">
        <f>SUMPRODUCT(F64:F65,J64:J65)/(SUM(F64:F65)+1)</f>
        <v>0.84246755359429104</v>
      </c>
      <c r="K66" s="16">
        <f>SUM(K65:K65)</f>
        <v>5.57</v>
      </c>
    </row>
    <row r="67" spans="1:11" x14ac:dyDescent="0.25">
      <c r="A67" s="60" t="s">
        <v>99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</row>
    <row r="68" spans="1:11" x14ac:dyDescent="0.25">
      <c r="A68" s="13" t="s">
        <v>100</v>
      </c>
      <c r="B68" s="22" t="s">
        <v>80</v>
      </c>
      <c r="C68" s="22">
        <v>26.9</v>
      </c>
      <c r="D68" s="22">
        <v>0</v>
      </c>
      <c r="E68" s="22">
        <v>1</v>
      </c>
      <c r="F68" s="22">
        <f>C68*D68/100*E68</f>
        <v>0</v>
      </c>
      <c r="G68" s="22">
        <v>18.899999999999999</v>
      </c>
      <c r="H68" s="22">
        <v>0.91</v>
      </c>
      <c r="I68" s="22">
        <f>G68</f>
        <v>18.899999999999999</v>
      </c>
      <c r="J68" s="14">
        <f>H68</f>
        <v>0.91</v>
      </c>
      <c r="K68" s="14">
        <v>165</v>
      </c>
    </row>
    <row r="69" spans="1:11" x14ac:dyDescent="0.25">
      <c r="A69" s="13" t="s">
        <v>101</v>
      </c>
      <c r="B69" s="22" t="s">
        <v>83</v>
      </c>
      <c r="C69" s="22">
        <v>15.79</v>
      </c>
      <c r="D69" s="22">
        <v>0</v>
      </c>
      <c r="E69" s="22">
        <v>1</v>
      </c>
      <c r="F69" s="22">
        <f>C69*D69/100*E69</f>
        <v>0</v>
      </c>
      <c r="G69" s="22">
        <v>24.83</v>
      </c>
      <c r="H69" s="22">
        <v>1.1499999999999999</v>
      </c>
      <c r="I69" s="22">
        <f>G69</f>
        <v>24.83</v>
      </c>
      <c r="J69" s="14">
        <f>H69</f>
        <v>1.1499999999999999</v>
      </c>
      <c r="K69" s="17">
        <v>268</v>
      </c>
    </row>
    <row r="70" spans="1:11" x14ac:dyDescent="0.25">
      <c r="A70" s="18" t="s">
        <v>70</v>
      </c>
      <c r="B70" s="27"/>
      <c r="C70" s="27"/>
      <c r="D70" s="22"/>
      <c r="E70" s="22"/>
      <c r="F70" s="27">
        <f>SUM(F68:F69)</f>
        <v>0</v>
      </c>
      <c r="G70" s="27"/>
      <c r="H70" s="27"/>
      <c r="I70" s="27">
        <f>SUMPRODUCT(F68:F69,I68:I69)/(SUM(F68:F69)+1)</f>
        <v>0</v>
      </c>
      <c r="J70" s="16">
        <f>SUMPRODUCT(F68:F69,J68:J69)/(SUM(F68:F69)+1)</f>
        <v>0</v>
      </c>
      <c r="K70" s="16">
        <f>SUM(K68:K69)</f>
        <v>433</v>
      </c>
    </row>
    <row r="71" spans="1:11" x14ac:dyDescent="0.25">
      <c r="A71" s="60" t="s">
        <v>102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</row>
    <row r="72" spans="1:11" x14ac:dyDescent="0.25">
      <c r="A72" s="13" t="s">
        <v>103</v>
      </c>
      <c r="B72" s="22" t="s">
        <v>104</v>
      </c>
      <c r="C72" s="22" t="s">
        <v>114</v>
      </c>
      <c r="D72" s="22">
        <v>10</v>
      </c>
      <c r="E72" s="22"/>
      <c r="F72" s="22">
        <v>0.67600000000000005</v>
      </c>
      <c r="G72" s="22">
        <v>13.05</v>
      </c>
      <c r="H72" s="22">
        <v>23.14</v>
      </c>
      <c r="I72" s="22">
        <f>G72</f>
        <v>13.05</v>
      </c>
      <c r="J72" s="14">
        <f>H72</f>
        <v>23.14</v>
      </c>
      <c r="K72" s="14">
        <v>0</v>
      </c>
    </row>
    <row r="73" spans="1:11" x14ac:dyDescent="0.25">
      <c r="A73" s="13" t="s">
        <v>105</v>
      </c>
      <c r="B73" s="22" t="s">
        <v>106</v>
      </c>
      <c r="C73" s="22" t="s">
        <v>114</v>
      </c>
      <c r="D73" s="22">
        <v>10</v>
      </c>
      <c r="E73" s="22"/>
      <c r="F73" s="22">
        <v>9.3740000000000006</v>
      </c>
      <c r="G73" s="22">
        <v>18.193999999999999</v>
      </c>
      <c r="H73" s="22">
        <v>23.14</v>
      </c>
      <c r="I73" s="22">
        <f t="shared" ref="I73:J74" si="9">G73</f>
        <v>18.193999999999999</v>
      </c>
      <c r="J73" s="14">
        <f t="shared" si="9"/>
        <v>23.14</v>
      </c>
      <c r="K73" s="14">
        <v>0</v>
      </c>
    </row>
    <row r="74" spans="1:11" x14ac:dyDescent="0.25">
      <c r="A74" s="13" t="s">
        <v>107</v>
      </c>
      <c r="B74" s="22" t="s">
        <v>108</v>
      </c>
      <c r="C74" s="22" t="s">
        <v>114</v>
      </c>
      <c r="D74" s="22">
        <v>10</v>
      </c>
      <c r="E74" s="22"/>
      <c r="F74" s="22">
        <v>0.308</v>
      </c>
      <c r="G74" s="22">
        <v>16.25</v>
      </c>
      <c r="H74" s="22">
        <v>26.2</v>
      </c>
      <c r="I74" s="22">
        <f t="shared" si="9"/>
        <v>16.25</v>
      </c>
      <c r="J74" s="14">
        <f t="shared" si="9"/>
        <v>26.2</v>
      </c>
      <c r="K74" s="14">
        <v>0</v>
      </c>
    </row>
    <row r="75" spans="1:11" x14ac:dyDescent="0.25">
      <c r="A75" s="18" t="s">
        <v>70</v>
      </c>
      <c r="B75" s="27"/>
      <c r="C75" s="27"/>
      <c r="D75" s="22"/>
      <c r="E75" s="22"/>
      <c r="F75" s="27">
        <f>SUM(F72:F74)</f>
        <v>10.358000000000001</v>
      </c>
      <c r="G75" s="22"/>
      <c r="H75" s="22"/>
      <c r="I75" s="22">
        <f>SUMPRODUCT(F72:F74,I72:I74)/(SUM(F72:F74)+1)</f>
        <v>16.233259024476137</v>
      </c>
      <c r="J75" s="14">
        <f>SUMPRODUCT(F72:F74,J72:J74)/(SUM(F72:F74)+1)</f>
        <v>21.185648881845395</v>
      </c>
      <c r="K75" s="16">
        <f t="shared" ref="K75" si="10">SUM(K72:K74)</f>
        <v>0</v>
      </c>
    </row>
    <row r="76" spans="1:11" x14ac:dyDescent="0.25">
      <c r="A76" s="18"/>
      <c r="B76" s="27"/>
      <c r="C76" s="27"/>
      <c r="D76" s="22"/>
      <c r="E76" s="22"/>
      <c r="F76" s="27"/>
      <c r="G76" s="22"/>
      <c r="H76" s="22"/>
      <c r="I76" s="22"/>
      <c r="J76" s="14"/>
      <c r="K76" s="16"/>
    </row>
    <row r="77" spans="1:11" x14ac:dyDescent="0.25">
      <c r="A77" s="30" t="s">
        <v>109</v>
      </c>
      <c r="B77" s="27"/>
      <c r="C77" s="27"/>
      <c r="D77" s="27"/>
      <c r="E77" s="27"/>
      <c r="F77" s="27">
        <v>12489.28</v>
      </c>
      <c r="G77" s="27"/>
      <c r="H77" s="27"/>
      <c r="I77" s="27">
        <v>99.79</v>
      </c>
      <c r="J77" s="16">
        <v>11.51</v>
      </c>
      <c r="K77" s="16">
        <v>0</v>
      </c>
    </row>
    <row r="78" spans="1:11" x14ac:dyDescent="0.25">
      <c r="A78" s="30" t="s">
        <v>110</v>
      </c>
      <c r="B78" s="27"/>
      <c r="C78" s="27"/>
      <c r="D78" s="27"/>
      <c r="E78" s="27"/>
      <c r="F78" s="27">
        <f>F12+F48+F53+F62+F66+F70+F75</f>
        <v>69938.205007872995</v>
      </c>
      <c r="G78" s="27"/>
      <c r="H78" s="27"/>
      <c r="I78" s="27">
        <f>(F12*I12+F48*I48+F53*I53+F62*I62+F70*I70+F75*I75)/SUM(F75,F70,F62,F53,F48,F12)</f>
        <v>112.18184112815226</v>
      </c>
      <c r="J78" s="16">
        <f>(F12*J12+F48*J48+F53*J53+F62*J62+F66*J66+F70*J70+F75*J75)/SUM(F75+F70+F66+F62+F53+F48+F12)</f>
        <v>11.09234377481266</v>
      </c>
      <c r="K78" s="16"/>
    </row>
    <row r="79" spans="1:11" x14ac:dyDescent="0.25">
      <c r="A79" s="30" t="s">
        <v>111</v>
      </c>
      <c r="B79" s="27"/>
      <c r="C79" s="27"/>
      <c r="D79" s="27"/>
      <c r="E79" s="27"/>
      <c r="F79" s="27">
        <f>SUM(F77+F78)</f>
        <v>82427.485007872994</v>
      </c>
      <c r="G79" s="27"/>
      <c r="H79" s="27"/>
      <c r="I79" s="27">
        <f>(F77*I77+F78*I78)/(F77+F78)</f>
        <v>110.30424928423967</v>
      </c>
      <c r="J79" s="16">
        <f>(F77*J77+F78*J78)/(F77+F78)</f>
        <v>11.155626374537855</v>
      </c>
      <c r="K79" s="16">
        <f>K70+K66+K62+K53+K48+K12</f>
        <v>176734.51913795754</v>
      </c>
    </row>
  </sheetData>
  <mergeCells count="16">
    <mergeCell ref="K1:K2"/>
    <mergeCell ref="A4:K4"/>
    <mergeCell ref="A13:K13"/>
    <mergeCell ref="G1:H1"/>
    <mergeCell ref="A1:A2"/>
    <mergeCell ref="B1:B2"/>
    <mergeCell ref="C1:C2"/>
    <mergeCell ref="D1:D2"/>
    <mergeCell ref="E1:E2"/>
    <mergeCell ref="F1:F2"/>
    <mergeCell ref="I1:J1"/>
    <mergeCell ref="A49:K49"/>
    <mergeCell ref="A54:K54"/>
    <mergeCell ref="A63:K63"/>
    <mergeCell ref="A67:K67"/>
    <mergeCell ref="A71:K71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9"/>
  <sheetViews>
    <sheetView workbookViewId="0">
      <selection activeCell="J10" sqref="J10"/>
    </sheetView>
  </sheetViews>
  <sheetFormatPr defaultColWidth="9" defaultRowHeight="14" x14ac:dyDescent="0.25"/>
  <sheetData>
    <row r="1" spans="1:11" x14ac:dyDescent="0.25">
      <c r="A1" s="69" t="s">
        <v>0</v>
      </c>
      <c r="B1" s="72" t="s">
        <v>1</v>
      </c>
      <c r="C1" s="73" t="s">
        <v>2</v>
      </c>
      <c r="D1" s="69" t="s">
        <v>2</v>
      </c>
      <c r="E1" s="69" t="s">
        <v>3</v>
      </c>
      <c r="F1" s="69" t="s">
        <v>4</v>
      </c>
      <c r="G1" s="70" t="s">
        <v>115</v>
      </c>
      <c r="H1" s="71"/>
      <c r="I1" s="70" t="s">
        <v>116</v>
      </c>
      <c r="J1" s="71"/>
      <c r="K1" s="69" t="s">
        <v>6</v>
      </c>
    </row>
    <row r="2" spans="1:11" x14ac:dyDescent="0.25">
      <c r="A2" s="69"/>
      <c r="B2" s="72"/>
      <c r="C2" s="74"/>
      <c r="D2" s="69"/>
      <c r="E2" s="69"/>
      <c r="F2" s="69"/>
      <c r="G2" s="32" t="s">
        <v>7</v>
      </c>
      <c r="H2" s="32" t="s">
        <v>8</v>
      </c>
      <c r="I2" s="31" t="s">
        <v>117</v>
      </c>
      <c r="J2" s="31" t="s">
        <v>118</v>
      </c>
      <c r="K2" s="69"/>
    </row>
    <row r="3" spans="1:11" x14ac:dyDescent="0.25">
      <c r="A3" s="3" t="s">
        <v>9</v>
      </c>
      <c r="B3" s="3"/>
      <c r="C3" s="33" t="s">
        <v>10</v>
      </c>
      <c r="D3" s="3" t="s">
        <v>11</v>
      </c>
      <c r="E3" s="3" t="s">
        <v>12</v>
      </c>
      <c r="F3" s="3" t="s">
        <v>13</v>
      </c>
      <c r="G3" s="33" t="s">
        <v>14</v>
      </c>
      <c r="H3" s="33" t="s">
        <v>14</v>
      </c>
      <c r="I3" s="34" t="s">
        <v>119</v>
      </c>
      <c r="J3" s="34" t="s">
        <v>119</v>
      </c>
      <c r="K3" s="3" t="s">
        <v>15</v>
      </c>
    </row>
    <row r="4" spans="1:11" x14ac:dyDescent="0.25">
      <c r="A4" s="65" t="s">
        <v>16</v>
      </c>
      <c r="B4" s="66"/>
      <c r="C4" s="66"/>
      <c r="D4" s="66"/>
      <c r="E4" s="66"/>
      <c r="F4" s="66"/>
      <c r="G4" s="66"/>
      <c r="H4" s="66"/>
      <c r="I4" s="66"/>
      <c r="J4" s="66"/>
      <c r="K4" s="67"/>
    </row>
    <row r="5" spans="1:11" x14ac:dyDescent="0.25">
      <c r="A5" s="5" t="s">
        <v>17</v>
      </c>
      <c r="B5" s="1" t="s">
        <v>18</v>
      </c>
      <c r="C5" s="35" t="s">
        <v>120</v>
      </c>
      <c r="D5" s="35" t="s">
        <v>120</v>
      </c>
      <c r="E5" s="35" t="s">
        <v>120</v>
      </c>
      <c r="F5" s="35" t="s">
        <v>120</v>
      </c>
      <c r="G5" s="35" t="s">
        <v>120</v>
      </c>
      <c r="H5" s="35" t="s">
        <v>120</v>
      </c>
      <c r="I5" s="35" t="s">
        <v>120</v>
      </c>
      <c r="J5" s="35" t="s">
        <v>120</v>
      </c>
      <c r="K5" s="35" t="s">
        <v>120</v>
      </c>
    </row>
    <row r="6" spans="1:11" x14ac:dyDescent="0.25">
      <c r="A6" s="5" t="s">
        <v>19</v>
      </c>
      <c r="B6" s="5" t="s">
        <v>20</v>
      </c>
      <c r="C6" s="35" t="s">
        <v>120</v>
      </c>
      <c r="D6" s="35" t="s">
        <v>120</v>
      </c>
      <c r="E6" s="35" t="s">
        <v>120</v>
      </c>
      <c r="F6" s="35" t="s">
        <v>120</v>
      </c>
      <c r="G6" s="35" t="s">
        <v>120</v>
      </c>
      <c r="H6" s="35" t="s">
        <v>120</v>
      </c>
      <c r="I6" s="35" t="s">
        <v>120</v>
      </c>
      <c r="J6" s="35" t="s">
        <v>120</v>
      </c>
      <c r="K6" s="35" t="s">
        <v>120</v>
      </c>
    </row>
    <row r="7" spans="1:11" x14ac:dyDescent="0.25">
      <c r="A7" s="5" t="s">
        <v>21</v>
      </c>
      <c r="B7" s="1" t="s">
        <v>22</v>
      </c>
      <c r="C7" s="35" t="s">
        <v>120</v>
      </c>
      <c r="D7" s="35" t="s">
        <v>120</v>
      </c>
      <c r="E7" s="35" t="s">
        <v>120</v>
      </c>
      <c r="F7" s="35" t="s">
        <v>120</v>
      </c>
      <c r="G7" s="35" t="s">
        <v>120</v>
      </c>
      <c r="H7" s="35" t="s">
        <v>120</v>
      </c>
      <c r="I7" s="35" t="s">
        <v>120</v>
      </c>
      <c r="J7" s="35" t="s">
        <v>120</v>
      </c>
      <c r="K7" s="35" t="s">
        <v>120</v>
      </c>
    </row>
    <row r="8" spans="1:11" x14ac:dyDescent="0.25">
      <c r="A8" s="5" t="s">
        <v>23</v>
      </c>
      <c r="B8" s="1" t="s">
        <v>24</v>
      </c>
      <c r="C8" s="35" t="s">
        <v>120</v>
      </c>
      <c r="D8" s="35" t="s">
        <v>120</v>
      </c>
      <c r="E8" s="35" t="s">
        <v>120</v>
      </c>
      <c r="F8" s="35" t="s">
        <v>120</v>
      </c>
      <c r="G8" s="35" t="s">
        <v>120</v>
      </c>
      <c r="H8" s="35" t="s">
        <v>120</v>
      </c>
      <c r="I8" s="35" t="s">
        <v>120</v>
      </c>
      <c r="J8" s="35" t="s">
        <v>120</v>
      </c>
      <c r="K8" s="35" t="s">
        <v>120</v>
      </c>
    </row>
    <row r="9" spans="1:11" x14ac:dyDescent="0.25">
      <c r="A9" s="5" t="s">
        <v>25</v>
      </c>
      <c r="B9" s="1" t="s">
        <v>26</v>
      </c>
      <c r="C9" s="35" t="s">
        <v>120</v>
      </c>
      <c r="D9" s="35" t="s">
        <v>120</v>
      </c>
      <c r="E9" s="35" t="s">
        <v>120</v>
      </c>
      <c r="F9" s="35" t="s">
        <v>120</v>
      </c>
      <c r="G9" s="35" t="s">
        <v>120</v>
      </c>
      <c r="H9" s="35" t="s">
        <v>120</v>
      </c>
      <c r="I9" s="35" t="s">
        <v>120</v>
      </c>
      <c r="J9" s="35" t="s">
        <v>120</v>
      </c>
      <c r="K9" s="35" t="s">
        <v>120</v>
      </c>
    </row>
    <row r="10" spans="1:11" x14ac:dyDescent="0.25">
      <c r="A10" s="5" t="s">
        <v>27</v>
      </c>
      <c r="B10" s="1" t="s">
        <v>28</v>
      </c>
      <c r="C10" s="35" t="s">
        <v>120</v>
      </c>
      <c r="D10" s="35" t="s">
        <v>120</v>
      </c>
      <c r="E10" s="35" t="s">
        <v>120</v>
      </c>
      <c r="F10" s="35" t="s">
        <v>120</v>
      </c>
      <c r="G10" s="35" t="s">
        <v>120</v>
      </c>
      <c r="H10" s="35" t="s">
        <v>120</v>
      </c>
      <c r="I10" s="35" t="s">
        <v>120</v>
      </c>
      <c r="J10" s="35" t="s">
        <v>120</v>
      </c>
      <c r="K10" s="35" t="s">
        <v>120</v>
      </c>
    </row>
    <row r="11" spans="1:11" x14ac:dyDescent="0.25">
      <c r="A11" s="5" t="s">
        <v>29</v>
      </c>
      <c r="B11" s="1" t="s">
        <v>30</v>
      </c>
      <c r="C11" s="35" t="s">
        <v>120</v>
      </c>
      <c r="D11" s="35" t="s">
        <v>120</v>
      </c>
      <c r="E11" s="35" t="s">
        <v>120</v>
      </c>
      <c r="F11" s="35" t="s">
        <v>120</v>
      </c>
      <c r="G11" s="35" t="s">
        <v>120</v>
      </c>
      <c r="H11" s="35" t="s">
        <v>120</v>
      </c>
      <c r="I11" s="35" t="s">
        <v>120</v>
      </c>
      <c r="J11" s="35" t="s">
        <v>120</v>
      </c>
      <c r="K11" s="35" t="s">
        <v>120</v>
      </c>
    </row>
    <row r="12" spans="1:11" x14ac:dyDescent="0.25">
      <c r="A12" s="68" t="s">
        <v>31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</row>
    <row r="13" spans="1:11" x14ac:dyDescent="0.25">
      <c r="A13" s="1" t="s">
        <v>32</v>
      </c>
      <c r="B13" s="2" t="s">
        <v>30</v>
      </c>
      <c r="C13" s="32">
        <v>323.54000000000002</v>
      </c>
      <c r="D13" s="9">
        <v>32.4</v>
      </c>
      <c r="E13" s="1">
        <v>1.0249999999999999</v>
      </c>
      <c r="F13" s="9">
        <v>40.200000000000003</v>
      </c>
      <c r="G13" s="37">
        <v>39.619999999999997</v>
      </c>
      <c r="H13" s="37">
        <v>1.02</v>
      </c>
      <c r="I13" s="37"/>
      <c r="J13" s="37"/>
      <c r="K13" s="38">
        <v>14040</v>
      </c>
    </row>
    <row r="14" spans="1:11" x14ac:dyDescent="0.25">
      <c r="A14" s="1" t="s">
        <v>33</v>
      </c>
      <c r="B14" s="1" t="s">
        <v>30</v>
      </c>
      <c r="C14" s="32">
        <v>323.54000000000002</v>
      </c>
      <c r="D14" s="9">
        <v>40</v>
      </c>
      <c r="E14" s="1">
        <v>1.0249999999999999</v>
      </c>
      <c r="F14" s="9">
        <v>49.6</v>
      </c>
      <c r="G14" s="37">
        <v>39.619999999999997</v>
      </c>
      <c r="H14" s="37">
        <v>1.02</v>
      </c>
      <c r="I14" s="37"/>
      <c r="J14" s="37"/>
      <c r="K14" s="38">
        <v>14040</v>
      </c>
    </row>
    <row r="15" spans="1:11" x14ac:dyDescent="0.25">
      <c r="A15" s="1" t="s">
        <v>34</v>
      </c>
      <c r="B15" s="1" t="s">
        <v>35</v>
      </c>
      <c r="C15" s="32">
        <v>538.20000000000005</v>
      </c>
      <c r="D15" s="9">
        <v>20</v>
      </c>
      <c r="E15" s="1">
        <v>1.0249999999999999</v>
      </c>
      <c r="F15" s="9">
        <v>34.1</v>
      </c>
      <c r="G15" s="39">
        <v>64</v>
      </c>
      <c r="H15" s="32">
        <v>0.85</v>
      </c>
      <c r="I15" s="32"/>
      <c r="J15" s="32"/>
      <c r="K15" s="38">
        <v>18316</v>
      </c>
    </row>
    <row r="16" spans="1:11" x14ac:dyDescent="0.25">
      <c r="A16" s="1" t="s">
        <v>36</v>
      </c>
      <c r="B16" s="1" t="s">
        <v>35</v>
      </c>
      <c r="C16" s="32">
        <v>538.20000000000005</v>
      </c>
      <c r="D16" s="9">
        <v>20</v>
      </c>
      <c r="E16" s="1">
        <v>1.0249999999999999</v>
      </c>
      <c r="F16" s="9">
        <v>34.1</v>
      </c>
      <c r="G16" s="39">
        <v>64</v>
      </c>
      <c r="H16" s="32">
        <v>0.85</v>
      </c>
      <c r="I16" s="32"/>
      <c r="J16" s="32"/>
      <c r="K16" s="38">
        <v>18316</v>
      </c>
    </row>
    <row r="17" spans="1:11" x14ac:dyDescent="0.25">
      <c r="A17" s="1" t="s">
        <v>37</v>
      </c>
      <c r="B17" s="1" t="s">
        <v>38</v>
      </c>
      <c r="C17" s="32">
        <v>557.98</v>
      </c>
      <c r="D17" s="9">
        <v>32.4</v>
      </c>
      <c r="E17" s="1">
        <v>1.0249999999999999</v>
      </c>
      <c r="F17" s="9">
        <v>40.200000000000003</v>
      </c>
      <c r="G17" s="32">
        <v>89.5</v>
      </c>
      <c r="H17" s="32">
        <v>0.86</v>
      </c>
      <c r="I17" s="32"/>
      <c r="J17" s="32"/>
      <c r="K17" s="38">
        <v>18316</v>
      </c>
    </row>
    <row r="18" spans="1:11" x14ac:dyDescent="0.25">
      <c r="A18" s="1" t="s">
        <v>39</v>
      </c>
      <c r="B18" s="1" t="s">
        <v>38</v>
      </c>
      <c r="C18" s="32">
        <v>557.98</v>
      </c>
      <c r="D18" s="9">
        <v>40</v>
      </c>
      <c r="E18" s="1">
        <v>1.0249999999999999</v>
      </c>
      <c r="F18" s="9">
        <v>49.6</v>
      </c>
      <c r="G18" s="32">
        <v>89.5</v>
      </c>
      <c r="H18" s="32">
        <v>0.86</v>
      </c>
      <c r="I18" s="32"/>
      <c r="J18" s="32"/>
      <c r="K18" s="38">
        <v>18316</v>
      </c>
    </row>
    <row r="19" spans="1:11" x14ac:dyDescent="0.25">
      <c r="A19" s="1" t="s">
        <v>40</v>
      </c>
      <c r="B19" s="1" t="s">
        <v>41</v>
      </c>
      <c r="C19" s="32">
        <v>560.72</v>
      </c>
      <c r="D19" s="9">
        <v>20</v>
      </c>
      <c r="E19" s="1">
        <v>1.0249999999999999</v>
      </c>
      <c r="F19" s="9">
        <v>34.1</v>
      </c>
      <c r="G19" s="32">
        <v>115</v>
      </c>
      <c r="H19" s="32">
        <v>0.86</v>
      </c>
      <c r="I19" s="32"/>
      <c r="J19" s="32"/>
      <c r="K19" s="38">
        <v>18316</v>
      </c>
    </row>
    <row r="20" spans="1:11" x14ac:dyDescent="0.25">
      <c r="A20" s="1" t="s">
        <v>42</v>
      </c>
      <c r="B20" s="1" t="s">
        <v>41</v>
      </c>
      <c r="C20" s="32">
        <v>560.72</v>
      </c>
      <c r="D20" s="9">
        <v>20</v>
      </c>
      <c r="E20" s="1">
        <v>1.0249999999999999</v>
      </c>
      <c r="F20" s="9">
        <v>34.1</v>
      </c>
      <c r="G20" s="32">
        <v>115</v>
      </c>
      <c r="H20" s="32">
        <v>0.86</v>
      </c>
      <c r="I20" s="32"/>
      <c r="J20" s="32"/>
      <c r="K20" s="38">
        <v>18316</v>
      </c>
    </row>
    <row r="21" spans="1:11" x14ac:dyDescent="0.25">
      <c r="A21" s="1" t="s">
        <v>43</v>
      </c>
      <c r="B21" s="1" t="s">
        <v>44</v>
      </c>
      <c r="C21" s="32">
        <v>560.57000000000005</v>
      </c>
      <c r="D21" s="9">
        <v>32.4</v>
      </c>
      <c r="E21" s="1">
        <v>1.0249999999999999</v>
      </c>
      <c r="F21" s="9">
        <v>40.200000000000003</v>
      </c>
      <c r="G21" s="32">
        <v>140.5</v>
      </c>
      <c r="H21" s="32">
        <v>0.86</v>
      </c>
      <c r="I21" s="32"/>
      <c r="J21" s="32"/>
      <c r="K21" s="38">
        <v>18316</v>
      </c>
    </row>
    <row r="22" spans="1:11" x14ac:dyDescent="0.25">
      <c r="A22" s="1" t="s">
        <v>45</v>
      </c>
      <c r="B22" s="1" t="s">
        <v>44</v>
      </c>
      <c r="C22" s="32">
        <v>560.57000000000005</v>
      </c>
      <c r="D22" s="9">
        <v>40</v>
      </c>
      <c r="E22" s="1">
        <v>1.0249999999999999</v>
      </c>
      <c r="F22" s="9">
        <v>49.6</v>
      </c>
      <c r="G22" s="32">
        <v>140.5</v>
      </c>
      <c r="H22" s="32">
        <v>0.86</v>
      </c>
      <c r="I22" s="32"/>
      <c r="J22" s="32"/>
      <c r="K22" s="38">
        <v>18316</v>
      </c>
    </row>
    <row r="23" spans="1:11" x14ac:dyDescent="0.25">
      <c r="A23" s="1" t="s">
        <v>46</v>
      </c>
      <c r="B23" s="1" t="s">
        <v>47</v>
      </c>
      <c r="C23" s="32">
        <v>560.57000000000005</v>
      </c>
      <c r="D23" s="9">
        <v>20</v>
      </c>
      <c r="E23" s="1">
        <v>1.0249999999999999</v>
      </c>
      <c r="F23" s="9">
        <v>34.1</v>
      </c>
      <c r="G23" s="32">
        <v>166</v>
      </c>
      <c r="H23" s="32">
        <v>0.86</v>
      </c>
      <c r="I23" s="32"/>
      <c r="J23" s="32"/>
      <c r="K23" s="38">
        <v>18316</v>
      </c>
    </row>
    <row r="24" spans="1:11" x14ac:dyDescent="0.25">
      <c r="A24" s="1" t="s">
        <v>48</v>
      </c>
      <c r="B24" s="1" t="s">
        <v>47</v>
      </c>
      <c r="C24" s="32">
        <v>560.57000000000005</v>
      </c>
      <c r="D24" s="9">
        <v>20</v>
      </c>
      <c r="E24" s="1">
        <v>1.0249999999999999</v>
      </c>
      <c r="F24" s="9">
        <v>34.1</v>
      </c>
      <c r="G24" s="32">
        <v>166</v>
      </c>
      <c r="H24" s="32">
        <v>0.86</v>
      </c>
      <c r="I24" s="32"/>
      <c r="J24" s="32"/>
      <c r="K24" s="38">
        <v>18316</v>
      </c>
    </row>
    <row r="25" spans="1:11" x14ac:dyDescent="0.25">
      <c r="A25" s="1" t="s">
        <v>49</v>
      </c>
      <c r="B25" s="1" t="s">
        <v>30</v>
      </c>
      <c r="C25" s="32">
        <v>428.97</v>
      </c>
      <c r="D25" s="9">
        <v>20</v>
      </c>
      <c r="E25" s="1">
        <v>1.0249999999999999</v>
      </c>
      <c r="F25" s="9">
        <v>34.1</v>
      </c>
      <c r="G25" s="32">
        <v>196.7</v>
      </c>
      <c r="H25" s="32">
        <v>0.95</v>
      </c>
      <c r="I25" s="32"/>
      <c r="J25" s="32"/>
      <c r="K25" s="38">
        <v>15619</v>
      </c>
    </row>
    <row r="26" spans="1:11" x14ac:dyDescent="0.25">
      <c r="A26" s="1" t="s">
        <v>50</v>
      </c>
      <c r="B26" s="1" t="s">
        <v>30</v>
      </c>
      <c r="C26" s="32">
        <v>428.97</v>
      </c>
      <c r="D26" s="9">
        <v>20</v>
      </c>
      <c r="E26" s="1">
        <v>1.0249999999999999</v>
      </c>
      <c r="F26" s="9">
        <v>34.1</v>
      </c>
      <c r="G26" s="32">
        <v>196.7</v>
      </c>
      <c r="H26" s="32">
        <v>0.95</v>
      </c>
      <c r="I26" s="32"/>
      <c r="J26" s="32"/>
      <c r="K26" s="38">
        <v>15619</v>
      </c>
    </row>
    <row r="27" spans="1:11" x14ac:dyDescent="0.25">
      <c r="A27" s="1" t="s">
        <v>51</v>
      </c>
      <c r="B27" s="1" t="s">
        <v>30</v>
      </c>
      <c r="C27" s="32">
        <v>330.03</v>
      </c>
      <c r="D27" s="9">
        <v>32.4</v>
      </c>
      <c r="E27" s="1">
        <v>1.0249999999999999</v>
      </c>
      <c r="F27" s="9">
        <v>40.200000000000003</v>
      </c>
      <c r="G27" s="32">
        <v>192.89</v>
      </c>
      <c r="H27" s="32">
        <v>9.73</v>
      </c>
      <c r="I27" s="32"/>
      <c r="J27" s="32"/>
      <c r="K27" s="9">
        <v>63</v>
      </c>
    </row>
    <row r="28" spans="1:11" x14ac:dyDescent="0.25">
      <c r="A28" s="1" t="s">
        <v>52</v>
      </c>
      <c r="B28" s="1" t="s">
        <v>30</v>
      </c>
      <c r="C28" s="32">
        <v>330.03</v>
      </c>
      <c r="D28" s="9">
        <v>40</v>
      </c>
      <c r="E28" s="1">
        <v>1.0249999999999999</v>
      </c>
      <c r="F28" s="9">
        <v>49.6</v>
      </c>
      <c r="G28" s="32">
        <v>192.89</v>
      </c>
      <c r="H28" s="32">
        <v>9.73</v>
      </c>
      <c r="I28" s="32"/>
      <c r="J28" s="32"/>
      <c r="K28" s="9">
        <v>63</v>
      </c>
    </row>
    <row r="29" spans="1:11" x14ac:dyDescent="0.25">
      <c r="A29" s="1" t="s">
        <v>53</v>
      </c>
      <c r="B29" s="1" t="s">
        <v>35</v>
      </c>
      <c r="C29" s="32">
        <v>351.96</v>
      </c>
      <c r="D29" s="9">
        <v>20</v>
      </c>
      <c r="E29" s="1">
        <v>1.0249999999999999</v>
      </c>
      <c r="F29" s="9">
        <v>34.1</v>
      </c>
      <c r="G29" s="32">
        <v>166.42</v>
      </c>
      <c r="H29" s="32">
        <v>9.73</v>
      </c>
      <c r="I29" s="32"/>
      <c r="J29" s="32"/>
      <c r="K29" s="9">
        <v>114</v>
      </c>
    </row>
    <row r="30" spans="1:11" x14ac:dyDescent="0.25">
      <c r="A30" s="1" t="s">
        <v>54</v>
      </c>
      <c r="B30" s="1" t="s">
        <v>35</v>
      </c>
      <c r="C30" s="32">
        <v>351.96</v>
      </c>
      <c r="D30" s="9">
        <v>20</v>
      </c>
      <c r="E30" s="1">
        <v>1.0249999999999999</v>
      </c>
      <c r="F30" s="9">
        <v>34.1</v>
      </c>
      <c r="G30" s="32">
        <v>166.42</v>
      </c>
      <c r="H30" s="32">
        <v>9.73</v>
      </c>
      <c r="I30" s="32"/>
      <c r="J30" s="32"/>
      <c r="K30" s="9">
        <v>114</v>
      </c>
    </row>
    <row r="31" spans="1:11" x14ac:dyDescent="0.25">
      <c r="A31" s="1" t="s">
        <v>55</v>
      </c>
      <c r="B31" s="1" t="s">
        <v>38</v>
      </c>
      <c r="C31" s="32">
        <v>351.96</v>
      </c>
      <c r="D31" s="9">
        <v>32.4</v>
      </c>
      <c r="E31" s="1">
        <v>1.0249999999999999</v>
      </c>
      <c r="F31" s="9">
        <v>40.200000000000003</v>
      </c>
      <c r="G31" s="32">
        <v>140.91999999999999</v>
      </c>
      <c r="H31" s="32">
        <v>9.73</v>
      </c>
      <c r="I31" s="32"/>
      <c r="J31" s="32"/>
      <c r="K31" s="9">
        <v>63</v>
      </c>
    </row>
    <row r="32" spans="1:11" x14ac:dyDescent="0.25">
      <c r="A32" s="1" t="s">
        <v>56</v>
      </c>
      <c r="B32" s="1" t="s">
        <v>38</v>
      </c>
      <c r="C32" s="32">
        <v>351.96</v>
      </c>
      <c r="D32" s="9">
        <v>40</v>
      </c>
      <c r="E32" s="1">
        <v>1.0249999999999999</v>
      </c>
      <c r="F32" s="9">
        <v>49.6</v>
      </c>
      <c r="G32" s="32">
        <v>140.91999999999999</v>
      </c>
      <c r="H32" s="32">
        <v>9.73</v>
      </c>
      <c r="I32" s="32"/>
      <c r="J32" s="32"/>
      <c r="K32" s="9">
        <v>63</v>
      </c>
    </row>
    <row r="33" spans="1:11" x14ac:dyDescent="0.25">
      <c r="A33" s="1" t="s">
        <v>57</v>
      </c>
      <c r="B33" s="1" t="s">
        <v>41</v>
      </c>
      <c r="C33" s="32">
        <v>351.96</v>
      </c>
      <c r="D33" s="9">
        <v>20</v>
      </c>
      <c r="E33" s="1">
        <v>1.0249999999999999</v>
      </c>
      <c r="F33" s="9">
        <v>34.1</v>
      </c>
      <c r="G33" s="32">
        <v>115.42</v>
      </c>
      <c r="H33" s="32">
        <v>9.73</v>
      </c>
      <c r="I33" s="32"/>
      <c r="J33" s="32"/>
      <c r="K33" s="9">
        <v>114</v>
      </c>
    </row>
    <row r="34" spans="1:11" x14ac:dyDescent="0.25">
      <c r="A34" s="1" t="s">
        <v>58</v>
      </c>
      <c r="B34" s="1" t="s">
        <v>41</v>
      </c>
      <c r="C34" s="32">
        <v>351.96</v>
      </c>
      <c r="D34" s="9">
        <v>20</v>
      </c>
      <c r="E34" s="1">
        <v>1.0249999999999999</v>
      </c>
      <c r="F34" s="9">
        <v>34.1</v>
      </c>
      <c r="G34" s="32">
        <v>115.42</v>
      </c>
      <c r="H34" s="32">
        <v>9.73</v>
      </c>
      <c r="I34" s="32"/>
      <c r="J34" s="32"/>
      <c r="K34" s="9">
        <v>114</v>
      </c>
    </row>
    <row r="35" spans="1:11" x14ac:dyDescent="0.25">
      <c r="A35" s="1" t="s">
        <v>59</v>
      </c>
      <c r="B35" s="1" t="s">
        <v>60</v>
      </c>
      <c r="C35" s="32">
        <v>351.96</v>
      </c>
      <c r="D35" s="9">
        <v>32.4</v>
      </c>
      <c r="E35" s="1">
        <v>1.0249999999999999</v>
      </c>
      <c r="F35" s="9">
        <v>40.200000000000003</v>
      </c>
      <c r="G35" s="32">
        <v>89.92</v>
      </c>
      <c r="H35" s="32">
        <v>9.73</v>
      </c>
      <c r="I35" s="32"/>
      <c r="J35" s="32"/>
      <c r="K35" s="9">
        <v>63</v>
      </c>
    </row>
    <row r="36" spans="1:11" x14ac:dyDescent="0.25">
      <c r="A36" s="1" t="s">
        <v>61</v>
      </c>
      <c r="B36" s="1" t="s">
        <v>60</v>
      </c>
      <c r="C36" s="32">
        <v>351.96</v>
      </c>
      <c r="D36" s="9">
        <v>40</v>
      </c>
      <c r="E36" s="1">
        <v>1.0249999999999999</v>
      </c>
      <c r="F36" s="9">
        <v>49.6</v>
      </c>
      <c r="G36" s="32">
        <v>89.92</v>
      </c>
      <c r="H36" s="32">
        <v>9.73</v>
      </c>
      <c r="I36" s="32"/>
      <c r="J36" s="32"/>
      <c r="K36" s="9">
        <v>63</v>
      </c>
    </row>
    <row r="37" spans="1:11" x14ac:dyDescent="0.25">
      <c r="A37" s="1" t="s">
        <v>62</v>
      </c>
      <c r="B37" s="1" t="s">
        <v>63</v>
      </c>
      <c r="C37" s="32">
        <v>351.96</v>
      </c>
      <c r="D37" s="9">
        <v>20</v>
      </c>
      <c r="E37" s="1">
        <v>1.0249999999999999</v>
      </c>
      <c r="F37" s="9">
        <v>34.1</v>
      </c>
      <c r="G37" s="32">
        <v>64.42</v>
      </c>
      <c r="H37" s="32">
        <v>9.73</v>
      </c>
      <c r="I37" s="32"/>
      <c r="J37" s="32"/>
      <c r="K37" s="9">
        <v>114</v>
      </c>
    </row>
    <row r="38" spans="1:11" x14ac:dyDescent="0.25">
      <c r="A38" s="1" t="s">
        <v>64</v>
      </c>
      <c r="B38" s="1" t="s">
        <v>63</v>
      </c>
      <c r="C38" s="32">
        <v>351.96</v>
      </c>
      <c r="D38" s="9">
        <v>20</v>
      </c>
      <c r="E38" s="1">
        <v>1.0249999999999999</v>
      </c>
      <c r="F38" s="9">
        <v>34.1</v>
      </c>
      <c r="G38" s="32">
        <v>64.42</v>
      </c>
      <c r="H38" s="32">
        <v>9.73</v>
      </c>
      <c r="I38" s="32"/>
      <c r="J38" s="32"/>
      <c r="K38" s="9">
        <v>114</v>
      </c>
    </row>
    <row r="39" spans="1:11" x14ac:dyDescent="0.25">
      <c r="A39" s="1" t="s">
        <v>65</v>
      </c>
      <c r="B39" s="1" t="s">
        <v>47</v>
      </c>
      <c r="C39" s="32">
        <v>347.48</v>
      </c>
      <c r="D39" s="9">
        <v>20</v>
      </c>
      <c r="E39" s="1">
        <v>1.0249999999999999</v>
      </c>
      <c r="F39" s="9">
        <v>34.1</v>
      </c>
      <c r="G39" s="32">
        <v>40.22</v>
      </c>
      <c r="H39" s="32">
        <v>13.42</v>
      </c>
      <c r="I39" s="32"/>
      <c r="J39" s="32"/>
      <c r="K39" s="9">
        <v>114</v>
      </c>
    </row>
    <row r="40" spans="1:11" x14ac:dyDescent="0.25">
      <c r="A40" s="1" t="s">
        <v>66</v>
      </c>
      <c r="B40" s="1" t="s">
        <v>47</v>
      </c>
      <c r="C40" s="32">
        <v>347.48</v>
      </c>
      <c r="D40" s="9">
        <v>20</v>
      </c>
      <c r="E40" s="1">
        <v>1.0249999999999999</v>
      </c>
      <c r="F40" s="9">
        <v>34.1</v>
      </c>
      <c r="G40" s="32">
        <v>40.22</v>
      </c>
      <c r="H40" s="32">
        <v>13.42</v>
      </c>
      <c r="I40" s="32"/>
      <c r="J40" s="32"/>
      <c r="K40" s="9">
        <v>114</v>
      </c>
    </row>
    <row r="41" spans="1:11" x14ac:dyDescent="0.25">
      <c r="A41" s="1" t="s">
        <v>67</v>
      </c>
      <c r="B41" s="1" t="s">
        <v>68</v>
      </c>
      <c r="C41" s="32">
        <v>682.74</v>
      </c>
      <c r="D41" s="9">
        <v>20</v>
      </c>
      <c r="E41" s="1">
        <v>1.0249999999999999</v>
      </c>
      <c r="F41" s="9">
        <v>34.1</v>
      </c>
      <c r="G41" s="32">
        <v>191.19</v>
      </c>
      <c r="H41" s="32">
        <v>18.559999999999999</v>
      </c>
      <c r="I41" s="32"/>
      <c r="J41" s="32"/>
      <c r="K41" s="9">
        <v>114</v>
      </c>
    </row>
    <row r="42" spans="1:11" x14ac:dyDescent="0.25">
      <c r="A42" s="1" t="s">
        <v>69</v>
      </c>
      <c r="B42" s="1" t="s">
        <v>68</v>
      </c>
      <c r="C42" s="32">
        <v>682.82</v>
      </c>
      <c r="D42" s="9">
        <v>20</v>
      </c>
      <c r="E42" s="1">
        <v>1.0249999999999999</v>
      </c>
      <c r="F42" s="9">
        <v>34.1</v>
      </c>
      <c r="G42" s="32">
        <v>191.19</v>
      </c>
      <c r="H42" s="32">
        <v>18.559999999999999</v>
      </c>
      <c r="I42" s="32"/>
      <c r="J42" s="32"/>
      <c r="K42" s="9">
        <v>114</v>
      </c>
    </row>
    <row r="43" spans="1:11" x14ac:dyDescent="0.25">
      <c r="A43" s="36" t="s">
        <v>70</v>
      </c>
      <c r="B43" s="36"/>
      <c r="C43" s="40"/>
      <c r="D43" s="1"/>
      <c r="E43" s="1"/>
      <c r="F43" s="11">
        <f>SUM(F13:F42)</f>
        <v>1152.6000000000001</v>
      </c>
      <c r="G43" s="41"/>
      <c r="H43" s="41"/>
      <c r="I43" s="41"/>
      <c r="J43" s="41"/>
      <c r="K43" s="11">
        <f>SUM(K13:K42)</f>
        <v>243996</v>
      </c>
    </row>
    <row r="44" spans="1:11" x14ac:dyDescent="0.25">
      <c r="A44" s="68" t="s">
        <v>71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</row>
    <row r="45" spans="1:11" x14ac:dyDescent="0.25">
      <c r="A45" s="35" t="s">
        <v>112</v>
      </c>
      <c r="B45" s="35" t="s">
        <v>113</v>
      </c>
      <c r="C45" s="32">
        <v>22.61</v>
      </c>
      <c r="D45" s="1">
        <v>100</v>
      </c>
      <c r="E45" s="1">
        <v>1</v>
      </c>
      <c r="F45" s="35">
        <f>C45*D45*E45/100</f>
        <v>22.61</v>
      </c>
      <c r="G45" s="32">
        <v>7.51</v>
      </c>
      <c r="H45" s="32">
        <v>14.51</v>
      </c>
      <c r="I45" s="32">
        <v>7.51</v>
      </c>
      <c r="J45" s="32">
        <v>14.51</v>
      </c>
      <c r="K45" s="36"/>
    </row>
    <row r="46" spans="1:11" x14ac:dyDescent="0.25">
      <c r="A46" s="1" t="s">
        <v>72</v>
      </c>
      <c r="B46" s="1" t="s">
        <v>73</v>
      </c>
      <c r="C46" s="32">
        <v>209.61</v>
      </c>
      <c r="D46" s="1">
        <v>100</v>
      </c>
      <c r="E46" s="1">
        <v>1</v>
      </c>
      <c r="F46" s="35">
        <f>C46*D46*E46/100</f>
        <v>209.61</v>
      </c>
      <c r="G46" s="32">
        <v>4.2699999999999996</v>
      </c>
      <c r="H46" s="32">
        <v>16.86</v>
      </c>
      <c r="I46" s="32">
        <v>4.2699999999999996</v>
      </c>
      <c r="J46" s="32">
        <v>16.86</v>
      </c>
      <c r="K46" s="9">
        <v>0</v>
      </c>
    </row>
    <row r="47" spans="1:11" x14ac:dyDescent="0.25">
      <c r="A47" s="1" t="s">
        <v>74</v>
      </c>
      <c r="B47" s="1" t="s">
        <v>73</v>
      </c>
      <c r="C47" s="32">
        <v>209.61</v>
      </c>
      <c r="D47" s="1">
        <v>100</v>
      </c>
      <c r="E47" s="1">
        <v>1</v>
      </c>
      <c r="F47" s="35">
        <f>C47*D47*E47/100</f>
        <v>209.61</v>
      </c>
      <c r="G47" s="32">
        <v>4.2699999999999996</v>
      </c>
      <c r="H47" s="32">
        <v>16.86</v>
      </c>
      <c r="I47" s="32">
        <v>4.2699999999999996</v>
      </c>
      <c r="J47" s="32">
        <v>16.86</v>
      </c>
      <c r="K47" s="9">
        <v>0</v>
      </c>
    </row>
    <row r="48" spans="1:11" x14ac:dyDescent="0.25">
      <c r="A48" s="36" t="s">
        <v>70</v>
      </c>
      <c r="B48" s="36"/>
      <c r="C48" s="40"/>
      <c r="D48" s="1"/>
      <c r="E48" s="1"/>
      <c r="F48" s="42">
        <f>SUM(F45:F47)</f>
        <v>441.83000000000004</v>
      </c>
      <c r="G48" s="32"/>
      <c r="H48" s="32"/>
      <c r="I48" s="32"/>
      <c r="J48" s="32"/>
      <c r="K48" s="11">
        <f t="shared" ref="K48" si="0">SUM(K46:K47)</f>
        <v>0</v>
      </c>
    </row>
    <row r="49" spans="1:11" x14ac:dyDescent="0.25">
      <c r="A49" s="68" t="s">
        <v>75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</row>
    <row r="50" spans="1:11" x14ac:dyDescent="0.25">
      <c r="A50" s="1" t="s">
        <v>76</v>
      </c>
      <c r="B50" s="1" t="s">
        <v>77</v>
      </c>
      <c r="C50" s="32">
        <v>65</v>
      </c>
      <c r="D50" s="1">
        <v>98</v>
      </c>
      <c r="E50" s="1">
        <v>0.85</v>
      </c>
      <c r="F50" s="43">
        <f>C50*D50*E50/100</f>
        <v>54.145000000000003</v>
      </c>
      <c r="G50" s="44">
        <v>25.37</v>
      </c>
      <c r="H50" s="44">
        <v>3.86</v>
      </c>
      <c r="I50" s="44">
        <v>25.37</v>
      </c>
      <c r="J50" s="44">
        <v>3.86</v>
      </c>
      <c r="K50" s="9">
        <v>5</v>
      </c>
    </row>
    <row r="51" spans="1:11" x14ac:dyDescent="0.25">
      <c r="A51" s="1" t="s">
        <v>78</v>
      </c>
      <c r="B51" s="1" t="s">
        <v>77</v>
      </c>
      <c r="C51" s="32">
        <v>65</v>
      </c>
      <c r="D51" s="1">
        <v>98</v>
      </c>
      <c r="E51" s="1">
        <v>0.85</v>
      </c>
      <c r="F51" s="43">
        <f t="shared" ref="F51:F61" si="1">C51*D51*E51/100</f>
        <v>54.145000000000003</v>
      </c>
      <c r="G51" s="44">
        <v>25.37</v>
      </c>
      <c r="H51" s="44">
        <v>3.86</v>
      </c>
      <c r="I51" s="44">
        <v>25.37</v>
      </c>
      <c r="J51" s="44">
        <v>3.86</v>
      </c>
      <c r="K51" s="9">
        <v>5</v>
      </c>
    </row>
    <row r="52" spans="1:11" x14ac:dyDescent="0.25">
      <c r="A52" s="35" t="s">
        <v>122</v>
      </c>
      <c r="B52" s="12" t="s">
        <v>82</v>
      </c>
      <c r="C52" s="37">
        <v>30</v>
      </c>
      <c r="D52" s="13">
        <v>98</v>
      </c>
      <c r="E52" s="1">
        <v>0.89</v>
      </c>
      <c r="F52" s="43">
        <f t="shared" si="1"/>
        <v>26.166</v>
      </c>
      <c r="G52" s="44">
        <v>20.74</v>
      </c>
      <c r="H52" s="44">
        <v>16.96</v>
      </c>
      <c r="I52" s="44">
        <v>20.74</v>
      </c>
      <c r="J52" s="44">
        <v>16.96</v>
      </c>
      <c r="K52" s="9">
        <v>5</v>
      </c>
    </row>
    <row r="53" spans="1:11" x14ac:dyDescent="0.25">
      <c r="A53" s="35" t="s">
        <v>123</v>
      </c>
      <c r="B53" s="12" t="s">
        <v>83</v>
      </c>
      <c r="C53" s="37">
        <v>30</v>
      </c>
      <c r="D53" s="13">
        <v>98</v>
      </c>
      <c r="E53" s="1">
        <v>0.89</v>
      </c>
      <c r="F53" s="43">
        <f t="shared" si="1"/>
        <v>26.166</v>
      </c>
      <c r="G53" s="44">
        <v>24.69</v>
      </c>
      <c r="H53" s="44">
        <v>16.96</v>
      </c>
      <c r="I53" s="44">
        <v>24.69</v>
      </c>
      <c r="J53" s="44">
        <v>16.96</v>
      </c>
      <c r="K53" s="9">
        <v>5</v>
      </c>
    </row>
    <row r="54" spans="1:11" x14ac:dyDescent="0.25">
      <c r="A54" s="1" t="s">
        <v>84</v>
      </c>
      <c r="B54" s="12" t="s">
        <v>44</v>
      </c>
      <c r="C54" s="32">
        <v>1040.9100000000001</v>
      </c>
      <c r="D54" s="1">
        <v>98</v>
      </c>
      <c r="E54" s="1">
        <v>0.89</v>
      </c>
      <c r="F54" s="43">
        <f t="shared" si="1"/>
        <v>907.88170200000013</v>
      </c>
      <c r="G54" s="44">
        <v>154</v>
      </c>
      <c r="H54" s="44">
        <v>18.02</v>
      </c>
      <c r="I54" s="44">
        <v>154</v>
      </c>
      <c r="J54" s="44">
        <v>18.02</v>
      </c>
      <c r="K54" s="9">
        <v>10</v>
      </c>
    </row>
    <row r="55" spans="1:11" x14ac:dyDescent="0.25">
      <c r="A55" s="1" t="s">
        <v>85</v>
      </c>
      <c r="B55" s="12" t="s">
        <v>44</v>
      </c>
      <c r="C55" s="44">
        <v>1040.9100000000001</v>
      </c>
      <c r="D55" s="1">
        <v>98</v>
      </c>
      <c r="E55" s="1">
        <v>0.89</v>
      </c>
      <c r="F55" s="43">
        <f t="shared" si="1"/>
        <v>907.88170200000013</v>
      </c>
      <c r="G55" s="44">
        <v>154</v>
      </c>
      <c r="H55" s="44">
        <v>18.02</v>
      </c>
      <c r="I55" s="44">
        <v>154</v>
      </c>
      <c r="J55" s="44">
        <v>18.02</v>
      </c>
      <c r="K55" s="9">
        <v>10</v>
      </c>
    </row>
    <row r="56" spans="1:11" x14ac:dyDescent="0.25">
      <c r="A56" s="1" t="s">
        <v>86</v>
      </c>
      <c r="B56" s="1" t="s">
        <v>87</v>
      </c>
      <c r="C56" s="32">
        <v>1041.9100000000001</v>
      </c>
      <c r="D56" s="1">
        <v>98</v>
      </c>
      <c r="E56" s="1">
        <v>0.89</v>
      </c>
      <c r="F56" s="43">
        <f t="shared" si="1"/>
        <v>908.75390200000004</v>
      </c>
      <c r="G56" s="44">
        <v>102.25</v>
      </c>
      <c r="H56" s="44">
        <v>18.02</v>
      </c>
      <c r="I56" s="44">
        <v>102.25</v>
      </c>
      <c r="J56" s="44">
        <v>18.02</v>
      </c>
      <c r="K56" s="9">
        <v>19</v>
      </c>
    </row>
    <row r="57" spans="1:11" x14ac:dyDescent="0.25">
      <c r="A57" s="1" t="s">
        <v>88</v>
      </c>
      <c r="B57" s="1" t="s">
        <v>87</v>
      </c>
      <c r="C57" s="32">
        <v>1041.9100000000001</v>
      </c>
      <c r="D57" s="1">
        <v>98</v>
      </c>
      <c r="E57" s="1">
        <v>0.89</v>
      </c>
      <c r="F57" s="43">
        <f t="shared" si="1"/>
        <v>908.75390200000004</v>
      </c>
      <c r="G57" s="44">
        <v>102.25</v>
      </c>
      <c r="H57" s="44">
        <v>18.02</v>
      </c>
      <c r="I57" s="44">
        <v>102.25</v>
      </c>
      <c r="J57" s="44">
        <v>18.02</v>
      </c>
      <c r="K57" s="9">
        <v>25</v>
      </c>
    </row>
    <row r="58" spans="1:11" x14ac:dyDescent="0.25">
      <c r="A58" s="1" t="s">
        <v>89</v>
      </c>
      <c r="B58" s="44" t="s">
        <v>30</v>
      </c>
      <c r="C58" s="44">
        <v>976.75</v>
      </c>
      <c r="D58" s="1">
        <v>98</v>
      </c>
      <c r="E58" s="1">
        <v>0.89</v>
      </c>
      <c r="F58" s="43">
        <f t="shared" si="1"/>
        <v>851.92134999999996</v>
      </c>
      <c r="G58" s="44">
        <v>52.03</v>
      </c>
      <c r="H58" s="44">
        <v>18.010000000000002</v>
      </c>
      <c r="I58" s="44">
        <v>52.03</v>
      </c>
      <c r="J58" s="44">
        <v>18.010000000000002</v>
      </c>
      <c r="K58" s="9">
        <v>184</v>
      </c>
    </row>
    <row r="59" spans="1:11" x14ac:dyDescent="0.25">
      <c r="A59" s="1" t="s">
        <v>90</v>
      </c>
      <c r="B59" s="44" t="s">
        <v>30</v>
      </c>
      <c r="C59" s="44">
        <v>976.75</v>
      </c>
      <c r="D59" s="1">
        <v>98</v>
      </c>
      <c r="E59" s="1">
        <v>0.89</v>
      </c>
      <c r="F59" s="43">
        <f t="shared" si="1"/>
        <v>851.92134999999996</v>
      </c>
      <c r="G59" s="44">
        <v>52.03</v>
      </c>
      <c r="H59" s="44">
        <v>18.010000000000002</v>
      </c>
      <c r="I59" s="44">
        <v>52.03</v>
      </c>
      <c r="J59" s="44">
        <v>18.010000000000002</v>
      </c>
      <c r="K59" s="9">
        <v>184</v>
      </c>
    </row>
    <row r="60" spans="1:11" x14ac:dyDescent="0.25">
      <c r="A60" s="1" t="s">
        <v>91</v>
      </c>
      <c r="B60" s="1" t="s">
        <v>92</v>
      </c>
      <c r="C60" s="32">
        <v>332.56</v>
      </c>
      <c r="D60" s="1">
        <v>98</v>
      </c>
      <c r="E60" s="1">
        <v>0.89</v>
      </c>
      <c r="F60" s="43">
        <f t="shared" si="1"/>
        <v>290.058832</v>
      </c>
      <c r="G60" s="44">
        <v>22.66</v>
      </c>
      <c r="H60" s="44">
        <v>14.47</v>
      </c>
      <c r="I60" s="44">
        <v>22.66</v>
      </c>
      <c r="J60" s="44">
        <v>14.47</v>
      </c>
      <c r="K60" s="9">
        <v>184</v>
      </c>
    </row>
    <row r="61" spans="1:11" x14ac:dyDescent="0.25">
      <c r="A61" s="1" t="s">
        <v>93</v>
      </c>
      <c r="B61" s="1" t="s">
        <v>92</v>
      </c>
      <c r="C61" s="32">
        <v>332.56</v>
      </c>
      <c r="D61" s="1">
        <v>98</v>
      </c>
      <c r="E61" s="1">
        <v>0.89</v>
      </c>
      <c r="F61" s="43">
        <f t="shared" si="1"/>
        <v>290.058832</v>
      </c>
      <c r="G61" s="44">
        <v>22.66</v>
      </c>
      <c r="H61" s="44">
        <v>14.47</v>
      </c>
      <c r="I61" s="44">
        <v>22.66</v>
      </c>
      <c r="J61" s="44">
        <v>14.47</v>
      </c>
      <c r="K61" s="9">
        <v>184</v>
      </c>
    </row>
    <row r="62" spans="1:11" x14ac:dyDescent="0.25">
      <c r="A62" s="36" t="s">
        <v>70</v>
      </c>
      <c r="B62" s="36"/>
      <c r="C62" s="40"/>
      <c r="D62" s="1"/>
      <c r="E62" s="1"/>
      <c r="F62" s="45">
        <f>SUM(F50:F61)</f>
        <v>6077.8535719999991</v>
      </c>
      <c r="G62" s="41"/>
      <c r="H62" s="41"/>
      <c r="I62" s="41"/>
      <c r="J62" s="41"/>
      <c r="K62" s="11">
        <f>SUM(K50:K61)</f>
        <v>820</v>
      </c>
    </row>
    <row r="63" spans="1:11" x14ac:dyDescent="0.25">
      <c r="A63" s="65" t="s">
        <v>94</v>
      </c>
      <c r="B63" s="66"/>
      <c r="C63" s="66"/>
      <c r="D63" s="66"/>
      <c r="E63" s="66"/>
      <c r="F63" s="66"/>
      <c r="G63" s="66"/>
      <c r="H63" s="66"/>
      <c r="I63" s="66"/>
      <c r="J63" s="66"/>
      <c r="K63" s="67"/>
    </row>
    <row r="64" spans="1:11" x14ac:dyDescent="0.25">
      <c r="A64" s="1" t="s">
        <v>95</v>
      </c>
      <c r="B64" s="1" t="s">
        <v>96</v>
      </c>
      <c r="C64" s="32">
        <v>15.79</v>
      </c>
      <c r="D64" s="1">
        <v>50</v>
      </c>
      <c r="E64" s="1">
        <v>0.9</v>
      </c>
      <c r="F64" s="43">
        <f t="shared" ref="F64:F65" si="2">C64*D64*E64/100</f>
        <v>7.105500000000001</v>
      </c>
      <c r="G64" s="32">
        <v>24.83</v>
      </c>
      <c r="H64" s="32">
        <v>1.1499999999999999</v>
      </c>
      <c r="I64" s="32">
        <v>24.83</v>
      </c>
      <c r="J64" s="46">
        <f>(H64+0.632)/2</f>
        <v>0.89100000000000001</v>
      </c>
      <c r="K64" s="9">
        <v>11</v>
      </c>
    </row>
    <row r="65" spans="1:11" x14ac:dyDescent="0.25">
      <c r="A65" s="1" t="s">
        <v>97</v>
      </c>
      <c r="B65" s="1" t="s">
        <v>98</v>
      </c>
      <c r="C65" s="32">
        <v>16.920000000000002</v>
      </c>
      <c r="D65" s="1">
        <v>50</v>
      </c>
      <c r="E65" s="1">
        <v>0.9</v>
      </c>
      <c r="F65" s="43">
        <f t="shared" si="2"/>
        <v>7.6140000000000008</v>
      </c>
      <c r="G65" s="32">
        <v>20.27</v>
      </c>
      <c r="H65" s="39">
        <f>(1619+632)/2/1000</f>
        <v>1.1254999999999999</v>
      </c>
      <c r="I65" s="32">
        <v>20.27</v>
      </c>
      <c r="J65" s="39">
        <f>(H65+632/1000)/2</f>
        <v>0.87874999999999992</v>
      </c>
      <c r="K65" s="9">
        <v>37</v>
      </c>
    </row>
    <row r="66" spans="1:11" x14ac:dyDescent="0.25">
      <c r="A66" s="36" t="s">
        <v>70</v>
      </c>
      <c r="B66" s="36"/>
      <c r="C66" s="40"/>
      <c r="D66" s="1"/>
      <c r="E66" s="1"/>
      <c r="F66" s="42">
        <f>SUM(F64:F65)</f>
        <v>14.719500000000002</v>
      </c>
      <c r="G66" s="47"/>
      <c r="H66" s="47"/>
      <c r="I66" s="47"/>
      <c r="J66" s="47"/>
      <c r="K66" s="11">
        <f t="shared" ref="K66" si="3">SUM(K64:K65)</f>
        <v>48</v>
      </c>
    </row>
    <row r="67" spans="1:11" x14ac:dyDescent="0.25">
      <c r="A67" s="68" t="s">
        <v>99</v>
      </c>
      <c r="B67" s="68"/>
      <c r="C67" s="68"/>
      <c r="D67" s="68"/>
      <c r="E67" s="68"/>
      <c r="F67" s="68"/>
      <c r="G67" s="68"/>
      <c r="H67" s="68"/>
      <c r="I67" s="68"/>
      <c r="J67" s="68"/>
      <c r="K67" s="68"/>
    </row>
    <row r="68" spans="1:11" x14ac:dyDescent="0.25">
      <c r="A68" s="2" t="s">
        <v>100</v>
      </c>
      <c r="B68" s="1" t="s">
        <v>80</v>
      </c>
      <c r="C68" s="32">
        <v>26.9</v>
      </c>
      <c r="D68" s="1">
        <v>50</v>
      </c>
      <c r="E68" s="1">
        <v>1</v>
      </c>
      <c r="F68" s="43">
        <f t="shared" ref="F68:F69" si="4">C68*D68*E68/100</f>
        <v>13.45</v>
      </c>
      <c r="G68" s="32">
        <v>18.899999999999999</v>
      </c>
      <c r="H68" s="32">
        <v>0.91</v>
      </c>
      <c r="I68" s="32">
        <v>18.899999999999999</v>
      </c>
      <c r="J68" s="46">
        <f>H68/2</f>
        <v>0.45500000000000002</v>
      </c>
      <c r="K68" s="9">
        <v>10</v>
      </c>
    </row>
    <row r="69" spans="1:11" x14ac:dyDescent="0.25">
      <c r="A69" s="1" t="s">
        <v>101</v>
      </c>
      <c r="B69" s="1" t="s">
        <v>83</v>
      </c>
      <c r="C69" s="32">
        <v>15.79</v>
      </c>
      <c r="D69" s="1">
        <v>50</v>
      </c>
      <c r="E69" s="1">
        <v>1</v>
      </c>
      <c r="F69" s="43">
        <f t="shared" si="4"/>
        <v>7.8949999999999996</v>
      </c>
      <c r="G69" s="32">
        <v>24.83</v>
      </c>
      <c r="H69" s="32">
        <v>1.1499999999999999</v>
      </c>
      <c r="I69" s="32">
        <v>24.83</v>
      </c>
      <c r="J69" s="46">
        <f>(H69+0.632)/2</f>
        <v>0.89100000000000001</v>
      </c>
      <c r="K69" s="9">
        <v>5</v>
      </c>
    </row>
    <row r="70" spans="1:11" x14ac:dyDescent="0.25">
      <c r="A70" s="36" t="s">
        <v>70</v>
      </c>
      <c r="B70" s="36"/>
      <c r="C70" s="40"/>
      <c r="D70" s="1"/>
      <c r="E70" s="1"/>
      <c r="F70" s="42">
        <f>SUM(F68:F69)</f>
        <v>21.344999999999999</v>
      </c>
      <c r="G70" s="40"/>
      <c r="H70" s="40"/>
      <c r="I70" s="40"/>
      <c r="J70" s="48"/>
      <c r="K70" s="11">
        <f>SUM(K68:K69)</f>
        <v>15</v>
      </c>
    </row>
    <row r="71" spans="1:11" x14ac:dyDescent="0.25">
      <c r="A71" s="68" t="s">
        <v>102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</row>
    <row r="72" spans="1:11" x14ac:dyDescent="0.25">
      <c r="A72" s="1" t="s">
        <v>103</v>
      </c>
      <c r="B72" s="1" t="s">
        <v>104</v>
      </c>
      <c r="C72" s="31" t="s">
        <v>120</v>
      </c>
      <c r="D72" s="31" t="s">
        <v>120</v>
      </c>
      <c r="E72" s="31" t="s">
        <v>120</v>
      </c>
      <c r="F72" s="31">
        <v>6.76</v>
      </c>
      <c r="G72" s="31">
        <v>13.05</v>
      </c>
      <c r="H72" s="31">
        <v>23.14</v>
      </c>
      <c r="I72" s="31">
        <v>13.05</v>
      </c>
      <c r="J72" s="31">
        <v>23</v>
      </c>
      <c r="K72" s="35" t="s">
        <v>120</v>
      </c>
    </row>
    <row r="73" spans="1:11" x14ac:dyDescent="0.25">
      <c r="A73" s="1" t="s">
        <v>105</v>
      </c>
      <c r="B73" s="1" t="s">
        <v>106</v>
      </c>
      <c r="C73" s="31" t="s">
        <v>120</v>
      </c>
      <c r="D73" s="31" t="s">
        <v>120</v>
      </c>
      <c r="E73" s="31" t="s">
        <v>120</v>
      </c>
      <c r="F73" s="31">
        <v>93.27</v>
      </c>
      <c r="G73" s="31">
        <v>18.193999999999999</v>
      </c>
      <c r="H73" s="31">
        <v>23.14</v>
      </c>
      <c r="I73" s="31">
        <v>18.193999999999999</v>
      </c>
      <c r="J73" s="31">
        <v>23</v>
      </c>
      <c r="K73" s="35" t="s">
        <v>120</v>
      </c>
    </row>
    <row r="74" spans="1:11" x14ac:dyDescent="0.25">
      <c r="A74" s="1" t="s">
        <v>107</v>
      </c>
      <c r="B74" s="1" t="s">
        <v>108</v>
      </c>
      <c r="C74" s="31" t="s">
        <v>120</v>
      </c>
      <c r="D74" s="31" t="s">
        <v>120</v>
      </c>
      <c r="E74" s="31" t="s">
        <v>120</v>
      </c>
      <c r="F74" s="31">
        <v>1.26</v>
      </c>
      <c r="G74" s="31">
        <v>16.25</v>
      </c>
      <c r="H74" s="31">
        <v>26.2</v>
      </c>
      <c r="I74" s="31">
        <v>16.25</v>
      </c>
      <c r="J74" s="31">
        <v>26</v>
      </c>
      <c r="K74" s="35" t="s">
        <v>120</v>
      </c>
    </row>
    <row r="75" spans="1:11" x14ac:dyDescent="0.25">
      <c r="A75" s="36" t="s">
        <v>70</v>
      </c>
      <c r="B75" s="36"/>
      <c r="C75" s="40"/>
      <c r="D75" s="1"/>
      <c r="E75" s="1"/>
      <c r="F75" s="42">
        <f>SUM(F72:F74)</f>
        <v>101.29</v>
      </c>
      <c r="G75" s="41"/>
      <c r="H75" s="41"/>
      <c r="I75" s="41"/>
      <c r="J75" s="41"/>
      <c r="K75" s="42" t="s">
        <v>120</v>
      </c>
    </row>
    <row r="76" spans="1:11" x14ac:dyDescent="0.25">
      <c r="A76" s="36"/>
      <c r="B76" s="36"/>
      <c r="C76" s="40"/>
      <c r="D76" s="1"/>
      <c r="E76" s="1"/>
      <c r="F76" s="11"/>
      <c r="G76" s="41"/>
      <c r="H76" s="41"/>
      <c r="I76" s="41"/>
      <c r="J76" s="41"/>
      <c r="K76" s="11"/>
    </row>
    <row r="77" spans="1:11" x14ac:dyDescent="0.25">
      <c r="A77" s="36" t="s">
        <v>109</v>
      </c>
      <c r="B77" s="36"/>
      <c r="C77" s="40"/>
      <c r="D77" s="36"/>
      <c r="E77" s="36"/>
      <c r="F77" s="49">
        <v>3478.4</v>
      </c>
      <c r="G77" s="49">
        <v>39.65</v>
      </c>
      <c r="H77" s="49">
        <v>6.01</v>
      </c>
      <c r="I77" s="49"/>
      <c r="J77" s="49"/>
      <c r="K77" s="49">
        <v>0</v>
      </c>
    </row>
    <row r="78" spans="1:11" x14ac:dyDescent="0.25">
      <c r="A78" s="36" t="s">
        <v>110</v>
      </c>
      <c r="B78" s="36"/>
      <c r="C78" s="40"/>
      <c r="D78" s="36"/>
      <c r="E78" s="36"/>
      <c r="F78" s="49">
        <v>1307.0999999999999</v>
      </c>
      <c r="G78" s="49">
        <v>40.24</v>
      </c>
      <c r="H78" s="49">
        <v>1.92</v>
      </c>
      <c r="I78" s="49"/>
      <c r="J78" s="49"/>
      <c r="K78" s="49">
        <v>1066</v>
      </c>
    </row>
    <row r="79" spans="1:11" x14ac:dyDescent="0.25">
      <c r="A79" s="36" t="s">
        <v>111</v>
      </c>
      <c r="B79" s="36"/>
      <c r="C79" s="40"/>
      <c r="D79" s="36"/>
      <c r="E79" s="36"/>
      <c r="F79" s="49">
        <f>SUM(F77+F78)</f>
        <v>4785.5</v>
      </c>
      <c r="G79" s="49">
        <v>39.81</v>
      </c>
      <c r="H79" s="49">
        <v>4.8899999999999997</v>
      </c>
      <c r="I79" s="49"/>
      <c r="J79" s="49"/>
      <c r="K79" s="49">
        <f t="shared" ref="K79" si="5">SUM(K77+K78)</f>
        <v>1066</v>
      </c>
    </row>
  </sheetData>
  <mergeCells count="16">
    <mergeCell ref="A63:K63"/>
    <mergeCell ref="A67:K67"/>
    <mergeCell ref="A71:K71"/>
    <mergeCell ref="K1:K2"/>
    <mergeCell ref="A4:K4"/>
    <mergeCell ref="A12:K12"/>
    <mergeCell ref="A44:K44"/>
    <mergeCell ref="A49:K49"/>
    <mergeCell ref="G1:H1"/>
    <mergeCell ref="A1:A2"/>
    <mergeCell ref="B1:B2"/>
    <mergeCell ref="C1:C2"/>
    <mergeCell ref="D1:D2"/>
    <mergeCell ref="E1:E2"/>
    <mergeCell ref="F1:F2"/>
    <mergeCell ref="I1:J1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9"/>
  <sheetViews>
    <sheetView topLeftCell="A40" workbookViewId="0">
      <selection activeCell="E36" sqref="E36"/>
    </sheetView>
  </sheetViews>
  <sheetFormatPr defaultColWidth="9" defaultRowHeight="14" x14ac:dyDescent="0.25"/>
  <sheetData>
    <row r="1" spans="1:9" x14ac:dyDescent="0.25">
      <c r="A1" s="69" t="s">
        <v>0</v>
      </c>
      <c r="B1" s="72" t="s">
        <v>1</v>
      </c>
      <c r="C1" s="76" t="s">
        <v>2</v>
      </c>
      <c r="D1" s="69" t="s">
        <v>2</v>
      </c>
      <c r="E1" s="69" t="s">
        <v>3</v>
      </c>
      <c r="F1" s="69" t="s">
        <v>4</v>
      </c>
      <c r="G1" s="69" t="s">
        <v>5</v>
      </c>
      <c r="H1" s="69"/>
      <c r="I1" s="69" t="s">
        <v>6</v>
      </c>
    </row>
    <row r="2" spans="1:9" x14ac:dyDescent="0.25">
      <c r="A2" s="69"/>
      <c r="B2" s="72"/>
      <c r="C2" s="77"/>
      <c r="D2" s="69"/>
      <c r="E2" s="69"/>
      <c r="F2" s="69"/>
      <c r="G2" s="1" t="s">
        <v>7</v>
      </c>
      <c r="H2" s="1" t="s">
        <v>8</v>
      </c>
      <c r="I2" s="69"/>
    </row>
    <row r="3" spans="1:9" x14ac:dyDescent="0.25">
      <c r="A3" s="3" t="s">
        <v>9</v>
      </c>
      <c r="B3" s="4"/>
      <c r="C3" s="4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14</v>
      </c>
      <c r="I3" s="3" t="s">
        <v>15</v>
      </c>
    </row>
    <row r="4" spans="1:9" x14ac:dyDescent="0.25">
      <c r="A4" s="65" t="s">
        <v>16</v>
      </c>
      <c r="B4" s="66"/>
      <c r="C4" s="66"/>
      <c r="D4" s="66"/>
      <c r="E4" s="66"/>
      <c r="F4" s="66"/>
      <c r="G4" s="66"/>
      <c r="H4" s="66"/>
      <c r="I4" s="67"/>
    </row>
    <row r="5" spans="1:9" x14ac:dyDescent="0.25">
      <c r="A5" s="5" t="s">
        <v>17</v>
      </c>
      <c r="B5" s="1" t="s">
        <v>18</v>
      </c>
      <c r="C5" s="1"/>
      <c r="D5" s="1"/>
      <c r="E5" s="1"/>
      <c r="F5" s="1"/>
      <c r="G5" s="1"/>
      <c r="H5" s="1"/>
      <c r="I5" s="1"/>
    </row>
    <row r="6" spans="1:9" x14ac:dyDescent="0.25">
      <c r="A6" s="5" t="s">
        <v>19</v>
      </c>
      <c r="B6" s="6" t="s">
        <v>20</v>
      </c>
      <c r="C6" s="6"/>
      <c r="D6" s="5"/>
      <c r="E6" s="5"/>
      <c r="F6" s="5"/>
      <c r="G6" s="5"/>
      <c r="H6" s="5"/>
      <c r="I6" s="5"/>
    </row>
    <row r="7" spans="1:9" x14ac:dyDescent="0.25">
      <c r="A7" s="5" t="s">
        <v>21</v>
      </c>
      <c r="B7" s="7" t="s">
        <v>22</v>
      </c>
      <c r="C7" s="7"/>
      <c r="D7" s="1"/>
      <c r="E7" s="1"/>
      <c r="F7" s="1"/>
      <c r="G7" s="1"/>
      <c r="H7" s="1"/>
      <c r="I7" s="1"/>
    </row>
    <row r="8" spans="1:9" x14ac:dyDescent="0.25">
      <c r="A8" s="5" t="s">
        <v>23</v>
      </c>
      <c r="B8" s="7" t="s">
        <v>24</v>
      </c>
      <c r="C8" s="7"/>
      <c r="D8" s="1"/>
      <c r="E8" s="1"/>
      <c r="F8" s="1"/>
      <c r="G8" s="1"/>
      <c r="H8" s="1"/>
      <c r="I8" s="1"/>
    </row>
    <row r="9" spans="1:9" x14ac:dyDescent="0.25">
      <c r="A9" s="5" t="s">
        <v>25</v>
      </c>
      <c r="B9" s="7" t="s">
        <v>26</v>
      </c>
      <c r="C9" s="7"/>
      <c r="D9" s="1"/>
      <c r="E9" s="1"/>
      <c r="F9" s="1"/>
      <c r="G9" s="1"/>
      <c r="H9" s="1"/>
      <c r="I9" s="1"/>
    </row>
    <row r="10" spans="1:9" x14ac:dyDescent="0.25">
      <c r="A10" s="5" t="s">
        <v>27</v>
      </c>
      <c r="B10" s="7" t="s">
        <v>28</v>
      </c>
      <c r="C10" s="7"/>
      <c r="D10" s="1"/>
      <c r="E10" s="1"/>
      <c r="F10" s="1"/>
      <c r="G10" s="1"/>
      <c r="H10" s="1"/>
      <c r="I10" s="1"/>
    </row>
    <row r="11" spans="1:9" x14ac:dyDescent="0.25">
      <c r="A11" s="5" t="s">
        <v>29</v>
      </c>
      <c r="B11" s="7" t="s">
        <v>30</v>
      </c>
      <c r="C11" s="7"/>
      <c r="D11" s="1"/>
      <c r="E11" s="1"/>
      <c r="F11" s="1"/>
      <c r="G11" s="1"/>
      <c r="H11" s="1"/>
      <c r="I11" s="1"/>
    </row>
    <row r="12" spans="1:9" x14ac:dyDescent="0.25">
      <c r="A12" s="75" t="s">
        <v>31</v>
      </c>
      <c r="B12" s="75"/>
      <c r="C12" s="75"/>
      <c r="D12" s="75"/>
      <c r="E12" s="75"/>
      <c r="F12" s="75"/>
      <c r="G12" s="75"/>
      <c r="H12" s="75"/>
      <c r="I12" s="75"/>
    </row>
    <row r="13" spans="1:9" x14ac:dyDescent="0.25">
      <c r="A13" s="1" t="s">
        <v>32</v>
      </c>
      <c r="B13" s="2" t="s">
        <v>30</v>
      </c>
      <c r="C13" s="2"/>
      <c r="D13" s="9">
        <v>32.4</v>
      </c>
      <c r="E13" s="1">
        <v>1.0249999999999999</v>
      </c>
      <c r="F13" s="10">
        <v>40.200000000000003</v>
      </c>
      <c r="G13" s="10">
        <v>80.5</v>
      </c>
      <c r="H13" s="10">
        <v>0.81</v>
      </c>
      <c r="I13" s="10">
        <v>63</v>
      </c>
    </row>
    <row r="14" spans="1:9" x14ac:dyDescent="0.25">
      <c r="A14" s="1" t="s">
        <v>33</v>
      </c>
      <c r="B14" s="1" t="s">
        <v>30</v>
      </c>
      <c r="C14" s="1"/>
      <c r="D14" s="9">
        <v>40</v>
      </c>
      <c r="E14" s="1">
        <v>1.0249999999999999</v>
      </c>
      <c r="F14" s="10">
        <v>49.6</v>
      </c>
      <c r="G14" s="10">
        <v>80.5</v>
      </c>
      <c r="H14" s="10">
        <v>1.04</v>
      </c>
      <c r="I14" s="10">
        <v>63</v>
      </c>
    </row>
    <row r="15" spans="1:9" x14ac:dyDescent="0.25">
      <c r="A15" s="1" t="s">
        <v>34</v>
      </c>
      <c r="B15" s="1" t="s">
        <v>35</v>
      </c>
      <c r="C15" s="1"/>
      <c r="D15" s="9">
        <v>20</v>
      </c>
      <c r="E15" s="1">
        <v>1.0249999999999999</v>
      </c>
      <c r="F15" s="10">
        <v>34.1</v>
      </c>
      <c r="G15" s="10">
        <v>3.48</v>
      </c>
      <c r="H15" s="10">
        <v>0.74</v>
      </c>
      <c r="I15" s="10">
        <v>114</v>
      </c>
    </row>
    <row r="16" spans="1:9" x14ac:dyDescent="0.25">
      <c r="A16" s="1" t="s">
        <v>36</v>
      </c>
      <c r="B16" s="1" t="s">
        <v>35</v>
      </c>
      <c r="C16" s="1"/>
      <c r="D16" s="9">
        <v>20</v>
      </c>
      <c r="E16" s="1">
        <v>1.0249999999999999</v>
      </c>
      <c r="F16" s="10">
        <v>34.1</v>
      </c>
      <c r="G16" s="10">
        <v>3.48</v>
      </c>
      <c r="H16" s="10">
        <v>0.74</v>
      </c>
      <c r="I16" s="10">
        <v>114</v>
      </c>
    </row>
    <row r="17" spans="1:9" x14ac:dyDescent="0.25">
      <c r="A17" s="1" t="s">
        <v>37</v>
      </c>
      <c r="B17" s="1" t="s">
        <v>38</v>
      </c>
      <c r="C17" s="1"/>
      <c r="D17" s="9">
        <v>32.4</v>
      </c>
      <c r="E17" s="1">
        <v>1.0249999999999999</v>
      </c>
      <c r="F17" s="10">
        <v>40.200000000000003</v>
      </c>
      <c r="G17" s="10">
        <v>80.5</v>
      </c>
      <c r="H17" s="10">
        <v>0.81</v>
      </c>
      <c r="I17" s="10">
        <v>63</v>
      </c>
    </row>
    <row r="18" spans="1:9" x14ac:dyDescent="0.25">
      <c r="A18" s="1" t="s">
        <v>39</v>
      </c>
      <c r="B18" s="1" t="s">
        <v>38</v>
      </c>
      <c r="C18" s="1"/>
      <c r="D18" s="9">
        <v>40</v>
      </c>
      <c r="E18" s="1">
        <v>1.0249999999999999</v>
      </c>
      <c r="F18" s="10">
        <v>49.6</v>
      </c>
      <c r="G18" s="10">
        <v>80.5</v>
      </c>
      <c r="H18" s="10">
        <v>1.04</v>
      </c>
      <c r="I18" s="10">
        <v>63</v>
      </c>
    </row>
    <row r="19" spans="1:9" x14ac:dyDescent="0.25">
      <c r="A19" s="1" t="s">
        <v>40</v>
      </c>
      <c r="B19" s="1" t="s">
        <v>41</v>
      </c>
      <c r="C19" s="1"/>
      <c r="D19" s="9">
        <v>20</v>
      </c>
      <c r="E19" s="1">
        <v>1.0249999999999999</v>
      </c>
      <c r="F19" s="10">
        <v>34.1</v>
      </c>
      <c r="G19" s="10">
        <v>3.48</v>
      </c>
      <c r="H19" s="10">
        <v>0.74</v>
      </c>
      <c r="I19" s="10">
        <v>114</v>
      </c>
    </row>
    <row r="20" spans="1:9" x14ac:dyDescent="0.25">
      <c r="A20" s="1" t="s">
        <v>42</v>
      </c>
      <c r="B20" s="1" t="s">
        <v>41</v>
      </c>
      <c r="C20" s="1"/>
      <c r="D20" s="9">
        <v>20</v>
      </c>
      <c r="E20" s="1">
        <v>1.0249999999999999</v>
      </c>
      <c r="F20" s="10">
        <v>34.1</v>
      </c>
      <c r="G20" s="10">
        <v>3.48</v>
      </c>
      <c r="H20" s="10">
        <v>0.74</v>
      </c>
      <c r="I20" s="10">
        <v>114</v>
      </c>
    </row>
    <row r="21" spans="1:9" x14ac:dyDescent="0.25">
      <c r="A21" s="1" t="s">
        <v>43</v>
      </c>
      <c r="B21" s="1" t="s">
        <v>44</v>
      </c>
      <c r="C21" s="1"/>
      <c r="D21" s="9">
        <v>32.4</v>
      </c>
      <c r="E21" s="1">
        <v>1.0249999999999999</v>
      </c>
      <c r="F21" s="10">
        <v>40.200000000000003</v>
      </c>
      <c r="G21" s="10">
        <v>80.5</v>
      </c>
      <c r="H21" s="10">
        <v>0.81</v>
      </c>
      <c r="I21" s="10">
        <v>63</v>
      </c>
    </row>
    <row r="22" spans="1:9" x14ac:dyDescent="0.25">
      <c r="A22" s="1" t="s">
        <v>45</v>
      </c>
      <c r="B22" s="1" t="s">
        <v>44</v>
      </c>
      <c r="C22" s="1"/>
      <c r="D22" s="9">
        <v>40</v>
      </c>
      <c r="E22" s="1">
        <v>1.0249999999999999</v>
      </c>
      <c r="F22" s="10">
        <v>49.6</v>
      </c>
      <c r="G22" s="10">
        <v>80.5</v>
      </c>
      <c r="H22" s="10">
        <v>1.04</v>
      </c>
      <c r="I22" s="10">
        <v>63</v>
      </c>
    </row>
    <row r="23" spans="1:9" x14ac:dyDescent="0.25">
      <c r="A23" s="1" t="s">
        <v>46</v>
      </c>
      <c r="B23" s="1" t="s">
        <v>47</v>
      </c>
      <c r="C23" s="1"/>
      <c r="D23" s="9">
        <v>20</v>
      </c>
      <c r="E23" s="1">
        <v>1.0249999999999999</v>
      </c>
      <c r="F23" s="10">
        <v>34.1</v>
      </c>
      <c r="G23" s="10">
        <v>3.48</v>
      </c>
      <c r="H23" s="10">
        <v>0.74</v>
      </c>
      <c r="I23" s="10">
        <v>114</v>
      </c>
    </row>
    <row r="24" spans="1:9" x14ac:dyDescent="0.25">
      <c r="A24" s="1" t="s">
        <v>48</v>
      </c>
      <c r="B24" s="1" t="s">
        <v>47</v>
      </c>
      <c r="C24" s="1"/>
      <c r="D24" s="9">
        <v>20</v>
      </c>
      <c r="E24" s="1">
        <v>1.0249999999999999</v>
      </c>
      <c r="F24" s="10">
        <v>34.1</v>
      </c>
      <c r="G24" s="10">
        <v>3.48</v>
      </c>
      <c r="H24" s="10">
        <v>0.74</v>
      </c>
      <c r="I24" s="10">
        <v>114</v>
      </c>
    </row>
    <row r="25" spans="1:9" x14ac:dyDescent="0.25">
      <c r="A25" s="1" t="s">
        <v>49</v>
      </c>
      <c r="B25" s="1" t="s">
        <v>30</v>
      </c>
      <c r="C25" s="1"/>
      <c r="D25" s="9">
        <v>20</v>
      </c>
      <c r="E25" s="1">
        <v>1.0249999999999999</v>
      </c>
      <c r="F25" s="10">
        <v>34.1</v>
      </c>
      <c r="G25" s="10">
        <v>3.48</v>
      </c>
      <c r="H25" s="10">
        <v>0.74</v>
      </c>
      <c r="I25" s="10">
        <v>114</v>
      </c>
    </row>
    <row r="26" spans="1:9" x14ac:dyDescent="0.25">
      <c r="A26" s="1" t="s">
        <v>50</v>
      </c>
      <c r="B26" s="1" t="s">
        <v>30</v>
      </c>
      <c r="C26" s="1"/>
      <c r="D26" s="9">
        <v>20</v>
      </c>
      <c r="E26" s="1">
        <v>1.0249999999999999</v>
      </c>
      <c r="F26" s="10">
        <v>34.1</v>
      </c>
      <c r="G26" s="10">
        <v>3.48</v>
      </c>
      <c r="H26" s="10">
        <v>0.74</v>
      </c>
      <c r="I26" s="10">
        <v>114</v>
      </c>
    </row>
    <row r="27" spans="1:9" x14ac:dyDescent="0.25">
      <c r="A27" s="1" t="s">
        <v>51</v>
      </c>
      <c r="B27" s="1" t="s">
        <v>30</v>
      </c>
      <c r="C27" s="1"/>
      <c r="D27" s="9">
        <v>32.4</v>
      </c>
      <c r="E27" s="1">
        <v>1.0249999999999999</v>
      </c>
      <c r="F27" s="10">
        <v>40.200000000000003</v>
      </c>
      <c r="G27" s="10">
        <v>80.5</v>
      </c>
      <c r="H27" s="10">
        <v>0.81</v>
      </c>
      <c r="I27" s="10">
        <v>63</v>
      </c>
    </row>
    <row r="28" spans="1:9" x14ac:dyDescent="0.25">
      <c r="A28" s="1" t="s">
        <v>52</v>
      </c>
      <c r="B28" s="1" t="s">
        <v>30</v>
      </c>
      <c r="C28" s="1"/>
      <c r="D28" s="9">
        <v>40</v>
      </c>
      <c r="E28" s="1">
        <v>1.0249999999999999</v>
      </c>
      <c r="F28" s="10">
        <v>49.6</v>
      </c>
      <c r="G28" s="10">
        <v>80.5</v>
      </c>
      <c r="H28" s="10">
        <v>1.04</v>
      </c>
      <c r="I28" s="10">
        <v>63</v>
      </c>
    </row>
    <row r="29" spans="1:9" x14ac:dyDescent="0.25">
      <c r="A29" s="1" t="s">
        <v>53</v>
      </c>
      <c r="B29" s="1" t="s">
        <v>35</v>
      </c>
      <c r="C29" s="1"/>
      <c r="D29" s="9">
        <v>20</v>
      </c>
      <c r="E29" s="1">
        <v>1.0249999999999999</v>
      </c>
      <c r="F29" s="10">
        <v>34.1</v>
      </c>
      <c r="G29" s="10">
        <v>3.48</v>
      </c>
      <c r="H29" s="10">
        <v>0.74</v>
      </c>
      <c r="I29" s="10">
        <v>114</v>
      </c>
    </row>
    <row r="30" spans="1:9" x14ac:dyDescent="0.25">
      <c r="A30" s="1" t="s">
        <v>54</v>
      </c>
      <c r="B30" s="1" t="s">
        <v>35</v>
      </c>
      <c r="C30" s="1"/>
      <c r="D30" s="9">
        <v>20</v>
      </c>
      <c r="E30" s="1">
        <v>1.0249999999999999</v>
      </c>
      <c r="F30" s="10">
        <v>34.1</v>
      </c>
      <c r="G30" s="10">
        <v>3.48</v>
      </c>
      <c r="H30" s="10">
        <v>0.74</v>
      </c>
      <c r="I30" s="10">
        <v>114</v>
      </c>
    </row>
    <row r="31" spans="1:9" x14ac:dyDescent="0.25">
      <c r="A31" s="1" t="s">
        <v>55</v>
      </c>
      <c r="B31" s="1" t="s">
        <v>38</v>
      </c>
      <c r="C31" s="1"/>
      <c r="D31" s="9">
        <v>32.4</v>
      </c>
      <c r="E31" s="1">
        <v>1.0249999999999999</v>
      </c>
      <c r="F31" s="10">
        <v>40.200000000000003</v>
      </c>
      <c r="G31" s="10">
        <v>80.5</v>
      </c>
      <c r="H31" s="10">
        <v>0.81</v>
      </c>
      <c r="I31" s="10">
        <v>63</v>
      </c>
    </row>
    <row r="32" spans="1:9" x14ac:dyDescent="0.25">
      <c r="A32" s="1" t="s">
        <v>56</v>
      </c>
      <c r="B32" s="1" t="s">
        <v>38</v>
      </c>
      <c r="C32" s="1"/>
      <c r="D32" s="9">
        <v>40</v>
      </c>
      <c r="E32" s="1">
        <v>1.0249999999999999</v>
      </c>
      <c r="F32" s="10">
        <v>49.6</v>
      </c>
      <c r="G32" s="10">
        <v>80.5</v>
      </c>
      <c r="H32" s="10">
        <v>1.04</v>
      </c>
      <c r="I32" s="10">
        <v>63</v>
      </c>
    </row>
    <row r="33" spans="1:9" x14ac:dyDescent="0.25">
      <c r="A33" s="1" t="s">
        <v>57</v>
      </c>
      <c r="B33" s="1" t="s">
        <v>41</v>
      </c>
      <c r="C33" s="1"/>
      <c r="D33" s="9">
        <v>20</v>
      </c>
      <c r="E33" s="1">
        <v>1.0249999999999999</v>
      </c>
      <c r="F33" s="10">
        <v>34.1</v>
      </c>
      <c r="G33" s="10">
        <v>3.48</v>
      </c>
      <c r="H33" s="10">
        <v>0.74</v>
      </c>
      <c r="I33" s="10">
        <v>114</v>
      </c>
    </row>
    <row r="34" spans="1:9" x14ac:dyDescent="0.25">
      <c r="A34" s="1" t="s">
        <v>58</v>
      </c>
      <c r="B34" s="1" t="s">
        <v>41</v>
      </c>
      <c r="C34" s="1"/>
      <c r="D34" s="9">
        <v>20</v>
      </c>
      <c r="E34" s="1">
        <v>1.0249999999999999</v>
      </c>
      <c r="F34" s="10">
        <v>34.1</v>
      </c>
      <c r="G34" s="10">
        <v>3.48</v>
      </c>
      <c r="H34" s="10">
        <v>0.74</v>
      </c>
      <c r="I34" s="10">
        <v>114</v>
      </c>
    </row>
    <row r="35" spans="1:9" x14ac:dyDescent="0.25">
      <c r="A35" s="1" t="s">
        <v>59</v>
      </c>
      <c r="B35" s="1" t="s">
        <v>60</v>
      </c>
      <c r="C35" s="1"/>
      <c r="D35" s="9">
        <v>32.4</v>
      </c>
      <c r="E35" s="1">
        <v>1.0249999999999999</v>
      </c>
      <c r="F35" s="10">
        <v>40.200000000000003</v>
      </c>
      <c r="G35" s="10">
        <v>80.5</v>
      </c>
      <c r="H35" s="10">
        <v>0.81</v>
      </c>
      <c r="I35" s="10">
        <v>63</v>
      </c>
    </row>
    <row r="36" spans="1:9" x14ac:dyDescent="0.25">
      <c r="A36" s="1" t="s">
        <v>61</v>
      </c>
      <c r="B36" s="1" t="s">
        <v>60</v>
      </c>
      <c r="C36" s="1"/>
      <c r="D36" s="9">
        <v>40</v>
      </c>
      <c r="E36" s="1">
        <v>1.0249999999999999</v>
      </c>
      <c r="F36" s="10">
        <v>49.6</v>
      </c>
      <c r="G36" s="10">
        <v>80.5</v>
      </c>
      <c r="H36" s="10">
        <v>1.04</v>
      </c>
      <c r="I36" s="10">
        <v>63</v>
      </c>
    </row>
    <row r="37" spans="1:9" x14ac:dyDescent="0.25">
      <c r="A37" s="1" t="s">
        <v>62</v>
      </c>
      <c r="B37" s="1" t="s">
        <v>63</v>
      </c>
      <c r="C37" s="1"/>
      <c r="D37" s="9">
        <v>20</v>
      </c>
      <c r="E37" s="1">
        <v>1.0249999999999999</v>
      </c>
      <c r="F37" s="10">
        <v>34.1</v>
      </c>
      <c r="G37" s="10">
        <v>3.48</v>
      </c>
      <c r="H37" s="10">
        <v>0.74</v>
      </c>
      <c r="I37" s="10">
        <v>114</v>
      </c>
    </row>
    <row r="38" spans="1:9" x14ac:dyDescent="0.25">
      <c r="A38" s="1" t="s">
        <v>64</v>
      </c>
      <c r="B38" s="1" t="s">
        <v>63</v>
      </c>
      <c r="C38" s="1"/>
      <c r="D38" s="9">
        <v>20</v>
      </c>
      <c r="E38" s="1">
        <v>1.0249999999999999</v>
      </c>
      <c r="F38" s="10">
        <v>34.1</v>
      </c>
      <c r="G38" s="10">
        <v>3.48</v>
      </c>
      <c r="H38" s="10">
        <v>0.74</v>
      </c>
      <c r="I38" s="10">
        <v>114</v>
      </c>
    </row>
    <row r="39" spans="1:9" x14ac:dyDescent="0.25">
      <c r="A39" s="1" t="s">
        <v>65</v>
      </c>
      <c r="B39" s="1" t="s">
        <v>47</v>
      </c>
      <c r="C39" s="1"/>
      <c r="D39" s="9">
        <v>20</v>
      </c>
      <c r="E39" s="1">
        <v>1.0249999999999999</v>
      </c>
      <c r="F39" s="10">
        <v>34.1</v>
      </c>
      <c r="G39" s="10">
        <v>3.48</v>
      </c>
      <c r="H39" s="10">
        <v>0.74</v>
      </c>
      <c r="I39" s="10">
        <v>114</v>
      </c>
    </row>
    <row r="40" spans="1:9" x14ac:dyDescent="0.25">
      <c r="A40" s="1" t="s">
        <v>66</v>
      </c>
      <c r="B40" s="1" t="s">
        <v>47</v>
      </c>
      <c r="C40" s="1"/>
      <c r="D40" s="9">
        <v>20</v>
      </c>
      <c r="E40" s="1">
        <v>1.0249999999999999</v>
      </c>
      <c r="F40" s="10">
        <v>34.1</v>
      </c>
      <c r="G40" s="10">
        <v>3.48</v>
      </c>
      <c r="H40" s="10">
        <v>0.74</v>
      </c>
      <c r="I40" s="10">
        <v>114</v>
      </c>
    </row>
    <row r="41" spans="1:9" x14ac:dyDescent="0.25">
      <c r="A41" s="1" t="s">
        <v>67</v>
      </c>
      <c r="B41" s="1" t="s">
        <v>68</v>
      </c>
      <c r="C41" s="1"/>
      <c r="D41" s="9">
        <v>20</v>
      </c>
      <c r="E41" s="1">
        <v>1.0249999999999999</v>
      </c>
      <c r="F41" s="10">
        <v>34.1</v>
      </c>
      <c r="G41" s="10">
        <v>3.48</v>
      </c>
      <c r="H41" s="10">
        <v>0.74</v>
      </c>
      <c r="I41" s="10">
        <v>114</v>
      </c>
    </row>
    <row r="42" spans="1:9" x14ac:dyDescent="0.25">
      <c r="A42" s="1" t="s">
        <v>69</v>
      </c>
      <c r="B42" s="1" t="s">
        <v>68</v>
      </c>
      <c r="C42" s="1"/>
      <c r="D42" s="9">
        <v>20</v>
      </c>
      <c r="E42" s="1">
        <v>1.0249999999999999</v>
      </c>
      <c r="F42" s="10">
        <v>34.1</v>
      </c>
      <c r="G42" s="10">
        <v>3.48</v>
      </c>
      <c r="H42" s="10">
        <v>0.74</v>
      </c>
      <c r="I42" s="10">
        <v>114</v>
      </c>
    </row>
    <row r="43" spans="1:9" x14ac:dyDescent="0.25">
      <c r="A43" s="8" t="s">
        <v>70</v>
      </c>
      <c r="B43" s="8"/>
      <c r="C43" s="8"/>
      <c r="D43" s="1"/>
      <c r="E43" s="1"/>
      <c r="F43" s="11">
        <f>SUM(F13:F42)</f>
        <v>1152.6000000000001</v>
      </c>
      <c r="G43" s="10"/>
      <c r="H43" s="10"/>
      <c r="I43" s="11">
        <f>SUM(I13:I42)</f>
        <v>2808</v>
      </c>
    </row>
    <row r="44" spans="1:9" x14ac:dyDescent="0.25">
      <c r="A44" s="75" t="s">
        <v>71</v>
      </c>
      <c r="B44" s="75"/>
      <c r="C44" s="75"/>
      <c r="D44" s="75"/>
      <c r="E44" s="75"/>
      <c r="F44" s="75"/>
      <c r="G44" s="75"/>
      <c r="H44" s="75"/>
      <c r="I44" s="75"/>
    </row>
    <row r="45" spans="1:9" x14ac:dyDescent="0.25">
      <c r="A45" s="1" t="s">
        <v>72</v>
      </c>
      <c r="B45" s="1" t="s">
        <v>73</v>
      </c>
      <c r="C45" s="1"/>
      <c r="D45" s="1">
        <v>100</v>
      </c>
      <c r="E45" s="1">
        <v>1</v>
      </c>
      <c r="F45" s="9">
        <v>100.5</v>
      </c>
      <c r="G45" s="9">
        <v>9.11</v>
      </c>
      <c r="H45" s="9">
        <v>2.6</v>
      </c>
      <c r="I45" s="9">
        <v>0</v>
      </c>
    </row>
    <row r="46" spans="1:9" x14ac:dyDescent="0.25">
      <c r="A46" s="1" t="s">
        <v>74</v>
      </c>
      <c r="B46" s="1" t="s">
        <v>73</v>
      </c>
      <c r="C46" s="1"/>
      <c r="D46" s="1">
        <v>100</v>
      </c>
      <c r="E46" s="1">
        <v>1</v>
      </c>
      <c r="F46" s="9">
        <v>100.5</v>
      </c>
      <c r="G46" s="9">
        <v>9.11</v>
      </c>
      <c r="H46" s="9">
        <v>2.6</v>
      </c>
      <c r="I46" s="9">
        <v>0</v>
      </c>
    </row>
    <row r="47" spans="1:9" x14ac:dyDescent="0.25">
      <c r="A47" s="8" t="s">
        <v>70</v>
      </c>
      <c r="B47" s="8"/>
      <c r="C47" s="8"/>
      <c r="D47" s="1"/>
      <c r="E47" s="1"/>
      <c r="F47" s="11">
        <f>SUM(F45:F46)</f>
        <v>201</v>
      </c>
      <c r="G47" s="1"/>
      <c r="H47" s="1"/>
      <c r="I47" s="11">
        <f t="shared" ref="I47" si="0">SUM(I45:I46)</f>
        <v>0</v>
      </c>
    </row>
    <row r="48" spans="1:9" x14ac:dyDescent="0.25">
      <c r="A48" s="75" t="s">
        <v>75</v>
      </c>
      <c r="B48" s="75"/>
      <c r="C48" s="75"/>
      <c r="D48" s="75"/>
      <c r="E48" s="75"/>
      <c r="F48" s="75"/>
      <c r="G48" s="75"/>
      <c r="H48" s="75"/>
      <c r="I48" s="75"/>
    </row>
    <row r="49" spans="1:9" x14ac:dyDescent="0.25">
      <c r="A49" s="1" t="s">
        <v>76</v>
      </c>
      <c r="B49" s="1" t="s">
        <v>77</v>
      </c>
      <c r="C49" s="1"/>
      <c r="D49" s="1">
        <v>98</v>
      </c>
      <c r="E49" s="1">
        <v>0.85</v>
      </c>
      <c r="F49" s="10">
        <v>14.4</v>
      </c>
      <c r="G49" s="10">
        <v>39.549999999999997</v>
      </c>
      <c r="H49" s="10">
        <v>4.1399999999999997</v>
      </c>
      <c r="I49" s="10">
        <v>5</v>
      </c>
    </row>
    <row r="50" spans="1:9" x14ac:dyDescent="0.25">
      <c r="A50" s="1" t="s">
        <v>78</v>
      </c>
      <c r="B50" s="1" t="s">
        <v>77</v>
      </c>
      <c r="C50" s="1"/>
      <c r="D50" s="1">
        <v>98</v>
      </c>
      <c r="E50" s="1">
        <v>0.85</v>
      </c>
      <c r="F50" s="10">
        <v>11.9</v>
      </c>
      <c r="G50" s="10">
        <v>39.549999999999997</v>
      </c>
      <c r="H50" s="10">
        <v>2.63</v>
      </c>
      <c r="I50" s="10">
        <v>5</v>
      </c>
    </row>
    <row r="51" spans="1:9" x14ac:dyDescent="0.25">
      <c r="A51" s="9" t="s">
        <v>79</v>
      </c>
      <c r="B51" t="s">
        <v>80</v>
      </c>
      <c r="D51" s="10"/>
      <c r="E51" s="10"/>
      <c r="F51" s="10"/>
      <c r="G51" s="10"/>
      <c r="H51" s="10"/>
      <c r="I51" s="10"/>
    </row>
    <row r="52" spans="1:9" x14ac:dyDescent="0.25">
      <c r="A52" s="9" t="s">
        <v>81</v>
      </c>
      <c r="B52" s="12" t="s">
        <v>82</v>
      </c>
      <c r="C52" s="12"/>
      <c r="D52" s="10"/>
      <c r="E52" s="10"/>
      <c r="F52" s="10"/>
      <c r="G52" s="10"/>
      <c r="H52" s="10"/>
      <c r="I52" s="10"/>
    </row>
    <row r="53" spans="1:9" x14ac:dyDescent="0.25">
      <c r="A53" s="9" t="s">
        <v>81</v>
      </c>
      <c r="B53" s="12" t="s">
        <v>83</v>
      </c>
      <c r="C53" s="12"/>
      <c r="D53" s="10"/>
      <c r="E53" s="10"/>
      <c r="F53" s="10"/>
      <c r="G53" s="10"/>
      <c r="H53" s="10"/>
      <c r="I53" s="10"/>
    </row>
    <row r="54" spans="1:9" x14ac:dyDescent="0.25">
      <c r="A54" s="1" t="s">
        <v>84</v>
      </c>
      <c r="B54" s="12" t="s">
        <v>44</v>
      </c>
      <c r="C54" s="12"/>
      <c r="D54" s="1">
        <v>98</v>
      </c>
      <c r="E54" s="1">
        <v>0.89</v>
      </c>
      <c r="F54" s="10">
        <v>74.8</v>
      </c>
      <c r="G54" s="10">
        <v>59.15</v>
      </c>
      <c r="H54" s="10">
        <v>2.5499999999999998</v>
      </c>
      <c r="I54" s="10">
        <v>10</v>
      </c>
    </row>
    <row r="55" spans="1:9" x14ac:dyDescent="0.25">
      <c r="A55" s="1" t="s">
        <v>85</v>
      </c>
      <c r="B55" s="12" t="s">
        <v>44</v>
      </c>
      <c r="C55" s="12"/>
      <c r="D55" s="1">
        <v>98</v>
      </c>
      <c r="E55" s="1">
        <v>0.89</v>
      </c>
      <c r="F55" s="10">
        <v>74.8</v>
      </c>
      <c r="G55" s="10">
        <v>59.15</v>
      </c>
      <c r="H55" s="10">
        <v>2.5499999999999998</v>
      </c>
      <c r="I55" s="10">
        <v>10</v>
      </c>
    </row>
    <row r="56" spans="1:9" x14ac:dyDescent="0.25">
      <c r="A56" s="1" t="s">
        <v>86</v>
      </c>
      <c r="B56" s="1" t="s">
        <v>87</v>
      </c>
      <c r="C56" s="1"/>
      <c r="D56" s="1">
        <v>98</v>
      </c>
      <c r="E56" s="1">
        <v>0.89</v>
      </c>
      <c r="F56" s="10">
        <v>156.4</v>
      </c>
      <c r="G56" s="10">
        <v>46.77</v>
      </c>
      <c r="H56" s="10">
        <v>2.39</v>
      </c>
      <c r="I56" s="10">
        <v>19</v>
      </c>
    </row>
    <row r="57" spans="1:9" x14ac:dyDescent="0.25">
      <c r="A57" s="1" t="s">
        <v>88</v>
      </c>
      <c r="B57" s="1" t="s">
        <v>87</v>
      </c>
      <c r="C57" s="1"/>
      <c r="D57" s="1">
        <v>98</v>
      </c>
      <c r="E57" s="1">
        <v>0.89</v>
      </c>
      <c r="F57" s="10">
        <v>136.6</v>
      </c>
      <c r="G57" s="10">
        <v>47.48</v>
      </c>
      <c r="H57" s="10">
        <v>2.12</v>
      </c>
      <c r="I57" s="10">
        <v>25</v>
      </c>
    </row>
    <row r="58" spans="1:9" x14ac:dyDescent="0.25">
      <c r="A58" s="1" t="s">
        <v>89</v>
      </c>
      <c r="B58" s="1" t="s">
        <v>30</v>
      </c>
      <c r="C58" s="1"/>
      <c r="D58" s="1">
        <v>98</v>
      </c>
      <c r="E58" s="1">
        <v>0.89</v>
      </c>
      <c r="F58" s="10">
        <v>53.4</v>
      </c>
      <c r="G58" s="10">
        <v>22.75</v>
      </c>
      <c r="H58" s="10">
        <v>0.49</v>
      </c>
      <c r="I58" s="10">
        <v>184</v>
      </c>
    </row>
    <row r="59" spans="1:9" x14ac:dyDescent="0.25">
      <c r="A59" s="1" t="s">
        <v>90</v>
      </c>
      <c r="B59" s="1" t="s">
        <v>30</v>
      </c>
      <c r="C59" s="1"/>
      <c r="D59" s="1">
        <v>98</v>
      </c>
      <c r="E59" s="1">
        <v>0.89</v>
      </c>
      <c r="F59" s="10">
        <v>53.4</v>
      </c>
      <c r="G59" s="10">
        <v>22.75</v>
      </c>
      <c r="H59" s="10">
        <v>0.49</v>
      </c>
      <c r="I59" s="10">
        <v>184</v>
      </c>
    </row>
    <row r="60" spans="1:9" x14ac:dyDescent="0.25">
      <c r="A60" s="1" t="s">
        <v>91</v>
      </c>
      <c r="B60" s="1" t="s">
        <v>92</v>
      </c>
      <c r="C60" s="1"/>
      <c r="D60" s="1">
        <v>98</v>
      </c>
      <c r="E60" s="1">
        <v>0.89</v>
      </c>
      <c r="F60" s="10">
        <v>53.4</v>
      </c>
      <c r="G60" s="10">
        <v>22.75</v>
      </c>
      <c r="H60" s="10">
        <v>0.49</v>
      </c>
      <c r="I60" s="10">
        <v>184</v>
      </c>
    </row>
    <row r="61" spans="1:9" x14ac:dyDescent="0.25">
      <c r="A61" s="1" t="s">
        <v>93</v>
      </c>
      <c r="B61" s="1" t="s">
        <v>92</v>
      </c>
      <c r="C61" s="1"/>
      <c r="D61" s="1">
        <v>98</v>
      </c>
      <c r="E61" s="1">
        <v>0.89</v>
      </c>
      <c r="F61" s="10">
        <v>53.4</v>
      </c>
      <c r="G61" s="10">
        <v>22.75</v>
      </c>
      <c r="H61" s="10">
        <v>0.49</v>
      </c>
      <c r="I61" s="10">
        <v>184</v>
      </c>
    </row>
    <row r="62" spans="1:9" x14ac:dyDescent="0.25">
      <c r="A62" s="8" t="s">
        <v>70</v>
      </c>
      <c r="B62" s="8"/>
      <c r="C62" s="8"/>
      <c r="D62" s="1"/>
      <c r="E62" s="1"/>
      <c r="F62" s="11">
        <f>SUM(F49:F61)</f>
        <v>682.49999999999989</v>
      </c>
      <c r="G62" s="10"/>
      <c r="H62" s="10"/>
      <c r="I62" s="11">
        <f>SUM(I49:I61)</f>
        <v>810</v>
      </c>
    </row>
    <row r="63" spans="1:9" x14ac:dyDescent="0.25">
      <c r="A63" s="75" t="s">
        <v>94</v>
      </c>
      <c r="B63" s="75"/>
      <c r="C63" s="75"/>
      <c r="D63" s="75"/>
      <c r="E63" s="75"/>
      <c r="F63" s="75"/>
      <c r="G63" s="75"/>
      <c r="H63" s="75"/>
      <c r="I63" s="75"/>
    </row>
    <row r="64" spans="1:9" x14ac:dyDescent="0.25">
      <c r="A64" s="1" t="s">
        <v>95</v>
      </c>
      <c r="B64" s="1" t="s">
        <v>96</v>
      </c>
      <c r="C64" s="1"/>
      <c r="D64" s="1">
        <v>50</v>
      </c>
      <c r="E64" s="1">
        <v>0.9</v>
      </c>
      <c r="F64" s="10">
        <v>8.3000000000000007</v>
      </c>
      <c r="G64" s="10">
        <v>32.520000000000003</v>
      </c>
      <c r="H64" s="10">
        <v>0.25</v>
      </c>
      <c r="I64" s="10">
        <v>11</v>
      </c>
    </row>
    <row r="65" spans="1:9" x14ac:dyDescent="0.25">
      <c r="A65" s="1" t="s">
        <v>97</v>
      </c>
      <c r="B65" s="1" t="s">
        <v>98</v>
      </c>
      <c r="C65" s="1"/>
      <c r="D65" s="1">
        <v>50</v>
      </c>
      <c r="E65" s="1">
        <v>0.9</v>
      </c>
      <c r="F65" s="10">
        <v>7.2</v>
      </c>
      <c r="G65" s="10">
        <v>30.8</v>
      </c>
      <c r="H65" s="10">
        <v>0.25</v>
      </c>
      <c r="I65" s="10">
        <v>37</v>
      </c>
    </row>
    <row r="66" spans="1:9" x14ac:dyDescent="0.25">
      <c r="A66" s="8" t="s">
        <v>70</v>
      </c>
      <c r="B66" s="8"/>
      <c r="C66" s="8"/>
      <c r="D66" s="1"/>
      <c r="E66" s="1"/>
      <c r="F66" s="11">
        <f>SUM(F64:F65)</f>
        <v>15.5</v>
      </c>
      <c r="G66" s="10"/>
      <c r="H66" s="10"/>
      <c r="I66" s="11">
        <f t="shared" ref="I66" si="1">SUM(I64:I65)</f>
        <v>48</v>
      </c>
    </row>
    <row r="67" spans="1:9" x14ac:dyDescent="0.25">
      <c r="A67" s="75" t="s">
        <v>99</v>
      </c>
      <c r="B67" s="75"/>
      <c r="C67" s="75"/>
      <c r="D67" s="75"/>
      <c r="E67" s="75"/>
      <c r="F67" s="75"/>
      <c r="G67" s="75"/>
      <c r="H67" s="75"/>
      <c r="I67" s="75"/>
    </row>
    <row r="68" spans="1:9" x14ac:dyDescent="0.25">
      <c r="A68" s="2" t="s">
        <v>100</v>
      </c>
      <c r="B68" s="1" t="s">
        <v>80</v>
      </c>
      <c r="C68" s="1"/>
      <c r="D68" s="1">
        <v>50</v>
      </c>
      <c r="E68" s="1">
        <v>1</v>
      </c>
      <c r="F68" s="10">
        <v>7.7</v>
      </c>
      <c r="G68" s="10">
        <v>35</v>
      </c>
      <c r="H68" s="10">
        <v>0.25</v>
      </c>
      <c r="I68" s="10">
        <v>10</v>
      </c>
    </row>
    <row r="69" spans="1:9" x14ac:dyDescent="0.25">
      <c r="A69" s="1" t="s">
        <v>101</v>
      </c>
      <c r="B69" s="1" t="s">
        <v>83</v>
      </c>
      <c r="C69" s="1"/>
      <c r="D69" s="1">
        <v>50</v>
      </c>
      <c r="E69" s="1">
        <v>1</v>
      </c>
      <c r="F69" s="10">
        <v>3.8</v>
      </c>
      <c r="G69" s="10">
        <v>30.8</v>
      </c>
      <c r="H69" s="10">
        <v>0.25</v>
      </c>
      <c r="I69" s="10">
        <v>5</v>
      </c>
    </row>
    <row r="70" spans="1:9" x14ac:dyDescent="0.25">
      <c r="A70" s="8" t="s">
        <v>70</v>
      </c>
      <c r="B70" s="8"/>
      <c r="C70" s="8"/>
      <c r="D70" s="1"/>
      <c r="E70" s="1"/>
      <c r="F70" s="11">
        <f>SUM(F68:F69)</f>
        <v>11.5</v>
      </c>
      <c r="G70" s="10"/>
      <c r="H70" s="10"/>
      <c r="I70" s="11">
        <f>SUM(I68:I69)</f>
        <v>15</v>
      </c>
    </row>
    <row r="71" spans="1:9" x14ac:dyDescent="0.25">
      <c r="A71" s="75" t="s">
        <v>102</v>
      </c>
      <c r="B71" s="75"/>
      <c r="C71" s="75"/>
      <c r="D71" s="75"/>
      <c r="E71" s="75"/>
      <c r="F71" s="75"/>
      <c r="G71" s="75"/>
      <c r="H71" s="75"/>
      <c r="I71" s="75"/>
    </row>
    <row r="72" spans="1:9" x14ac:dyDescent="0.25">
      <c r="A72" s="1" t="s">
        <v>103</v>
      </c>
      <c r="B72" s="1" t="s">
        <v>104</v>
      </c>
      <c r="C72" s="1"/>
      <c r="D72" s="1"/>
      <c r="E72" s="1"/>
      <c r="F72" s="10">
        <v>8.5</v>
      </c>
      <c r="G72" s="10">
        <v>48.5</v>
      </c>
      <c r="H72" s="10">
        <v>7</v>
      </c>
      <c r="I72" s="10">
        <v>0</v>
      </c>
    </row>
    <row r="73" spans="1:9" x14ac:dyDescent="0.25">
      <c r="A73" s="1" t="s">
        <v>105</v>
      </c>
      <c r="B73" s="1" t="s">
        <v>106</v>
      </c>
      <c r="C73" s="1"/>
      <c r="D73" s="1"/>
      <c r="E73" s="1"/>
      <c r="F73" s="10">
        <v>100</v>
      </c>
      <c r="G73" s="10">
        <v>77</v>
      </c>
      <c r="H73" s="10">
        <v>2.7</v>
      </c>
      <c r="I73" s="10">
        <v>0</v>
      </c>
    </row>
    <row r="74" spans="1:9" x14ac:dyDescent="0.25">
      <c r="A74" s="1" t="s">
        <v>107</v>
      </c>
      <c r="B74" s="1" t="s">
        <v>108</v>
      </c>
      <c r="C74" s="1"/>
      <c r="D74" s="1"/>
      <c r="E74" s="1"/>
      <c r="F74" s="10">
        <v>2</v>
      </c>
      <c r="G74" s="10">
        <v>34.5</v>
      </c>
      <c r="H74" s="10">
        <v>8.9</v>
      </c>
      <c r="I74" s="10">
        <v>0</v>
      </c>
    </row>
    <row r="75" spans="1:9" x14ac:dyDescent="0.25">
      <c r="A75" s="8" t="s">
        <v>70</v>
      </c>
      <c r="B75" s="8"/>
      <c r="C75" s="8"/>
      <c r="D75" s="1"/>
      <c r="E75" s="1"/>
      <c r="F75" s="11">
        <f>SUM(F72:F74)</f>
        <v>110.5</v>
      </c>
      <c r="G75" s="10"/>
      <c r="H75" s="10"/>
      <c r="I75" s="11">
        <f t="shared" ref="I75" si="2">SUM(I72:I74)</f>
        <v>0</v>
      </c>
    </row>
    <row r="76" spans="1:9" x14ac:dyDescent="0.25">
      <c r="A76" s="8"/>
      <c r="B76" s="8"/>
      <c r="C76" s="8"/>
      <c r="D76" s="1"/>
      <c r="E76" s="1"/>
      <c r="F76" s="11"/>
      <c r="G76" s="10"/>
      <c r="H76" s="10"/>
      <c r="I76" s="11"/>
    </row>
    <row r="77" spans="1:9" x14ac:dyDescent="0.25">
      <c r="A77" s="8" t="s">
        <v>109</v>
      </c>
      <c r="B77" s="8"/>
      <c r="C77" s="8"/>
      <c r="D77" s="8"/>
      <c r="E77" s="8"/>
      <c r="F77" s="11">
        <v>3478.4</v>
      </c>
      <c r="G77" s="11">
        <v>39.65</v>
      </c>
      <c r="H77" s="11">
        <v>6.01</v>
      </c>
      <c r="I77" s="11">
        <v>0</v>
      </c>
    </row>
    <row r="78" spans="1:9" x14ac:dyDescent="0.25">
      <c r="A78" s="8" t="s">
        <v>110</v>
      </c>
      <c r="B78" s="8"/>
      <c r="C78" s="8"/>
      <c r="D78" s="8"/>
      <c r="E78" s="8"/>
      <c r="F78" s="11">
        <v>1307.0999999999999</v>
      </c>
      <c r="G78" s="11">
        <v>40.24</v>
      </c>
      <c r="H78" s="11">
        <v>1.92</v>
      </c>
      <c r="I78" s="11">
        <v>1066</v>
      </c>
    </row>
    <row r="79" spans="1:9" x14ac:dyDescent="0.25">
      <c r="A79" s="8" t="s">
        <v>111</v>
      </c>
      <c r="B79" s="8"/>
      <c r="C79" s="8"/>
      <c r="D79" s="8"/>
      <c r="E79" s="8"/>
      <c r="F79" s="11">
        <f>SUM(F77+F78)</f>
        <v>4785.5</v>
      </c>
      <c r="G79" s="11">
        <v>39.81</v>
      </c>
      <c r="H79" s="11">
        <v>4.8899999999999997</v>
      </c>
      <c r="I79" s="11">
        <f t="shared" ref="I79" si="3">SUM(I77+I78)</f>
        <v>1066</v>
      </c>
    </row>
  </sheetData>
  <mergeCells count="15">
    <mergeCell ref="A63:I63"/>
    <mergeCell ref="A67:I67"/>
    <mergeCell ref="A71:I71"/>
    <mergeCell ref="G1:H1"/>
    <mergeCell ref="I1:I2"/>
    <mergeCell ref="A4:I4"/>
    <mergeCell ref="A12:I12"/>
    <mergeCell ref="A44:I44"/>
    <mergeCell ref="A48:I48"/>
    <mergeCell ref="A1:A2"/>
    <mergeCell ref="B1:B2"/>
    <mergeCell ref="C1:C2"/>
    <mergeCell ref="D1:D2"/>
    <mergeCell ref="E1:E2"/>
    <mergeCell ref="F1:F2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满载出港</vt:lpstr>
      <vt:lpstr>满载到港</vt:lpstr>
      <vt:lpstr>压载出港</vt:lpstr>
      <vt:lpstr>压载到港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杨宗奇</dc:creator>
  <cp:lastModifiedBy>玉晨 王</cp:lastModifiedBy>
  <dcterms:created xsi:type="dcterms:W3CDTF">2023-05-12T11:15:00Z</dcterms:created>
  <dcterms:modified xsi:type="dcterms:W3CDTF">2024-03-17T15:54:51Z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B260B6AE63624A479FE06B363D72AE43_13</vt:lpwstr>
  </property>
</Properties>
</file>