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 ya wang\Desktop\PythonData\"/>
    </mc:Choice>
  </mc:AlternateContent>
  <bookViews>
    <workbookView xWindow="240" yWindow="6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501" i="1" l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<sst xmlns="http://schemas.openxmlformats.org/spreadsheetml/2006/main" count="3001" uniqueCount="1089">
  <si>
    <t>书名</t>
  </si>
  <si>
    <t>出版时间</t>
  </si>
  <si>
    <t>出版社</t>
  </si>
  <si>
    <t>作者</t>
  </si>
  <si>
    <t>折扣价</t>
  </si>
  <si>
    <t>定价</t>
  </si>
  <si>
    <t>折扣</t>
  </si>
  <si>
    <t>2018-08-17</t>
  </si>
  <si>
    <t>2013-08-01</t>
  </si>
  <si>
    <t>2007-11-01</t>
  </si>
  <si>
    <t>2018-04-01</t>
  </si>
  <si>
    <t>2019-02-01</t>
  </si>
  <si>
    <t>2018-01-01</t>
  </si>
  <si>
    <t>2015-09-01</t>
  </si>
  <si>
    <t>2016-02-01</t>
  </si>
  <si>
    <t>2018-09-01</t>
  </si>
  <si>
    <t>2014-03-01</t>
  </si>
  <si>
    <t>2013-06-01</t>
  </si>
  <si>
    <t>2013-10-01</t>
  </si>
  <si>
    <t>2019-07-30</t>
  </si>
  <si>
    <t>2018-11-13</t>
  </si>
  <si>
    <t>2013-04-01</t>
  </si>
  <si>
    <t>2016-09-01</t>
  </si>
  <si>
    <t>2017-11-01</t>
  </si>
  <si>
    <t>2018-07-01</t>
  </si>
  <si>
    <t>2017-08-01</t>
  </si>
  <si>
    <t>2018-08-01</t>
  </si>
  <si>
    <t>2014-05-01</t>
  </si>
  <si>
    <t>2011-05-01</t>
  </si>
  <si>
    <t>2017-06-01</t>
  </si>
  <si>
    <t>2016-11-01</t>
  </si>
  <si>
    <t>2019-04-01</t>
  </si>
  <si>
    <t>2014-01-01</t>
  </si>
  <si>
    <t>2018-03-20</t>
  </si>
  <si>
    <t>2014-06-01</t>
  </si>
  <si>
    <t>2018-04-23</t>
  </si>
  <si>
    <t>2016-06-30</t>
  </si>
  <si>
    <t>2007-10-23</t>
  </si>
  <si>
    <t>2014-12-01</t>
  </si>
  <si>
    <t>2007-04-01</t>
  </si>
  <si>
    <t>2014-01-12</t>
  </si>
  <si>
    <t>2018-11-01</t>
  </si>
  <si>
    <t>2017-10-01</t>
  </si>
  <si>
    <t>2015-01-01</t>
  </si>
  <si>
    <t>2019-05-15</t>
  </si>
  <si>
    <t>2017-04-01</t>
  </si>
  <si>
    <t>2018-06-01</t>
  </si>
  <si>
    <t>2012-04-01</t>
  </si>
  <si>
    <t>2013-09-01</t>
  </si>
  <si>
    <t>2018-05-01</t>
  </si>
  <si>
    <t>2018-06-06</t>
  </si>
  <si>
    <t>2019-05-01</t>
  </si>
  <si>
    <t>2008-01-01</t>
  </si>
  <si>
    <t>2019-08-01</t>
  </si>
  <si>
    <t>2017-07-01</t>
  </si>
  <si>
    <t>2011-11-15</t>
  </si>
  <si>
    <t>2012-09-01</t>
  </si>
  <si>
    <t>2018-04-11</t>
  </si>
  <si>
    <t>2019-05-21</t>
  </si>
  <si>
    <t>2009-12-01</t>
  </si>
  <si>
    <t>2019-03-01</t>
  </si>
  <si>
    <t>2009-06-01</t>
  </si>
  <si>
    <t>2012-12-01</t>
  </si>
  <si>
    <t>2019-06-01</t>
  </si>
  <si>
    <t>2017-02-01</t>
  </si>
  <si>
    <t>2008-04-01</t>
  </si>
  <si>
    <t>2014-07-01</t>
  </si>
  <si>
    <t>2018-06-03</t>
  </si>
  <si>
    <t>2018-10-26</t>
  </si>
  <si>
    <t>2018-03-01</t>
  </si>
  <si>
    <t>2019-05-05</t>
  </si>
  <si>
    <t>2013-05-01</t>
  </si>
  <si>
    <t>2015-10-01</t>
  </si>
  <si>
    <t>2006-11-09</t>
  </si>
  <si>
    <t>2014-08-01</t>
  </si>
  <si>
    <t>2018-10-01</t>
  </si>
  <si>
    <t>2010-01-01</t>
  </si>
  <si>
    <t>2019-07-01</t>
  </si>
  <si>
    <t>2018-08-13</t>
  </si>
  <si>
    <t>2018-08-14</t>
  </si>
  <si>
    <t>2013-07-22</t>
  </si>
  <si>
    <t>2015-08-10</t>
  </si>
  <si>
    <t>2018-06-13</t>
  </si>
  <si>
    <t>2019-03-31</t>
  </si>
  <si>
    <t>2012-05-01</t>
  </si>
  <si>
    <t>2018-01-29</t>
  </si>
  <si>
    <t>2005-08-09</t>
  </si>
  <si>
    <t>2016-05-01</t>
  </si>
  <si>
    <t>2008-06-01</t>
  </si>
  <si>
    <t>2018-12-01</t>
  </si>
  <si>
    <t>2016-01-01</t>
  </si>
  <si>
    <t>2007-06-01</t>
  </si>
  <si>
    <t>2017-01-01</t>
  </si>
  <si>
    <t>2013-07-01</t>
  </si>
  <si>
    <t>2018-02-28</t>
  </si>
  <si>
    <t>2018-06-25</t>
  </si>
  <si>
    <t>2009-11-01</t>
  </si>
  <si>
    <t>2019-04-23</t>
  </si>
  <si>
    <t>2017-09-01</t>
  </si>
  <si>
    <t>2013-01-15</t>
  </si>
  <si>
    <t>2019-03-28</t>
  </si>
  <si>
    <t>2016-12-01</t>
  </si>
  <si>
    <t>2017-05-01</t>
  </si>
  <si>
    <t>2019-01-01</t>
  </si>
  <si>
    <t>2018-04-12</t>
  </si>
  <si>
    <t>2009-01-01</t>
  </si>
  <si>
    <t>2010-09-01</t>
  </si>
  <si>
    <t>2012-01-01</t>
  </si>
  <si>
    <t>2009-03-01</t>
  </si>
  <si>
    <t>2018-09-30</t>
  </si>
  <si>
    <t>2016-12-20</t>
  </si>
  <si>
    <t>2018-09-28</t>
  </si>
  <si>
    <t>2017-09-10</t>
  </si>
  <si>
    <t>2016-03-01</t>
  </si>
  <si>
    <t>2018-08-30</t>
  </si>
  <si>
    <t>2008-07-01</t>
  </si>
  <si>
    <t>2014-04-01</t>
  </si>
  <si>
    <t>2016-04-01</t>
  </si>
  <si>
    <t>2018-02-01</t>
  </si>
  <si>
    <t>2012-03-01</t>
  </si>
  <si>
    <t>2017-12-01</t>
  </si>
  <si>
    <t>2016-12-21</t>
  </si>
  <si>
    <t>2014-10-01</t>
  </si>
  <si>
    <t>2018-02-03</t>
  </si>
  <si>
    <t>2015-08-01</t>
  </si>
  <si>
    <t>2017-08-31</t>
  </si>
  <si>
    <t>2019-04-16</t>
  </si>
  <si>
    <t>2009-07-01</t>
  </si>
  <si>
    <t>2011-12-01</t>
  </si>
  <si>
    <t>2018-04-20</t>
  </si>
  <si>
    <t>2013-11-01</t>
  </si>
  <si>
    <t>2007-05-01</t>
  </si>
  <si>
    <t>2013-01-01</t>
  </si>
  <si>
    <t>2015-11-01</t>
  </si>
  <si>
    <t>2016-10-07</t>
  </si>
  <si>
    <t>2019-06-27</t>
  </si>
  <si>
    <t>2011-10-01</t>
  </si>
  <si>
    <t>2017-12-18</t>
  </si>
  <si>
    <t>2010-10-01</t>
  </si>
  <si>
    <t>2018-04-28</t>
  </si>
  <si>
    <t>2018-04-05</t>
  </si>
  <si>
    <t>2018-04-18</t>
  </si>
  <si>
    <t>2016-08-01</t>
  </si>
  <si>
    <t>2019-03-29</t>
  </si>
  <si>
    <t>2014-09-01</t>
  </si>
  <si>
    <t>2008-09-01</t>
  </si>
  <si>
    <t>2015-05-01</t>
  </si>
  <si>
    <t>2009-09-01</t>
  </si>
  <si>
    <t>2018-11-30</t>
  </si>
  <si>
    <t>2016-07-01</t>
  </si>
  <si>
    <t>2018-11-28</t>
  </si>
  <si>
    <t>2019-01-10</t>
  </si>
  <si>
    <t>2018-07-30</t>
  </si>
  <si>
    <t>2009-02-01</t>
  </si>
  <si>
    <t>2015-02-01</t>
  </si>
  <si>
    <t>2016-06-10</t>
  </si>
  <si>
    <t>2011-06-01</t>
  </si>
  <si>
    <t>2017-03-17</t>
  </si>
  <si>
    <t>2013-09-09</t>
  </si>
  <si>
    <t>2016-06-01</t>
  </si>
  <si>
    <t>2011-11-01</t>
  </si>
  <si>
    <t>2009-12-10</t>
  </si>
  <si>
    <t>2016-08-09</t>
  </si>
  <si>
    <t>2008-10-01</t>
  </si>
  <si>
    <t>2018-04-10</t>
  </si>
  <si>
    <t>2012-11-01</t>
  </si>
  <si>
    <t>2016-10-03</t>
  </si>
  <si>
    <t>2007-12-01</t>
  </si>
  <si>
    <t>2015-07-01</t>
  </si>
  <si>
    <t>2008-05-01</t>
  </si>
  <si>
    <t>2018-04-29</t>
  </si>
  <si>
    <t>2016-10-01</t>
  </si>
  <si>
    <t>2019-03-21</t>
  </si>
  <si>
    <t>2018-03-08</t>
  </si>
  <si>
    <t>2015-12-01</t>
  </si>
  <si>
    <t>2010-05-01</t>
  </si>
  <si>
    <t>2018-07-31</t>
  </si>
  <si>
    <t>2014-11-01</t>
  </si>
  <si>
    <t>2009-08-01</t>
  </si>
  <si>
    <t>2019-04-20</t>
  </si>
  <si>
    <t>2018-03-02</t>
  </si>
  <si>
    <t>2019-10-01</t>
  </si>
  <si>
    <t>2018-08-15</t>
  </si>
  <si>
    <t>2009-05-01</t>
  </si>
  <si>
    <t>2019-04-24</t>
  </si>
  <si>
    <t>2018-04-04</t>
  </si>
  <si>
    <t>2017-03-01</t>
  </si>
  <si>
    <t>2018-07-10</t>
  </si>
  <si>
    <t>文汇出版社</t>
  </si>
  <si>
    <t>南海出版公司</t>
  </si>
  <si>
    <t>贵州人民出版社</t>
  </si>
  <si>
    <t>贵州教育出版社</t>
  </si>
  <si>
    <t>青岛出版社</t>
  </si>
  <si>
    <t>明天出版社</t>
  </si>
  <si>
    <t>海豚出版社</t>
  </si>
  <si>
    <t>中信出版社</t>
  </si>
  <si>
    <t>人民邮电出版社</t>
  </si>
  <si>
    <t>２１世纪出版社</t>
  </si>
  <si>
    <t>复旦大学出版社</t>
  </si>
  <si>
    <t>湖南少儿出版社</t>
  </si>
  <si>
    <t>北京联合出版公司</t>
  </si>
  <si>
    <t>二十一世纪出版社</t>
  </si>
  <si>
    <t>新星出版社</t>
  </si>
  <si>
    <t>接力出版社</t>
  </si>
  <si>
    <t>北京科学技术出版社</t>
  </si>
  <si>
    <t>河北教育出版社</t>
  </si>
  <si>
    <t>天津人民出版社</t>
  </si>
  <si>
    <t>海燕出版社</t>
  </si>
  <si>
    <t>教育科学出版社有限公司</t>
  </si>
  <si>
    <t>北京联合出版有限公司</t>
  </si>
  <si>
    <t>电子工业出版社</t>
  </si>
  <si>
    <t>辽宁少年儿童出版社</t>
  </si>
  <si>
    <t>湖南少年儿童出版社</t>
  </si>
  <si>
    <t>上海文化出版社</t>
  </si>
  <si>
    <t>连环画出版社</t>
  </si>
  <si>
    <t>化学工业出版社</t>
  </si>
  <si>
    <t>中国少年儿童出版社</t>
  </si>
  <si>
    <t>陕西人民教育出版社</t>
  </si>
  <si>
    <t>少年儿童出版社</t>
  </si>
  <si>
    <t>安徽少年儿童出版社</t>
  </si>
  <si>
    <t>吉林美术出版社</t>
  </si>
  <si>
    <t>上海文艺出版社</t>
  </si>
  <si>
    <t>群言出版社</t>
  </si>
  <si>
    <t>河北少年儿童出版社</t>
  </si>
  <si>
    <t>河北科技出版社</t>
  </si>
  <si>
    <t>黑龙江美术出版社</t>
  </si>
  <si>
    <t>长江少年儿童出版社</t>
  </si>
  <si>
    <t>北京师范大学出版社</t>
  </si>
  <si>
    <t>江苏凤凰少年儿童出版社</t>
  </si>
  <si>
    <t>辽宁人民出版社</t>
  </si>
  <si>
    <t>江苏凤凰文艺出版社</t>
  </si>
  <si>
    <t>HarperCollins UK</t>
  </si>
  <si>
    <t>浙江人民美术出版社</t>
  </si>
  <si>
    <t>云南出版集团公司 晨光出版社</t>
  </si>
  <si>
    <t>新世纪出版社</t>
  </si>
  <si>
    <t>中译出版社</t>
  </si>
  <si>
    <t>中译出版社（原中国对外翻译出版公司）</t>
  </si>
  <si>
    <t>中国人口出版社</t>
  </si>
  <si>
    <t>九州出版社</t>
  </si>
  <si>
    <t>长春出版社</t>
  </si>
  <si>
    <t>台海出版社</t>
  </si>
  <si>
    <t>新疆青少年出版社发行部（教辅）</t>
  </si>
  <si>
    <t>中国人民大学出版社</t>
  </si>
  <si>
    <t>国际文化出版公司</t>
  </si>
  <si>
    <t>吉林出版集团股份有限公司</t>
  </si>
  <si>
    <t>天天出版社有限责任公司</t>
  </si>
  <si>
    <t>新疆青少年出版社</t>
  </si>
  <si>
    <t>新蕾出版社</t>
  </si>
  <si>
    <t>朝华出版社</t>
  </si>
  <si>
    <t>百花文艺出版社</t>
  </si>
  <si>
    <t>河南美术出版社</t>
  </si>
  <si>
    <t>外语教学与研究出版社</t>
  </si>
  <si>
    <t>安徽教育出版社</t>
  </si>
  <si>
    <t>未来出版社</t>
  </si>
  <si>
    <t>郑州大学出版社</t>
  </si>
  <si>
    <t>阳光出版社</t>
  </si>
  <si>
    <t>辽宁科学技术出版社</t>
  </si>
  <si>
    <t>光明日报出版社</t>
  </si>
  <si>
    <t>花山文艺出版社</t>
  </si>
  <si>
    <t>国家开放大学出版社</t>
  </si>
  <si>
    <t>天地出版社</t>
  </si>
  <si>
    <t>中国中福会出版社</t>
  </si>
  <si>
    <t>浙江少年儿童出版社</t>
  </si>
  <si>
    <t>中国少年儿童新闻出版总社</t>
  </si>
  <si>
    <t>中国大地出版社</t>
  </si>
  <si>
    <t>安徽科学技术出版社</t>
  </si>
  <si>
    <t>文心出版社</t>
  </si>
  <si>
    <t>詹姆斯・迪安</t>
  </si>
  <si>
    <t>中江嘉男</t>
  </si>
  <si>
    <t>阿兰德・丹姆</t>
  </si>
  <si>
    <t>伊丽莎白・弗迪克</t>
  </si>
  <si>
    <t>宫西达也</t>
  </si>
  <si>
    <t>麦克布雷尼</t>
  </si>
  <si>
    <t>高春香</t>
  </si>
  <si>
    <t>珊蒂克雷文</t>
  </si>
  <si>
    <t>大卫・麦基</t>
  </si>
  <si>
    <t>罗杰・哈格里维斯</t>
  </si>
  <si>
    <t>克利斯提昂</t>
  </si>
  <si>
    <t>昆廷・布莱克</t>
  </si>
  <si>
    <t>马克斯・维尔修思</t>
  </si>
  <si>
    <t>菲比・吉尔曼</t>
  </si>
  <si>
    <t>皮姆</t>
  </si>
  <si>
    <t>朵琳・克罗宁</t>
  </si>
  <si>
    <t>克利斯提昂・约里波瓦</t>
  </si>
  <si>
    <t>艾伦・贝克尔</t>
  </si>
  <si>
    <t>艾瑞克・利温</t>
  </si>
  <si>
    <t>劳拉・努梅罗夫</t>
  </si>
  <si>
    <t>玛格丽特・怀兹・布朗</t>
  </si>
  <si>
    <t>岩井俊雄</t>
  </si>
  <si>
    <t>安东尼・布朗</t>
  </si>
  <si>
    <t>卡尔森</t>
  </si>
  <si>
    <t>郑渊洁</t>
  </si>
  <si>
    <t>安娜・鲁斯曼</t>
  </si>
  <si>
    <t>铃木典丈</t>
  </si>
  <si>
    <t>玛莉</t>
  </si>
  <si>
    <t>珊蒂</t>
  </si>
  <si>
    <t>中国教育科学研究院学前教育研究中心</t>
  </si>
  <si>
    <t>莫里斯桑达克</t>
  </si>
  <si>
    <t>尼古拉斯・艾伦</t>
  </si>
  <si>
    <t>卡罗尔・罗思</t>
  </si>
  <si>
    <t>克尼斯特</t>
  </si>
  <si>
    <t>伊东宽</t>
  </si>
  <si>
    <t>岩村和朗</t>
  </si>
  <si>
    <t>麦克</t>
  </si>
  <si>
    <t>露丝・克劳斯</t>
  </si>
  <si>
    <t>大卫・香农David</t>
  </si>
  <si>
    <t>维尔纳霍尔茨瓦特</t>
  </si>
  <si>
    <t>安徒生</t>
  </si>
  <si>
    <t>陈梦敏</t>
  </si>
  <si>
    <t>麦克格雷涅茨</t>
  </si>
  <si>
    <t>加古里子</t>
  </si>
  <si>
    <t>深见春夫</t>
  </si>
  <si>
    <t>芭芭拉库尼</t>
  </si>
  <si>
    <t>佐野洋子</t>
  </si>
  <si>
    <t>米切尔.恩德</t>
  </si>
  <si>
    <t>木村裕一</t>
  </si>
  <si>
    <t>法布尔</t>
  </si>
  <si>
    <t>亚历克斯・沃尔夫</t>
  </si>
  <si>
    <t>安杰拉・迈克奥里斯特</t>
  </si>
  <si>
    <t>乔安娜柯尔</t>
  </si>
  <si>
    <t>理查德・斯凯瑞</t>
  </si>
  <si>
    <t>张玲玲</t>
  </si>
  <si>
    <t>海豚传媒</t>
  </si>
  <si>
    <t>多米蒂耶・德普雷桑塞</t>
  </si>
  <si>
    <t>大卫</t>
  </si>
  <si>
    <t>中川李枝子</t>
  </si>
  <si>
    <t>埃米.扬</t>
  </si>
  <si>
    <t>山本直英</t>
  </si>
  <si>
    <t>间所寿子</t>
  </si>
  <si>
    <t>米拦弗特毕</t>
  </si>
  <si>
    <t>故宫博物院宣传教育部</t>
  </si>
  <si>
    <t>秋山匡</t>
  </si>
  <si>
    <t>艾诺・洛贝尔</t>
  </si>
  <si>
    <t>郑迪蔚</t>
  </si>
  <si>
    <t>间濑直方</t>
  </si>
  <si>
    <t>幼发拉底</t>
  </si>
  <si>
    <t>陈丽华</t>
  </si>
  <si>
    <t>塞尔日・布洛克</t>
  </si>
  <si>
    <t>莳田晋至</t>
  </si>
  <si>
    <t>佩特・哈群斯</t>
  </si>
  <si>
    <t>余丽琼</t>
  </si>
  <si>
    <t>金柏莉・迪安与詹姆斯・迪安</t>
  </si>
  <si>
    <t>卡尔</t>
  </si>
  <si>
    <t>夏洛特・左罗托夫</t>
  </si>
  <si>
    <t>大卫・香农</t>
  </si>
  <si>
    <t>保罗布莱特</t>
  </si>
  <si>
    <t>酒井驹子</t>
  </si>
  <si>
    <t>汤米・温格尔</t>
  </si>
  <si>
    <t>本尼迪克特・布拉瑟韦特</t>
  </si>
  <si>
    <t>芭芭拉・库尼</t>
  </si>
  <si>
    <t>李欧・李奥尼</t>
  </si>
  <si>
    <t>安妮・默勒</t>
  </si>
  <si>
    <t>高洪波</t>
  </si>
  <si>
    <t>伯纳德・韦伯</t>
  </si>
  <si>
    <t>弗雷德马塞利诺</t>
  </si>
  <si>
    <t>安娜・耶纳斯</t>
  </si>
  <si>
    <t>达妮拉・库洛特</t>
  </si>
  <si>
    <t>安娜.杜德尼</t>
  </si>
  <si>
    <t>苏珊・华莱</t>
  </si>
  <si>
    <t>苏斯</t>
  </si>
  <si>
    <t>吉多・范・西纳顿</t>
  </si>
  <si>
    <t>谢尔・希尔弗斯坦</t>
  </si>
  <si>
    <t>季巳明代</t>
  </si>
  <si>
    <t>蒂埃里</t>
  </si>
  <si>
    <t>帕帕尤娜</t>
  </si>
  <si>
    <t>安托南・卢沙尔</t>
  </si>
  <si>
    <t>琼・穆特</t>
  </si>
  <si>
    <t>五味太郎</t>
  </si>
  <si>
    <t>李瑾伦</t>
  </si>
  <si>
    <t>萨塞克</t>
  </si>
  <si>
    <t>艾迪特・史莱博・维克</t>
  </si>
  <si>
    <t>周逸芬</t>
  </si>
  <si>
    <t>周翔</t>
  </si>
  <si>
    <t>苏菲・布莱科尔</t>
  </si>
  <si>
    <t>麦卡利</t>
  </si>
  <si>
    <t>叶露盈</t>
  </si>
  <si>
    <t>南希</t>
  </si>
  <si>
    <t>贝阿特丽丝・维永</t>
  </si>
  <si>
    <t>黑川光广</t>
  </si>
  <si>
    <t>克里斯・范・奥尔斯伯格</t>
  </si>
  <si>
    <t>安东尼</t>
  </si>
  <si>
    <t>蒂莫西・纳普曼</t>
  </si>
  <si>
    <t>田村茂</t>
  </si>
  <si>
    <t>杰西・弗兰</t>
  </si>
  <si>
    <t>竹下文子</t>
  </si>
  <si>
    <t>克利斯提昂约里波瓦同名绘本动画片</t>
  </si>
  <si>
    <t>贝西・艾芙瑞</t>
  </si>
  <si>
    <t>帕特里克・贝尔</t>
  </si>
  <si>
    <t>维吉尼亚・李・伯顿</t>
  </si>
  <si>
    <t>埃尔维・杜莱</t>
  </si>
  <si>
    <t>庆子・凯萨兹</t>
  </si>
  <si>
    <t>赖马</t>
  </si>
  <si>
    <t>土屋富士夫</t>
  </si>
  <si>
    <t>罗伦斯・安荷特</t>
  </si>
  <si>
    <t>大卫・海德・卡斯特罗</t>
  </si>
  <si>
    <t>艾莉森</t>
  </si>
  <si>
    <t>马场登</t>
  </si>
  <si>
    <t>麦克洛斯基</t>
  </si>
  <si>
    <t>法兰克・艾许</t>
  </si>
  <si>
    <t>克里斯提安・提尔曼</t>
  </si>
  <si>
    <t>王早早</t>
  </si>
  <si>
    <t>筒井赖子</t>
  </si>
  <si>
    <t>彼得・史比尔</t>
  </si>
  <si>
    <t>伊恩</t>
  </si>
  <si>
    <t>谢丽・达斯基・瑞科尔</t>
  </si>
  <si>
    <t>吴承恩</t>
  </si>
  <si>
    <t>朱莉亚・丹诺丝</t>
  </si>
  <si>
    <t>路易斯・斯洛博金</t>
  </si>
  <si>
    <t>�z美�{大卫</t>
  </si>
  <si>
    <t>詹妮弗・劳埃德</t>
  </si>
  <si>
    <t>新西兰</t>
  </si>
  <si>
    <t>霍利</t>
  </si>
  <si>
    <t>奥黛莉・潘恩</t>
  </si>
  <si>
    <t>歪歪兔童书馆</t>
  </si>
  <si>
    <t>熊亮</t>
  </si>
  <si>
    <t>中江嘉男文</t>
  </si>
  <si>
    <t>柳濑嵩</t>
  </si>
  <si>
    <t>达柯玛尔・盖斯勒</t>
  </si>
  <si>
    <t>杰夫・麦克</t>
  </si>
  <si>
    <t>阿伦・雷诺兹</t>
  </si>
  <si>
    <t>约翰・A.罗</t>
  </si>
  <si>
    <t>布克布克</t>
  </si>
  <si>
    <t>达洛芙・伊普卡文图</t>
  </si>
  <si>
    <t>安妮</t>
  </si>
  <si>
    <t>佩吉・拉特曼</t>
  </si>
  <si>
    <t>伴朋子</t>
  </si>
  <si>
    <t>杰里.平克尼</t>
  </si>
  <si>
    <t>柯倩华</t>
  </si>
  <si>
    <t>彼得</t>
  </si>
  <si>
    <t>威廉・乔伊斯</t>
  </si>
  <si>
    <t>利奥・巴斯卡利亚</t>
  </si>
  <si>
    <t>柳生弦一郎</t>
  </si>
  <si>
    <t>亨克斯</t>
  </si>
  <si>
    <t>于虹呈</t>
  </si>
  <si>
    <t>莫莉・卞</t>
  </si>
  <si>
    <t>薇拉・威廉斯</t>
  </si>
  <si>
    <t>萨米尔・瑟努斯</t>
  </si>
  <si>
    <t>史蒂夫・安东尼</t>
  </si>
  <si>
    <t>末吉晓子</t>
  </si>
  <si>
    <t>理查德斯凯瑞</t>
  </si>
  <si>
    <t>威廉</t>
  </si>
  <si>
    <t>安东尼布朗</t>
  </si>
  <si>
    <t>约翰・柏林罕</t>
  </si>
  <si>
    <t>克罗格特・约翰逊</t>
  </si>
  <si>
    <t>渡边有一</t>
  </si>
  <si>
    <t>路易丝・法蒂奥</t>
  </si>
  <si>
    <t>奥康纳</t>
  </si>
  <si>
    <t>罗伦・乔尔德</t>
  </si>
  <si>
    <t>伊莎贝拉</t>
  </si>
  <si>
    <t>司南</t>
  </si>
  <si>
    <t>瑞贝卡・帕特</t>
  </si>
  <si>
    <t>珍・戈德温</t>
  </si>
  <si>
    <t>米兰弗特毕</t>
  </si>
  <si>
    <t>玛丽安妮</t>
  </si>
  <si>
    <t>皮姆・范・赫斯特</t>
  </si>
  <si>
    <t>比尔・马丁</t>
  </si>
  <si>
    <t>马里奥</t>
  </si>
  <si>
    <t>英国快乐瓢虫出版公司</t>
  </si>
  <si>
    <t>石仓欣二</t>
  </si>
  <si>
    <t>吉恩・蔡恩</t>
  </si>
  <si>
    <t>法比耶纳・布朗许</t>
  </si>
  <si>
    <t>海伦・库柏</t>
  </si>
  <si>
    <t>谢斯卡</t>
  </si>
  <si>
    <t>�i田澄子</t>
  </si>
  <si>
    <t>丰田一彦</t>
  </si>
  <si>
    <t>伊莎贝尔・蒂森塞尔</t>
  </si>
  <si>
    <t>布莱克</t>
  </si>
  <si>
    <t>克雷文</t>
  </si>
  <si>
    <t>鲍尔・菲尔斯特</t>
  </si>
  <si>
    <t>莫・威廉斯</t>
  </si>
  <si>
    <t>托尼</t>
  </si>
  <si>
    <t>马库斯・马尔特</t>
  </si>
  <si>
    <t>奥黛莉・伍德</t>
  </si>
  <si>
    <t>恐龙小Q儿童教育中心</t>
  </si>
  <si>
    <t>克雷芒蒂娜・苏黛</t>
  </si>
  <si>
    <t>迈普里斯</t>
  </si>
  <si>
    <t>珍妮・威利斯</t>
  </si>
  <si>
    <t>陈燕虹</t>
  </si>
  <si>
    <t>入山智</t>
  </si>
  <si>
    <t>久世早苗</t>
  </si>
  <si>
    <t>惊奇大地</t>
  </si>
  <si>
    <t>吴湘云</t>
  </si>
  <si>
    <t>美国迪士尼公司</t>
  </si>
  <si>
    <t>大西悟</t>
  </si>
  <si>
    <t>戈尔德萨克</t>
  </si>
  <si>
    <t>乔治・约翰逊</t>
  </si>
  <si>
    <t>徐鲁</t>
  </si>
  <si>
    <t>克里斯托夫・格莱兹</t>
  </si>
  <si>
    <t>高科正信</t>
  </si>
  <si>
    <t>杨泰锡</t>
  </si>
  <si>
    <t>玛丽・阿涅丝・高德哈</t>
  </si>
  <si>
    <t>奥拉姆</t>
  </si>
  <si>
    <t>弗兰恩・普雷斯顿</t>
  </si>
  <si>
    <t>米切尔・恩德</t>
  </si>
  <si>
    <t>金振洛</t>
  </si>
  <si>
    <t>刘思源</t>
  </si>
  <si>
    <t>吉尔斯・安德烈</t>
  </si>
  <si>
    <t>伊恩・福尔克纳</t>
  </si>
  <si>
    <t>芭贝・柯尔</t>
  </si>
  <si>
    <t>久保真知子◎</t>
  </si>
  <si>
    <t>白希那</t>
  </si>
  <si>
    <t>兹德内克・米勒</t>
  </si>
  <si>
    <t>比利时</t>
  </si>
  <si>
    <t>诗歌</t>
  </si>
  <si>
    <t>大卫威斯纳David</t>
  </si>
  <si>
    <t>玛笛亚斯</t>
  </si>
  <si>
    <t>伯宁罕</t>
  </si>
  <si>
    <t>克利斯提昂约里波瓦</t>
  </si>
  <si>
    <t>阿道夫・塞拉</t>
  </si>
  <si>
    <t>马杰里・纽曼</t>
  </si>
  <si>
    <t>解旭华</t>
  </si>
  <si>
    <t>玛丽</t>
  </si>
  <si>
    <t>热尔马诺・祖罗</t>
  </si>
  <si>
    <t>洛伊丝・艾勒特</t>
  </si>
  <si>
    <t>克里斯・沃梅尔</t>
  </si>
  <si>
    <t>特蕾西・科德里</t>
  </si>
  <si>
    <t>斯文・诺德奎斯特</t>
  </si>
  <si>
    <t>布兰达・S.迈尔斯</t>
  </si>
  <si>
    <t>马修・科德尔</t>
  </si>
  <si>
    <t>路德维格・贝梅尔曼斯</t>
  </si>
  <si>
    <t>�酌�</t>
  </si>
  <si>
    <t>谢茹</t>
  </si>
  <si>
    <t>谢桂梅</t>
  </si>
  <si>
    <t>长新太</t>
  </si>
  <si>
    <t>约翰・丘奇曼</t>
  </si>
  <si>
    <t>乔安妮・施瓦兹</t>
  </si>
  <si>
    <t>阿斯特丽德・戴斯博尔德</t>
  </si>
  <si>
    <t>安德烈・德昂</t>
  </si>
  <si>
    <t>南茜.威拉德</t>
  </si>
  <si>
    <t>角野荣子文</t>
  </si>
  <si>
    <t>埃米・赫斯特</t>
  </si>
  <si>
    <t>布莱恩娜・凯普兰・赛瑞斯</t>
  </si>
  <si>
    <t>朱莉娅・唐纳森</t>
  </si>
  <si>
    <t>碧翠克丝・波特</t>
  </si>
  <si>
    <t>妮可莱塔・科斯塔</t>
  </si>
  <si>
    <t>简・尼尔森</t>
  </si>
  <si>
    <t>喜多村惠</t>
  </si>
  <si>
    <t>芭芭拉・莱曼</t>
  </si>
  <si>
    <t>西尔维娜・多尼奥</t>
  </si>
  <si>
    <t>简・约伦</t>
  </si>
  <si>
    <t>梅修</t>
  </si>
  <si>
    <t>马克・斯佩林</t>
  </si>
  <si>
    <t>菲利克斯・萨尔顿</t>
  </si>
  <si>
    <t>梅瑟・迈尔</t>
  </si>
  <si>
    <t>张杏如</t>
  </si>
  <si>
    <t>卡斯特提斯・卡斯帕维舍斯</t>
  </si>
  <si>
    <t>克里斯蒂娜・比约克</t>
  </si>
  <si>
    <t>米拉・洛贝</t>
  </si>
  <si>
    <t>玛丽亚・伊莎贝尔・桑切斯・维加拉</t>
  </si>
  <si>
    <t>史蒂芬柯洛</t>
  </si>
  <si>
    <t>玛丽安娜</t>
  </si>
  <si>
    <t>埃利安多・罗恰</t>
  </si>
  <si>
    <t>子源</t>
  </si>
  <si>
    <t>艾瑞・卡尔</t>
  </si>
  <si>
    <t>相原博之</t>
  </si>
  <si>
    <t>约翰・罗科</t>
  </si>
  <si>
    <t>罗曼</t>
  </si>
  <si>
    <t>葛瑞米・贝斯</t>
  </si>
  <si>
    <t>大卫・威斯纳</t>
  </si>
  <si>
    <t>克里斯蒂娜・诺斯特林格</t>
  </si>
  <si>
    <t>Lucy</t>
  </si>
  <si>
    <t>爱德华</t>
  </si>
  <si>
    <t>马特・德拉培尼亚</t>
  </si>
  <si>
    <t>郑春华</t>
  </si>
  <si>
    <t>谷川俊太郎</t>
  </si>
  <si>
    <t>松冈达英</t>
  </si>
  <si>
    <t>姚佳</t>
  </si>
  <si>
    <t>赫姆・海恩</t>
  </si>
  <si>
    <t>正道薰</t>
  </si>
  <si>
    <t>帕特里夏・李・戈什</t>
  </si>
  <si>
    <t>松井纪子</t>
  </si>
  <si>
    <t>马格达莱纳</t>
  </si>
  <si>
    <t>铃木守</t>
  </si>
  <si>
    <t>吉贝尔德莱雅</t>
  </si>
  <si>
    <t>艾丽安娜・帕皮尼</t>
  </si>
  <si>
    <t>玛格丽特＆H.A.雷</t>
  </si>
  <si>
    <t>小和濑玉三</t>
  </si>
  <si>
    <t>彼得・卡纳沃斯</t>
  </si>
  <si>
    <t>斯凯瑞</t>
  </si>
  <si>
    <t>马丁</t>
  </si>
  <si>
    <t>学习研究社</t>
  </si>
  <si>
    <t>贝梅尔曼斯</t>
  </si>
  <si>
    <t>新美南吉</t>
  </si>
  <si>
    <t>布朗</t>
  </si>
  <si>
    <t>甄妮</t>
  </si>
  <si>
    <t>袁晓峰</t>
  </si>
  <si>
    <t>王淑杰</t>
  </si>
  <si>
    <t>乌尔夫・尼尔森</t>
  </si>
  <si>
    <t>陈书韵</t>
  </si>
  <si>
    <t>杨志成</t>
  </si>
  <si>
    <t>安野光雅</t>
  </si>
  <si>
    <t>乔恩</t>
  </si>
  <si>
    <t>李美华</t>
  </si>
  <si>
    <t>西村敏雄</t>
  </si>
  <si>
    <t>吉莉恩</t>
  </si>
  <si>
    <t>温特斯</t>
  </si>
  <si>
    <t>汉斯・雅尼什</t>
  </si>
  <si>
    <t>井本蓉子</t>
  </si>
  <si>
    <t>马斯尼文</t>
  </si>
  <si>
    <t>玛格丽特・马伊</t>
  </si>
  <si>
    <t>E.B.怀特</t>
  </si>
  <si>
    <t>夏洛特・米德尔顿</t>
  </si>
  <si>
    <t>弥弥</t>
  </si>
  <si>
    <t>理查德</t>
  </si>
  <si>
    <t>方素珍</t>
  </si>
  <si>
    <t>威斯纳</t>
  </si>
  <si>
    <t>凯文・汉克斯</t>
  </si>
  <si>
    <t>劳伦斯・大卫</t>
  </si>
  <si>
    <t>波・R・汉伯格</t>
  </si>
  <si>
    <t>金静华</t>
  </si>
  <si>
    <t>李惠兰</t>
  </si>
  <si>
    <t>约克・史坦纳</t>
  </si>
  <si>
    <t>彭懿</t>
  </si>
  <si>
    <t>布拉德・梅尔泽</t>
  </si>
  <si>
    <t>凯瑟琳</t>
  </si>
  <si>
    <t>克丽丝</t>
  </si>
  <si>
    <t>向华</t>
  </si>
  <si>
    <t>那须正干</t>
  </si>
  <si>
    <t>菲利斯・雷诺兹・内勒</t>
  </si>
  <si>
    <t>朱莉娅</t>
  </si>
  <si>
    <t>希瑟.S.布坎南</t>
  </si>
  <si>
    <t>方轶群</t>
  </si>
  <si>
    <t>路德维格</t>
  </si>
  <si>
    <t>片平直树</t>
  </si>
  <si>
    <t>David</t>
  </si>
  <si>
    <t>阿诺・阿梅哈</t>
  </si>
  <si>
    <t>畅销韩国的成长指导书</t>
  </si>
  <si>
    <t>松居直</t>
  </si>
  <si>
    <t>梅根・米勒</t>
  </si>
  <si>
    <t>詹金斯</t>
  </si>
  <si>
    <t>玛乔丽・弗拉克</t>
  </si>
  <si>
    <t>迪士尼公司</t>
  </si>
  <si>
    <t>彼德・雷诺兹文图</t>
  </si>
  <si>
    <t>迪迪埃</t>
  </si>
  <si>
    <t>高楼方子</t>
  </si>
  <si>
    <t>秦文君</t>
  </si>
  <si>
    <t>王姿云</t>
  </si>
  <si>
    <t>中国教育科学研究院早期教育研究中心</t>
  </si>
  <si>
    <t>台湾牛顿出版公司</t>
  </si>
  <si>
    <t>彼尔德・保森</t>
  </si>
  <si>
    <t>宫越晓子</t>
  </si>
  <si>
    <t>米妮・格雷</t>
  </si>
  <si>
    <t>布兰登・文策尔</t>
  </si>
  <si>
    <t>香农</t>
  </si>
  <si>
    <t>安东尼斯・帕帕塞奥多罗</t>
  </si>
  <si>
    <t>季兹</t>
  </si>
  <si>
    <t>黑柳彻子</t>
  </si>
  <si>
    <t>玛乔丽・普赖斯曼</t>
  </si>
  <si>
    <t>¥279.80</t>
  </si>
  <si>
    <t>¥193.00</t>
  </si>
  <si>
    <t>¥17.50</t>
  </si>
  <si>
    <t>¥49.50</t>
  </si>
  <si>
    <t>¥93.00</t>
  </si>
  <si>
    <t>¥26.80</t>
  </si>
  <si>
    <t>¥50.00</t>
  </si>
  <si>
    <t>¥96.00</t>
  </si>
  <si>
    <t>¥234.00</t>
  </si>
  <si>
    <t>¥229.00</t>
  </si>
  <si>
    <t>¥60.00</t>
  </si>
  <si>
    <t>¥99.00</t>
  </si>
  <si>
    <t>¥97.80</t>
  </si>
  <si>
    <t>¥156.00</t>
  </si>
  <si>
    <t>¥25.20</t>
  </si>
  <si>
    <t>¥17.40</t>
  </si>
  <si>
    <t>¥29.44</t>
  </si>
  <si>
    <t>¥128.30</t>
  </si>
  <si>
    <t>¥59.40</t>
  </si>
  <si>
    <t>¥69.90</t>
  </si>
  <si>
    <t>¥105.30</t>
  </si>
  <si>
    <t>¥22.00</t>
  </si>
  <si>
    <t>¥78.00</t>
  </si>
  <si>
    <t>¥56.50</t>
  </si>
  <si>
    <t>¥13.80</t>
  </si>
  <si>
    <t>¥67.50</t>
  </si>
  <si>
    <t>¥35.00</t>
  </si>
  <si>
    <t>¥81.90</t>
  </si>
  <si>
    <t>¥44.70</t>
  </si>
  <si>
    <t>¥63.00</t>
  </si>
  <si>
    <t>¥150.00</t>
  </si>
  <si>
    <t>¥120.00</t>
  </si>
  <si>
    <t>¥18.00</t>
  </si>
  <si>
    <t>¥17.80</t>
  </si>
  <si>
    <t>¥79.20</t>
  </si>
  <si>
    <t>¥22.70</t>
  </si>
  <si>
    <t>¥112.80</t>
  </si>
  <si>
    <t>¥23.00</t>
  </si>
  <si>
    <t>¥23.20</t>
  </si>
  <si>
    <t>¥104.50</t>
  </si>
  <si>
    <t>¥17.70</t>
  </si>
  <si>
    <t>¥360.00</t>
  </si>
  <si>
    <t>¥104.00</t>
  </si>
  <si>
    <t>¥16.70</t>
  </si>
  <si>
    <t>¥39.80</t>
  </si>
  <si>
    <t>¥148.50</t>
  </si>
  <si>
    <t>¥16.40</t>
  </si>
  <si>
    <t>¥59.00</t>
  </si>
  <si>
    <t>¥25.90</t>
  </si>
  <si>
    <t>¥17.10</t>
  </si>
  <si>
    <t>¥144.00</t>
  </si>
  <si>
    <t>¥108.00</t>
  </si>
  <si>
    <t>¥72.00</t>
  </si>
  <si>
    <t>¥27.00</t>
  </si>
  <si>
    <t>¥27.10</t>
  </si>
  <si>
    <t>¥70.00</t>
  </si>
  <si>
    <t>¥66.00</t>
  </si>
  <si>
    <t>¥15.80</t>
  </si>
  <si>
    <t>¥59.60</t>
  </si>
  <si>
    <t>¥36.00</t>
  </si>
  <si>
    <t>¥80.10</t>
  </si>
  <si>
    <t>¥139.50</t>
  </si>
  <si>
    <t>¥94.00</t>
  </si>
  <si>
    <t>¥236.00</t>
  </si>
  <si>
    <t>¥170.50</t>
  </si>
  <si>
    <t>¥54.43</t>
  </si>
  <si>
    <t>¥66.50</t>
  </si>
  <si>
    <t>¥73.50</t>
  </si>
  <si>
    <t>¥101.32</t>
  </si>
  <si>
    <t>¥56.80</t>
  </si>
  <si>
    <t>¥31.89</t>
  </si>
  <si>
    <t>¥34.49</t>
  </si>
  <si>
    <t>¥37.10</t>
  </si>
  <si>
    <t>¥44.00</t>
  </si>
  <si>
    <t>¥27.50</t>
  </si>
  <si>
    <t>¥76.80</t>
  </si>
  <si>
    <t>¥27.20</t>
  </si>
  <si>
    <t>¥44.50</t>
  </si>
  <si>
    <t>¥57.90</t>
  </si>
  <si>
    <t>¥112.30</t>
  </si>
  <si>
    <t>¥31.40</t>
  </si>
  <si>
    <t>¥24.20</t>
  </si>
  <si>
    <t>¥77.00</t>
  </si>
  <si>
    <t>¥54.00</t>
  </si>
  <si>
    <t>¥82.00</t>
  </si>
  <si>
    <t>¥31.03</t>
  </si>
  <si>
    <t>¥112.00</t>
  </si>
  <si>
    <t>¥26.20</t>
  </si>
  <si>
    <t>¥16.30</t>
  </si>
  <si>
    <t>¥48.00</t>
  </si>
  <si>
    <t>¥100.00</t>
  </si>
  <si>
    <t>¥90.00</t>
  </si>
  <si>
    <t>¥23.40</t>
  </si>
  <si>
    <t>¥33.63</t>
  </si>
  <si>
    <t>¥200.00</t>
  </si>
  <si>
    <t>¥49.00</t>
  </si>
  <si>
    <t>¥30.50</t>
  </si>
  <si>
    <t>¥49.80</t>
  </si>
  <si>
    <t>¥48.20</t>
  </si>
  <si>
    <t>¥118.80</t>
  </si>
  <si>
    <t>¥159.50</t>
  </si>
  <si>
    <t>¥43.70</t>
  </si>
  <si>
    <t>¥116.00</t>
  </si>
  <si>
    <t>¥64.00</t>
  </si>
  <si>
    <t>¥24.80</t>
  </si>
  <si>
    <t>¥79.60</t>
  </si>
  <si>
    <t>¥29.29</t>
  </si>
  <si>
    <t>¥36.90</t>
  </si>
  <si>
    <t>¥28.00</t>
  </si>
  <si>
    <t>¥29.30</t>
  </si>
  <si>
    <t>¥32.00</t>
  </si>
  <si>
    <t>¥19.70</t>
  </si>
  <si>
    <t>¥19.90</t>
  </si>
  <si>
    <t>¥28.50</t>
  </si>
  <si>
    <t>¥70.10</t>
  </si>
  <si>
    <t>¥84.00</t>
  </si>
  <si>
    <t>¥21.40</t>
  </si>
  <si>
    <t>¥28.43</t>
  </si>
  <si>
    <t>¥22.50</t>
  </si>
  <si>
    <t>¥13.10</t>
  </si>
  <si>
    <t>¥39.00</t>
  </si>
  <si>
    <t>¥129.80</t>
  </si>
  <si>
    <t>¥38.80</t>
  </si>
  <si>
    <t>¥64.50</t>
  </si>
  <si>
    <t>¥80.00</t>
  </si>
  <si>
    <t>¥52.70</t>
  </si>
  <si>
    <t>¥14.90</t>
  </si>
  <si>
    <t>¥45.00</t>
  </si>
  <si>
    <t>¥31.00</t>
  </si>
  <si>
    <t>¥104.80</t>
  </si>
  <si>
    <t>¥20.00</t>
  </si>
  <si>
    <t>¥94.10</t>
  </si>
  <si>
    <t>¥123.50</t>
  </si>
  <si>
    <t>¥27.80</t>
  </si>
  <si>
    <t>¥71.00</t>
  </si>
  <si>
    <t>¥18.90</t>
  </si>
  <si>
    <t>¥89.10</t>
  </si>
  <si>
    <t>¥334.70</t>
  </si>
  <si>
    <t>¥25.80</t>
  </si>
  <si>
    <t>¥18.70</t>
  </si>
  <si>
    <t>¥139.30</t>
  </si>
  <si>
    <t>¥15.90</t>
  </si>
  <si>
    <t>¥62.80</t>
  </si>
  <si>
    <t>¥24.40</t>
  </si>
  <si>
    <t>¥22.80</t>
  </si>
  <si>
    <t>¥14.00</t>
  </si>
  <si>
    <t>¥28.20</t>
  </si>
  <si>
    <t>¥33.00</t>
  </si>
  <si>
    <t>¥197.00</t>
  </si>
  <si>
    <t>¥37.09</t>
  </si>
  <si>
    <t>¥26.70</t>
  </si>
  <si>
    <t>¥48.30</t>
  </si>
  <si>
    <t>¥199.00</t>
  </si>
  <si>
    <t>¥152.50</t>
  </si>
  <si>
    <t>¥112.50</t>
  </si>
  <si>
    <t>¥22.60</t>
  </si>
  <si>
    <t>¥105.00</t>
  </si>
  <si>
    <t>¥15.50</t>
  </si>
  <si>
    <t>¥124.80</t>
  </si>
  <si>
    <t>¥130.00</t>
  </si>
  <si>
    <t>¥23.50</t>
  </si>
  <si>
    <t>¥255.40</t>
  </si>
  <si>
    <t>¥122.50</t>
  </si>
  <si>
    <t>¥19.30</t>
  </si>
  <si>
    <t>¥20.80</t>
  </si>
  <si>
    <t>¥19.80</t>
  </si>
  <si>
    <t>¥12.50</t>
  </si>
  <si>
    <t>¥144.30</t>
  </si>
  <si>
    <t>¥56.40</t>
  </si>
  <si>
    <t>¥97.50</t>
  </si>
  <si>
    <t>¥27.60</t>
  </si>
  <si>
    <t>¥18.20</t>
  </si>
  <si>
    <t>¥27.84</t>
  </si>
  <si>
    <t>¥55.00</t>
  </si>
  <si>
    <t>¥18.10</t>
  </si>
  <si>
    <t>¥13.20</t>
  </si>
  <si>
    <t>¥288.00</t>
  </si>
  <si>
    <t>¥53.50</t>
  </si>
  <si>
    <t>¥35.50</t>
  </si>
  <si>
    <t>¥167.90</t>
  </si>
  <si>
    <t>¥180.50</t>
  </si>
  <si>
    <t>¥26.40</t>
  </si>
  <si>
    <t>¥102.60</t>
  </si>
  <si>
    <t>¥56.70</t>
  </si>
  <si>
    <t>¥13.40</t>
  </si>
  <si>
    <t>¥21.20</t>
  </si>
  <si>
    <t>¥33.80</t>
  </si>
  <si>
    <t>¥18.80</t>
  </si>
  <si>
    <t>¥206.60</t>
  </si>
  <si>
    <t>¥55.30</t>
  </si>
  <si>
    <t>¥131.90</t>
  </si>
  <si>
    <t>¥73.60</t>
  </si>
  <si>
    <t>¥17.90</t>
  </si>
  <si>
    <t>¥65.00</t>
  </si>
  <si>
    <t>¥22.40</t>
  </si>
  <si>
    <t>¥42.00</t>
  </si>
  <si>
    <t>¥30.00</t>
  </si>
  <si>
    <t>¥32.40</t>
  </si>
  <si>
    <t>¥22.10</t>
  </si>
  <si>
    <t>¥25.50</t>
  </si>
  <si>
    <t>¥81.00</t>
  </si>
  <si>
    <t>¥68.40</t>
  </si>
  <si>
    <t>¥14.80</t>
  </si>
  <si>
    <t>¥24.90</t>
  </si>
  <si>
    <t>¥60.80</t>
  </si>
  <si>
    <t>¥36.40</t>
  </si>
  <si>
    <t>¥229.40</t>
  </si>
  <si>
    <t>¥16.80</t>
  </si>
  <si>
    <t>¥98.80</t>
  </si>
  <si>
    <t>¥147.00</t>
  </si>
  <si>
    <t>¥361.40</t>
  </si>
  <si>
    <t>¥46.00</t>
  </si>
  <si>
    <t>¥37.50</t>
  </si>
  <si>
    <t>¥25.70</t>
  </si>
  <si>
    <t>¥88.90</t>
  </si>
  <si>
    <t>¥59.70</t>
  </si>
  <si>
    <t>¥529.90</t>
  </si>
  <si>
    <t>¥184.00</t>
  </si>
  <si>
    <t>¥38.00</t>
  </si>
  <si>
    <t>¥49.70</t>
  </si>
  <si>
    <t>¥85.50</t>
  </si>
  <si>
    <t>¥88.00</t>
  </si>
  <si>
    <t>¥32.80</t>
  </si>
  <si>
    <t>¥145.60</t>
  </si>
  <si>
    <t>¥40.00</t>
  </si>
  <si>
    <t>¥87.00</t>
  </si>
  <si>
    <t>¥29.00</t>
  </si>
  <si>
    <t>¥37.60</t>
  </si>
  <si>
    <t>¥40.56</t>
  </si>
  <si>
    <t>¥69.00</t>
  </si>
  <si>
    <t>¥111.40</t>
  </si>
  <si>
    <t>¥23.80</t>
  </si>
  <si>
    <t>¥81.50</t>
  </si>
  <si>
    <t>¥21.00</t>
  </si>
  <si>
    <t>¥15.70</t>
  </si>
  <si>
    <t>¥58.90</t>
  </si>
  <si>
    <t>¥49.20</t>
  </si>
  <si>
    <t>¥70.40</t>
  </si>
  <si>
    <t>¥69.80</t>
  </si>
  <si>
    <t>¥19.00</t>
  </si>
  <si>
    <t>¥29.50</t>
  </si>
  <si>
    <t>¥119.40</t>
  </si>
  <si>
    <t>¥18.60</t>
  </si>
  <si>
    <t>¥21.90</t>
  </si>
  <si>
    <t>¥20.50</t>
  </si>
  <si>
    <t>¥93.60</t>
  </si>
  <si>
    <t>¥80.50</t>
  </si>
  <si>
    <t>¥26.30</t>
  </si>
  <si>
    <t>¥74.80</t>
  </si>
  <si>
    <t>¥34.90</t>
  </si>
  <si>
    <t>¥147.60</t>
  </si>
  <si>
    <t>¥18.40</t>
  </si>
  <si>
    <t>¥77.60</t>
  </si>
  <si>
    <t>¥119.00</t>
  </si>
  <si>
    <t>¥42.60</t>
  </si>
  <si>
    <t>¥95.00</t>
  </si>
  <si>
    <t>¥11.00</t>
  </si>
  <si>
    <t>¥52.20</t>
  </si>
  <si>
    <t>¥34.80</t>
  </si>
  <si>
    <t>¥57.00</t>
  </si>
  <si>
    <t>¥16.50</t>
  </si>
  <si>
    <t>¥29.70</t>
  </si>
  <si>
    <t>¥43.20</t>
  </si>
  <si>
    <t>¥67.10</t>
  </si>
  <si>
    <t>¥27.70</t>
  </si>
  <si>
    <t>¥152.00</t>
  </si>
  <si>
    <t>¥79.00</t>
  </si>
  <si>
    <t>¥17.30</t>
  </si>
  <si>
    <t>¥58.00</t>
  </si>
  <si>
    <t>¥87.50</t>
  </si>
  <si>
    <t>¥27.56</t>
  </si>
  <si>
    <t>¥61.50</t>
  </si>
  <si>
    <t>¥149.00</t>
  </si>
  <si>
    <t>¥559.60</t>
  </si>
  <si>
    <t>¥386.00</t>
  </si>
  <si>
    <t>¥186.00</t>
  </si>
  <si>
    <t>¥192.00</t>
  </si>
  <si>
    <t>¥468.00</t>
  </si>
  <si>
    <t>¥458.00</t>
  </si>
  <si>
    <t>¥198.00</t>
  </si>
  <si>
    <t>¥195.60</t>
  </si>
  <si>
    <t>¥312.00</t>
  </si>
  <si>
    <t>¥36.80</t>
  </si>
  <si>
    <t>¥270.00</t>
  </si>
  <si>
    <t>¥139.90</t>
  </si>
  <si>
    <t>¥162.00</t>
  </si>
  <si>
    <t>¥71.60</t>
  </si>
  <si>
    <t>¥135.00</t>
  </si>
  <si>
    <t>¥126.00</t>
  </si>
  <si>
    <t>¥89.40</t>
  </si>
  <si>
    <t>¥300.00</t>
  </si>
  <si>
    <t>¥240.00</t>
  </si>
  <si>
    <t>¥158.40</t>
  </si>
  <si>
    <t>¥225.60</t>
  </si>
  <si>
    <t>¥29.80</t>
  </si>
  <si>
    <t>¥135.20</t>
  </si>
  <si>
    <t>¥35.80</t>
  </si>
  <si>
    <t>¥720.00</t>
  </si>
  <si>
    <t>¥210.00</t>
  </si>
  <si>
    <t>¥79.50</t>
  </si>
  <si>
    <t>¥297.00</t>
  </si>
  <si>
    <t>¥118.00</t>
  </si>
  <si>
    <t>¥216.00</t>
  </si>
  <si>
    <t>¥140.00</t>
  </si>
  <si>
    <t>¥180.00</t>
  </si>
  <si>
    <t>¥31.80</t>
  </si>
  <si>
    <t>¥119.20</t>
  </si>
  <si>
    <t>¥101.40</t>
  </si>
  <si>
    <t>¥279.00</t>
  </si>
  <si>
    <t>¥188.00</t>
  </si>
  <si>
    <t>¥472.00</t>
  </si>
  <si>
    <t>¥341.00</t>
  </si>
  <si>
    <t>¥298.00</t>
  </si>
  <si>
    <t>¥114.60</t>
  </si>
  <si>
    <t>¥42.80</t>
  </si>
  <si>
    <t>¥128.00</t>
  </si>
  <si>
    <t>¥89.00</t>
  </si>
  <si>
    <t>¥117.00</t>
  </si>
  <si>
    <t>¥224.60</t>
  </si>
  <si>
    <t>¥154.00</t>
  </si>
  <si>
    <t>¥164.00</t>
  </si>
  <si>
    <t>¥224.00</t>
  </si>
  <si>
    <t>¥46.80</t>
  </si>
  <si>
    <t>¥400.00</t>
  </si>
  <si>
    <t>¥98.00</t>
  </si>
  <si>
    <t>¥139.80</t>
  </si>
  <si>
    <t>¥99.60</t>
  </si>
  <si>
    <t>¥96.40</t>
  </si>
  <si>
    <t>¥237.60</t>
  </si>
  <si>
    <t>¥319.00</t>
  </si>
  <si>
    <t>¥132.00</t>
  </si>
  <si>
    <t>¥87.40</t>
  </si>
  <si>
    <t>¥232.00</t>
  </si>
  <si>
    <t>¥99.40</t>
  </si>
  <si>
    <t>¥159.20</t>
  </si>
  <si>
    <t>¥140.20</t>
  </si>
  <si>
    <t>¥168.00</t>
  </si>
  <si>
    <t>¥259.60</t>
  </si>
  <si>
    <t>¥129.00</t>
  </si>
  <si>
    <t>¥160.00</t>
  </si>
  <si>
    <t>¥105.40</t>
  </si>
  <si>
    <t>¥177.60</t>
  </si>
  <si>
    <t>¥260.00</t>
  </si>
  <si>
    <t>¥142.00</t>
  </si>
  <si>
    <t>¥669.50</t>
  </si>
  <si>
    <t>¥37.80</t>
  </si>
  <si>
    <t>¥278.60</t>
  </si>
  <si>
    <t>¥48.90</t>
  </si>
  <si>
    <t>¥398.00</t>
  </si>
  <si>
    <t>¥96.60</t>
  </si>
  <si>
    <t>¥305.00</t>
  </si>
  <si>
    <t>¥225.00</t>
  </si>
  <si>
    <t>¥320.00</t>
  </si>
  <si>
    <t>¥510.90</t>
  </si>
  <si>
    <t>¥245.00</t>
  </si>
  <si>
    <t>¥39.60</t>
  </si>
  <si>
    <t>¥25.00</t>
  </si>
  <si>
    <t>¥288.60</t>
  </si>
  <si>
    <t>¥195.00</t>
  </si>
  <si>
    <t>¥110.00</t>
  </si>
  <si>
    <t>¥576.00</t>
  </si>
  <si>
    <t>¥268.00</t>
  </si>
  <si>
    <t>¥380.00</t>
  </si>
  <si>
    <t>¥113.40</t>
  </si>
  <si>
    <t>¥212.00</t>
  </si>
  <si>
    <t>¥67.60</t>
  </si>
  <si>
    <t>¥134.00</t>
  </si>
  <si>
    <t>¥263.80</t>
  </si>
  <si>
    <t>¥147.20</t>
  </si>
  <si>
    <t>¥29.60</t>
  </si>
  <si>
    <t>¥49.90</t>
  </si>
  <si>
    <t>¥368.00</t>
  </si>
  <si>
    <t>¥208.00</t>
  </si>
  <si>
    <t>¥294.00</t>
  </si>
  <si>
    <t>¥556.00</t>
  </si>
  <si>
    <t>¥92.00</t>
  </si>
  <si>
    <t>¥75.00</t>
  </si>
  <si>
    <t>¥828.00</t>
  </si>
  <si>
    <t>¥76.00</t>
  </si>
  <si>
    <t>¥69.60</t>
  </si>
  <si>
    <t>¥65.60</t>
  </si>
  <si>
    <t>¥174.00</t>
  </si>
  <si>
    <t>¥135.80</t>
  </si>
  <si>
    <t>¥75.20</t>
  </si>
  <si>
    <t>¥138.00</t>
  </si>
  <si>
    <t>¥163.00</t>
  </si>
  <si>
    <t>¥195.50</t>
  </si>
  <si>
    <t>¥98.40</t>
  </si>
  <si>
    <t>¥48.80</t>
  </si>
  <si>
    <t>¥56.00</t>
  </si>
  <si>
    <t>¥238.80</t>
  </si>
  <si>
    <t>¥118.50</t>
  </si>
  <si>
    <t>¥161.00</t>
  </si>
  <si>
    <t>¥151.00</t>
  </si>
  <si>
    <t>¥295.20</t>
  </si>
  <si>
    <t>¥238.00</t>
  </si>
  <si>
    <t>¥104.40</t>
  </si>
  <si>
    <t>¥114.00</t>
  </si>
  <si>
    <t>¥134.20</t>
  </si>
  <si>
    <t>¥158.00</t>
  </si>
  <si>
    <t>¥175.00</t>
  </si>
  <si>
    <t>5折</t>
  </si>
  <si>
    <t>6.9折</t>
  </si>
  <si>
    <t>6.5折</t>
  </si>
  <si>
    <t>8折</t>
  </si>
  <si>
    <t>4.8折</t>
  </si>
  <si>
    <t>7.9折</t>
  </si>
  <si>
    <t>4.9折</t>
  </si>
  <si>
    <t>7.8折</t>
  </si>
  <si>
    <t>7.7折</t>
  </si>
  <si>
    <t>7.2折</t>
  </si>
  <si>
    <t>7.1折</t>
  </si>
  <si>
    <t>3.7折</t>
  </si>
  <si>
    <t>8.7折</t>
  </si>
  <si>
    <t>3.4折</t>
  </si>
  <si>
    <t>6折</t>
  </si>
  <si>
    <t>4折</t>
  </si>
  <si>
    <t>4.4折</t>
  </si>
  <si>
    <t>5.9折</t>
  </si>
  <si>
    <t>4.7折</t>
  </si>
  <si>
    <t>4.5折</t>
  </si>
  <si>
    <t>4.2折</t>
  </si>
  <si>
    <t>5.7折</t>
  </si>
  <si>
    <t>6.3折</t>
  </si>
  <si>
    <t>10折</t>
  </si>
  <si>
    <t>3.9折</t>
  </si>
  <si>
    <t>4.3折</t>
  </si>
  <si>
    <t>7折</t>
  </si>
  <si>
    <t>2.9折</t>
  </si>
  <si>
    <t>4.1折</t>
  </si>
  <si>
    <t>7.3折</t>
  </si>
  <si>
    <t>7.4折</t>
  </si>
  <si>
    <t>6.2折</t>
  </si>
  <si>
    <t>6.4折</t>
  </si>
  <si>
    <t>9.5折</t>
  </si>
  <si>
    <t>7.5折</t>
  </si>
  <si>
    <t>6.7折</t>
  </si>
  <si>
    <t>9.6折</t>
  </si>
  <si>
    <t>张大光故事秘方配套绘本第一辑</t>
  </si>
  <si>
    <t>¥79.90</t>
  </si>
  <si>
    <t>¥159.80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</si>
</sst>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duct.dangdang.com/23837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pane ySplit="1" topLeftCell="A416" activePane="bottomLeft" state="frozen"/>
      <selection pane="bottomLeft" activeCell="J434" sqref="J434"/>
    </sheetView>
  </sheetViews>
  <sheetFormatPr defaultRowHeight="15" x14ac:dyDescent="0.25"/>
  <cols>
    <col min="2" max="2" width="39.7109375" style="2" customWidth="1"/>
    <col min="4" max="4" width="14.5703125" customWidth="1"/>
    <col min="5" max="5" width="29.285156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1</v>
      </c>
      <c r="B2" s="2" t="str">
        <f>HYPERLINK("http://product.dangdang.com/25323113.html", "皮特猫・3~6岁好性格养成书：共四辑（套装1~4辑）（乐观、自信、执著……荣获19项大奖的好性格榜样，在美国家喻户晓）")</f>
        <v>皮特猫・3~6岁好性格养成书：共四辑（套装1~4辑）（乐观、自信、执著……荣获19项大奖的好性格榜样，在美国家喻户晓）</v>
      </c>
      <c r="C2" t="s">
        <v>7</v>
      </c>
      <c r="D2" t="s">
        <v>188</v>
      </c>
      <c r="E2" t="s">
        <v>267</v>
      </c>
      <c r="F2" t="s">
        <v>648</v>
      </c>
      <c r="G2" t="s">
        <v>921</v>
      </c>
      <c r="H2" t="s">
        <v>1049</v>
      </c>
    </row>
    <row r="3" spans="1:8" x14ac:dyDescent="0.25">
      <c r="A3" s="1">
        <v>2</v>
      </c>
      <c r="B3" s="2" t="str">
        <f>HYPERLINK("http://product.dangdang.com/25069495.html", "可爱的鼠小弟（1-22）")</f>
        <v>可爱的鼠小弟（1-22）</v>
      </c>
      <c r="C3" t="s">
        <v>8</v>
      </c>
      <c r="D3" t="s">
        <v>189</v>
      </c>
      <c r="E3" t="s">
        <v>268</v>
      </c>
      <c r="F3" t="s">
        <v>649</v>
      </c>
      <c r="G3" t="s">
        <v>922</v>
      </c>
      <c r="H3" t="s">
        <v>1049</v>
      </c>
    </row>
    <row r="4" spans="1:8" x14ac:dyDescent="0.25">
      <c r="A4" s="1">
        <v>3</v>
      </c>
      <c r="B4" s="2" t="str">
        <f>HYPERLINK("http://product.dangdang.com/20039611.html", "小熊和最好的爸爸（全7册）")</f>
        <v>小熊和最好的爸爸（全7册）</v>
      </c>
      <c r="C4" t="s">
        <v>9</v>
      </c>
      <c r="D4" t="s">
        <v>190</v>
      </c>
      <c r="E4" t="s">
        <v>269</v>
      </c>
      <c r="F4" t="s">
        <v>650</v>
      </c>
      <c r="G4" t="s">
        <v>674</v>
      </c>
      <c r="H4" t="s">
        <v>1049</v>
      </c>
    </row>
    <row r="5" spans="1:8" x14ac:dyDescent="0.25">
      <c r="A5" s="1">
        <v>4</v>
      </c>
      <c r="B5" s="2" t="str">
        <f>HYPERLINK("http://product.dangdang.com/25284537.html", "手不是用来打人的（儿童好品德系列，全5册）")</f>
        <v>手不是用来打人的（儿童好品德系列，全5册）</v>
      </c>
      <c r="C5" t="s">
        <v>10</v>
      </c>
      <c r="D5" t="s">
        <v>191</v>
      </c>
      <c r="E5" t="s">
        <v>270</v>
      </c>
      <c r="F5" t="s">
        <v>651</v>
      </c>
      <c r="G5" t="s">
        <v>659</v>
      </c>
      <c r="H5" t="s">
        <v>1049</v>
      </c>
    </row>
    <row r="6" spans="1:8" x14ac:dyDescent="0.25">
      <c r="A6" s="1">
        <v>5</v>
      </c>
      <c r="B6" s="2" t="str">
        <f>HYPERLINK("http://product.dangdang.com/26912902.html", "宫西达也超级绘本（加法超人与算术星人+狐狸爸爸笑了等全11册）")</f>
        <v>宫西达也超级绘本（加法超人与算术星人+狐狸爸爸笑了等全11册）</v>
      </c>
      <c r="C6" t="s">
        <v>11</v>
      </c>
      <c r="D6" t="s">
        <v>192</v>
      </c>
      <c r="E6" t="s">
        <v>271</v>
      </c>
      <c r="F6" t="s">
        <v>652</v>
      </c>
      <c r="G6" t="s">
        <v>923</v>
      </c>
      <c r="H6" t="s">
        <v>1049</v>
      </c>
    </row>
    <row r="7" spans="1:8" x14ac:dyDescent="0.25">
      <c r="A7" s="1">
        <v>6</v>
      </c>
      <c r="B7" s="2" t="str">
        <f>HYPERLINK("http://product.dangdang.com/25218540.html", "信谊世界精选图画书・猜猜我有多爱你")</f>
        <v>信谊世界精选图画书・猜猜我有多爱你</v>
      </c>
      <c r="C7" t="s">
        <v>12</v>
      </c>
      <c r="D7" t="s">
        <v>193</v>
      </c>
      <c r="E7" t="s">
        <v>272</v>
      </c>
      <c r="F7" t="s">
        <v>653</v>
      </c>
      <c r="G7" t="s">
        <v>770</v>
      </c>
      <c r="H7" t="s">
        <v>1050</v>
      </c>
    </row>
    <row r="8" spans="1:8" x14ac:dyDescent="0.25">
      <c r="A8" s="1">
        <v>7</v>
      </c>
      <c r="B8" s="2" t="str">
        <f>HYPERLINK("http://product.dangdang.com/23808035.html", "这就是二十四节气（中国二十四节气彩绘版，文津图书奖获奖绘本，共4册）")</f>
        <v>这就是二十四节气（中国二十四节气彩绘版，文津图书奖获奖绘本，共4册）</v>
      </c>
      <c r="C8" t="s">
        <v>13</v>
      </c>
      <c r="D8" t="s">
        <v>194</v>
      </c>
      <c r="E8" t="s">
        <v>273</v>
      </c>
      <c r="F8" t="s">
        <v>654</v>
      </c>
      <c r="G8" t="s">
        <v>738</v>
      </c>
      <c r="H8" t="s">
        <v>1049</v>
      </c>
    </row>
    <row r="9" spans="1:8" x14ac:dyDescent="0.25">
      <c r="A9" s="1">
        <v>8</v>
      </c>
      <c r="B9" s="2" t="str">
        <f>HYPERLINK("http://product.dangdang.com/23851466.html", "学会爱自己（全14册安全意识、行为习惯培养绘本）（必备安全教育儿童绘本！学会抵御心理伤害，培养健康性格！学会管理自己，做对自己负责任的主人！）")</f>
        <v>学会爱自己（全14册安全意识、行为习惯培养绘本）（必备安全教育儿童绘本！学会抵御心理伤害，培养健康性格！学会管理自己，做对自己负责任的主人！）</v>
      </c>
      <c r="C9" t="s">
        <v>14</v>
      </c>
      <c r="D9" t="s">
        <v>192</v>
      </c>
      <c r="E9" t="s">
        <v>274</v>
      </c>
      <c r="F9" t="s">
        <v>655</v>
      </c>
      <c r="G9" t="s">
        <v>924</v>
      </c>
      <c r="H9" t="s">
        <v>1049</v>
      </c>
    </row>
    <row r="10" spans="1:8" x14ac:dyDescent="0.25">
      <c r="A10" s="1">
        <v>9</v>
      </c>
      <c r="B10" s="2" t="str">
        <f>HYPERLINK("http://product.dangdang.com/25342352.html", "花格子大象艾玛经典绘本（套装全23册）")</f>
        <v>花格子大象艾玛经典绘本（套装全23册）</v>
      </c>
      <c r="C10" t="s">
        <v>15</v>
      </c>
      <c r="D10" t="s">
        <v>195</v>
      </c>
      <c r="E10" t="s">
        <v>275</v>
      </c>
      <c r="F10" t="s">
        <v>656</v>
      </c>
      <c r="G10" t="s">
        <v>925</v>
      </c>
      <c r="H10" t="s">
        <v>1049</v>
      </c>
    </row>
    <row r="11" spans="1:8" x14ac:dyDescent="0.25">
      <c r="A11" s="1">
        <v>10</v>
      </c>
      <c r="B11" s="2" t="str">
        <f>HYPERLINK("http://product.dangdang.com/23422457.html", "奇先生妙小姐・全新译本（全83册）")</f>
        <v>奇先生妙小姐・全新译本（全83册）</v>
      </c>
      <c r="C11" t="s">
        <v>16</v>
      </c>
      <c r="D11" t="s">
        <v>196</v>
      </c>
      <c r="E11" t="s">
        <v>276</v>
      </c>
      <c r="F11" t="s">
        <v>657</v>
      </c>
      <c r="G11" t="s">
        <v>926</v>
      </c>
      <c r="H11" t="s">
        <v>1049</v>
      </c>
    </row>
    <row r="12" spans="1:8" x14ac:dyDescent="0.25">
      <c r="A12" s="1">
        <v>11</v>
      </c>
      <c r="B12" s="2" t="str">
        <f>HYPERLINK("http://product.dangdang.com/23257828.html", "不一样的卡梅拉手绘本（1-12册）")</f>
        <v>不一样的卡梅拉手绘本（1-12册）</v>
      </c>
      <c r="C12" t="s">
        <v>17</v>
      </c>
      <c r="D12" t="s">
        <v>197</v>
      </c>
      <c r="E12" t="s">
        <v>277</v>
      </c>
      <c r="F12" t="s">
        <v>658</v>
      </c>
      <c r="G12" t="s">
        <v>679</v>
      </c>
      <c r="H12" t="s">
        <v>1049</v>
      </c>
    </row>
    <row r="13" spans="1:8" x14ac:dyDescent="0.25">
      <c r="A13" s="1">
        <v>12</v>
      </c>
      <c r="B13" s="2" t="str">
        <f>HYPERLINK("http://product.dangdang.com/25069494.html", "可爱的鼠小弟（1-12）")</f>
        <v>可爱的鼠小弟（1-12）</v>
      </c>
      <c r="C13" t="s">
        <v>18</v>
      </c>
      <c r="D13" t="s">
        <v>189</v>
      </c>
      <c r="E13" t="s">
        <v>268</v>
      </c>
      <c r="F13" t="s">
        <v>659</v>
      </c>
      <c r="G13" t="s">
        <v>927</v>
      </c>
      <c r="H13" t="s">
        <v>1049</v>
      </c>
    </row>
    <row r="14" spans="1:8" x14ac:dyDescent="0.25">
      <c r="A14" s="1">
        <v>13</v>
      </c>
      <c r="B14" s="2" t="str">
        <f>HYPERLINK("http://product.dangdang.com/27893366.html", "快乐的力量：大师经典绘本（国际安徒生奖昆廷・布莱克，创造英国童书历史的快乐大师）（儿童绘本3-6岁）")</f>
        <v>快乐的力量：大师经典绘本（国际安徒生奖昆廷・布莱克，创造英国童书历史的快乐大师）（儿童绘本3-6岁）</v>
      </c>
      <c r="C14" t="s">
        <v>19</v>
      </c>
      <c r="D14" t="s">
        <v>198</v>
      </c>
      <c r="E14" t="s">
        <v>278</v>
      </c>
      <c r="F14" t="s">
        <v>660</v>
      </c>
      <c r="G14" t="s">
        <v>928</v>
      </c>
      <c r="H14" t="s">
        <v>1049</v>
      </c>
    </row>
    <row r="15" spans="1:8" x14ac:dyDescent="0.25">
      <c r="A15" s="1">
        <v>14</v>
      </c>
      <c r="B15" s="2" t="str">
        <f>HYPERLINK("http://product.dangdang.com/25583530.html", "青蛙弗洛格的成长故事全三辑（全26册）")</f>
        <v>青蛙弗洛格的成长故事全三辑（全26册）</v>
      </c>
      <c r="C15" t="s">
        <v>20</v>
      </c>
      <c r="D15" t="s">
        <v>199</v>
      </c>
      <c r="E15" t="s">
        <v>279</v>
      </c>
      <c r="F15" t="s">
        <v>661</v>
      </c>
      <c r="G15" t="s">
        <v>929</v>
      </c>
      <c r="H15" t="s">
        <v>1049</v>
      </c>
    </row>
    <row r="16" spans="1:8" x14ac:dyDescent="0.25">
      <c r="A16" s="1">
        <v>15</v>
      </c>
      <c r="B16" s="2" t="str">
        <f>HYPERLINK("http://product.dangdang.com/25227339.html", "信谊世界精选图画书・爷爷一定有办法")</f>
        <v>信谊世界精选图画书・爷爷一定有办法</v>
      </c>
      <c r="C16" t="s">
        <v>21</v>
      </c>
      <c r="D16" t="s">
        <v>193</v>
      </c>
      <c r="E16" t="s">
        <v>280</v>
      </c>
      <c r="F16" t="s">
        <v>662</v>
      </c>
      <c r="G16" t="s">
        <v>770</v>
      </c>
      <c r="H16" t="s">
        <v>1051</v>
      </c>
    </row>
    <row r="17" spans="1:8" x14ac:dyDescent="0.25">
      <c r="A17" s="1">
        <v>16</v>
      </c>
      <c r="B17" s="2" t="str">
        <f>HYPERLINK("http://product.dangdang.com/24144615.html", "我不敢说，我怕被骂")</f>
        <v>我不敢说，我怕被骂</v>
      </c>
      <c r="C17" t="s">
        <v>22</v>
      </c>
      <c r="D17" t="s">
        <v>200</v>
      </c>
      <c r="E17" t="s">
        <v>281</v>
      </c>
      <c r="F17" t="s">
        <v>663</v>
      </c>
      <c r="G17" t="s">
        <v>906</v>
      </c>
      <c r="H17" t="s">
        <v>1049</v>
      </c>
    </row>
    <row r="18" spans="1:8" x14ac:dyDescent="0.25">
      <c r="A18" s="1">
        <v>17</v>
      </c>
      <c r="B18" s="2" t="str">
        <f>HYPERLINK("http://product.dangdang.com/25227242.html", "信谊世界精选图画书・蚯蚓的日记")</f>
        <v>信谊世界精选图画书・蚯蚓的日记</v>
      </c>
      <c r="C18" t="s">
        <v>21</v>
      </c>
      <c r="D18" t="s">
        <v>193</v>
      </c>
      <c r="E18" t="s">
        <v>282</v>
      </c>
      <c r="F18" t="s">
        <v>664</v>
      </c>
      <c r="G18" t="s">
        <v>930</v>
      </c>
      <c r="H18" t="s">
        <v>1052</v>
      </c>
    </row>
    <row r="19" spans="1:8" x14ac:dyDescent="0.25">
      <c r="A19" s="1">
        <v>18</v>
      </c>
      <c r="B19" s="2" t="str">
        <f>HYPERLINK("http://product.dangdang.com/25190113.html", "不一样的卡梅拉注音版(1-15) 想去看海/想有颗星星/有个弟弟/找回太阳/爱小黑猫/打败怪兽/找到朗朗/不要被吃掉/喜欢他/逍遥岛/挑战魔法屋")</f>
        <v>不一样的卡梅拉注音版(1-15) 想去看海/想有颗星星/有个弟弟/找回太阳/爱小黑猫/打败怪兽/找到朗朗/不要被吃掉/喜欢他/逍遥岛/挑战魔法屋</v>
      </c>
      <c r="C19" t="s">
        <v>23</v>
      </c>
      <c r="D19" t="s">
        <v>201</v>
      </c>
      <c r="E19" t="s">
        <v>283</v>
      </c>
      <c r="F19" t="s">
        <v>665</v>
      </c>
      <c r="G19" t="s">
        <v>931</v>
      </c>
      <c r="H19" t="s">
        <v>1053</v>
      </c>
    </row>
    <row r="20" spans="1:8" x14ac:dyDescent="0.25">
      <c r="A20" s="1">
        <v>19</v>
      </c>
      <c r="B20" s="2" t="str">
        <f>HYPERLINK("http://product.dangdang.com/24033539.html", "不可思议的旅程（凯迪克大奖绘本三部曲）")</f>
        <v>不可思议的旅程（凯迪克大奖绘本三部曲）</v>
      </c>
      <c r="C20" t="s">
        <v>22</v>
      </c>
      <c r="D20" t="s">
        <v>202</v>
      </c>
      <c r="E20" t="s">
        <v>284</v>
      </c>
      <c r="F20" t="s">
        <v>666</v>
      </c>
      <c r="G20" t="s">
        <v>747</v>
      </c>
      <c r="H20" t="s">
        <v>1049</v>
      </c>
    </row>
    <row r="21" spans="1:8" x14ac:dyDescent="0.25">
      <c r="A21" s="1">
        <v>20</v>
      </c>
      <c r="B21" s="2" t="str">
        <f>HYPERLINK("http://product.dangdang.com/25298374.html", "皮特猫・3~6岁好性格养成书：第一辑（套装共6册）（乐观、积极、开朗……荣获19项大奖的好性格榜样，在美国家喻户晓）")</f>
        <v>皮特猫・3~6岁好性格养成书：第一辑（套装共6册）（乐观、积极、开朗……荣获19项大奖的好性格榜样，在美国家喻户晓）</v>
      </c>
      <c r="C21" t="s">
        <v>24</v>
      </c>
      <c r="D21" t="s">
        <v>188</v>
      </c>
      <c r="E21" t="s">
        <v>285</v>
      </c>
      <c r="F21" t="s">
        <v>667</v>
      </c>
      <c r="G21" t="s">
        <v>932</v>
      </c>
      <c r="H21" t="s">
        <v>1049</v>
      </c>
    </row>
    <row r="22" spans="1:8" x14ac:dyDescent="0.25">
      <c r="A22" s="1">
        <v>21</v>
      </c>
      <c r="B22" s="2" t="str">
        <f>HYPERLINK("http://product.dangdang.com/25125417.html", "要是你给老鼠吃饼干系列（全9册）")</f>
        <v>要是你给老鼠吃饼干系列（全9册）</v>
      </c>
      <c r="C22" t="s">
        <v>25</v>
      </c>
      <c r="D22" t="s">
        <v>203</v>
      </c>
      <c r="E22" t="s">
        <v>286</v>
      </c>
      <c r="F22" t="s">
        <v>668</v>
      </c>
      <c r="G22" t="s">
        <v>933</v>
      </c>
      <c r="H22" t="s">
        <v>1051</v>
      </c>
    </row>
    <row r="23" spans="1:8" x14ac:dyDescent="0.25">
      <c r="A23" s="1">
        <v>22</v>
      </c>
      <c r="B23" s="2" t="str">
        <f>HYPERLINK("http://product.dangdang.com/25227340.html", "信谊世界精选图画书・逃家小兔")</f>
        <v>信谊世界精选图画书・逃家小兔</v>
      </c>
      <c r="C23" t="s">
        <v>17</v>
      </c>
      <c r="D23" t="s">
        <v>193</v>
      </c>
      <c r="E23" t="s">
        <v>287</v>
      </c>
      <c r="F23" t="s">
        <v>669</v>
      </c>
      <c r="G23" t="s">
        <v>834</v>
      </c>
      <c r="H23" t="s">
        <v>1051</v>
      </c>
    </row>
    <row r="24" spans="1:8" x14ac:dyDescent="0.25">
      <c r="A24" s="1">
        <v>23</v>
      </c>
      <c r="B24" s="2" t="str">
        <f>HYPERLINK("http://product.dangdang.com/26916076.html", "100层的房子（全4册，《100层的房子》+《地下100层的房子》+《海底100层的房子》+《天空100层的房子》）")</f>
        <v>100层的房子（全4册，《100层的房子》+《地下100层的房子》+《海底100层的房子》+《天空100层的房子》）</v>
      </c>
      <c r="C24" t="s">
        <v>26</v>
      </c>
      <c r="D24" t="s">
        <v>204</v>
      </c>
      <c r="E24" t="s">
        <v>288</v>
      </c>
      <c r="F24" t="s">
        <v>670</v>
      </c>
      <c r="G24" t="s">
        <v>661</v>
      </c>
      <c r="H24" t="s">
        <v>1049</v>
      </c>
    </row>
    <row r="25" spans="1:8" x14ac:dyDescent="0.25">
      <c r="A25" s="1">
        <v>24</v>
      </c>
      <c r="B25" s="2" t="str">
        <f>HYPERLINK("http://product.dangdang.com/23483032.html", "我爸爸+我妈妈（全2册）")</f>
        <v>我爸爸+我妈妈（全2册）</v>
      </c>
      <c r="C25" t="s">
        <v>27</v>
      </c>
      <c r="E25" t="s">
        <v>289</v>
      </c>
      <c r="F25" t="s">
        <v>671</v>
      </c>
      <c r="G25" t="s">
        <v>934</v>
      </c>
      <c r="H25" t="s">
        <v>1054</v>
      </c>
    </row>
    <row r="26" spans="1:8" x14ac:dyDescent="0.25">
      <c r="A26" s="1">
        <v>25</v>
      </c>
      <c r="B26" s="2" t="str">
        <f>HYPERLINK("http://product.dangdang.com/21086025.html", "我喜欢自己")</f>
        <v>我喜欢自己</v>
      </c>
      <c r="C26" t="s">
        <v>28</v>
      </c>
      <c r="D26" t="s">
        <v>205</v>
      </c>
      <c r="E26" t="s">
        <v>290</v>
      </c>
      <c r="F26" t="s">
        <v>672</v>
      </c>
      <c r="G26" t="s">
        <v>781</v>
      </c>
      <c r="H26" t="s">
        <v>1049</v>
      </c>
    </row>
    <row r="27" spans="1:8" x14ac:dyDescent="0.25">
      <c r="A27" s="1">
        <v>26</v>
      </c>
      <c r="B27" s="2" t="str">
        <f>HYPERLINK("http://product.dangdang.com/23466258.html", "郑渊洁给孙女的好习惯书：十二生肖童话绘本")</f>
        <v>郑渊洁给孙女的好习惯书：十二生肖童话绘本</v>
      </c>
      <c r="C27" t="s">
        <v>27</v>
      </c>
      <c r="D27" t="s">
        <v>206</v>
      </c>
      <c r="E27" t="s">
        <v>291</v>
      </c>
      <c r="F27" t="s">
        <v>673</v>
      </c>
      <c r="G27" t="s">
        <v>935</v>
      </c>
      <c r="H27" t="s">
        <v>1049</v>
      </c>
    </row>
    <row r="28" spans="1:8" x14ac:dyDescent="0.25">
      <c r="A28" s="1">
        <v>27</v>
      </c>
      <c r="B28" s="2" t="str">
        <f>HYPERLINK("http://product.dangdang.com/25084417.html", "德国精选科学图画书 （肚子里有个火车站+牙齿大街的新鲜事，套装2册，扫二维码听春天姐姐讲故事）")</f>
        <v>德国精选科学图画书 （肚子里有个火车站+牙齿大街的新鲜事，套装2册，扫二维码听春天姐姐讲故事）</v>
      </c>
      <c r="C28" t="s">
        <v>29</v>
      </c>
      <c r="D28" t="s">
        <v>204</v>
      </c>
      <c r="E28" t="s">
        <v>292</v>
      </c>
      <c r="F28" t="s">
        <v>674</v>
      </c>
      <c r="G28" t="s">
        <v>703</v>
      </c>
      <c r="H28" t="s">
        <v>1049</v>
      </c>
    </row>
    <row r="29" spans="1:8" x14ac:dyDescent="0.25">
      <c r="A29" s="1">
        <v>28</v>
      </c>
      <c r="B29" s="2" t="str">
        <f>HYPERLINK("http://product.dangdang.com/24079906.html", "宫西达也恐龙套装（你看起来好像很好吃+我是霸王龙等全7册）")</f>
        <v>宫西达也恐龙套装（你看起来好像很好吃+我是霸王龙等全7册）</v>
      </c>
      <c r="C29" t="s">
        <v>30</v>
      </c>
      <c r="D29" t="s">
        <v>197</v>
      </c>
      <c r="E29" t="s">
        <v>271</v>
      </c>
      <c r="F29" t="s">
        <v>675</v>
      </c>
      <c r="G29" t="s">
        <v>936</v>
      </c>
      <c r="H29" t="s">
        <v>1051</v>
      </c>
    </row>
    <row r="30" spans="1:8" x14ac:dyDescent="0.25">
      <c r="A30" s="1">
        <v>29</v>
      </c>
      <c r="B30" s="2" t="str">
        <f>HYPERLINK("http://product.dangdang.com/27849730.html", "我的神奇马桶（奇思妙趣三部曲）（全3册）")</f>
        <v>我的神奇马桶（奇思妙趣三部曲）（全3册）</v>
      </c>
      <c r="C30" t="s">
        <v>31</v>
      </c>
      <c r="D30" t="s">
        <v>190</v>
      </c>
      <c r="E30" t="s">
        <v>293</v>
      </c>
      <c r="F30" t="s">
        <v>676</v>
      </c>
      <c r="G30" t="s">
        <v>937</v>
      </c>
      <c r="H30" t="s">
        <v>1049</v>
      </c>
    </row>
    <row r="31" spans="1:8" x14ac:dyDescent="0.25">
      <c r="A31" s="1">
        <v>30</v>
      </c>
      <c r="B31" s="2" t="str">
        <f>HYPERLINK("http://product.dangdang.com/23426498.html", "小兔汤姆旅行版（全26册）")</f>
        <v>小兔汤姆旅行版（全26册）</v>
      </c>
      <c r="C31" t="s">
        <v>32</v>
      </c>
      <c r="D31" t="s">
        <v>207</v>
      </c>
      <c r="E31" t="s">
        <v>294</v>
      </c>
      <c r="F31" t="s">
        <v>677</v>
      </c>
      <c r="G31" t="s">
        <v>936</v>
      </c>
      <c r="H31" t="s">
        <v>1049</v>
      </c>
    </row>
    <row r="32" spans="1:8" x14ac:dyDescent="0.25">
      <c r="A32" s="1">
        <v>31</v>
      </c>
      <c r="B32" s="2" t="str">
        <f>HYPERLINK("http://product.dangdang.com/25247886.html", "学会爱自己（全20册安全意识+勇敢表达+情绪管理+自我激励）（教孩子免受性侵犯！学会自我保护、自我管理，懂得自我悦纳、自我激励！儿童自我保护意识、行为习惯培养绘本！）？")</f>
        <v>学会爱自己（全20册安全意识+勇敢表达+情绪管理+自我激励）（教孩子免受性侵犯！学会自我保护、自我管理，懂得自我悦纳、自我激励！儿童自我保护意识、行为习惯培养绘本！）？</v>
      </c>
      <c r="C32" t="s">
        <v>33</v>
      </c>
      <c r="D32" t="s">
        <v>192</v>
      </c>
      <c r="E32" t="s">
        <v>295</v>
      </c>
      <c r="F32" t="s">
        <v>678</v>
      </c>
      <c r="G32" t="s">
        <v>938</v>
      </c>
      <c r="H32" t="s">
        <v>1049</v>
      </c>
    </row>
    <row r="33" spans="1:8" x14ac:dyDescent="0.25">
      <c r="A33" s="1">
        <v>32</v>
      </c>
      <c r="B33" s="2" t="str">
        <f>HYPERLINK("http://product.dangdang.com/25315718.html", "成语故事（全20册）（绘本版）")</f>
        <v>成语故事（全20册）（绘本版）</v>
      </c>
      <c r="C33" t="s">
        <v>26</v>
      </c>
      <c r="D33" t="s">
        <v>208</v>
      </c>
      <c r="E33" t="s">
        <v>296</v>
      </c>
      <c r="F33" t="s">
        <v>679</v>
      </c>
      <c r="G33" t="s">
        <v>939</v>
      </c>
      <c r="H33" t="s">
        <v>1049</v>
      </c>
    </row>
    <row r="34" spans="1:8" x14ac:dyDescent="0.25">
      <c r="A34" s="1">
        <v>33</v>
      </c>
      <c r="B34" s="2" t="str">
        <f>HYPERLINK("http://product.dangdang.com/23475700.html", "野兽国 （凯迪克金奖绘本，莫里斯桑达克代表品）")</f>
        <v>野兽国 （凯迪克金奖绘本，莫里斯桑达克代表品）</v>
      </c>
      <c r="C34" t="s">
        <v>34</v>
      </c>
      <c r="D34" t="s">
        <v>190</v>
      </c>
      <c r="E34" t="s">
        <v>297</v>
      </c>
      <c r="F34" t="s">
        <v>680</v>
      </c>
      <c r="G34" t="s">
        <v>707</v>
      </c>
      <c r="H34" t="s">
        <v>1049</v>
      </c>
    </row>
    <row r="35" spans="1:8" x14ac:dyDescent="0.25">
      <c r="A35" s="1">
        <v>34</v>
      </c>
      <c r="B35" s="2" t="str">
        <f>HYPERLINK("http://product.dangdang.com/25246337.html", "小威向前冲")</f>
        <v>小威向前冲</v>
      </c>
      <c r="C35" t="s">
        <v>35</v>
      </c>
      <c r="D35" t="s">
        <v>190</v>
      </c>
      <c r="E35" t="s">
        <v>298</v>
      </c>
      <c r="F35" t="s">
        <v>680</v>
      </c>
      <c r="G35" t="s">
        <v>707</v>
      </c>
      <c r="H35" t="s">
        <v>1049</v>
      </c>
    </row>
    <row r="36" spans="1:8" x14ac:dyDescent="0.25">
      <c r="A36" s="1">
        <v>35</v>
      </c>
      <c r="B36" s="2" t="str">
        <f>HYPERLINK("http://product.dangdang.com/25102405.html", "把坏脾气收起来")</f>
        <v>把坏脾气收起来</v>
      </c>
      <c r="C36" t="s">
        <v>25</v>
      </c>
      <c r="D36" t="s">
        <v>204</v>
      </c>
      <c r="E36" t="s">
        <v>299</v>
      </c>
      <c r="F36" t="s">
        <v>681</v>
      </c>
      <c r="G36" t="s">
        <v>707</v>
      </c>
      <c r="H36" t="s">
        <v>1055</v>
      </c>
    </row>
    <row r="37" spans="1:8" x14ac:dyDescent="0.25">
      <c r="A37" s="1">
        <v>36</v>
      </c>
      <c r="B37" s="2" t="str">
        <f>HYPERLINK("http://product.dangdang.com/23967003.html", "遇见美好系列（第1辑，全8册）")</f>
        <v>遇见美好系列（第1辑，全8册）</v>
      </c>
      <c r="C37" t="s">
        <v>36</v>
      </c>
      <c r="D37" t="s">
        <v>195</v>
      </c>
      <c r="E37" t="s">
        <v>300</v>
      </c>
      <c r="F37" t="s">
        <v>682</v>
      </c>
      <c r="G37" t="s">
        <v>940</v>
      </c>
      <c r="H37" t="s">
        <v>1049</v>
      </c>
    </row>
    <row r="38" spans="1:8" x14ac:dyDescent="0.25">
      <c r="A38" s="1">
        <v>37</v>
      </c>
      <c r="B38" s="2" t="str">
        <f>HYPERLINK("http://product.dangdang.com/25323286.html", "落叶跳舞（2018版 秋季主题阅读首选）")</f>
        <v>落叶跳舞（2018版 秋季主题阅读首选）</v>
      </c>
      <c r="C38" t="s">
        <v>37</v>
      </c>
      <c r="D38" t="s">
        <v>197</v>
      </c>
      <c r="E38" t="s">
        <v>301</v>
      </c>
      <c r="F38" t="s">
        <v>683</v>
      </c>
      <c r="G38" t="s">
        <v>906</v>
      </c>
      <c r="H38" t="s">
        <v>1051</v>
      </c>
    </row>
    <row r="39" spans="1:8" x14ac:dyDescent="0.25">
      <c r="A39" s="1">
        <v>38</v>
      </c>
      <c r="B39" s="2" t="str">
        <f>HYPERLINK("http://product.dangdang.com/25243621.html", "14只老鼠全集（全12册）")</f>
        <v>14只老鼠全集（全12册）</v>
      </c>
      <c r="C39" t="s">
        <v>10</v>
      </c>
      <c r="D39" t="s">
        <v>203</v>
      </c>
      <c r="E39" t="s">
        <v>302</v>
      </c>
      <c r="F39" t="s">
        <v>684</v>
      </c>
      <c r="G39" t="s">
        <v>941</v>
      </c>
      <c r="H39" t="s">
        <v>1049</v>
      </c>
    </row>
    <row r="40" spans="1:8" x14ac:dyDescent="0.25">
      <c r="A40" s="1">
        <v>39</v>
      </c>
      <c r="B40" s="2" t="str">
        <f>HYPERLINK("http://product.dangdang.com/25311931.html", "彩虹色的花")</f>
        <v>彩虹色的花</v>
      </c>
      <c r="C40" t="s">
        <v>24</v>
      </c>
      <c r="D40" t="s">
        <v>201</v>
      </c>
      <c r="E40" t="s">
        <v>303</v>
      </c>
      <c r="F40" t="s">
        <v>685</v>
      </c>
      <c r="G40" t="s">
        <v>859</v>
      </c>
      <c r="H40" t="s">
        <v>1049</v>
      </c>
    </row>
    <row r="41" spans="1:8" x14ac:dyDescent="0.25">
      <c r="A41" s="1">
        <v>40</v>
      </c>
      <c r="B41" s="2" t="str">
        <f>HYPERLINK("http://product.dangdang.com/25352678.html", "胡萝卜的种子")</f>
        <v>胡萝卜的种子</v>
      </c>
      <c r="C41" t="s">
        <v>15</v>
      </c>
      <c r="D41" t="s">
        <v>209</v>
      </c>
      <c r="E41" t="s">
        <v>304</v>
      </c>
      <c r="F41" t="s">
        <v>686</v>
      </c>
      <c r="G41" t="s">
        <v>942</v>
      </c>
      <c r="H41" t="s">
        <v>1056</v>
      </c>
    </row>
    <row r="42" spans="1:8" x14ac:dyDescent="0.25">
      <c r="A42" s="1">
        <v>41</v>
      </c>
      <c r="B42" s="2" t="str">
        <f>HYPERLINK("http://product.dangdang.com/24136647.html", "大卫不可以+大卫上学去+大卫惹麻烦+圣诞节到了（大卫系列全4册）")</f>
        <v>大卫不可以+大卫上学去+大卫惹麻烦+圣诞节到了（大卫系列全4册）</v>
      </c>
      <c r="C42" t="s">
        <v>38</v>
      </c>
      <c r="D42" t="s">
        <v>200</v>
      </c>
      <c r="E42" t="s">
        <v>305</v>
      </c>
      <c r="F42" t="s">
        <v>687</v>
      </c>
      <c r="G42" t="s">
        <v>943</v>
      </c>
      <c r="H42" t="s">
        <v>1057</v>
      </c>
    </row>
    <row r="43" spans="1:8" x14ac:dyDescent="0.25">
      <c r="A43" s="1">
        <v>42</v>
      </c>
      <c r="B43" s="2" t="str">
        <f>HYPERLINK("http://product.dangdang.com/23509394.html", "是谁嗯嗯在我的头上")</f>
        <v>是谁嗯嗯在我的头上</v>
      </c>
      <c r="C43" t="s">
        <v>39</v>
      </c>
      <c r="D43" t="s">
        <v>205</v>
      </c>
      <c r="E43" t="s">
        <v>306</v>
      </c>
      <c r="F43" t="s">
        <v>688</v>
      </c>
      <c r="G43" t="s">
        <v>944</v>
      </c>
      <c r="H43" t="s">
        <v>1055</v>
      </c>
    </row>
    <row r="44" spans="1:8" x14ac:dyDescent="0.25">
      <c r="A44" s="1">
        <v>43</v>
      </c>
      <c r="B44" s="2" t="str">
        <f>HYPERLINK("http://product.dangdang.com/22639104.html", "彩色世界童话全集（全60册）")</f>
        <v>彩色世界童话全集（全60册）</v>
      </c>
      <c r="C44" t="s">
        <v>40</v>
      </c>
      <c r="E44" t="s">
        <v>307</v>
      </c>
      <c r="F44" t="s">
        <v>689</v>
      </c>
      <c r="G44" t="s">
        <v>945</v>
      </c>
      <c r="H44" t="s">
        <v>1049</v>
      </c>
    </row>
    <row r="45" spans="1:8" x14ac:dyDescent="0.25">
      <c r="A45" s="1">
        <v>44</v>
      </c>
      <c r="B45" s="2" t="str">
        <f>HYPERLINK("http://product.dangdang.com/25536631.html", "爱上幼儿园（精装全6册）")</f>
        <v>爱上幼儿园（精装全6册）</v>
      </c>
      <c r="C45" t="s">
        <v>41</v>
      </c>
      <c r="D45" t="s">
        <v>204</v>
      </c>
      <c r="E45" t="s">
        <v>308</v>
      </c>
      <c r="F45" t="s">
        <v>690</v>
      </c>
      <c r="G45" t="s">
        <v>946</v>
      </c>
      <c r="H45" t="s">
        <v>1049</v>
      </c>
    </row>
    <row r="46" spans="1:8" x14ac:dyDescent="0.25">
      <c r="A46" s="1">
        <v>45</v>
      </c>
      <c r="B46" s="2" t="str">
        <f>HYPERLINK("http://product.dangdang.com/25176229.html", "月亮的味道（精装）")</f>
        <v>月亮的味道（精装）</v>
      </c>
      <c r="C46" t="s">
        <v>42</v>
      </c>
      <c r="D46" t="s">
        <v>201</v>
      </c>
      <c r="E46" t="s">
        <v>309</v>
      </c>
      <c r="F46" t="s">
        <v>691</v>
      </c>
      <c r="G46" t="s">
        <v>674</v>
      </c>
      <c r="H46" t="s">
        <v>1053</v>
      </c>
    </row>
    <row r="47" spans="1:8" x14ac:dyDescent="0.25">
      <c r="A47" s="1">
        <v>46</v>
      </c>
      <c r="B47" s="2" t="str">
        <f>HYPERLINK("http://product.dangdang.com/23604582.html", "乌鸦面包店（全5册）")</f>
        <v>乌鸦面包店（全5册）</v>
      </c>
      <c r="C47" t="s">
        <v>43</v>
      </c>
      <c r="D47" t="s">
        <v>202</v>
      </c>
      <c r="E47" t="s">
        <v>310</v>
      </c>
      <c r="F47" t="s">
        <v>692</v>
      </c>
      <c r="G47" t="s">
        <v>947</v>
      </c>
      <c r="H47" t="s">
        <v>1049</v>
      </c>
    </row>
    <row r="48" spans="1:8" x14ac:dyDescent="0.25">
      <c r="A48" s="1">
        <v>47</v>
      </c>
      <c r="B48" s="2" t="str">
        <f>HYPERLINK("http://product.dangdang.com/27859288.html", "深见春夫超级想象力图画书（全15册）")</f>
        <v>深见春夫超级想象力图画书（全15册）</v>
      </c>
      <c r="C48" t="s">
        <v>44</v>
      </c>
      <c r="D48" t="s">
        <v>210</v>
      </c>
      <c r="E48" t="s">
        <v>311</v>
      </c>
      <c r="F48" t="s">
        <v>693</v>
      </c>
      <c r="G48" t="s">
        <v>948</v>
      </c>
      <c r="H48" t="s">
        <v>1049</v>
      </c>
    </row>
    <row r="49" spans="1:8" x14ac:dyDescent="0.25">
      <c r="A49" s="1">
        <v>48</v>
      </c>
      <c r="B49" s="2" t="str">
        <f>HYPERLINK("http://product.dangdang.com/23633727.html", "花婆婆")</f>
        <v>花婆婆</v>
      </c>
      <c r="C49" t="s">
        <v>38</v>
      </c>
      <c r="D49" t="s">
        <v>205</v>
      </c>
      <c r="E49" t="s">
        <v>312</v>
      </c>
      <c r="F49" t="s">
        <v>694</v>
      </c>
      <c r="G49" t="s">
        <v>870</v>
      </c>
      <c r="H49" t="s">
        <v>1049</v>
      </c>
    </row>
    <row r="50" spans="1:8" x14ac:dyDescent="0.25">
      <c r="A50" s="1">
        <v>49</v>
      </c>
      <c r="B50" s="2" t="str">
        <f>HYPERLINK("http://product.dangdang.com/25176540.html", "花格子大象艾玛经典绘本系列（套装全6册）")</f>
        <v>花格子大象艾玛经典绘本系列（套装全6册）</v>
      </c>
      <c r="C50" t="s">
        <v>42</v>
      </c>
      <c r="D50" t="s">
        <v>195</v>
      </c>
      <c r="E50" t="s">
        <v>275</v>
      </c>
      <c r="F50" t="s">
        <v>695</v>
      </c>
      <c r="G50" t="s">
        <v>949</v>
      </c>
      <c r="H50" t="s">
        <v>1049</v>
      </c>
    </row>
    <row r="51" spans="1:8" x14ac:dyDescent="0.25">
      <c r="A51" s="1">
        <v>50</v>
      </c>
      <c r="B51" s="2" t="str">
        <f>HYPERLINK("http://product.dangdang.com/25108090.html", "活了100万次的猫（珍藏版）")</f>
        <v>活了100万次的猫（珍藏版）</v>
      </c>
      <c r="C51" t="s">
        <v>45</v>
      </c>
      <c r="D51" t="s">
        <v>203</v>
      </c>
      <c r="E51" t="s">
        <v>313</v>
      </c>
      <c r="F51" t="s">
        <v>696</v>
      </c>
      <c r="G51" t="s">
        <v>707</v>
      </c>
      <c r="H51" t="s">
        <v>1058</v>
      </c>
    </row>
    <row r="52" spans="1:8" x14ac:dyDescent="0.25">
      <c r="A52" s="1">
        <v>51</v>
      </c>
      <c r="B52" s="2" t="str">
        <f>HYPERLINK("http://product.dangdang.com/25169361.html", "犟龟")</f>
        <v>犟龟</v>
      </c>
      <c r="C52" t="s">
        <v>42</v>
      </c>
      <c r="D52" t="s">
        <v>201</v>
      </c>
      <c r="E52" t="s">
        <v>314</v>
      </c>
      <c r="F52" t="s">
        <v>697</v>
      </c>
      <c r="G52" t="s">
        <v>707</v>
      </c>
      <c r="H52" t="s">
        <v>1053</v>
      </c>
    </row>
    <row r="53" spans="1:8" x14ac:dyDescent="0.25">
      <c r="A53" s="1">
        <v>52</v>
      </c>
      <c r="B53" s="2" t="str">
        <f>HYPERLINK("http://product.dangdang.com/25270073.html", "成长的味道・香味互动绘本（精装全7册）日本绘本大奖得主、千万级别畅销书作家木村裕一等人联袂打造")</f>
        <v>成长的味道・香味互动绘本（精装全7册）日本绘本大奖得主、千万级别畅销书作家木村裕一等人联袂打造</v>
      </c>
      <c r="C53" t="s">
        <v>46</v>
      </c>
      <c r="D53" t="s">
        <v>211</v>
      </c>
      <c r="E53" t="s">
        <v>315</v>
      </c>
      <c r="F53" t="s">
        <v>698</v>
      </c>
      <c r="G53" t="s">
        <v>824</v>
      </c>
      <c r="H53" t="s">
        <v>1049</v>
      </c>
    </row>
    <row r="54" spans="1:8" x14ac:dyDescent="0.25">
      <c r="A54" s="1">
        <v>53</v>
      </c>
      <c r="B54" s="2" t="str">
        <f>HYPERLINK("http://product.dangdang.com/22608209.html", "最美的法布尔昆虫记（1-12）")</f>
        <v>最美的法布尔昆虫记（1-12）</v>
      </c>
      <c r="C54" t="s">
        <v>47</v>
      </c>
      <c r="D54" t="s">
        <v>202</v>
      </c>
      <c r="E54" t="s">
        <v>316</v>
      </c>
      <c r="F54" t="s">
        <v>699</v>
      </c>
      <c r="G54" t="s">
        <v>950</v>
      </c>
      <c r="H54" t="s">
        <v>1049</v>
      </c>
    </row>
    <row r="55" spans="1:8" x14ac:dyDescent="0.25">
      <c r="A55" s="1">
        <v>54</v>
      </c>
      <c r="B55" s="2" t="str">
        <f>HYPERLINK("http://product.dangdang.com/23329837.html", "小熊和最好的爸爸（全7册）（精装版）")</f>
        <v>小熊和最好的爸爸（全7册）（精装版）</v>
      </c>
      <c r="C55" t="s">
        <v>48</v>
      </c>
      <c r="D55" t="s">
        <v>190</v>
      </c>
      <c r="E55" t="s">
        <v>317</v>
      </c>
      <c r="F55" t="s">
        <v>677</v>
      </c>
      <c r="G55" t="s">
        <v>936</v>
      </c>
      <c r="H55" t="s">
        <v>1049</v>
      </c>
    </row>
    <row r="56" spans="1:8" x14ac:dyDescent="0.25">
      <c r="A56" s="1">
        <v>55</v>
      </c>
      <c r="B56" s="2" t="str">
        <f>HYPERLINK("http://product.dangdang.com/25316984.html", "一口袋的吻")</f>
        <v>一口袋的吻</v>
      </c>
      <c r="C56" t="s">
        <v>49</v>
      </c>
      <c r="D56" t="s">
        <v>190</v>
      </c>
      <c r="E56" t="s">
        <v>318</v>
      </c>
      <c r="F56" t="s">
        <v>680</v>
      </c>
      <c r="G56" t="s">
        <v>707</v>
      </c>
      <c r="H56" t="s">
        <v>1049</v>
      </c>
    </row>
    <row r="57" spans="1:8" x14ac:dyDescent="0.25">
      <c r="A57" s="1">
        <v>56</v>
      </c>
      <c r="B57" s="2" t="str">
        <f>HYPERLINK("http://product.dangdang.com/25583529.html", "青蛙弗洛格的成长故事第一辑（全12册）")</f>
        <v>青蛙弗洛格的成长故事第一辑（全12册）</v>
      </c>
      <c r="C57" t="s">
        <v>20</v>
      </c>
      <c r="D57" t="s">
        <v>212</v>
      </c>
      <c r="E57" t="s">
        <v>279</v>
      </c>
      <c r="F57" t="s">
        <v>700</v>
      </c>
      <c r="G57" t="s">
        <v>698</v>
      </c>
      <c r="H57" t="s">
        <v>1049</v>
      </c>
    </row>
    <row r="58" spans="1:8" x14ac:dyDescent="0.25">
      <c r="A58" s="1">
        <v>57</v>
      </c>
      <c r="B58" s="2" t="str">
        <f>HYPERLINK("http://product.dangdang.com/25280355.html", "神奇校车・人文版（全3册）")</f>
        <v>神奇校车・人文版（全3册）</v>
      </c>
      <c r="C58" t="s">
        <v>50</v>
      </c>
      <c r="D58" t="s">
        <v>190</v>
      </c>
      <c r="E58" t="s">
        <v>319</v>
      </c>
      <c r="F58" t="s">
        <v>701</v>
      </c>
      <c r="G58" t="s">
        <v>731</v>
      </c>
      <c r="H58" t="s">
        <v>1049</v>
      </c>
    </row>
    <row r="59" spans="1:8" x14ac:dyDescent="0.25">
      <c r="A59" s="1">
        <v>58</v>
      </c>
      <c r="B59" s="2" t="str">
        <f>HYPERLINK("http://product.dangdang.com/27852074.html", "斯凯瑞金色童书・故事经典（百年诞辰纪念版，全8册）")</f>
        <v>斯凯瑞金色童书・故事经典（百年诞辰纪念版，全8册）</v>
      </c>
      <c r="C59" t="s">
        <v>51</v>
      </c>
      <c r="D59" t="s">
        <v>190</v>
      </c>
      <c r="E59" t="s">
        <v>320</v>
      </c>
      <c r="F59" t="s">
        <v>659</v>
      </c>
      <c r="G59" t="s">
        <v>927</v>
      </c>
      <c r="H59" t="s">
        <v>1049</v>
      </c>
    </row>
    <row r="60" spans="1:8" x14ac:dyDescent="0.25">
      <c r="A60" s="1">
        <v>59</v>
      </c>
      <c r="B60" s="2" t="str">
        <f>HYPERLINK("http://product.dangdang.com/25345745.html", "老鼠娶新娘（2018版）")</f>
        <v>老鼠娶新娘（2018版）</v>
      </c>
      <c r="C60" t="s">
        <v>52</v>
      </c>
      <c r="D60" t="s">
        <v>197</v>
      </c>
      <c r="E60" t="s">
        <v>321</v>
      </c>
      <c r="F60" t="s">
        <v>702</v>
      </c>
      <c r="G60" t="s">
        <v>866</v>
      </c>
      <c r="H60" t="s">
        <v>1059</v>
      </c>
    </row>
    <row r="61" spans="1:8" x14ac:dyDescent="0.25">
      <c r="A61" s="1">
        <v>60</v>
      </c>
      <c r="B61" s="2" t="str">
        <f>HYPERLINK("http://product.dangdang.com/27898065.html", "好想出去玩・英国经典想象力绘本：（全7册）")</f>
        <v>好想出去玩・英国经典想象力绘本：（全7册）</v>
      </c>
      <c r="C61" t="s">
        <v>53</v>
      </c>
      <c r="D61" t="s">
        <v>213</v>
      </c>
      <c r="E61" t="s">
        <v>322</v>
      </c>
      <c r="F61" t="s">
        <v>703</v>
      </c>
      <c r="G61" t="s">
        <v>951</v>
      </c>
      <c r="H61" t="s">
        <v>1049</v>
      </c>
    </row>
    <row r="62" spans="1:8" x14ac:dyDescent="0.25">
      <c r="A62" s="1">
        <v>61</v>
      </c>
      <c r="B62" s="2" t="str">
        <f>HYPERLINK("http://product.dangdang.com/25098168.html", "红帽子艾米莉（共24册） 法国经典畅销绘本，助孩子轻松解决成长问题")</f>
        <v>红帽子艾米莉（共24册） 法国经典畅销绘本，助孩子轻松解决成长问题</v>
      </c>
      <c r="C62" t="s">
        <v>54</v>
      </c>
      <c r="D62" t="s">
        <v>211</v>
      </c>
      <c r="E62" t="s">
        <v>323</v>
      </c>
      <c r="F62" t="s">
        <v>704</v>
      </c>
      <c r="G62" t="s">
        <v>952</v>
      </c>
      <c r="H62" t="s">
        <v>1060</v>
      </c>
    </row>
    <row r="63" spans="1:8" x14ac:dyDescent="0.25">
      <c r="A63" s="1">
        <v>62</v>
      </c>
      <c r="B63" s="2" t="str">
        <f>HYPERLINK("http://product.dangdang.com/23234814.html", "爱打嗝的斑马（精装）")</f>
        <v>爱打嗝的斑马（精装）</v>
      </c>
      <c r="C63" t="s">
        <v>21</v>
      </c>
      <c r="D63" t="s">
        <v>200</v>
      </c>
      <c r="E63" t="s">
        <v>324</v>
      </c>
      <c r="F63" t="s">
        <v>705</v>
      </c>
      <c r="G63" t="s">
        <v>953</v>
      </c>
      <c r="H63" t="s">
        <v>1049</v>
      </c>
    </row>
    <row r="64" spans="1:8" x14ac:dyDescent="0.25">
      <c r="A64" s="1">
        <v>63</v>
      </c>
      <c r="B64" s="2" t="str">
        <f>HYPERLINK("http://product.dangdang.com/22545142.html", "古利和古拉系列（1-7）")</f>
        <v>古利和古拉系列（1-7）</v>
      </c>
      <c r="C64" t="s">
        <v>55</v>
      </c>
      <c r="D64" t="s">
        <v>189</v>
      </c>
      <c r="E64" t="s">
        <v>325</v>
      </c>
      <c r="F64" t="s">
        <v>651</v>
      </c>
      <c r="G64" t="s">
        <v>659</v>
      </c>
      <c r="H64" t="s">
        <v>1049</v>
      </c>
    </row>
    <row r="65" spans="1:8" x14ac:dyDescent="0.25">
      <c r="A65" s="1">
        <v>64</v>
      </c>
      <c r="B65" s="2" t="str">
        <f>HYPERLINK("http://product.dangdang.com/22886330.html", "大脚丫跳芭蕾系列（套装全4册 跳芭蕾+学芭蕾+玻璃鞋+游巴黎）")</f>
        <v>大脚丫跳芭蕾系列（套装全4册 跳芭蕾+学芭蕾+玻璃鞋+游巴黎）</v>
      </c>
      <c r="C65" t="s">
        <v>56</v>
      </c>
      <c r="D65" t="s">
        <v>205</v>
      </c>
      <c r="E65" t="s">
        <v>326</v>
      </c>
      <c r="F65" t="s">
        <v>706</v>
      </c>
      <c r="G65" t="s">
        <v>954</v>
      </c>
      <c r="H65" t="s">
        <v>1049</v>
      </c>
    </row>
    <row r="66" spans="1:8" x14ac:dyDescent="0.25">
      <c r="A66" s="1">
        <v>65</v>
      </c>
      <c r="B66" s="2" t="str">
        <f>HYPERLINK("http://product.dangdang.com/25265074.html", "小鸡鸡的故事+乳房的故事（全2册，性教育套装2018版）")</f>
        <v>小鸡鸡的故事+乳房的故事（全2册，性教育套装2018版）</v>
      </c>
      <c r="C66" t="s">
        <v>57</v>
      </c>
      <c r="D66" t="s">
        <v>214</v>
      </c>
      <c r="E66" t="s">
        <v>327</v>
      </c>
      <c r="F66" t="s">
        <v>707</v>
      </c>
      <c r="G66" t="s">
        <v>700</v>
      </c>
      <c r="H66" t="s">
        <v>1049</v>
      </c>
    </row>
    <row r="67" spans="1:8" x14ac:dyDescent="0.25">
      <c r="A67" s="1">
        <v>66</v>
      </c>
      <c r="B67" s="2" t="str">
        <f>HYPERLINK("http://product.dangdang.com/23485462.html", "大卫不可以+大卫上学去+大卫惹麻烦（大卫系列全3册）")</f>
        <v>大卫不可以+大卫上学去+大卫惹麻烦（大卫系列全3册）</v>
      </c>
      <c r="C67" t="s">
        <v>27</v>
      </c>
      <c r="D67" t="s">
        <v>205</v>
      </c>
      <c r="E67" t="s">
        <v>305</v>
      </c>
      <c r="F67" t="s">
        <v>708</v>
      </c>
      <c r="G67" t="s">
        <v>955</v>
      </c>
      <c r="H67" t="s">
        <v>1054</v>
      </c>
    </row>
    <row r="68" spans="1:8" x14ac:dyDescent="0.25">
      <c r="A68" s="1">
        <v>67</v>
      </c>
      <c r="B68" s="2" t="str">
        <f>HYPERLINK("http://product.dangdang.com/27869171.html", "10只小青蛙系列（套装18册）")</f>
        <v>10只小青蛙系列（套装18册）</v>
      </c>
      <c r="C68" t="s">
        <v>58</v>
      </c>
      <c r="D68" t="s">
        <v>212</v>
      </c>
      <c r="E68" t="s">
        <v>328</v>
      </c>
      <c r="F68" t="s">
        <v>709</v>
      </c>
      <c r="G68" t="s">
        <v>956</v>
      </c>
      <c r="H68" t="s">
        <v>1049</v>
      </c>
    </row>
    <row r="69" spans="1:8" x14ac:dyDescent="0.25">
      <c r="A69" s="1">
        <v>68</v>
      </c>
      <c r="B69" s="2" t="str">
        <f>HYPERLINK("http://product.dangdang.com/20812025.html", "暖暖心绘本（全四辑19本）")</f>
        <v>暖暖心绘本（全四辑19本）</v>
      </c>
      <c r="C69" t="s">
        <v>59</v>
      </c>
      <c r="D69" t="s">
        <v>199</v>
      </c>
      <c r="E69" t="s">
        <v>329</v>
      </c>
      <c r="F69" t="s">
        <v>710</v>
      </c>
      <c r="G69" t="s">
        <v>957</v>
      </c>
      <c r="H69" t="s">
        <v>1049</v>
      </c>
    </row>
    <row r="70" spans="1:8" x14ac:dyDescent="0.25">
      <c r="A70" s="1">
        <v>69</v>
      </c>
      <c r="B70" s="2" t="str">
        <f>HYPERLINK("http://product.dangdang.com/26271819.html", "哇！故宫的二十四节气")</f>
        <v>哇！故宫的二十四节气</v>
      </c>
      <c r="C70" t="s">
        <v>60</v>
      </c>
      <c r="D70" t="s">
        <v>195</v>
      </c>
      <c r="E70" t="s">
        <v>330</v>
      </c>
      <c r="F70" t="s">
        <v>711</v>
      </c>
      <c r="G70" t="s">
        <v>958</v>
      </c>
      <c r="H70" t="s">
        <v>1049</v>
      </c>
    </row>
    <row r="71" spans="1:8" x14ac:dyDescent="0.25">
      <c r="A71" s="1">
        <v>70</v>
      </c>
      <c r="B71" s="2" t="str">
        <f>HYPERLINK("http://product.dangdang.com/26910995.html", "铃木绘本3-6岁快乐成长礼盒装（全17册）")</f>
        <v>铃木绘本3-6岁快乐成长礼盒装（全17册）</v>
      </c>
      <c r="C71" t="s">
        <v>31</v>
      </c>
      <c r="D71" t="s">
        <v>215</v>
      </c>
      <c r="E71" t="s">
        <v>331</v>
      </c>
      <c r="F71" t="s">
        <v>712</v>
      </c>
      <c r="G71" t="s">
        <v>959</v>
      </c>
      <c r="H71" t="s">
        <v>1049</v>
      </c>
    </row>
    <row r="72" spans="1:8" x14ac:dyDescent="0.25">
      <c r="A72" s="1">
        <v>71</v>
      </c>
      <c r="B72" s="2" t="str">
        <f>HYPERLINK("http://product.dangdang.com/25225870.html", "信谊世界精选图画书・青蛙和蟾蜍")</f>
        <v>信谊世界精选图画书・青蛙和蟾蜍</v>
      </c>
      <c r="C72" t="s">
        <v>61</v>
      </c>
      <c r="D72" t="s">
        <v>193</v>
      </c>
      <c r="E72" t="s">
        <v>332</v>
      </c>
      <c r="F72" t="s">
        <v>713</v>
      </c>
      <c r="G72" t="s">
        <v>790</v>
      </c>
      <c r="H72" t="s">
        <v>1061</v>
      </c>
    </row>
    <row r="73" spans="1:8" x14ac:dyDescent="0.25">
      <c r="A73" s="1">
        <v>72</v>
      </c>
      <c r="B73" s="2" t="str">
        <f>HYPERLINK("http://product.dangdang.com/23211544.html", "不一样的卡梅拉动漫绘本（1-12）")</f>
        <v>不一样的卡梅拉动漫绘本（1-12）</v>
      </c>
      <c r="C73" t="s">
        <v>62</v>
      </c>
      <c r="D73" t="s">
        <v>201</v>
      </c>
      <c r="E73" t="s">
        <v>333</v>
      </c>
      <c r="F73" t="s">
        <v>658</v>
      </c>
      <c r="G73" t="s">
        <v>679</v>
      </c>
      <c r="H73" t="s">
        <v>1049</v>
      </c>
    </row>
    <row r="74" spans="1:8" x14ac:dyDescent="0.25">
      <c r="A74" s="1">
        <v>73</v>
      </c>
      <c r="B74" s="2" t="str">
        <f>HYPERLINK("http://product.dangdang.com/25157364.html", "全景式图画书 开车出发系列（共7册）")</f>
        <v>全景式图画书 开车出发系列（共7册）</v>
      </c>
      <c r="C74" t="s">
        <v>25</v>
      </c>
      <c r="D74" t="s">
        <v>201</v>
      </c>
      <c r="E74" t="s">
        <v>334</v>
      </c>
      <c r="F74" t="s">
        <v>714</v>
      </c>
      <c r="G74" t="s">
        <v>951</v>
      </c>
      <c r="H74" t="s">
        <v>1053</v>
      </c>
    </row>
    <row r="75" spans="1:8" x14ac:dyDescent="0.25">
      <c r="A75" s="1">
        <v>74</v>
      </c>
      <c r="B75" s="2" t="str">
        <f>HYPERLINK("http://product.dangdang.com/25478039.html", "一古拉的岔路口冒险：全3册")</f>
        <v>一古拉的岔路口冒险：全3册</v>
      </c>
      <c r="C75" t="s">
        <v>49</v>
      </c>
      <c r="D75" t="s">
        <v>213</v>
      </c>
      <c r="E75" t="s">
        <v>335</v>
      </c>
      <c r="F75" t="s">
        <v>715</v>
      </c>
      <c r="G75" t="s">
        <v>857</v>
      </c>
      <c r="H75" t="s">
        <v>1049</v>
      </c>
    </row>
    <row r="76" spans="1:8" x14ac:dyDescent="0.25">
      <c r="A76" s="1">
        <v>75</v>
      </c>
      <c r="B76" s="2" t="str">
        <f>HYPERLINK("http://product.dangdang.com/27882633.html", "我们的历史 幼儿趣味中国历史绘本 套装共10册")</f>
        <v>我们的历史 幼儿趣味中国历史绘本 套装共10册</v>
      </c>
      <c r="C76" t="s">
        <v>63</v>
      </c>
      <c r="D76" t="s">
        <v>193</v>
      </c>
      <c r="E76" t="s">
        <v>336</v>
      </c>
      <c r="F76" t="s">
        <v>716</v>
      </c>
      <c r="G76" t="s">
        <v>960</v>
      </c>
      <c r="H76" t="s">
        <v>1062</v>
      </c>
    </row>
    <row r="77" spans="1:8" x14ac:dyDescent="0.25">
      <c r="A77" s="1">
        <v>76</v>
      </c>
      <c r="B77" s="2" t="str">
        <f>HYPERLINK("http://product.dangdang.com/27892216.html", "我爱幼儿园系列（第3版：《我爱幼儿园》《幼儿园的一天》《幼儿园我来啦》）")</f>
        <v>我爱幼儿园系列（第3版：《我爱幼儿园》《幼儿园的一天》《幼儿园我来啦》）</v>
      </c>
      <c r="C77" t="s">
        <v>63</v>
      </c>
      <c r="D77" t="s">
        <v>204</v>
      </c>
      <c r="E77" t="s">
        <v>337</v>
      </c>
      <c r="F77" t="s">
        <v>717</v>
      </c>
      <c r="G77" t="s">
        <v>961</v>
      </c>
      <c r="H77" t="s">
        <v>1049</v>
      </c>
    </row>
    <row r="78" spans="1:8" x14ac:dyDescent="0.25">
      <c r="A78" s="1">
        <v>77</v>
      </c>
      <c r="B78" s="2" t="str">
        <f>HYPERLINK("http://product.dangdang.com/24194575.html", "在教室说错了没关系")</f>
        <v>在教室说错了没关系</v>
      </c>
      <c r="C78" t="s">
        <v>64</v>
      </c>
      <c r="D78" t="s">
        <v>192</v>
      </c>
      <c r="E78" t="s">
        <v>338</v>
      </c>
      <c r="F78" t="s">
        <v>688</v>
      </c>
      <c r="G78" t="s">
        <v>707</v>
      </c>
      <c r="H78" t="s">
        <v>1055</v>
      </c>
    </row>
    <row r="79" spans="1:8" x14ac:dyDescent="0.25">
      <c r="A79" s="1">
        <v>78</v>
      </c>
      <c r="B79" s="2" t="str">
        <f>HYPERLINK("http://product.dangdang.com/25306719.html", "信谊世界精选图画书-母鸡萝丝去散步")</f>
        <v>信谊世界精选图画书-母鸡萝丝去散步</v>
      </c>
      <c r="C79" t="s">
        <v>23</v>
      </c>
      <c r="D79" t="s">
        <v>193</v>
      </c>
      <c r="E79" t="s">
        <v>339</v>
      </c>
      <c r="F79" t="s">
        <v>718</v>
      </c>
      <c r="G79" t="s">
        <v>930</v>
      </c>
      <c r="H79" t="s">
        <v>1061</v>
      </c>
    </row>
    <row r="80" spans="1:8" x14ac:dyDescent="0.25">
      <c r="A80" s="1">
        <v>79</v>
      </c>
      <c r="B80" s="2" t="str">
        <f>HYPERLINK("http://product.dangdang.com/25225871.html", "信谊绘本：3-6岁中国传统文化绘本・团圆")</f>
        <v>信谊绘本：3-6岁中国传统文化绘本・团圆</v>
      </c>
      <c r="C80" t="s">
        <v>65</v>
      </c>
      <c r="D80" t="s">
        <v>193</v>
      </c>
      <c r="E80" t="s">
        <v>340</v>
      </c>
      <c r="F80" t="s">
        <v>719</v>
      </c>
      <c r="G80" t="s">
        <v>692</v>
      </c>
      <c r="H80" t="s">
        <v>1061</v>
      </c>
    </row>
    <row r="81" spans="1:8" x14ac:dyDescent="0.25">
      <c r="A81" s="1">
        <v>80</v>
      </c>
      <c r="B81" s="2" t="str">
        <f>HYPERLINK("http://product.dangdang.com/23533306.html", "不一样的卡梅拉动漫绘本(13-22)")</f>
        <v>不一样的卡梅拉动漫绘本(13-22)</v>
      </c>
      <c r="C81" t="s">
        <v>66</v>
      </c>
      <c r="D81" t="s">
        <v>201</v>
      </c>
      <c r="E81" t="s">
        <v>333</v>
      </c>
      <c r="F81" t="s">
        <v>654</v>
      </c>
      <c r="G81" t="s">
        <v>738</v>
      </c>
      <c r="H81" t="s">
        <v>1049</v>
      </c>
    </row>
    <row r="82" spans="1:8" x14ac:dyDescent="0.25">
      <c r="A82" s="1">
        <v>81</v>
      </c>
      <c r="B82" s="2" t="str">
        <f>HYPERLINK("http://product.dangdang.com/25280799.html", "皮特猫・3~6岁好性格养成书：第二辑（套装共6册）（自信、豁达、友善……荣获19项大奖的好性格榜样，在美国家喻户晓）")</f>
        <v>皮特猫・3~6岁好性格养成书：第二辑（套装共6册）（自信、豁达、友善……荣获19项大奖的好性格榜样，在美国家喻户晓）</v>
      </c>
      <c r="C82" t="s">
        <v>67</v>
      </c>
      <c r="D82" t="s">
        <v>188</v>
      </c>
      <c r="E82" t="s">
        <v>341</v>
      </c>
      <c r="F82" t="s">
        <v>667</v>
      </c>
      <c r="G82" t="s">
        <v>932</v>
      </c>
      <c r="H82" t="s">
        <v>1049</v>
      </c>
    </row>
    <row r="83" spans="1:8" x14ac:dyDescent="0.25">
      <c r="A83" s="1">
        <v>82</v>
      </c>
      <c r="B83" s="2" t="str">
        <f>HYPERLINK("http://product.dangdang.com/25234508.html", "信谊世界精选图画书・好饿的毛毛虫")</f>
        <v>信谊世界精选图画书・好饿的毛毛虫</v>
      </c>
      <c r="C83" t="s">
        <v>65</v>
      </c>
      <c r="D83" t="s">
        <v>193</v>
      </c>
      <c r="E83" t="s">
        <v>342</v>
      </c>
      <c r="F83" t="s">
        <v>720</v>
      </c>
      <c r="G83" t="s">
        <v>962</v>
      </c>
      <c r="H83" t="s">
        <v>1061</v>
      </c>
    </row>
    <row r="84" spans="1:8" x14ac:dyDescent="0.25">
      <c r="A84" s="1">
        <v>83</v>
      </c>
      <c r="B84" s="2" t="str">
        <f>HYPERLINK("http://product.dangdang.com/25572546.html", "宫西达也精选绘本（数学绘本+超人绘本+暖心绘本！第2辑，全5册）")</f>
        <v>宫西达也精选绘本（数学绘本+超人绘本+暖心绘本！第2辑，全5册）</v>
      </c>
      <c r="C84" t="s">
        <v>68</v>
      </c>
      <c r="D84" t="s">
        <v>192</v>
      </c>
      <c r="E84" t="s">
        <v>271</v>
      </c>
      <c r="F84" t="s">
        <v>721</v>
      </c>
      <c r="G84" t="s">
        <v>869</v>
      </c>
      <c r="H84" t="s">
        <v>1049</v>
      </c>
    </row>
    <row r="85" spans="1:8" x14ac:dyDescent="0.25">
      <c r="A85" s="1">
        <v>84</v>
      </c>
      <c r="B85" s="2" t="str">
        <f>HYPERLINK("http://product.dangdang.com/25254721.html", "信谊世界精选图画书・风到哪里去了")</f>
        <v>信谊世界精选图画书・风到哪里去了</v>
      </c>
      <c r="C85" t="s">
        <v>69</v>
      </c>
      <c r="D85" t="s">
        <v>193</v>
      </c>
      <c r="E85" t="s">
        <v>343</v>
      </c>
      <c r="F85" t="s">
        <v>664</v>
      </c>
      <c r="G85" t="s">
        <v>930</v>
      </c>
      <c r="H85" t="s">
        <v>1052</v>
      </c>
    </row>
    <row r="86" spans="1:8" x14ac:dyDescent="0.25">
      <c r="A86" s="1">
        <v>85</v>
      </c>
      <c r="B86" s="2" t="str">
        <f>HYPERLINK("http://product.dangdang.com/24242871.html", "鸭子骑车记")</f>
        <v>鸭子骑车记</v>
      </c>
      <c r="C86" t="s">
        <v>45</v>
      </c>
      <c r="D86" t="s">
        <v>202</v>
      </c>
      <c r="E86" t="s">
        <v>344</v>
      </c>
      <c r="F86" t="s">
        <v>722</v>
      </c>
      <c r="G86" t="s">
        <v>692</v>
      </c>
      <c r="H86" t="s">
        <v>1050</v>
      </c>
    </row>
    <row r="87" spans="1:8" x14ac:dyDescent="0.25">
      <c r="A87" s="1">
        <v>86</v>
      </c>
      <c r="B87" s="2" t="str">
        <f>HYPERLINK("http://product.dangdang.com/27863703.html", "皮特猫・3~6岁好性格养成书：第五辑（套装共6册）（好学、探索、求知……荣获19项大奖的好性格榜样，在美国家喻户晓）")</f>
        <v>皮特猫・3~6岁好性格养成书：第五辑（套装共6册）（好学、探索、求知……荣获19项大奖的好性格榜样，在美国家喻户晓）</v>
      </c>
      <c r="C87" t="s">
        <v>70</v>
      </c>
      <c r="D87" t="s">
        <v>188</v>
      </c>
      <c r="E87" t="s">
        <v>267</v>
      </c>
      <c r="F87" t="s">
        <v>667</v>
      </c>
      <c r="G87" t="s">
        <v>932</v>
      </c>
      <c r="H87" t="s">
        <v>1049</v>
      </c>
    </row>
    <row r="88" spans="1:8" x14ac:dyDescent="0.25">
      <c r="A88" s="1">
        <v>87</v>
      </c>
      <c r="B88" s="2" t="str">
        <f>HYPERLINK("http://product.dangdang.com/23254613.html", "暖房子爱的故事口袋绘本（套装共30册）")</f>
        <v>暖房子爱的故事口袋绘本（套装共30册）</v>
      </c>
      <c r="C88" t="s">
        <v>71</v>
      </c>
      <c r="D88" t="s">
        <v>200</v>
      </c>
      <c r="E88" t="s">
        <v>345</v>
      </c>
      <c r="F88" t="s">
        <v>723</v>
      </c>
      <c r="G88" t="s">
        <v>963</v>
      </c>
      <c r="H88" t="s">
        <v>1063</v>
      </c>
    </row>
    <row r="89" spans="1:8" x14ac:dyDescent="0.25">
      <c r="A89" s="1">
        <v>88</v>
      </c>
      <c r="B89" s="2" t="str">
        <f>HYPERLINK("http://product.dangdang.com/23798047.html", "我讨厌妈妈")</f>
        <v>我讨厌妈妈</v>
      </c>
      <c r="C89" t="s">
        <v>72</v>
      </c>
      <c r="D89" t="s">
        <v>202</v>
      </c>
      <c r="E89" t="s">
        <v>346</v>
      </c>
      <c r="F89" t="s">
        <v>724</v>
      </c>
      <c r="G89" t="s">
        <v>674</v>
      </c>
      <c r="H89" t="s">
        <v>1056</v>
      </c>
    </row>
    <row r="90" spans="1:8" x14ac:dyDescent="0.25">
      <c r="A90" s="1">
        <v>89</v>
      </c>
      <c r="B90" s="2" t="str">
        <f>HYPERLINK("http://product.dangdang.com/25346598.html", "克里克塔（2018版 国际安徒生奖得主汤米・温格尔半世纪经典佳作）")</f>
        <v>克里克塔（2018版 国际安徒生奖得主汤米・温格尔半世纪经典佳作）</v>
      </c>
      <c r="C90" t="s">
        <v>73</v>
      </c>
      <c r="D90" t="s">
        <v>197</v>
      </c>
      <c r="E90" t="s">
        <v>347</v>
      </c>
      <c r="F90" t="s">
        <v>702</v>
      </c>
      <c r="G90" t="s">
        <v>866</v>
      </c>
      <c r="H90" t="s">
        <v>1059</v>
      </c>
    </row>
    <row r="91" spans="1:8" x14ac:dyDescent="0.25">
      <c r="A91" s="1">
        <v>90</v>
      </c>
      <c r="B91" s="2" t="str">
        <f>HYPERLINK("http://product.dangdang.com/23524999.html", "小红火车大冒险故事绘本系列(全7册)")</f>
        <v>小红火车大冒险故事绘本系列(全7册)</v>
      </c>
      <c r="C91" t="s">
        <v>74</v>
      </c>
      <c r="D91" t="s">
        <v>190</v>
      </c>
      <c r="E91" t="s">
        <v>348</v>
      </c>
      <c r="F91" t="s">
        <v>725</v>
      </c>
      <c r="G91" t="s">
        <v>964</v>
      </c>
      <c r="H91" t="s">
        <v>1049</v>
      </c>
    </row>
    <row r="92" spans="1:8" x14ac:dyDescent="0.25">
      <c r="A92" s="1">
        <v>91</v>
      </c>
      <c r="B92" s="2" t="str">
        <f>HYPERLINK("http://product.dangdang.com/25314288.html", "100层的房子【新版】（纵开式畅销绘本3册套装， 100层的房子+地下100层的房子+海底100层的房子）")</f>
        <v>100层的房子【新版】（纵开式畅销绘本3册套装， 100层的房子+地下100层的房子+海底100层的房子）</v>
      </c>
      <c r="C92" t="s">
        <v>26</v>
      </c>
      <c r="D92" t="s">
        <v>204</v>
      </c>
      <c r="E92" t="s">
        <v>288</v>
      </c>
      <c r="F92" t="s">
        <v>726</v>
      </c>
      <c r="G92" t="s">
        <v>965</v>
      </c>
      <c r="H92" t="s">
        <v>1055</v>
      </c>
    </row>
    <row r="93" spans="1:8" x14ac:dyDescent="0.25">
      <c r="A93" s="1">
        <v>92</v>
      </c>
      <c r="B93" s="2" t="str">
        <f>HYPERLINK("http://product.dangdang.com/25480555.html", "花婆婆 人物传记系列绘本（全7册）")</f>
        <v>花婆婆 人物传记系列绘本（全7册）</v>
      </c>
      <c r="C93" t="s">
        <v>75</v>
      </c>
      <c r="D93" t="s">
        <v>205</v>
      </c>
      <c r="E93" t="s">
        <v>349</v>
      </c>
      <c r="F93" t="s">
        <v>727</v>
      </c>
      <c r="G93" t="s">
        <v>966</v>
      </c>
      <c r="H93" t="s">
        <v>1049</v>
      </c>
    </row>
    <row r="94" spans="1:8" x14ac:dyDescent="0.25">
      <c r="A94" s="1">
        <v>93</v>
      </c>
      <c r="B94" s="2" t="str">
        <f>HYPERLINK("http://product.dangdang.com/25069962.html", "小黑鱼")</f>
        <v>小黑鱼</v>
      </c>
      <c r="C94" t="s">
        <v>76</v>
      </c>
      <c r="D94" t="s">
        <v>189</v>
      </c>
      <c r="E94" t="s">
        <v>350</v>
      </c>
      <c r="F94" t="s">
        <v>728</v>
      </c>
      <c r="G94" t="s">
        <v>692</v>
      </c>
      <c r="H94" t="s">
        <v>1054</v>
      </c>
    </row>
    <row r="95" spans="1:8" x14ac:dyDescent="0.25">
      <c r="A95" s="1">
        <v>94</v>
      </c>
      <c r="B95" s="2" t="str">
        <f>HYPERLINK("http://product.dangdang.com/25073861.html", "一粒种子的旅行")</f>
        <v>一粒种子的旅行</v>
      </c>
      <c r="C95" t="s">
        <v>29</v>
      </c>
      <c r="D95" t="s">
        <v>189</v>
      </c>
      <c r="E95" t="s">
        <v>351</v>
      </c>
      <c r="F95" t="s">
        <v>729</v>
      </c>
      <c r="G95" t="s">
        <v>674</v>
      </c>
      <c r="H95" t="s">
        <v>1050</v>
      </c>
    </row>
    <row r="96" spans="1:8" x14ac:dyDescent="0.25">
      <c r="A96" s="1">
        <v>95</v>
      </c>
      <c r="B96" s="2" t="str">
        <f>HYPERLINK("http://product.dangdang.com/25246688.html", "中国传统节日故事图画书（共七册：春节、元宵、清明、端午、七夕、中秋、重阳）")</f>
        <v>中国传统节日故事图画书（共七册：春节、元宵、清明、端午、七夕、中秋、重阳）</v>
      </c>
      <c r="C96" t="s">
        <v>10</v>
      </c>
      <c r="D96" t="s">
        <v>216</v>
      </c>
      <c r="E96" t="s">
        <v>352</v>
      </c>
      <c r="F96" t="s">
        <v>730</v>
      </c>
      <c r="G96" t="s">
        <v>967</v>
      </c>
      <c r="H96" t="s">
        <v>1049</v>
      </c>
    </row>
    <row r="97" spans="1:8" x14ac:dyDescent="0.25">
      <c r="A97" s="1">
        <v>96</v>
      </c>
      <c r="B97" s="2" t="str">
        <f>HYPERLINK("http://product.dangdang.com/25197943.html", "勇气 绘本")</f>
        <v>勇气 绘本</v>
      </c>
      <c r="C97" t="s">
        <v>12</v>
      </c>
      <c r="D97" t="s">
        <v>209</v>
      </c>
      <c r="E97" t="s">
        <v>353</v>
      </c>
      <c r="F97" t="s">
        <v>650</v>
      </c>
      <c r="G97" t="s">
        <v>674</v>
      </c>
      <c r="H97" t="s">
        <v>1049</v>
      </c>
    </row>
    <row r="98" spans="1:8" x14ac:dyDescent="0.25">
      <c r="A98" s="1">
        <v>97</v>
      </c>
      <c r="B98" s="2" t="str">
        <f>HYPERLINK("http://product.dangdang.com/23639310.html", "穿靴子的猫")</f>
        <v>穿靴子的猫</v>
      </c>
      <c r="C98" t="s">
        <v>43</v>
      </c>
      <c r="D98" t="s">
        <v>201</v>
      </c>
      <c r="E98" t="s">
        <v>354</v>
      </c>
      <c r="F98" t="s">
        <v>691</v>
      </c>
      <c r="G98" t="s">
        <v>674</v>
      </c>
      <c r="H98" t="s">
        <v>1053</v>
      </c>
    </row>
    <row r="99" spans="1:8" x14ac:dyDescent="0.25">
      <c r="A99" s="1">
        <v>98</v>
      </c>
      <c r="B99" s="2" t="str">
        <f>HYPERLINK("http://product.dangdang.com/24017017.html", "我的情绪小怪兽")</f>
        <v>我的情绪小怪兽</v>
      </c>
      <c r="C99" t="s">
        <v>22</v>
      </c>
      <c r="D99" t="s">
        <v>217</v>
      </c>
      <c r="E99" t="s">
        <v>355</v>
      </c>
      <c r="F99" t="s">
        <v>731</v>
      </c>
      <c r="G99" t="s">
        <v>699</v>
      </c>
      <c r="H99" t="s">
        <v>1049</v>
      </c>
    </row>
    <row r="100" spans="1:8" x14ac:dyDescent="0.25">
      <c r="A100" s="1">
        <v>99</v>
      </c>
      <c r="B100" s="2" t="str">
        <f>HYPERLINK("http://product.dangdang.com/25246666.html", "麦田精选图画书 鳄鱼爱上长颈鹿系列（5本套装）")</f>
        <v>麦田精选图画书 鳄鱼爱上长颈鹿系列（5本套装）</v>
      </c>
      <c r="C100" t="s">
        <v>12</v>
      </c>
      <c r="D100" t="s">
        <v>218</v>
      </c>
      <c r="E100" t="s">
        <v>356</v>
      </c>
      <c r="F100" t="s">
        <v>732</v>
      </c>
      <c r="G100" t="s">
        <v>968</v>
      </c>
      <c r="H100" t="s">
        <v>1049</v>
      </c>
    </row>
    <row r="101" spans="1:8" x14ac:dyDescent="0.25">
      <c r="A101" s="1">
        <v>100</v>
      </c>
      <c r="B101" s="2" t="str">
        <f>HYPERLINK("http://product.dangdang.com/27896585.html", "羊驼拉玛系列--儿童心理抚慰绘本（全8册）森林鱼童书")</f>
        <v>羊驼拉玛系列--儿童心理抚慰绘本（全8册）森林鱼童书</v>
      </c>
      <c r="C101" t="s">
        <v>77</v>
      </c>
      <c r="D101" t="s">
        <v>211</v>
      </c>
      <c r="E101" t="s">
        <v>357</v>
      </c>
      <c r="F101" t="s">
        <v>710</v>
      </c>
      <c r="G101" t="s">
        <v>957</v>
      </c>
      <c r="H101" t="s">
        <v>1049</v>
      </c>
    </row>
    <row r="102" spans="1:8" x14ac:dyDescent="0.25">
      <c r="A102" s="1">
        <v>101</v>
      </c>
      <c r="B102" s="2" t="str">
        <f>HYPERLINK("http://product.dangdang.com/25248008.html", "信谊世界精选图画书・獾的礼物")</f>
        <v>信谊世界精选图画书・獾的礼物</v>
      </c>
      <c r="C102" t="s">
        <v>23</v>
      </c>
      <c r="D102" t="s">
        <v>193</v>
      </c>
      <c r="E102" t="s">
        <v>358</v>
      </c>
      <c r="F102" t="s">
        <v>733</v>
      </c>
      <c r="G102" t="s">
        <v>944</v>
      </c>
      <c r="H102" t="s">
        <v>1061</v>
      </c>
    </row>
    <row r="103" spans="1:8" x14ac:dyDescent="0.25">
      <c r="A103" s="1">
        <v>102</v>
      </c>
      <c r="B103" s="2" t="str">
        <f>HYPERLINK("http://product.dangdang.com/23392959.html", "苏斯博士经典绘本（全15册）")</f>
        <v>苏斯博士经典绘本（全15册）</v>
      </c>
      <c r="C103" t="s">
        <v>32</v>
      </c>
      <c r="D103" t="s">
        <v>214</v>
      </c>
      <c r="E103" t="s">
        <v>359</v>
      </c>
      <c r="F103" t="s">
        <v>659</v>
      </c>
      <c r="G103" t="s">
        <v>927</v>
      </c>
      <c r="H103" t="s">
        <v>1049</v>
      </c>
    </row>
    <row r="104" spans="1:8" x14ac:dyDescent="0.25">
      <c r="A104" s="1">
        <v>103</v>
      </c>
      <c r="B104" s="2" t="str">
        <f>HYPERLINK("http://product.dangdang.com/25325254.html", "折耳兔瑞奇成长图画书系列（14册套装）全新独家精装版")</f>
        <v>折耳兔瑞奇成长图画书系列（14册套装）全新独家精装版</v>
      </c>
      <c r="C104" t="s">
        <v>78</v>
      </c>
      <c r="D104" t="s">
        <v>216</v>
      </c>
      <c r="E104" t="s">
        <v>360</v>
      </c>
      <c r="F104" t="s">
        <v>734</v>
      </c>
      <c r="G104" t="s">
        <v>969</v>
      </c>
      <c r="H104" t="s">
        <v>1049</v>
      </c>
    </row>
    <row r="105" spans="1:8" x14ac:dyDescent="0.25">
      <c r="A105" s="1">
        <v>104</v>
      </c>
      <c r="B105" s="2" t="str">
        <f>HYPERLINK("http://product.dangdang.com/25230329.html", "失落的一角（2018版）")</f>
        <v>失落的一角（2018版）</v>
      </c>
      <c r="C105" t="s">
        <v>12</v>
      </c>
      <c r="D105" t="s">
        <v>209</v>
      </c>
      <c r="E105" t="s">
        <v>361</v>
      </c>
      <c r="F105" t="s">
        <v>735</v>
      </c>
      <c r="G105" t="s">
        <v>866</v>
      </c>
      <c r="H105" t="s">
        <v>1050</v>
      </c>
    </row>
    <row r="106" spans="1:8" x14ac:dyDescent="0.25">
      <c r="A106" s="1">
        <v>105</v>
      </c>
      <c r="B106" s="2" t="str">
        <f>HYPERLINK("http://product.dangdang.com/23809865.html", "第一次自己睡觉")</f>
        <v>第一次自己睡觉</v>
      </c>
      <c r="C106" t="s">
        <v>13</v>
      </c>
      <c r="D106" t="s">
        <v>200</v>
      </c>
      <c r="E106" t="s">
        <v>362</v>
      </c>
      <c r="F106" t="s">
        <v>736</v>
      </c>
      <c r="G106" t="s">
        <v>870</v>
      </c>
      <c r="H106" t="s">
        <v>1049</v>
      </c>
    </row>
    <row r="107" spans="1:8" x14ac:dyDescent="0.25">
      <c r="A107" s="1">
        <v>106</v>
      </c>
      <c r="B107" s="2" t="str">
        <f>HYPERLINK("http://product.dangdang.com/25214826.html", "爱心树（2018版）")</f>
        <v>爱心树（2018版）</v>
      </c>
      <c r="C107" t="s">
        <v>12</v>
      </c>
      <c r="D107" t="s">
        <v>209</v>
      </c>
      <c r="E107" t="s">
        <v>361</v>
      </c>
      <c r="F107" t="s">
        <v>729</v>
      </c>
      <c r="G107" t="s">
        <v>674</v>
      </c>
      <c r="H107" t="s">
        <v>1050</v>
      </c>
    </row>
    <row r="108" spans="1:8" x14ac:dyDescent="0.25">
      <c r="A108" s="1">
        <v>107</v>
      </c>
      <c r="B108" s="2" t="str">
        <f>HYPERLINK("http://product.dangdang.com/25070171.html", "小黑鱼和他的朋友们（全14册）")</f>
        <v>小黑鱼和他的朋友们（全14册）</v>
      </c>
      <c r="C108" t="s">
        <v>29</v>
      </c>
      <c r="D108" t="s">
        <v>189</v>
      </c>
      <c r="E108" t="s">
        <v>350</v>
      </c>
      <c r="F108" t="s">
        <v>698</v>
      </c>
      <c r="G108" t="s">
        <v>824</v>
      </c>
      <c r="H108" t="s">
        <v>1049</v>
      </c>
    </row>
    <row r="109" spans="1:8" x14ac:dyDescent="0.25">
      <c r="A109" s="1">
        <v>108</v>
      </c>
      <c r="B109" s="2" t="str">
        <f>HYPERLINK("http://product.dangdang.com/27898594.html", "书里掉出来一只狼系列绘本（全2册）")</f>
        <v>书里掉出来一只狼系列绘本（全2册）</v>
      </c>
      <c r="C109" t="s">
        <v>77</v>
      </c>
      <c r="D109" t="s">
        <v>206</v>
      </c>
      <c r="E109" t="s">
        <v>363</v>
      </c>
      <c r="F109" t="s">
        <v>737</v>
      </c>
      <c r="G109" t="s">
        <v>655</v>
      </c>
      <c r="H109" t="s">
        <v>1049</v>
      </c>
    </row>
    <row r="110" spans="1:8" x14ac:dyDescent="0.25">
      <c r="A110" s="1">
        <v>109</v>
      </c>
      <c r="B110" s="2" t="str">
        <f>HYPERLINK("http://product.dangdang.com/23427130.html", "小小自然图书馆（全40册）")</f>
        <v>小小自然图书馆（全40册）</v>
      </c>
      <c r="C110" t="s">
        <v>32</v>
      </c>
      <c r="D110" t="s">
        <v>219</v>
      </c>
      <c r="E110" t="s">
        <v>364</v>
      </c>
      <c r="F110" t="s">
        <v>738</v>
      </c>
      <c r="G110" t="s">
        <v>742</v>
      </c>
      <c r="H110" t="s">
        <v>1049</v>
      </c>
    </row>
    <row r="111" spans="1:8" x14ac:dyDescent="0.25">
      <c r="A111" s="1">
        <v>110</v>
      </c>
      <c r="B111" s="2" t="str">
        <f>HYPERLINK("http://product.dangdang.com/25342852.html", "遇见幽默:没有什么不可以（首套法国幽默情商启蒙绘本，精装全5册）")</f>
        <v>遇见幽默:没有什么不可以（首套法国幽默情商启蒙绘本，精装全5册）</v>
      </c>
      <c r="C111" t="s">
        <v>26</v>
      </c>
      <c r="D111" t="s">
        <v>220</v>
      </c>
      <c r="E111" t="s">
        <v>365</v>
      </c>
      <c r="F111" t="s">
        <v>739</v>
      </c>
      <c r="G111" t="s">
        <v>952</v>
      </c>
      <c r="H111" t="s">
        <v>1049</v>
      </c>
    </row>
    <row r="112" spans="1:8" x14ac:dyDescent="0.25">
      <c r="A112" s="1">
        <v>111</v>
      </c>
      <c r="B112" s="2" t="str">
        <f>HYPERLINK("http://product.dangdang.com/25317615.html", "皮特猫・3~6岁好性格养成书：第四辑（套装共6册）（宽容、体贴、接纳……荣获19项大奖的好性格榜样，在美国家喻户晓）")</f>
        <v>皮特猫・3~6岁好性格养成书：第四辑（套装共6册）（宽容、体贴、接纳……荣获19项大奖的好性格榜样，在美国家喻户晓）</v>
      </c>
      <c r="C112" t="s">
        <v>79</v>
      </c>
      <c r="D112" t="s">
        <v>188</v>
      </c>
      <c r="E112" t="s">
        <v>341</v>
      </c>
      <c r="F112" t="s">
        <v>667</v>
      </c>
      <c r="G112" t="s">
        <v>932</v>
      </c>
      <c r="H112" t="s">
        <v>1049</v>
      </c>
    </row>
    <row r="113" spans="1:8" x14ac:dyDescent="0.25">
      <c r="A113" s="1">
        <v>112</v>
      </c>
      <c r="B113" s="2" t="str">
        <f>HYPERLINK("http://product.dangdang.com/25347232.html", "石头汤")</f>
        <v>石头汤</v>
      </c>
      <c r="C113" t="s">
        <v>17</v>
      </c>
      <c r="D113" t="s">
        <v>189</v>
      </c>
      <c r="E113" t="s">
        <v>366</v>
      </c>
      <c r="F113" t="s">
        <v>740</v>
      </c>
      <c r="G113" t="s">
        <v>970</v>
      </c>
      <c r="H113" t="s">
        <v>1049</v>
      </c>
    </row>
    <row r="114" spans="1:8" x14ac:dyDescent="0.25">
      <c r="A114" s="1">
        <v>113</v>
      </c>
      <c r="B114" s="2" t="str">
        <f>HYPERLINK("http://product.dangdang.com/25234513.html", "信谊世界精选图画书・鳄鱼怕怕 牙医怕怕")</f>
        <v>信谊世界精选图画书・鳄鱼怕怕 牙医怕怕</v>
      </c>
      <c r="C114" t="s">
        <v>80</v>
      </c>
      <c r="D114" t="s">
        <v>193</v>
      </c>
      <c r="E114" t="s">
        <v>367</v>
      </c>
      <c r="F114" t="s">
        <v>733</v>
      </c>
      <c r="G114" t="s">
        <v>944</v>
      </c>
      <c r="H114" t="s">
        <v>1061</v>
      </c>
    </row>
    <row r="115" spans="1:8" x14ac:dyDescent="0.25">
      <c r="A115" s="1">
        <v>114</v>
      </c>
      <c r="B115" s="2" t="str">
        <f>HYPERLINK("http://product.dangdang.com/25225866.html", "信谊世界精选图画书・子儿，吐吐")</f>
        <v>信谊世界精选图画书・子儿，吐吐</v>
      </c>
      <c r="C115" t="s">
        <v>17</v>
      </c>
      <c r="D115" t="s">
        <v>193</v>
      </c>
      <c r="E115" t="s">
        <v>368</v>
      </c>
      <c r="F115" t="s">
        <v>741</v>
      </c>
      <c r="G115" t="s">
        <v>770</v>
      </c>
      <c r="H115" t="s">
        <v>1061</v>
      </c>
    </row>
    <row r="116" spans="1:8" x14ac:dyDescent="0.25">
      <c r="A116" s="1">
        <v>115</v>
      </c>
      <c r="B116" s="2" t="str">
        <f>HYPERLINK("http://product.dangdang.com/23478852.html", "THIS IS米先生的世界旅游绘本全集（全16册）")</f>
        <v>THIS IS米先生的世界旅游绘本全集（全16册）</v>
      </c>
      <c r="C116" t="s">
        <v>27</v>
      </c>
      <c r="D116" t="s">
        <v>219</v>
      </c>
      <c r="E116" t="s">
        <v>369</v>
      </c>
      <c r="F116" t="s">
        <v>742</v>
      </c>
      <c r="G116" t="s">
        <v>971</v>
      </c>
      <c r="H116" t="s">
        <v>1049</v>
      </c>
    </row>
    <row r="117" spans="1:8" x14ac:dyDescent="0.25">
      <c r="A117" s="1">
        <v>116</v>
      </c>
      <c r="B117" s="2" t="str">
        <f>HYPERLINK("http://product.dangdang.com/23748591.html", "学会爱自己（情绪管理篇）提升自控力、分辨力！不为坏人保守秘密，不随便顺从别人！学会保护自己，做对自己负责的主人")</f>
        <v>学会爱自己（情绪管理篇）提升自控力、分辨力！不为坏人保守秘密，不随便顺从别人！学会保护自己，做对自己负责的主人</v>
      </c>
      <c r="C117" t="s">
        <v>81</v>
      </c>
      <c r="D117" t="s">
        <v>192</v>
      </c>
      <c r="E117" t="s">
        <v>370</v>
      </c>
      <c r="F117" t="s">
        <v>743</v>
      </c>
      <c r="G117" t="s">
        <v>972</v>
      </c>
      <c r="H117" t="s">
        <v>1049</v>
      </c>
    </row>
    <row r="118" spans="1:8" x14ac:dyDescent="0.25">
      <c r="A118" s="1">
        <v>117</v>
      </c>
      <c r="B118" s="2" t="str">
        <f>HYPERLINK("http://product.dangdang.com/26436768.html", "米米没问题系列（共10册）：小宝宝行为习惯养成绘本")</f>
        <v>米米没问题系列（共10册）：小宝宝行为习惯养成绘本</v>
      </c>
      <c r="C118" t="s">
        <v>11</v>
      </c>
      <c r="D118" t="s">
        <v>221</v>
      </c>
      <c r="E118" t="s">
        <v>371</v>
      </c>
      <c r="F118" t="s">
        <v>667</v>
      </c>
      <c r="G118" t="s">
        <v>973</v>
      </c>
      <c r="H118" t="s">
        <v>1049</v>
      </c>
    </row>
    <row r="119" spans="1:8" x14ac:dyDescent="0.25">
      <c r="A119" s="1">
        <v>118</v>
      </c>
      <c r="B119" s="2" t="str">
        <f>HYPERLINK("http://product.dangdang.com/25304333.html", "荷花镇的早市（2018版 丰子恺儿童图画书奖“优秀儿童图画书奖”）")</f>
        <v>荷花镇的早市（2018版 丰子恺儿童图画书奖“优秀儿童图画书奖”）</v>
      </c>
      <c r="C119" t="s">
        <v>82</v>
      </c>
      <c r="D119" t="s">
        <v>197</v>
      </c>
      <c r="E119" t="s">
        <v>372</v>
      </c>
      <c r="F119" t="s">
        <v>744</v>
      </c>
      <c r="G119" t="s">
        <v>962</v>
      </c>
      <c r="H119" t="s">
        <v>1059</v>
      </c>
    </row>
    <row r="120" spans="1:8" x14ac:dyDescent="0.25">
      <c r="A120" s="1">
        <v>119</v>
      </c>
      <c r="B120" s="2" t="str">
        <f>HYPERLINK("http://product.dangdang.com/27854240.html", "你好灯塔（凯迪克奖得主绘本套装）")</f>
        <v>你好灯塔（凯迪克奖得主绘本套装）</v>
      </c>
      <c r="C120" t="s">
        <v>51</v>
      </c>
      <c r="D120" t="s">
        <v>195</v>
      </c>
      <c r="E120" t="s">
        <v>373</v>
      </c>
      <c r="F120" t="s">
        <v>745</v>
      </c>
      <c r="G120" t="s">
        <v>974</v>
      </c>
      <c r="H120" t="s">
        <v>1049</v>
      </c>
    </row>
    <row r="121" spans="1:8" x14ac:dyDescent="0.25">
      <c r="A121" s="1">
        <v>120</v>
      </c>
      <c r="B121" s="2" t="str">
        <f>HYPERLINK("http://product.dangdang.com/25353492.html", "我不敢说，我怕被骂（套装全3册 让孩子勇敢的表达自己系列！ ）")</f>
        <v>我不敢说，我怕被骂（套装全3册 让孩子勇敢的表达自己系列！ ）</v>
      </c>
      <c r="C121" t="s">
        <v>41</v>
      </c>
      <c r="D121" t="s">
        <v>200</v>
      </c>
      <c r="E121" t="s">
        <v>281</v>
      </c>
      <c r="F121" t="s">
        <v>746</v>
      </c>
      <c r="G121" t="s">
        <v>975</v>
      </c>
      <c r="H121" t="s">
        <v>1049</v>
      </c>
    </row>
    <row r="122" spans="1:8" x14ac:dyDescent="0.25">
      <c r="A122" s="1">
        <v>121</v>
      </c>
      <c r="B122" s="2" t="str">
        <f>HYPERLINK("http://product.dangdang.com/26514709.html", "天空在脚下 人物传记系列绘本第二辑（全7册）")</f>
        <v>天空在脚下 人物传记系列绘本第二辑（全7册）</v>
      </c>
      <c r="C122" t="s">
        <v>83</v>
      </c>
      <c r="D122" t="s">
        <v>205</v>
      </c>
      <c r="E122" t="s">
        <v>374</v>
      </c>
      <c r="F122" t="s">
        <v>747</v>
      </c>
      <c r="G122" t="s">
        <v>976</v>
      </c>
      <c r="H122" t="s">
        <v>1049</v>
      </c>
    </row>
    <row r="123" spans="1:8" x14ac:dyDescent="0.25">
      <c r="A123" s="1">
        <v>122</v>
      </c>
      <c r="B123" s="2" t="str">
        <f>HYPERLINK("http://product.dangdang.com/25328060.html", "洛神赋（绘本版）")</f>
        <v>洛神赋（绘本版）</v>
      </c>
      <c r="C123" t="s">
        <v>26</v>
      </c>
      <c r="D123" t="s">
        <v>195</v>
      </c>
      <c r="E123" t="s">
        <v>375</v>
      </c>
      <c r="F123" t="s">
        <v>721</v>
      </c>
      <c r="G123" t="s">
        <v>869</v>
      </c>
      <c r="H123" t="s">
        <v>1049</v>
      </c>
    </row>
    <row r="124" spans="1:8" x14ac:dyDescent="0.25">
      <c r="A124" s="1">
        <v>123</v>
      </c>
      <c r="B124" s="2" t="str">
        <f>HYPERLINK("http://product.dangdang.com/26910994.html", "铃木绘本0-3岁快乐成长礼盒装（全15册）")</f>
        <v>铃木绘本0-3岁快乐成长礼盒装（全15册）</v>
      </c>
      <c r="C124" t="s">
        <v>31</v>
      </c>
      <c r="D124" t="s">
        <v>215</v>
      </c>
      <c r="E124" t="s">
        <v>271</v>
      </c>
      <c r="F124" t="s">
        <v>748</v>
      </c>
      <c r="G124" t="s">
        <v>977</v>
      </c>
      <c r="H124" t="s">
        <v>1049</v>
      </c>
    </row>
    <row r="125" spans="1:8" x14ac:dyDescent="0.25">
      <c r="A125" s="1">
        <v>124</v>
      </c>
      <c r="B125" s="2" t="str">
        <f>HYPERLINK("http://product.dangdang.com/25267926.html", "好习惯・坏习惯（全6册 ）帮助3-6岁孩子养成好的行为习惯绘本")</f>
        <v>好习惯・坏习惯（全6册 ）帮助3-6岁孩子养成好的行为习惯绘本</v>
      </c>
      <c r="C125" t="s">
        <v>15</v>
      </c>
      <c r="D125" t="s">
        <v>213</v>
      </c>
      <c r="E125" t="s">
        <v>315</v>
      </c>
      <c r="F125" t="s">
        <v>704</v>
      </c>
      <c r="G125" t="s">
        <v>978</v>
      </c>
      <c r="H125" t="s">
        <v>1049</v>
      </c>
    </row>
    <row r="126" spans="1:8" x14ac:dyDescent="0.25">
      <c r="A126" s="1">
        <v>125</v>
      </c>
      <c r="B126" s="2" t="str">
        <f>HYPERLINK("http://product.dangdang.com/25317636.html", "晚安月亮+逃家小兔+小岛（ 玛格丽特经典绘本全3册）")</f>
        <v>晚安月亮+逃家小兔+小岛（ 玛格丽特经典绘本全3册）</v>
      </c>
      <c r="C126" t="s">
        <v>46</v>
      </c>
      <c r="D126" t="s">
        <v>222</v>
      </c>
      <c r="E126" t="s">
        <v>287</v>
      </c>
      <c r="F126" t="s">
        <v>737</v>
      </c>
      <c r="G126" t="s">
        <v>679</v>
      </c>
      <c r="H126" t="s">
        <v>1064</v>
      </c>
    </row>
    <row r="127" spans="1:8" x14ac:dyDescent="0.25">
      <c r="A127" s="1">
        <v>126</v>
      </c>
      <c r="B127" s="2" t="str">
        <f>HYPERLINK("http://product.dangdang.com/25353493.html", "我喜欢自己（套装全3册 带给孩子更多的自信系列！）")</f>
        <v>我喜欢自己（套装全3册 带给孩子更多的自信系列！）</v>
      </c>
      <c r="C127" t="s">
        <v>41</v>
      </c>
      <c r="D127" t="s">
        <v>205</v>
      </c>
      <c r="E127" t="s">
        <v>376</v>
      </c>
      <c r="F127" t="s">
        <v>749</v>
      </c>
      <c r="G127" t="s">
        <v>979</v>
      </c>
      <c r="H127" t="s">
        <v>1049</v>
      </c>
    </row>
    <row r="128" spans="1:8" x14ac:dyDescent="0.25">
      <c r="A128" s="1">
        <v>127</v>
      </c>
      <c r="B128" s="2" t="str">
        <f>HYPERLINK("http://product.dangdang.com/27876847.html", "奥克莱一家：每个孩子都会爱上的视觉大发现系列（套装共3册）")</f>
        <v>奥克莱一家：每个孩子都会爱上的视觉大发现系列（套装共3册）</v>
      </c>
      <c r="C128" t="s">
        <v>63</v>
      </c>
      <c r="D128" t="s">
        <v>195</v>
      </c>
      <c r="E128" t="s">
        <v>377</v>
      </c>
      <c r="F128" t="s">
        <v>750</v>
      </c>
      <c r="G128" t="s">
        <v>980</v>
      </c>
      <c r="H128" t="s">
        <v>1049</v>
      </c>
    </row>
    <row r="129" spans="1:8" x14ac:dyDescent="0.25">
      <c r="A129" s="1">
        <v>128</v>
      </c>
      <c r="B129" s="2" t="str">
        <f>HYPERLINK("http://product.dangdang.com/22760339.html", "恐龙大陆")</f>
        <v>恐龙大陆</v>
      </c>
      <c r="C129" t="s">
        <v>84</v>
      </c>
      <c r="D129" t="s">
        <v>202</v>
      </c>
      <c r="E129" t="s">
        <v>378</v>
      </c>
      <c r="F129" t="s">
        <v>751</v>
      </c>
      <c r="G129" t="s">
        <v>963</v>
      </c>
      <c r="H129" t="s">
        <v>1049</v>
      </c>
    </row>
    <row r="130" spans="1:8" x14ac:dyDescent="0.25">
      <c r="A130" s="1">
        <v>129</v>
      </c>
      <c r="B130" s="2" t="str">
        <f>HYPERLINK("http://product.dangdang.com/25536023.html", "极地特快（2018版）")</f>
        <v>极地特快（2018版）</v>
      </c>
      <c r="C130" t="s">
        <v>41</v>
      </c>
      <c r="D130" t="s">
        <v>202</v>
      </c>
      <c r="E130" t="s">
        <v>379</v>
      </c>
      <c r="F130" t="s">
        <v>752</v>
      </c>
      <c r="G130" t="s">
        <v>651</v>
      </c>
      <c r="H130" t="s">
        <v>1049</v>
      </c>
    </row>
    <row r="131" spans="1:8" x14ac:dyDescent="0.25">
      <c r="A131" s="1">
        <v>130</v>
      </c>
      <c r="B131" s="2" t="str">
        <f>HYPERLINK("http://product.dangdang.com/25215890.html", "我爸爸+我妈妈+我喜欢书（幼儿园经典绘本套装全3册）―（启发童书馆出品）")</f>
        <v>我爸爸+我妈妈+我喜欢书（幼儿园经典绘本套装全3册）―（启发童书馆出品）</v>
      </c>
      <c r="C131" t="s">
        <v>85</v>
      </c>
      <c r="D131" t="s">
        <v>205</v>
      </c>
      <c r="E131" t="s">
        <v>380</v>
      </c>
      <c r="F131" t="s">
        <v>723</v>
      </c>
      <c r="G131" t="s">
        <v>981</v>
      </c>
      <c r="H131" t="s">
        <v>1057</v>
      </c>
    </row>
    <row r="132" spans="1:8" x14ac:dyDescent="0.25">
      <c r="A132" s="1">
        <v>131</v>
      </c>
      <c r="B132" s="2" t="str">
        <f>HYPERLINK("http://product.dangdang.com/24197644.html", "如果恐龙还活着・想象力与心智成长绘本（套装四册）")</f>
        <v>如果恐龙还活着・想象力与心智成长绘本（套装四册）</v>
      </c>
      <c r="C132" t="s">
        <v>64</v>
      </c>
      <c r="D132" t="s">
        <v>195</v>
      </c>
      <c r="E132" t="s">
        <v>381</v>
      </c>
      <c r="F132" t="s">
        <v>707</v>
      </c>
      <c r="G132" t="s">
        <v>700</v>
      </c>
      <c r="H132" t="s">
        <v>1049</v>
      </c>
    </row>
    <row r="133" spans="1:8" x14ac:dyDescent="0.25">
      <c r="A133" s="1">
        <v>132</v>
      </c>
      <c r="B133" s="2" t="str">
        <f>HYPERLINK("http://product.dangdang.com/25336326.html", "蚂蚁和西瓜（2018版 细节大搜索 蒲蒲兰低幼畅销书 ）")</f>
        <v>蚂蚁和西瓜（2018版 细节大搜索 蒲蒲兰低幼畅销书 ）</v>
      </c>
      <c r="C133" t="s">
        <v>86</v>
      </c>
      <c r="D133" t="s">
        <v>197</v>
      </c>
      <c r="E133" t="s">
        <v>382</v>
      </c>
      <c r="F133" t="s">
        <v>683</v>
      </c>
      <c r="G133" t="s">
        <v>906</v>
      </c>
      <c r="H133" t="s">
        <v>1051</v>
      </c>
    </row>
    <row r="134" spans="1:8" x14ac:dyDescent="0.25">
      <c r="A134" s="1">
        <v>133</v>
      </c>
      <c r="B134" s="2" t="str">
        <f>HYPERLINK("http://product.dangdang.com/27849795.html", "成语故事（全20册，绘本版，第二辑）")</f>
        <v>成语故事（全20册，绘本版，第二辑）</v>
      </c>
      <c r="C134" t="s">
        <v>31</v>
      </c>
      <c r="D134" t="s">
        <v>208</v>
      </c>
      <c r="E134" t="s">
        <v>296</v>
      </c>
      <c r="F134" t="s">
        <v>679</v>
      </c>
      <c r="G134" t="s">
        <v>939</v>
      </c>
      <c r="H134" t="s">
        <v>1049</v>
      </c>
    </row>
    <row r="135" spans="1:8" x14ac:dyDescent="0.25">
      <c r="A135" s="1">
        <v>134</v>
      </c>
      <c r="B135" s="2" t="str">
        <f>HYPERLINK("http://product.dangdang.com/27866422.html", "写给孩子的自然灾害绘本（4册套装）")</f>
        <v>写给孩子的自然灾害绘本（4册套装）</v>
      </c>
      <c r="C135" t="s">
        <v>51</v>
      </c>
      <c r="D135" t="s">
        <v>223</v>
      </c>
      <c r="E135" t="s">
        <v>383</v>
      </c>
      <c r="F135" t="s">
        <v>753</v>
      </c>
      <c r="G135" t="s">
        <v>982</v>
      </c>
      <c r="H135" t="s">
        <v>1049</v>
      </c>
    </row>
    <row r="136" spans="1:8" x14ac:dyDescent="0.25">
      <c r="A136" s="1">
        <v>135</v>
      </c>
      <c r="B136" s="2" t="str">
        <f>HYPERLINK("http://product.dangdang.com/23941774.html", "日本精选科学绘本（平装版，共12册，适合4岁以上儿童阅读）")</f>
        <v>日本精选科学绘本（平装版，共12册，适合4岁以上儿童阅读）</v>
      </c>
      <c r="C136" t="s">
        <v>87</v>
      </c>
      <c r="D136" t="s">
        <v>204</v>
      </c>
      <c r="E136" t="s">
        <v>310</v>
      </c>
      <c r="F136" t="s">
        <v>699</v>
      </c>
      <c r="G136" t="s">
        <v>950</v>
      </c>
      <c r="H136" t="s">
        <v>1049</v>
      </c>
    </row>
    <row r="137" spans="1:8" x14ac:dyDescent="0.25">
      <c r="A137" s="1">
        <v>136</v>
      </c>
      <c r="B137" s="2" t="str">
        <f>HYPERLINK("http://product.dangdang.com/25225867.html", "信谊世界精选图画书・小蓝和小黄")</f>
        <v>信谊世界精选图画书・小蓝和小黄</v>
      </c>
      <c r="C137" t="s">
        <v>88</v>
      </c>
      <c r="D137" t="s">
        <v>193</v>
      </c>
      <c r="E137" t="s">
        <v>350</v>
      </c>
      <c r="F137" t="s">
        <v>754</v>
      </c>
      <c r="G137" t="s">
        <v>834</v>
      </c>
      <c r="H137" t="s">
        <v>1061</v>
      </c>
    </row>
    <row r="138" spans="1:8" x14ac:dyDescent="0.25">
      <c r="A138" s="1">
        <v>137</v>
      </c>
      <c r="B138" s="2" t="str">
        <f>HYPERLINK("http://product.dangdang.com/26315990.html", "了不起的交通工具系列（全5册）")</f>
        <v>了不起的交通工具系列（全5册）</v>
      </c>
      <c r="C138" t="s">
        <v>89</v>
      </c>
      <c r="D138" t="s">
        <v>224</v>
      </c>
      <c r="E138" t="s">
        <v>384</v>
      </c>
      <c r="F138" t="s">
        <v>695</v>
      </c>
      <c r="G138" t="s">
        <v>949</v>
      </c>
      <c r="H138" t="s">
        <v>1049</v>
      </c>
    </row>
    <row r="139" spans="1:8" x14ac:dyDescent="0.25">
      <c r="A139" s="1">
        <v>138</v>
      </c>
      <c r="B139" s="2" t="str">
        <f>HYPERLINK("http://product.dangdang.com/23840178.html", "不一样的卡梅拉动漫绘本(23-32)")</f>
        <v>不一样的卡梅拉动漫绘本(23-32)</v>
      </c>
      <c r="C139" t="s">
        <v>90</v>
      </c>
      <c r="D139" t="s">
        <v>201</v>
      </c>
      <c r="E139" t="s">
        <v>385</v>
      </c>
      <c r="F139" t="s">
        <v>654</v>
      </c>
      <c r="G139" t="s">
        <v>738</v>
      </c>
      <c r="H139" t="s">
        <v>1049</v>
      </c>
    </row>
    <row r="140" spans="1:8" x14ac:dyDescent="0.25">
      <c r="A140" s="1">
        <v>139</v>
      </c>
      <c r="B140" s="2" t="str">
        <f>HYPERLINK("http://product.dangdang.com/27868071.html", "信谊世界精选图画书：生气汤")</f>
        <v>信谊世界精选图画书：生气汤</v>
      </c>
      <c r="C140" t="s">
        <v>91</v>
      </c>
      <c r="D140" t="s">
        <v>193</v>
      </c>
      <c r="E140" t="s">
        <v>386</v>
      </c>
      <c r="F140" t="s">
        <v>755</v>
      </c>
      <c r="G140" t="s">
        <v>970</v>
      </c>
      <c r="H140" t="s">
        <v>1054</v>
      </c>
    </row>
    <row r="141" spans="1:8" x14ac:dyDescent="0.25">
      <c r="A141" s="1">
        <v>140</v>
      </c>
      <c r="B141" s="2" t="str">
        <f>HYPERLINK("http://product.dangdang.com/25274358.html", "小兔汤姆系列（第一辑）（全六册 ）")</f>
        <v>小兔汤姆系列（第一辑）（全六册 ）</v>
      </c>
      <c r="C141" t="s">
        <v>52</v>
      </c>
      <c r="D141" t="s">
        <v>207</v>
      </c>
      <c r="E141" t="s">
        <v>294</v>
      </c>
      <c r="F141" t="s">
        <v>707</v>
      </c>
      <c r="G141" t="s">
        <v>700</v>
      </c>
      <c r="H141" t="s">
        <v>1049</v>
      </c>
    </row>
    <row r="142" spans="1:8" x14ac:dyDescent="0.25">
      <c r="A142" s="1">
        <v>141</v>
      </c>
      <c r="B142" s="2" t="str">
        <f>HYPERLINK("http://product.dangdang.com/24167477.html", "再见，电视机")</f>
        <v>再见，电视机</v>
      </c>
      <c r="C142" t="s">
        <v>92</v>
      </c>
      <c r="D142" t="s">
        <v>204</v>
      </c>
      <c r="E142" t="s">
        <v>387</v>
      </c>
      <c r="F142" t="s">
        <v>663</v>
      </c>
      <c r="G142" t="s">
        <v>674</v>
      </c>
      <c r="H142" t="s">
        <v>1049</v>
      </c>
    </row>
    <row r="143" spans="1:8" x14ac:dyDescent="0.25">
      <c r="A143" s="1">
        <v>142</v>
      </c>
      <c r="B143" s="2" t="str">
        <f>HYPERLINK("http://product.dangdang.com/23275009.html", "小房子")</f>
        <v>小房子</v>
      </c>
      <c r="C143" t="s">
        <v>93</v>
      </c>
      <c r="D143" t="s">
        <v>189</v>
      </c>
      <c r="E143" t="s">
        <v>388</v>
      </c>
      <c r="F143" t="s">
        <v>756</v>
      </c>
      <c r="G143" t="s">
        <v>707</v>
      </c>
      <c r="H143" t="s">
        <v>1056</v>
      </c>
    </row>
    <row r="144" spans="1:8" x14ac:dyDescent="0.25">
      <c r="A144" s="1">
        <v>143</v>
      </c>
      <c r="B144" s="2" t="str">
        <f>HYPERLINK("http://product.dangdang.com/25241910.html", "点点点(2018版，小黄和小蓝升级版)")</f>
        <v>点点点(2018版，小黄和小蓝升级版)</v>
      </c>
      <c r="C144" t="s">
        <v>69</v>
      </c>
      <c r="D144" t="s">
        <v>197</v>
      </c>
      <c r="E144" t="s">
        <v>389</v>
      </c>
      <c r="F144" t="s">
        <v>757</v>
      </c>
      <c r="G144" t="s">
        <v>775</v>
      </c>
      <c r="H144" t="s">
        <v>1051</v>
      </c>
    </row>
    <row r="145" spans="1:8" x14ac:dyDescent="0.25">
      <c r="A145" s="1">
        <v>144</v>
      </c>
      <c r="B145" s="2" t="str">
        <f>HYPERLINK("http://product.dangdang.com/26490594.html", "庆子绘本（全4册）")</f>
        <v>庆子绘本（全4册）</v>
      </c>
      <c r="C145" t="s">
        <v>11</v>
      </c>
      <c r="D145" t="s">
        <v>190</v>
      </c>
      <c r="E145" t="s">
        <v>390</v>
      </c>
      <c r="F145" t="s">
        <v>758</v>
      </c>
      <c r="G145" t="s">
        <v>751</v>
      </c>
      <c r="H145" t="s">
        <v>1049</v>
      </c>
    </row>
    <row r="146" spans="1:8" x14ac:dyDescent="0.25">
      <c r="A146" s="1">
        <v>145</v>
      </c>
      <c r="B146" s="2" t="str">
        <f>HYPERLINK("http://product.dangdang.com/25240804.html", "十二生肖的故事――（启发童书馆出品）")</f>
        <v>十二生肖的故事――（启发童书馆出品）</v>
      </c>
      <c r="C146" t="s">
        <v>94</v>
      </c>
      <c r="D146" t="s">
        <v>205</v>
      </c>
      <c r="E146" t="s">
        <v>391</v>
      </c>
      <c r="F146" t="s">
        <v>759</v>
      </c>
      <c r="G146" t="s">
        <v>692</v>
      </c>
      <c r="H146" t="s">
        <v>1055</v>
      </c>
    </row>
    <row r="147" spans="1:8" x14ac:dyDescent="0.25">
      <c r="A147" s="1">
        <v>146</v>
      </c>
      <c r="B147" s="2" t="str">
        <f>HYPERLINK("http://product.dangdang.com/25302892.html", "憋不住，憋不住，快要憋不住了")</f>
        <v>憋不住，憋不住，快要憋不住了</v>
      </c>
      <c r="C147" t="s">
        <v>95</v>
      </c>
      <c r="D147" t="s">
        <v>190</v>
      </c>
      <c r="E147" t="s">
        <v>392</v>
      </c>
      <c r="F147" t="s">
        <v>760</v>
      </c>
      <c r="G147" t="s">
        <v>692</v>
      </c>
      <c r="H147" t="s">
        <v>1049</v>
      </c>
    </row>
    <row r="148" spans="1:8" x14ac:dyDescent="0.25">
      <c r="A148" s="1">
        <v>147</v>
      </c>
      <c r="B148" s="2" t="str">
        <f>HYPERLINK("http://product.dangdang.com/25280800.html", "皮特猫・3~6岁好性格养成书：第三辑（套装共6册）（执著、坚持、梦想……荣获19项大奖的好性格榜样，在美国家喻户晓）")</f>
        <v>皮特猫・3~6岁好性格养成书：第三辑（套装共6册）（执著、坚持、梦想……荣获19项大奖的好性格榜样，在美国家喻户晓）</v>
      </c>
      <c r="C148" t="s">
        <v>67</v>
      </c>
      <c r="D148" t="s">
        <v>188</v>
      </c>
      <c r="E148" t="s">
        <v>341</v>
      </c>
      <c r="F148" t="s">
        <v>667</v>
      </c>
      <c r="G148" t="s">
        <v>932</v>
      </c>
      <c r="H148" t="s">
        <v>1049</v>
      </c>
    </row>
    <row r="149" spans="1:8" x14ac:dyDescent="0.25">
      <c r="A149" s="1">
        <v>148</v>
      </c>
      <c r="B149" s="2" t="str">
        <f>HYPERLINK("http://product.dangdang.com/25225863.html", "信谊世界精选图画书・小阿力的大学校")</f>
        <v>信谊世界精选图画书・小阿力的大学校</v>
      </c>
      <c r="C149" t="s">
        <v>96</v>
      </c>
      <c r="D149" t="s">
        <v>193</v>
      </c>
      <c r="E149" t="s">
        <v>393</v>
      </c>
      <c r="F149" t="s">
        <v>741</v>
      </c>
      <c r="G149" t="s">
        <v>770</v>
      </c>
      <c r="H149" t="s">
        <v>1061</v>
      </c>
    </row>
    <row r="150" spans="1:8" x14ac:dyDescent="0.25">
      <c r="A150" s="1">
        <v>149</v>
      </c>
      <c r="B150" s="2" t="str">
        <f>HYPERLINK("http://product.dangdang.com/25536856.html", "一只特立独行的鸡 （儿童自主意识养成，从小培养孩子勇敢与自信，不盲目顺从他人，相信自己，做自己到学会我会爱自己的优秀图画书，帮助孩子自立、自爱、自信的成长）")</f>
        <v>一只特立独行的鸡 （儿童自主意识养成，从小培养孩子勇敢与自信，不盲目顺从他人，相信自己，做自己到学会我会爱自己的优秀图画书，帮助孩子自立、自爱、自信的成长）</v>
      </c>
      <c r="C150" t="s">
        <v>12</v>
      </c>
      <c r="D150" t="s">
        <v>225</v>
      </c>
      <c r="E150" t="s">
        <v>394</v>
      </c>
      <c r="F150" t="s">
        <v>761</v>
      </c>
      <c r="G150" t="s">
        <v>692</v>
      </c>
      <c r="H150" t="s">
        <v>1058</v>
      </c>
    </row>
    <row r="151" spans="1:8" x14ac:dyDescent="0.25">
      <c r="A151" s="1">
        <v>150</v>
      </c>
      <c r="B151" s="2" t="str">
        <f>HYPERLINK("http://product.dangdang.com/27850384.html", "不负好时光（全3册）最好的时光/最美的黄玫瑰/彩云为裳")</f>
        <v>不负好时光（全3册）最好的时光/最美的黄玫瑰/彩云为裳</v>
      </c>
      <c r="C151" t="s">
        <v>60</v>
      </c>
      <c r="E151" t="s">
        <v>395</v>
      </c>
      <c r="F151" t="s">
        <v>673</v>
      </c>
      <c r="G151" t="s">
        <v>935</v>
      </c>
      <c r="H151" t="s">
        <v>1049</v>
      </c>
    </row>
    <row r="152" spans="1:8" x14ac:dyDescent="0.25">
      <c r="A152" s="1">
        <v>151</v>
      </c>
      <c r="B152" s="2" t="str">
        <f>HYPERLINK("http://product.dangdang.com/26922482.html", "宫西达也 精装儿童礼品绘本（小猪系列 精装礼品全4册）神奇糖果店 神奇种子店 我爸爸超厉害 听说小猪变地瓜了！")</f>
        <v>宫西达也 精装儿童礼品绘本（小猪系列 精装礼品全4册）神奇糖果店 神奇种子店 我爸爸超厉害 听说小猪变地瓜了！</v>
      </c>
      <c r="C152" t="s">
        <v>97</v>
      </c>
      <c r="D152" t="s">
        <v>205</v>
      </c>
      <c r="E152" t="s">
        <v>271</v>
      </c>
      <c r="F152" t="s">
        <v>762</v>
      </c>
      <c r="G152" t="s">
        <v>983</v>
      </c>
      <c r="H152" t="s">
        <v>1049</v>
      </c>
    </row>
    <row r="153" spans="1:8" x14ac:dyDescent="0.25">
      <c r="A153" s="1">
        <v>152</v>
      </c>
      <c r="B153" s="2" t="str">
        <f>HYPERLINK("http://product.dangdang.com/26476045.html", "11只猫（全6册）：好奇、调皮、有点儿自我，就是真正孩子的模样")</f>
        <v>11只猫（全6册）：好奇、调皮、有点儿自我，就是真正孩子的模样</v>
      </c>
      <c r="C153" t="s">
        <v>11</v>
      </c>
      <c r="D153" t="s">
        <v>200</v>
      </c>
      <c r="E153" t="s">
        <v>396</v>
      </c>
      <c r="F153" t="s">
        <v>763</v>
      </c>
      <c r="G153" t="s">
        <v>984</v>
      </c>
      <c r="H153" t="s">
        <v>1049</v>
      </c>
    </row>
    <row r="154" spans="1:8" x14ac:dyDescent="0.25">
      <c r="A154" s="1">
        <v>153</v>
      </c>
      <c r="B154" s="2" t="str">
        <f>HYPERLINK("http://product.dangdang.com/25163145.html", "让路给小鸭子――（启发童书馆出品）")</f>
        <v>让路给小鸭子――（启发童书馆出品）</v>
      </c>
      <c r="C154" t="s">
        <v>98</v>
      </c>
      <c r="D154" t="s">
        <v>205</v>
      </c>
      <c r="E154" t="s">
        <v>397</v>
      </c>
      <c r="F154" t="s">
        <v>764</v>
      </c>
      <c r="G154" t="s">
        <v>962</v>
      </c>
      <c r="H154" t="s">
        <v>1049</v>
      </c>
    </row>
    <row r="155" spans="1:8" x14ac:dyDescent="0.25">
      <c r="A155" s="1">
        <v>154</v>
      </c>
      <c r="B155" s="2" t="str">
        <f>HYPERLINK("http://product.dangdang.com/25227243.html", "信谊世界精选图画书・月亮小熊的故事-月亮，生日快乐")</f>
        <v>信谊世界精选图画书・月亮小熊的故事-月亮，生日快乐</v>
      </c>
      <c r="C155" t="s">
        <v>38</v>
      </c>
      <c r="D155" t="s">
        <v>193</v>
      </c>
      <c r="E155" t="s">
        <v>398</v>
      </c>
      <c r="F155" t="s">
        <v>765</v>
      </c>
      <c r="G155" t="s">
        <v>870</v>
      </c>
      <c r="H155" t="s">
        <v>1061</v>
      </c>
    </row>
    <row r="156" spans="1:8" x14ac:dyDescent="0.25">
      <c r="A156" s="1">
        <v>155</v>
      </c>
      <c r="B156" s="2" t="str">
        <f>HYPERLINK("http://product.dangdang.com/27879058.html", "哎呀，我的牙！")</f>
        <v>哎呀，我的牙！</v>
      </c>
      <c r="C156" t="s">
        <v>77</v>
      </c>
      <c r="D156" t="s">
        <v>226</v>
      </c>
      <c r="E156" t="s">
        <v>399</v>
      </c>
      <c r="F156" t="s">
        <v>766</v>
      </c>
      <c r="G156" t="s">
        <v>775</v>
      </c>
      <c r="H156" t="s">
        <v>1049</v>
      </c>
    </row>
    <row r="157" spans="1:8" x14ac:dyDescent="0.25">
      <c r="A157" s="1">
        <v>156</v>
      </c>
      <c r="B157" s="2" t="str">
        <f>HYPERLINK("http://product.dangdang.com/23667083.html", "安的种子")</f>
        <v>安的种子</v>
      </c>
      <c r="C157" t="s">
        <v>43</v>
      </c>
      <c r="D157" t="s">
        <v>207</v>
      </c>
      <c r="E157" t="s">
        <v>400</v>
      </c>
      <c r="F157" t="s">
        <v>767</v>
      </c>
      <c r="G157" t="s">
        <v>942</v>
      </c>
      <c r="H157" t="s">
        <v>1065</v>
      </c>
    </row>
    <row r="158" spans="1:8" x14ac:dyDescent="0.25">
      <c r="A158" s="1">
        <v>157</v>
      </c>
      <c r="B158" s="2" t="str">
        <f>HYPERLINK("http://product.dangdang.com/23168354.html", "第一次上街买东西（全5册）")</f>
        <v>第一次上街买东西（全5册）</v>
      </c>
      <c r="C158" t="s">
        <v>99</v>
      </c>
      <c r="D158" t="s">
        <v>202</v>
      </c>
      <c r="E158" t="s">
        <v>401</v>
      </c>
      <c r="F158" t="s">
        <v>768</v>
      </c>
      <c r="G158" t="s">
        <v>670</v>
      </c>
      <c r="H158" t="s">
        <v>1049</v>
      </c>
    </row>
    <row r="159" spans="1:8" x14ac:dyDescent="0.25">
      <c r="A159" s="1">
        <v>158</v>
      </c>
      <c r="B159" s="2" t="str">
        <f>HYPERLINK("http://product.dangdang.com/25293812.html", "人（精装）")</f>
        <v>人（精装）</v>
      </c>
      <c r="C159" t="s">
        <v>46</v>
      </c>
      <c r="D159" t="s">
        <v>190</v>
      </c>
      <c r="E159" t="s">
        <v>402</v>
      </c>
      <c r="F159" t="s">
        <v>685</v>
      </c>
      <c r="G159" t="s">
        <v>859</v>
      </c>
      <c r="H159" t="s">
        <v>1049</v>
      </c>
    </row>
    <row r="160" spans="1:8" x14ac:dyDescent="0.25">
      <c r="A160" s="1">
        <v>159</v>
      </c>
      <c r="B160" s="2" t="str">
        <f>HYPERLINK("http://product.dangdang.com/26515321.html", "奥莉薇 曹格推荐奥莉薇 精装绘本（全7册 ）")</f>
        <v>奥莉薇 曹格推荐奥莉薇 精装绘本（全7册 ）</v>
      </c>
      <c r="C160" t="s">
        <v>100</v>
      </c>
      <c r="D160" t="s">
        <v>200</v>
      </c>
      <c r="E160" t="s">
        <v>403</v>
      </c>
      <c r="F160" t="s">
        <v>769</v>
      </c>
      <c r="G160" t="s">
        <v>985</v>
      </c>
      <c r="H160" t="s">
        <v>1049</v>
      </c>
    </row>
    <row r="161" spans="1:8" x14ac:dyDescent="0.25">
      <c r="A161" s="1">
        <v>160</v>
      </c>
      <c r="B161" s="2" t="str">
        <f>HYPERLINK("http://product.dangdang.com/26919064.html", "信谊世界精选图画书-我的情绪小怪兽")</f>
        <v>信谊世界精选图画书-我的情绪小怪兽</v>
      </c>
      <c r="C161" t="s">
        <v>101</v>
      </c>
      <c r="D161" t="s">
        <v>193</v>
      </c>
      <c r="E161" t="s">
        <v>355</v>
      </c>
      <c r="F161" t="s">
        <v>770</v>
      </c>
      <c r="G161" t="s">
        <v>745</v>
      </c>
      <c r="H161" t="s">
        <v>1056</v>
      </c>
    </row>
    <row r="162" spans="1:8" x14ac:dyDescent="0.25">
      <c r="A162" s="1">
        <v>161</v>
      </c>
      <c r="B162" s="2" t="str">
        <f>HYPERLINK("http://product.dangdang.com/25074553.html", "不一样的卡梅拉全套手绘本（1-14册）")</f>
        <v>不一样的卡梅拉全套手绘本（1-14册）</v>
      </c>
      <c r="C162" t="s">
        <v>102</v>
      </c>
      <c r="D162" t="s">
        <v>201</v>
      </c>
      <c r="E162" t="s">
        <v>277</v>
      </c>
      <c r="F162" t="s">
        <v>714</v>
      </c>
      <c r="G162" t="s">
        <v>951</v>
      </c>
      <c r="H162" t="s">
        <v>1053</v>
      </c>
    </row>
    <row r="163" spans="1:8" x14ac:dyDescent="0.25">
      <c r="A163" s="1">
        <v>162</v>
      </c>
      <c r="B163" s="2" t="str">
        <f>HYPERLINK("http://product.dangdang.com/26315672.html", "好厉害的车系列图画书（全3册 “凯叔讲故事”音频定制版）")</f>
        <v>好厉害的车系列图画书（全3册 “凯叔讲故事”音频定制版）</v>
      </c>
      <c r="C163" t="s">
        <v>60</v>
      </c>
      <c r="D163" t="s">
        <v>194</v>
      </c>
      <c r="E163" t="s">
        <v>404</v>
      </c>
      <c r="F163" t="s">
        <v>771</v>
      </c>
      <c r="G163" t="s">
        <v>986</v>
      </c>
      <c r="H163" t="s">
        <v>1049</v>
      </c>
    </row>
    <row r="164" spans="1:8" x14ac:dyDescent="0.25">
      <c r="A164" s="1">
        <v>163</v>
      </c>
      <c r="B164" s="2" t="str">
        <f>HYPERLINK("http://product.dangdang.com/25859225.html", "西游记绘本（套装3册）")</f>
        <v>西游记绘本（套装3册）</v>
      </c>
      <c r="C164" t="s">
        <v>103</v>
      </c>
      <c r="D164" t="s">
        <v>195</v>
      </c>
      <c r="E164" t="s">
        <v>405</v>
      </c>
      <c r="F164" t="s">
        <v>700</v>
      </c>
      <c r="G164" t="s">
        <v>698</v>
      </c>
      <c r="H164" t="s">
        <v>1049</v>
      </c>
    </row>
    <row r="165" spans="1:8" x14ac:dyDescent="0.25">
      <c r="A165" s="1">
        <v>164</v>
      </c>
      <c r="B165" s="2" t="str">
        <f>HYPERLINK("http://product.dangdang.com/26907933.html", "窗（每一扇窗都会给你传达不一样的信息，有的窗与窗之间说说小秘密、鬼主意，有些窗则空空的，等你用故事填满……）")</f>
        <v>窗（每一扇窗都会给你传达不一样的信息，有的窗与窗之间说说小秘密、鬼主意，有些窗则空空的，等你用故事填满……）</v>
      </c>
      <c r="C165" t="s">
        <v>103</v>
      </c>
      <c r="D165" t="s">
        <v>201</v>
      </c>
      <c r="E165" t="s">
        <v>406</v>
      </c>
      <c r="F165" t="s">
        <v>760</v>
      </c>
      <c r="G165" t="s">
        <v>692</v>
      </c>
      <c r="H165" t="s">
        <v>1049</v>
      </c>
    </row>
    <row r="166" spans="1:8" x14ac:dyDescent="0.25">
      <c r="A166" s="1">
        <v>165</v>
      </c>
      <c r="B166" s="2" t="str">
        <f>HYPERLINK("http://product.dangdang.com/27892404.html", "儿童行为教养绘本：彩虹色童心（全8册）")</f>
        <v>儿童行为教养绘本：彩虹色童心（全8册）</v>
      </c>
      <c r="C166" t="s">
        <v>77</v>
      </c>
      <c r="D166" t="s">
        <v>226</v>
      </c>
      <c r="E166" t="s">
        <v>407</v>
      </c>
      <c r="F166" t="s">
        <v>772</v>
      </c>
      <c r="G166" t="s">
        <v>987</v>
      </c>
      <c r="H166" t="s">
        <v>1049</v>
      </c>
    </row>
    <row r="167" spans="1:8" x14ac:dyDescent="0.25">
      <c r="A167" s="1">
        <v>166</v>
      </c>
      <c r="B167" s="2" t="str">
        <f>HYPERLINK("http://product.dangdang.com/26514710.html", "疯狂星期二（凯迪克大奖绘本三部曲）")</f>
        <v>疯狂星期二（凯迪克大奖绘本三部曲）</v>
      </c>
      <c r="C167" t="s">
        <v>83</v>
      </c>
      <c r="D167" t="s">
        <v>200</v>
      </c>
      <c r="E167" t="s">
        <v>408</v>
      </c>
      <c r="F167" t="s">
        <v>773</v>
      </c>
      <c r="G167" t="s">
        <v>988</v>
      </c>
      <c r="H167" t="s">
        <v>1049</v>
      </c>
    </row>
    <row r="168" spans="1:8" x14ac:dyDescent="0.25">
      <c r="A168" s="1">
        <v>167</v>
      </c>
      <c r="B168" s="2" t="str">
        <f>HYPERLINK("http://product.dangdang.com/23826474.html", "幼儿园里我最棒")</f>
        <v>幼儿园里我最棒</v>
      </c>
      <c r="C168" t="s">
        <v>90</v>
      </c>
      <c r="D168" t="s">
        <v>204</v>
      </c>
      <c r="E168" t="s">
        <v>409</v>
      </c>
      <c r="F168" t="s">
        <v>774</v>
      </c>
      <c r="G168" t="s">
        <v>844</v>
      </c>
      <c r="H168" t="s">
        <v>1049</v>
      </c>
    </row>
    <row r="169" spans="1:8" x14ac:dyDescent="0.25">
      <c r="A169" s="1">
        <v>168</v>
      </c>
      <c r="B169" s="2" t="str">
        <f>HYPERLINK("http://product.dangdang.com/25267663.html", "点点点+变变变（点变套装2018版）")</f>
        <v>点点点+变变变（点变套装2018版）</v>
      </c>
      <c r="C169" t="s">
        <v>104</v>
      </c>
      <c r="D169" t="s">
        <v>201</v>
      </c>
      <c r="E169" t="s">
        <v>389</v>
      </c>
      <c r="F169" t="s">
        <v>775</v>
      </c>
      <c r="G169" t="s">
        <v>739</v>
      </c>
      <c r="H169" t="s">
        <v>1049</v>
      </c>
    </row>
    <row r="170" spans="1:8" x14ac:dyDescent="0.25">
      <c r="A170" s="1">
        <v>169</v>
      </c>
      <c r="B170" s="2" t="str">
        <f>HYPERLINK("http://product.dangdang.com/25069499.html", "小金鱼逃走了")</f>
        <v>小金鱼逃走了</v>
      </c>
      <c r="C170" t="s">
        <v>45</v>
      </c>
      <c r="D170" t="s">
        <v>202</v>
      </c>
      <c r="E170" t="s">
        <v>367</v>
      </c>
      <c r="F170" t="s">
        <v>650</v>
      </c>
      <c r="G170" t="s">
        <v>674</v>
      </c>
      <c r="H170" t="s">
        <v>1049</v>
      </c>
    </row>
    <row r="171" spans="1:8" x14ac:dyDescent="0.25">
      <c r="A171" s="1">
        <v>170</v>
      </c>
      <c r="B171" s="2" t="str">
        <f>HYPERLINK("http://product.dangdang.com/25346622.html", "宫西达也恐龙系列：你看起来好像很好吃")</f>
        <v>宫西达也恐龙系列：你看起来好像很好吃</v>
      </c>
      <c r="C171" t="s">
        <v>105</v>
      </c>
      <c r="D171" t="s">
        <v>197</v>
      </c>
      <c r="E171" t="s">
        <v>271</v>
      </c>
      <c r="F171" t="s">
        <v>735</v>
      </c>
      <c r="G171" t="s">
        <v>930</v>
      </c>
      <c r="H171" t="s">
        <v>1059</v>
      </c>
    </row>
    <row r="172" spans="1:8" x14ac:dyDescent="0.25">
      <c r="A172" s="1">
        <v>171</v>
      </c>
      <c r="B172" s="2" t="str">
        <f>HYPERLINK("http://product.dangdang.com/25070178.html", "田鼠阿佛")</f>
        <v>田鼠阿佛</v>
      </c>
      <c r="C172" t="s">
        <v>106</v>
      </c>
      <c r="D172" t="s">
        <v>189</v>
      </c>
      <c r="E172" t="s">
        <v>350</v>
      </c>
      <c r="F172" t="s">
        <v>776</v>
      </c>
      <c r="G172" t="s">
        <v>692</v>
      </c>
      <c r="H172" t="s">
        <v>1056</v>
      </c>
    </row>
    <row r="173" spans="1:8" x14ac:dyDescent="0.25">
      <c r="A173" s="1">
        <v>172</v>
      </c>
      <c r="B173" s="2" t="str">
        <f>HYPERLINK("http://product.dangdang.com/23200283.html", "中国记忆・传统节日图画书（全12册）")</f>
        <v>中国记忆・传统节日图画书（全12册）</v>
      </c>
      <c r="C173" t="s">
        <v>107</v>
      </c>
      <c r="D173" t="s">
        <v>227</v>
      </c>
      <c r="E173" t="s">
        <v>400</v>
      </c>
      <c r="F173" t="s">
        <v>777</v>
      </c>
      <c r="G173" t="s">
        <v>989</v>
      </c>
      <c r="H173" t="s">
        <v>1066</v>
      </c>
    </row>
    <row r="174" spans="1:8" x14ac:dyDescent="0.25">
      <c r="A174" s="1">
        <v>173</v>
      </c>
      <c r="B174" s="2" t="str">
        <f>HYPERLINK("http://product.dangdang.com/26915689.html", "灯塔守护人（全9册)")</f>
        <v>灯塔守护人（全9册)</v>
      </c>
      <c r="C174" t="s">
        <v>60</v>
      </c>
      <c r="D174" t="s">
        <v>190</v>
      </c>
      <c r="E174" t="s">
        <v>410</v>
      </c>
      <c r="F174" t="s">
        <v>673</v>
      </c>
      <c r="G174" t="s">
        <v>935</v>
      </c>
      <c r="H174" t="s">
        <v>1049</v>
      </c>
    </row>
    <row r="175" spans="1:8" x14ac:dyDescent="0.25">
      <c r="A175" s="1">
        <v>174</v>
      </c>
      <c r="B175" s="2" t="str">
        <f>HYPERLINK("http://product.dangdang.com/25251691.html", "凯迪克金奖绘本 ： 三只小猪――清华附小推荐经典儿童绘本！")</f>
        <v>凯迪克金奖绘本 ： 三只小猪――清华附小推荐经典儿童绘本！</v>
      </c>
      <c r="C175" t="s">
        <v>12</v>
      </c>
      <c r="D175" t="s">
        <v>228</v>
      </c>
      <c r="E175" t="s">
        <v>324</v>
      </c>
      <c r="F175" t="s">
        <v>778</v>
      </c>
      <c r="G175" t="s">
        <v>843</v>
      </c>
      <c r="H175" t="s">
        <v>1053</v>
      </c>
    </row>
    <row r="176" spans="1:8" x14ac:dyDescent="0.25">
      <c r="A176" s="1">
        <v>175</v>
      </c>
      <c r="B176" s="2" t="str">
        <f>HYPERLINK("http://product.dangdang.com/25299672.html", "嘟嘟和巴豆系列 十周年纪念版（全10册）")</f>
        <v>嘟嘟和巴豆系列 十周年纪念版（全10册）</v>
      </c>
      <c r="C176" t="s">
        <v>24</v>
      </c>
      <c r="D176" t="s">
        <v>201</v>
      </c>
      <c r="E176" t="s">
        <v>411</v>
      </c>
      <c r="F176" t="s">
        <v>779</v>
      </c>
      <c r="G176" t="s">
        <v>927</v>
      </c>
      <c r="H176" t="s">
        <v>1053</v>
      </c>
    </row>
    <row r="177" spans="1:8" x14ac:dyDescent="0.25">
      <c r="A177" s="1">
        <v>176</v>
      </c>
      <c r="B177" s="2" t="str">
        <f>HYPERLINK("http://product.dangdang.com/25224741.html", "开车出发系列礼盒装 (第一辑+第二辑）赠送 四个KT板拼差车模")</f>
        <v>开车出发系列礼盒装 (第一辑+第二辑）赠送 四个KT板拼差车模</v>
      </c>
      <c r="C177" t="s">
        <v>98</v>
      </c>
      <c r="D177" t="s">
        <v>201</v>
      </c>
      <c r="E177" t="s">
        <v>334</v>
      </c>
      <c r="F177" t="s">
        <v>780</v>
      </c>
      <c r="G177" t="s">
        <v>990</v>
      </c>
      <c r="H177" t="s">
        <v>1053</v>
      </c>
    </row>
    <row r="178" spans="1:8" x14ac:dyDescent="0.25">
      <c r="A178" s="1">
        <v>177</v>
      </c>
      <c r="B178" s="2" t="str">
        <f>HYPERLINK("http://product.dangdang.com/27856492.html", "信谊世界精选图画书-魔法亲亲")</f>
        <v>信谊世界精选图画书-魔法亲亲</v>
      </c>
      <c r="C178" t="s">
        <v>108</v>
      </c>
      <c r="D178" t="s">
        <v>193</v>
      </c>
      <c r="E178" t="s">
        <v>412</v>
      </c>
      <c r="F178" t="s">
        <v>781</v>
      </c>
      <c r="G178" t="s">
        <v>944</v>
      </c>
      <c r="H178" t="s">
        <v>1056</v>
      </c>
    </row>
    <row r="179" spans="1:8" x14ac:dyDescent="0.25">
      <c r="A179" s="1">
        <v>178</v>
      </c>
      <c r="B179" s="2" t="str">
        <f>HYPERLINK("http://product.dangdang.com/25233153.html", "中国神话故事绘本")</f>
        <v>中国神话故事绘本</v>
      </c>
      <c r="C179" t="s">
        <v>69</v>
      </c>
      <c r="D179" t="s">
        <v>194</v>
      </c>
      <c r="E179" t="s">
        <v>413</v>
      </c>
      <c r="F179" t="s">
        <v>763</v>
      </c>
      <c r="G179" t="s">
        <v>984</v>
      </c>
      <c r="H179" t="s">
        <v>1049</v>
      </c>
    </row>
    <row r="180" spans="1:8" x14ac:dyDescent="0.25">
      <c r="A180" s="1">
        <v>179</v>
      </c>
      <c r="B180" s="2" t="str">
        <f>HYPERLINK("http://product.dangdang.com/25248869.html", "一园青菜成了精（全7册）")</f>
        <v>一园青菜成了精（全7册）</v>
      </c>
      <c r="C180" t="s">
        <v>25</v>
      </c>
      <c r="D180" t="s">
        <v>206</v>
      </c>
      <c r="E180" t="s">
        <v>414</v>
      </c>
      <c r="F180" t="s">
        <v>782</v>
      </c>
      <c r="G180" t="s">
        <v>991</v>
      </c>
      <c r="H180" t="s">
        <v>1049</v>
      </c>
    </row>
    <row r="181" spans="1:8" x14ac:dyDescent="0.25">
      <c r="A181" s="1">
        <v>180</v>
      </c>
      <c r="B181" s="2" t="str">
        <f>HYPERLINK("http://product.dangdang.com/23351248.html", "可爱的鼠小弟・第一辑（1-6）")</f>
        <v>可爱的鼠小弟・第一辑（1-6）</v>
      </c>
      <c r="C181" t="s">
        <v>18</v>
      </c>
      <c r="D181" t="s">
        <v>189</v>
      </c>
      <c r="E181" t="s">
        <v>415</v>
      </c>
      <c r="F181" t="s">
        <v>763</v>
      </c>
      <c r="G181" t="s">
        <v>984</v>
      </c>
      <c r="H181" t="s">
        <v>1049</v>
      </c>
    </row>
    <row r="182" spans="1:8" x14ac:dyDescent="0.25">
      <c r="A182" s="1">
        <v>181</v>
      </c>
      <c r="B182" s="2" t="str">
        <f>HYPERLINK("http://product.dangdang.com/25352854.html", "面包超人图画书系列（套装12册）")</f>
        <v>面包超人图画书系列（套装12册）</v>
      </c>
      <c r="C182" t="s">
        <v>109</v>
      </c>
      <c r="D182" t="s">
        <v>212</v>
      </c>
      <c r="E182" t="s">
        <v>416</v>
      </c>
      <c r="F182" t="s">
        <v>655</v>
      </c>
      <c r="G182" t="s">
        <v>924</v>
      </c>
      <c r="H182" t="s">
        <v>1049</v>
      </c>
    </row>
    <row r="183" spans="1:8" x14ac:dyDescent="0.25">
      <c r="A183" s="1">
        <v>182</v>
      </c>
      <c r="B183" s="2" t="str">
        <f>HYPERLINK("http://product.dangdang.com/24184714.html", "自我保护意识培养第1辑：我不跟你走+别想欺负我")</f>
        <v>自我保护意识培养第1辑：我不跟你走+别想欺负我</v>
      </c>
      <c r="C183" t="s">
        <v>22</v>
      </c>
      <c r="D183" t="s">
        <v>229</v>
      </c>
      <c r="E183" t="s">
        <v>417</v>
      </c>
      <c r="F183" t="s">
        <v>761</v>
      </c>
      <c r="G183" t="s">
        <v>658</v>
      </c>
      <c r="H183" t="s">
        <v>1053</v>
      </c>
    </row>
    <row r="184" spans="1:8" x14ac:dyDescent="0.25">
      <c r="A184" s="1">
        <v>183</v>
      </c>
      <c r="B184" s="2" t="str">
        <f>HYPERLINK("http://product.dangdang.com/25312621.html", "好消息 坏消息：珍藏版（只用两个词，给你和孩子讲故事！）")</f>
        <v>好消息 坏消息：珍藏版（只用两个词，给你和孩子讲故事！）</v>
      </c>
      <c r="C184" t="s">
        <v>26</v>
      </c>
      <c r="D184" t="s">
        <v>230</v>
      </c>
      <c r="E184" t="s">
        <v>418</v>
      </c>
      <c r="F184" t="s">
        <v>783</v>
      </c>
      <c r="G184" t="s">
        <v>692</v>
      </c>
      <c r="H184" t="s">
        <v>1067</v>
      </c>
    </row>
    <row r="185" spans="1:8" x14ac:dyDescent="0.25">
      <c r="A185" s="1">
        <v>184</v>
      </c>
      <c r="B185" s="2" t="str">
        <f>HYPERLINK("http://product.dangdang.com/25572754.html", "胡萝卜怪")</f>
        <v>胡萝卜怪</v>
      </c>
      <c r="C185" t="s">
        <v>75</v>
      </c>
      <c r="D185" t="s">
        <v>190</v>
      </c>
      <c r="E185" t="s">
        <v>419</v>
      </c>
      <c r="F185" t="s">
        <v>760</v>
      </c>
      <c r="G185" t="s">
        <v>692</v>
      </c>
      <c r="H185" t="s">
        <v>1049</v>
      </c>
    </row>
    <row r="186" spans="1:8" x14ac:dyDescent="0.25">
      <c r="A186" s="1">
        <v>185</v>
      </c>
      <c r="B186" s="2" t="str">
        <f>HYPERLINK("http://product.dangdang.com/24145119.html", "遇见美好系列（第2辑 全10册）")</f>
        <v>遇见美好系列（第2辑 全10册）</v>
      </c>
      <c r="C186" t="s">
        <v>110</v>
      </c>
      <c r="D186" t="s">
        <v>195</v>
      </c>
      <c r="E186" t="s">
        <v>420</v>
      </c>
      <c r="F186" t="s">
        <v>659</v>
      </c>
      <c r="G186" t="s">
        <v>927</v>
      </c>
      <c r="H186" t="s">
        <v>1049</v>
      </c>
    </row>
    <row r="187" spans="1:8" x14ac:dyDescent="0.25">
      <c r="A187" s="1">
        <v>186</v>
      </c>
      <c r="B187" s="2" t="str">
        <f>HYPERLINK("http://product.dangdang.com/25284772.html", "莫可可看世界全8册")</f>
        <v>莫可可看世界全8册</v>
      </c>
      <c r="C187" t="s">
        <v>46</v>
      </c>
      <c r="D187" t="s">
        <v>211</v>
      </c>
      <c r="E187" t="s">
        <v>421</v>
      </c>
      <c r="F187" t="s">
        <v>784</v>
      </c>
      <c r="G187" t="s">
        <v>800</v>
      </c>
      <c r="H187" t="s">
        <v>1068</v>
      </c>
    </row>
    <row r="188" spans="1:8" x14ac:dyDescent="0.25">
      <c r="A188" s="1">
        <v>187</v>
      </c>
      <c r="B188" s="2" t="str">
        <f>HYPERLINK("http://product.dangdang.com/27905692.html", "一只夜行猫")</f>
        <v>一只夜行猫</v>
      </c>
      <c r="C188" t="s">
        <v>77</v>
      </c>
      <c r="D188" t="s">
        <v>190</v>
      </c>
      <c r="E188" t="s">
        <v>422</v>
      </c>
      <c r="F188" t="s">
        <v>760</v>
      </c>
      <c r="G188" t="s">
        <v>692</v>
      </c>
      <c r="H188" t="s">
        <v>1049</v>
      </c>
    </row>
    <row r="189" spans="1:8" x14ac:dyDescent="0.25">
      <c r="A189" s="1">
        <v>188</v>
      </c>
      <c r="B189" s="2" t="str">
        <f>HYPERLINK("http://product.dangdang.com/25352998.html", "“玩转加减乘除”创意数学思维绘本（全五册）")</f>
        <v>“玩转加减乘除”创意数学思维绘本（全五册）</v>
      </c>
      <c r="C189" t="s">
        <v>24</v>
      </c>
      <c r="D189" t="s">
        <v>206</v>
      </c>
      <c r="E189" t="s">
        <v>423</v>
      </c>
      <c r="F189" t="s">
        <v>654</v>
      </c>
      <c r="G189" t="s">
        <v>679</v>
      </c>
      <c r="H189" t="s">
        <v>1069</v>
      </c>
    </row>
    <row r="190" spans="1:8" x14ac:dyDescent="0.25">
      <c r="A190" s="1">
        <v>189</v>
      </c>
      <c r="B190" s="2" t="str">
        <f>HYPERLINK("http://product.dangdang.com/25348841.html", "皮特猫・3~6岁好性格养成书：精美礼盒装（共27册・含3册贴纸书）（荣获19项大奖的好性格榜样，在美国家喻户晓）")</f>
        <v>皮特猫・3~6岁好性格养成书：精美礼盒装（共27册・含3册贴纸书）（荣获19项大奖的好性格榜样，在美国家喻户晓）</v>
      </c>
      <c r="C190" t="s">
        <v>111</v>
      </c>
      <c r="D190" t="s">
        <v>188</v>
      </c>
      <c r="E190" t="s">
        <v>267</v>
      </c>
      <c r="F190" t="s">
        <v>785</v>
      </c>
      <c r="G190" t="s">
        <v>992</v>
      </c>
      <c r="H190" t="s">
        <v>1049</v>
      </c>
    </row>
    <row r="191" spans="1:8" x14ac:dyDescent="0.25">
      <c r="A191" s="1">
        <v>190</v>
      </c>
      <c r="B191" s="2" t="str">
        <f>HYPERLINK("http://product.dangdang.com/25167441.html", "学会爱自己（安全意识篇）防性侵、防诱拐！儿童必备安全教育图画书！让孩子学会保护自己！含《不要随便摸我》《不要随便亲我》《不要随便跟陌生人走》")</f>
        <v>学会爱自己（安全意识篇）防性侵、防诱拐！儿童必备安全教育图画书！让孩子学会保护自己！含《不要随便摸我》《不要随便亲我》《不要随便跟陌生人走》</v>
      </c>
      <c r="C191" t="s">
        <v>112</v>
      </c>
      <c r="D191" t="s">
        <v>192</v>
      </c>
      <c r="E191" t="s">
        <v>295</v>
      </c>
      <c r="F191" t="s">
        <v>786</v>
      </c>
      <c r="G191" t="s">
        <v>775</v>
      </c>
      <c r="H191" t="s">
        <v>1070</v>
      </c>
    </row>
    <row r="192" spans="1:8" x14ac:dyDescent="0.25">
      <c r="A192" s="1">
        <v>191</v>
      </c>
      <c r="B192" s="2" t="str">
        <f>HYPERLINK("http://product.dangdang.com/24144614.html", "我变成一只喷火龙了！")</f>
        <v>我变成一只喷火龙了！</v>
      </c>
      <c r="C192" t="s">
        <v>30</v>
      </c>
      <c r="D192" t="s">
        <v>205</v>
      </c>
      <c r="E192" t="s">
        <v>391</v>
      </c>
      <c r="F192" t="s">
        <v>787</v>
      </c>
      <c r="G192" t="s">
        <v>993</v>
      </c>
      <c r="H192" t="s">
        <v>1055</v>
      </c>
    </row>
    <row r="193" spans="1:8" x14ac:dyDescent="0.25">
      <c r="A193" s="1">
        <v>192</v>
      </c>
      <c r="B193" s="2" t="str">
        <f>HYPERLINK("http://product.dangdang.com/25189769.html", "100层的巴士 麦克米伦世纪")</f>
        <v>100层的巴士 麦克米伦世纪</v>
      </c>
      <c r="C193" t="s">
        <v>42</v>
      </c>
      <c r="D193" t="s">
        <v>201</v>
      </c>
      <c r="E193" t="s">
        <v>303</v>
      </c>
      <c r="F193" t="s">
        <v>691</v>
      </c>
      <c r="G193" t="s">
        <v>674</v>
      </c>
      <c r="H193" t="s">
        <v>1053</v>
      </c>
    </row>
    <row r="194" spans="1:8" x14ac:dyDescent="0.25">
      <c r="A194" s="1">
        <v>193</v>
      </c>
      <c r="B194" s="2" t="str">
        <f>HYPERLINK("http://product.dangdang.com/26912025.html", "晚安，大猩猩")</f>
        <v>晚安，大猩猩</v>
      </c>
      <c r="C194" t="s">
        <v>31</v>
      </c>
      <c r="D194" t="s">
        <v>209</v>
      </c>
      <c r="E194" t="s">
        <v>424</v>
      </c>
      <c r="F194" t="s">
        <v>650</v>
      </c>
      <c r="G194" t="s">
        <v>674</v>
      </c>
      <c r="H194" t="s">
        <v>1049</v>
      </c>
    </row>
    <row r="195" spans="1:8" x14ac:dyDescent="0.25">
      <c r="A195" s="1">
        <v>194</v>
      </c>
      <c r="B195" s="2" t="str">
        <f>HYPERLINK("http://product.dangdang.com/25182142.html", "凯迪克得主李欧・李奥尼经典作品：第1辑（7本：小黑鱼、田鼠阿佛、发条老鼠、玛修的梦、这是我的、鳄鱼哥尼流、奇特的蛋）")</f>
        <v>凯迪克得主李欧・李奥尼经典作品：第1辑（7本：小黑鱼、田鼠阿佛、发条老鼠、玛修的梦、这是我的、鳄鱼哥尼流、奇特的蛋）</v>
      </c>
      <c r="C195" t="s">
        <v>29</v>
      </c>
      <c r="D195" t="s">
        <v>189</v>
      </c>
      <c r="E195" t="s">
        <v>350</v>
      </c>
      <c r="F195" t="s">
        <v>788</v>
      </c>
      <c r="G195" t="s">
        <v>994</v>
      </c>
      <c r="H195" t="s">
        <v>1049</v>
      </c>
    </row>
    <row r="196" spans="1:8" x14ac:dyDescent="0.25">
      <c r="A196" s="1">
        <v>195</v>
      </c>
      <c r="B196" s="2" t="str">
        <f>HYPERLINK("http://product.dangdang.com/23909341.html", "再见，妈妈的奶")</f>
        <v>再见，妈妈的奶</v>
      </c>
      <c r="C196" t="s">
        <v>113</v>
      </c>
      <c r="D196" t="s">
        <v>204</v>
      </c>
      <c r="E196" t="s">
        <v>425</v>
      </c>
      <c r="F196" t="s">
        <v>789</v>
      </c>
      <c r="G196" t="s">
        <v>758</v>
      </c>
      <c r="H196" t="s">
        <v>1049</v>
      </c>
    </row>
    <row r="197" spans="1:8" x14ac:dyDescent="0.25">
      <c r="A197" s="1">
        <v>196</v>
      </c>
      <c r="B197" s="2" t="str">
        <f>HYPERLINK("http://product.dangdang.com/25164146.html", "鸭子骑车记（全2册）")</f>
        <v>鸭子骑车记（全2册）</v>
      </c>
      <c r="C197" t="s">
        <v>98</v>
      </c>
      <c r="D197" t="s">
        <v>231</v>
      </c>
      <c r="E197" t="s">
        <v>344</v>
      </c>
      <c r="F197" t="s">
        <v>790</v>
      </c>
      <c r="G197" t="s">
        <v>753</v>
      </c>
      <c r="H197" t="s">
        <v>1054</v>
      </c>
    </row>
    <row r="198" spans="1:8" x14ac:dyDescent="0.25">
      <c r="A198" s="1">
        <v>197</v>
      </c>
      <c r="B198" s="2" t="str">
        <f>HYPERLINK("http://product.dangdang.com/25329125.html", "森林鱼童书：狮子和老鼠（凯迪克金奖，让孩子懂得友谊、宽容、感恩，经典版本）")</f>
        <v>森林鱼童书：狮子和老鼠（凯迪克金奖，让孩子懂得友谊、宽容、感恩，经典版本）</v>
      </c>
      <c r="C198" t="s">
        <v>114</v>
      </c>
      <c r="D198" t="s">
        <v>232</v>
      </c>
      <c r="E198" t="s">
        <v>426</v>
      </c>
      <c r="F198" t="s">
        <v>791</v>
      </c>
      <c r="G198" t="s">
        <v>995</v>
      </c>
      <c r="H198" t="s">
        <v>1049</v>
      </c>
    </row>
    <row r="199" spans="1:8" x14ac:dyDescent="0.25">
      <c r="A199" s="1">
        <v>198</v>
      </c>
      <c r="B199" s="2" t="str">
        <f>HYPERLINK("http://product.dangdang.com/27862851.html", "信谊绘本：3-6岁中国传统文化绘本・一园青菜成了精")</f>
        <v>信谊绘本：3-6岁中国传统文化绘本・一园青菜成了精</v>
      </c>
      <c r="C199" t="s">
        <v>115</v>
      </c>
      <c r="D199" t="s">
        <v>193</v>
      </c>
      <c r="E199" t="s">
        <v>372</v>
      </c>
      <c r="F199" t="s">
        <v>755</v>
      </c>
      <c r="G199" t="s">
        <v>970</v>
      </c>
      <c r="H199" t="s">
        <v>1054</v>
      </c>
    </row>
    <row r="200" spans="1:8" x14ac:dyDescent="0.25">
      <c r="A200" s="1">
        <v>199</v>
      </c>
      <c r="B200" s="2" t="str">
        <f>HYPERLINK("http://product.dangdang.com/23815226.html", "《我的神奇马桶》亲子阅读绘本")</f>
        <v>《我的神奇马桶》亲子阅读绘本</v>
      </c>
      <c r="C200" t="s">
        <v>90</v>
      </c>
      <c r="D200" t="s">
        <v>190</v>
      </c>
      <c r="E200" t="s">
        <v>293</v>
      </c>
      <c r="F200" t="s">
        <v>774</v>
      </c>
      <c r="G200" t="s">
        <v>942</v>
      </c>
      <c r="H200" t="s">
        <v>1049</v>
      </c>
    </row>
    <row r="201" spans="1:8" x14ac:dyDescent="0.25">
      <c r="A201" s="1">
        <v>200</v>
      </c>
      <c r="B201" s="2" t="str">
        <f>HYPERLINK("http://product.dangdang.com/25069496.html", "可爱的鼠小弟（13-22）")</f>
        <v>可爱的鼠小弟（13-22）</v>
      </c>
      <c r="C201" t="s">
        <v>18</v>
      </c>
      <c r="D201" t="s">
        <v>189</v>
      </c>
      <c r="E201" t="s">
        <v>268</v>
      </c>
      <c r="F201" t="s">
        <v>710</v>
      </c>
      <c r="G201" t="s">
        <v>957</v>
      </c>
      <c r="H201" t="s">
        <v>1049</v>
      </c>
    </row>
    <row r="202" spans="1:8" x14ac:dyDescent="0.25">
      <c r="A202" s="1">
        <v>201</v>
      </c>
      <c r="B202" s="2" t="str">
        <f>HYPERLINK("http://product.dangdang.com/9296435.html", "大脚丫跳芭蕾")</f>
        <v>大脚丫跳芭蕾</v>
      </c>
      <c r="C202" t="s">
        <v>39</v>
      </c>
      <c r="D202" t="s">
        <v>205</v>
      </c>
      <c r="E202" t="s">
        <v>427</v>
      </c>
      <c r="F202" t="s">
        <v>774</v>
      </c>
      <c r="G202" t="s">
        <v>942</v>
      </c>
      <c r="H202" t="s">
        <v>1049</v>
      </c>
    </row>
    <row r="203" spans="1:8" x14ac:dyDescent="0.25">
      <c r="A203" s="1">
        <v>202</v>
      </c>
      <c r="B203" s="2" t="str">
        <f>HYPERLINK("http://product.dangdang.com/26184655.html", "一粒种子的旅行（全2册）")</f>
        <v>一粒种子的旅行（全2册）</v>
      </c>
      <c r="C203" t="s">
        <v>102</v>
      </c>
      <c r="D203" t="s">
        <v>189</v>
      </c>
      <c r="E203" t="s">
        <v>351</v>
      </c>
      <c r="F203" t="s">
        <v>674</v>
      </c>
      <c r="G203" t="s">
        <v>703</v>
      </c>
      <c r="H203" t="s">
        <v>1049</v>
      </c>
    </row>
    <row r="204" spans="1:8" x14ac:dyDescent="0.25">
      <c r="A204" s="1">
        <v>203</v>
      </c>
      <c r="B204" s="2" t="str">
        <f>HYPERLINK("http://product.dangdang.com/25312918.html", "忙碌的车轮子系列（典藏版）（套装12册）")</f>
        <v>忙碌的车轮子系列（典藏版）（套装12册）</v>
      </c>
      <c r="C204" t="s">
        <v>26</v>
      </c>
      <c r="D204" t="s">
        <v>219</v>
      </c>
      <c r="E204" t="s">
        <v>428</v>
      </c>
      <c r="F204" t="s">
        <v>699</v>
      </c>
      <c r="G204" t="s">
        <v>950</v>
      </c>
      <c r="H204" t="s">
        <v>1049</v>
      </c>
    </row>
    <row r="205" spans="1:8" x14ac:dyDescent="0.25">
      <c r="A205" s="1">
        <v>204</v>
      </c>
      <c r="B205" s="2" t="str">
        <f>HYPERLINK("http://product.dangdang.com/23254614.html", "神奇飞书")</f>
        <v>神奇飞书</v>
      </c>
      <c r="C205" t="s">
        <v>71</v>
      </c>
      <c r="D205" t="s">
        <v>233</v>
      </c>
      <c r="E205" t="s">
        <v>429</v>
      </c>
      <c r="F205" t="s">
        <v>792</v>
      </c>
      <c r="G205" t="s">
        <v>866</v>
      </c>
      <c r="H205" t="s">
        <v>1063</v>
      </c>
    </row>
    <row r="206" spans="1:8" x14ac:dyDescent="0.25">
      <c r="A206" s="1">
        <v>205</v>
      </c>
      <c r="B206" s="2" t="str">
        <f>HYPERLINK("http://product.dangdang.com/23441432.html", "一片叶子落下来")</f>
        <v>一片叶子落下来</v>
      </c>
      <c r="C206" t="s">
        <v>116</v>
      </c>
      <c r="D206" t="s">
        <v>189</v>
      </c>
      <c r="E206" t="s">
        <v>430</v>
      </c>
      <c r="F206" t="s">
        <v>793</v>
      </c>
      <c r="G206" t="s">
        <v>756</v>
      </c>
      <c r="H206" t="s">
        <v>1049</v>
      </c>
    </row>
    <row r="207" spans="1:8" x14ac:dyDescent="0.25">
      <c r="A207" s="1">
        <v>206</v>
      </c>
      <c r="B207" s="2" t="str">
        <f>HYPERLINK("http://product.dangdang.com/23319370.html", "身体有个小秘密（全八册）")</f>
        <v>身体有个小秘密（全八册）</v>
      </c>
      <c r="C207" t="s">
        <v>8</v>
      </c>
      <c r="D207" t="s">
        <v>202</v>
      </c>
      <c r="E207" t="s">
        <v>431</v>
      </c>
      <c r="F207" t="s">
        <v>751</v>
      </c>
      <c r="G207" t="s">
        <v>963</v>
      </c>
      <c r="H207" t="s">
        <v>1049</v>
      </c>
    </row>
    <row r="208" spans="1:8" x14ac:dyDescent="0.25">
      <c r="A208" s="1">
        <v>207</v>
      </c>
      <c r="B208" s="2" t="str">
        <f>HYPERLINK("http://product.dangdang.com/9306555.html", "阿文的小毯子")</f>
        <v>阿文的小毯子</v>
      </c>
      <c r="C208" t="s">
        <v>39</v>
      </c>
      <c r="D208" t="s">
        <v>205</v>
      </c>
      <c r="E208" t="s">
        <v>432</v>
      </c>
      <c r="F208" t="s">
        <v>685</v>
      </c>
      <c r="G208" t="s">
        <v>942</v>
      </c>
      <c r="H208" t="s">
        <v>1057</v>
      </c>
    </row>
    <row r="209" spans="1:8" x14ac:dyDescent="0.25">
      <c r="A209" s="1">
        <v>208</v>
      </c>
      <c r="B209" s="2" t="str">
        <f>HYPERLINK("http://product.dangdang.com/23920976.html", "九神鹿绘本馆――盘中餐")</f>
        <v>九神鹿绘本馆――盘中餐</v>
      </c>
      <c r="C209" t="s">
        <v>117</v>
      </c>
      <c r="D209" t="s">
        <v>216</v>
      </c>
      <c r="E209" t="s">
        <v>433</v>
      </c>
      <c r="F209" t="s">
        <v>759</v>
      </c>
      <c r="G209" t="s">
        <v>692</v>
      </c>
      <c r="H209" t="s">
        <v>1055</v>
      </c>
    </row>
    <row r="210" spans="1:8" x14ac:dyDescent="0.25">
      <c r="A210" s="1">
        <v>209</v>
      </c>
      <c r="B210" s="2" t="str">
        <f>HYPERLINK("http://product.dangdang.com/23485741.html", "菲菲生气了")</f>
        <v>菲菲生气了</v>
      </c>
      <c r="C210" t="s">
        <v>16</v>
      </c>
      <c r="D210" t="s">
        <v>205</v>
      </c>
      <c r="E210" t="s">
        <v>434</v>
      </c>
      <c r="F210" t="s">
        <v>794</v>
      </c>
      <c r="G210" t="s">
        <v>944</v>
      </c>
      <c r="H210" t="s">
        <v>1054</v>
      </c>
    </row>
    <row r="211" spans="1:8" x14ac:dyDescent="0.25">
      <c r="A211" s="1">
        <v>210</v>
      </c>
      <c r="B211" s="2" t="str">
        <f>HYPERLINK("http://product.dangdang.com/25163143.html", "妈妈的红沙发――（启发童书馆出品）")</f>
        <v>妈妈的红沙发――（启发童书馆出品）</v>
      </c>
      <c r="C211" t="s">
        <v>98</v>
      </c>
      <c r="D211" t="s">
        <v>205</v>
      </c>
      <c r="E211" t="s">
        <v>435</v>
      </c>
      <c r="F211" t="s">
        <v>663</v>
      </c>
      <c r="G211" t="s">
        <v>906</v>
      </c>
      <c r="H211" t="s">
        <v>1049</v>
      </c>
    </row>
    <row r="212" spans="1:8" x14ac:dyDescent="0.25">
      <c r="A212" s="1">
        <v>211</v>
      </c>
      <c r="B212" s="2" t="str">
        <f>HYPERLINK("http://product.dangdang.com/27892205.html", "幼儿园的一天（全新版）")</f>
        <v>幼儿园的一天（全新版）</v>
      </c>
      <c r="C212" t="s">
        <v>63</v>
      </c>
      <c r="D212" t="s">
        <v>204</v>
      </c>
      <c r="E212" t="s">
        <v>436</v>
      </c>
      <c r="F212" t="s">
        <v>759</v>
      </c>
      <c r="G212" t="s">
        <v>692</v>
      </c>
      <c r="H212" t="s">
        <v>1055</v>
      </c>
    </row>
    <row r="213" spans="1:8" x14ac:dyDescent="0.25">
      <c r="A213" s="1">
        <v>212</v>
      </c>
      <c r="B213" s="2" t="str">
        <f>HYPERLINK("http://product.dangdang.com/25213919.html", "熊猫先生礼仪课堂（全4册）")</f>
        <v>熊猫先生礼仪课堂（全4册）</v>
      </c>
      <c r="C213" t="s">
        <v>118</v>
      </c>
      <c r="D213" t="s">
        <v>195</v>
      </c>
      <c r="E213" t="s">
        <v>437</v>
      </c>
      <c r="F213" t="s">
        <v>721</v>
      </c>
      <c r="G213" t="s">
        <v>869</v>
      </c>
      <c r="H213" t="s">
        <v>1049</v>
      </c>
    </row>
    <row r="214" spans="1:8" x14ac:dyDescent="0.25">
      <c r="A214" s="1">
        <v>213</v>
      </c>
      <c r="B214" s="2" t="str">
        <f>HYPERLINK("http://product.dangdang.com/22616514.html", "森林里的躲猫猫大王")</f>
        <v>森林里的躲猫猫大王</v>
      </c>
      <c r="C214" t="s">
        <v>119</v>
      </c>
      <c r="D214" t="s">
        <v>190</v>
      </c>
      <c r="E214" t="s">
        <v>438</v>
      </c>
      <c r="F214" t="s">
        <v>774</v>
      </c>
      <c r="G214" t="s">
        <v>942</v>
      </c>
      <c r="H214" t="s">
        <v>1049</v>
      </c>
    </row>
    <row r="215" spans="1:8" x14ac:dyDescent="0.25">
      <c r="A215" s="1">
        <v>214</v>
      </c>
      <c r="B215" s="2" t="str">
        <f>HYPERLINK("http://product.dangdang.com/20910677.html", "斯凯瑞金色童书 第6辑（全4册）")</f>
        <v>斯凯瑞金色童书 第6辑（全4册）</v>
      </c>
      <c r="C215" t="s">
        <v>106</v>
      </c>
      <c r="D215" t="s">
        <v>190</v>
      </c>
      <c r="E215" t="s">
        <v>439</v>
      </c>
      <c r="F215" t="s">
        <v>795</v>
      </c>
      <c r="G215" t="s">
        <v>704</v>
      </c>
      <c r="H215" t="s">
        <v>1049</v>
      </c>
    </row>
    <row r="216" spans="1:8" x14ac:dyDescent="0.25">
      <c r="A216" s="1">
        <v>215</v>
      </c>
      <c r="B216" s="2" t="str">
        <f>HYPERLINK("http://product.dangdang.com/25234512.html", "信谊世界精选图画书・驴小弟变石头")</f>
        <v>信谊世界精选图画书・驴小弟变石头</v>
      </c>
      <c r="C216" t="s">
        <v>120</v>
      </c>
      <c r="D216" t="s">
        <v>193</v>
      </c>
      <c r="E216" t="s">
        <v>440</v>
      </c>
      <c r="F216" t="s">
        <v>741</v>
      </c>
      <c r="G216" t="s">
        <v>770</v>
      </c>
      <c r="H216" t="s">
        <v>1061</v>
      </c>
    </row>
    <row r="217" spans="1:8" x14ac:dyDescent="0.25">
      <c r="A217" s="1">
        <v>216</v>
      </c>
      <c r="B217" s="2" t="str">
        <f>HYPERLINK("http://product.dangdang.com/24157228.html", "熊亮・中国绘本（全10册）")</f>
        <v>熊亮・中国绘本（全10册）</v>
      </c>
      <c r="C217" t="s">
        <v>121</v>
      </c>
      <c r="D217" t="s">
        <v>206</v>
      </c>
      <c r="E217" t="s">
        <v>414</v>
      </c>
      <c r="F217" t="s">
        <v>796</v>
      </c>
      <c r="G217" t="s">
        <v>996</v>
      </c>
      <c r="H217" t="s">
        <v>1055</v>
      </c>
    </row>
    <row r="218" spans="1:8" x14ac:dyDescent="0.25">
      <c r="A218" s="1">
        <v>217</v>
      </c>
      <c r="B218" s="2" t="str">
        <f>HYPERLINK("http://product.dangdang.com/23612361.html", "我妈妈")</f>
        <v>我妈妈</v>
      </c>
      <c r="C218" t="s">
        <v>39</v>
      </c>
      <c r="D218" t="s">
        <v>205</v>
      </c>
      <c r="E218" t="s">
        <v>441</v>
      </c>
      <c r="F218" t="s">
        <v>794</v>
      </c>
      <c r="G218" t="s">
        <v>944</v>
      </c>
      <c r="H218" t="s">
        <v>1054</v>
      </c>
    </row>
    <row r="219" spans="1:8" x14ac:dyDescent="0.25">
      <c r="A219" s="1">
        <v>218</v>
      </c>
      <c r="B219" s="2" t="str">
        <f>HYPERLINK("http://product.dangdang.com/25352088.html", "信谊世界精选图画书-迟到大王")</f>
        <v>信谊世界精选图画书-迟到大王</v>
      </c>
      <c r="C219" t="s">
        <v>15</v>
      </c>
      <c r="D219" t="s">
        <v>193</v>
      </c>
      <c r="E219" t="s">
        <v>442</v>
      </c>
      <c r="F219" t="s">
        <v>797</v>
      </c>
      <c r="G219" t="s">
        <v>962</v>
      </c>
      <c r="H219" t="s">
        <v>1061</v>
      </c>
    </row>
    <row r="220" spans="1:8" x14ac:dyDescent="0.25">
      <c r="A220" s="1">
        <v>219</v>
      </c>
      <c r="B220" s="2" t="str">
        <f>HYPERLINK("http://product.dangdang.com/25251694.html", "凯迪克银奖绘本：7号梦工厂――清华附小推荐经典儿童绘本！")</f>
        <v>凯迪克银奖绘本：7号梦工厂――清华附小推荐经典儿童绘本！</v>
      </c>
      <c r="C220" t="s">
        <v>12</v>
      </c>
      <c r="D220" t="s">
        <v>228</v>
      </c>
      <c r="E220" t="s">
        <v>324</v>
      </c>
      <c r="F220" t="s">
        <v>764</v>
      </c>
      <c r="G220" t="s">
        <v>775</v>
      </c>
      <c r="H220" t="s">
        <v>1053</v>
      </c>
    </row>
    <row r="221" spans="1:8" x14ac:dyDescent="0.25">
      <c r="A221" s="1">
        <v>220</v>
      </c>
      <c r="B221" s="2" t="str">
        <f>HYPERLINK("http://product.dangdang.com/23600995.html", "神奇糖果店")</f>
        <v>神奇糖果店</v>
      </c>
      <c r="C221" t="s">
        <v>122</v>
      </c>
      <c r="D221" t="s">
        <v>205</v>
      </c>
      <c r="E221" t="s">
        <v>271</v>
      </c>
      <c r="F221" t="s">
        <v>798</v>
      </c>
      <c r="G221" t="s">
        <v>834</v>
      </c>
      <c r="H221" t="s">
        <v>1054</v>
      </c>
    </row>
    <row r="222" spans="1:8" x14ac:dyDescent="0.25">
      <c r="A222" s="1">
        <v>221</v>
      </c>
      <c r="B222" s="2" t="str">
        <f>HYPERLINK("http://product.dangdang.com/25228609.html", "阿罗系列（全7册，含阿罗有支彩色笔等）")</f>
        <v>阿罗系列（全7册，含阿罗有支彩色笔等）</v>
      </c>
      <c r="C222" t="s">
        <v>123</v>
      </c>
      <c r="D222" t="s">
        <v>203</v>
      </c>
      <c r="E222" t="s">
        <v>443</v>
      </c>
      <c r="F222" t="s">
        <v>799</v>
      </c>
      <c r="G222" t="s">
        <v>997</v>
      </c>
      <c r="H222" t="s">
        <v>1049</v>
      </c>
    </row>
    <row r="223" spans="1:8" x14ac:dyDescent="0.25">
      <c r="A223" s="1">
        <v>222</v>
      </c>
      <c r="B223" s="2" t="str">
        <f>HYPERLINK("http://product.dangdang.com/25247885.html", "学会爱自己（自我激励篇）培养自信心，加强行为管理！儿童情绪管理、行为习惯培养绘本。让孩子成为更好的自己！")</f>
        <v>学会爱自己（自我激励篇）培养自信心，加强行为管理！儿童情绪管理、行为习惯培养绘本。让孩子成为更好的自己！</v>
      </c>
      <c r="C223" t="s">
        <v>33</v>
      </c>
      <c r="D223" t="s">
        <v>192</v>
      </c>
      <c r="E223" t="s">
        <v>444</v>
      </c>
      <c r="F223" t="s">
        <v>651</v>
      </c>
      <c r="G223" t="s">
        <v>659</v>
      </c>
      <c r="H223" t="s">
        <v>1049</v>
      </c>
    </row>
    <row r="224" spans="1:8" x14ac:dyDescent="0.25">
      <c r="A224" s="1">
        <v>223</v>
      </c>
      <c r="B224" s="2" t="str">
        <f>HYPERLINK("http://product.dangdang.com/27856465.html", "快乐狮子经典绘本系列（精装套装）")</f>
        <v>快乐狮子经典绘本系列（精装套装）</v>
      </c>
      <c r="C224" t="s">
        <v>51</v>
      </c>
      <c r="D224" t="s">
        <v>195</v>
      </c>
      <c r="E224" t="s">
        <v>445</v>
      </c>
      <c r="F224" t="s">
        <v>800</v>
      </c>
      <c r="G224" t="s">
        <v>996</v>
      </c>
      <c r="H224" t="s">
        <v>1049</v>
      </c>
    </row>
    <row r="225" spans="1:8" x14ac:dyDescent="0.25">
      <c r="A225" s="1">
        <v>224</v>
      </c>
      <c r="B225" s="2" t="str">
        <f>HYPERLINK("http://product.dangdang.com/27872986.html", "我爱阅读.漂亮南希经典绘本（全30册）")</f>
        <v>我爱阅读.漂亮南希经典绘本（全30册）</v>
      </c>
      <c r="C225" t="s">
        <v>58</v>
      </c>
      <c r="D225" t="s">
        <v>212</v>
      </c>
      <c r="E225" t="s">
        <v>446</v>
      </c>
      <c r="F225" t="s">
        <v>801</v>
      </c>
      <c r="G225" t="s">
        <v>998</v>
      </c>
      <c r="H225" t="s">
        <v>1049</v>
      </c>
    </row>
    <row r="226" spans="1:8" x14ac:dyDescent="0.25">
      <c r="A226" s="1">
        <v>225</v>
      </c>
      <c r="B226" s="2" t="str">
        <f>HYPERLINK("http://product.dangdang.com/23247691.html", "查理与劳拉（升级版全15册）含我绝对绝对不吃番茄")</f>
        <v>查理与劳拉（升级版全15册）含我绝对绝对不吃番茄</v>
      </c>
      <c r="C226" t="s">
        <v>21</v>
      </c>
      <c r="E226" t="s">
        <v>447</v>
      </c>
      <c r="F226" t="s">
        <v>802</v>
      </c>
      <c r="G226" t="s">
        <v>999</v>
      </c>
      <c r="H226" t="s">
        <v>1049</v>
      </c>
    </row>
    <row r="227" spans="1:8" x14ac:dyDescent="0.25">
      <c r="A227" s="1">
        <v>226</v>
      </c>
      <c r="B227" s="2" t="str">
        <f>HYPERLINK("http://product.dangdang.com/23441381.html", "小小旅行家――我的第一本人文地理图画书（全12册）")</f>
        <v>小小旅行家――我的第一本人文地理图画书（全12册）</v>
      </c>
      <c r="C227" t="s">
        <v>32</v>
      </c>
      <c r="D227" t="s">
        <v>218</v>
      </c>
      <c r="E227" t="s">
        <v>448</v>
      </c>
      <c r="F227" t="s">
        <v>772</v>
      </c>
      <c r="G227" t="s">
        <v>987</v>
      </c>
      <c r="H227" t="s">
        <v>1049</v>
      </c>
    </row>
    <row r="228" spans="1:8" x14ac:dyDescent="0.25">
      <c r="A228" s="1">
        <v>227</v>
      </c>
      <c r="B228" s="2" t="str">
        <f>HYPERLINK("http://product.dangdang.com/26315637.html", "中国传统节日故事")</f>
        <v>中国传统节日故事</v>
      </c>
      <c r="C228" t="s">
        <v>11</v>
      </c>
      <c r="D228" t="s">
        <v>195</v>
      </c>
      <c r="E228" t="s">
        <v>449</v>
      </c>
      <c r="F228" t="s">
        <v>651</v>
      </c>
      <c r="G228" t="s">
        <v>659</v>
      </c>
      <c r="H228" t="s">
        <v>1049</v>
      </c>
    </row>
    <row r="229" spans="1:8" x14ac:dyDescent="0.25">
      <c r="A229" s="1">
        <v>228</v>
      </c>
      <c r="B229" s="2" t="str">
        <f>HYPERLINK("http://product.dangdang.com/23767677.html", "我的大喊大叫的一天")</f>
        <v>我的大喊大叫的一天</v>
      </c>
      <c r="C229" t="s">
        <v>124</v>
      </c>
      <c r="D229" t="s">
        <v>234</v>
      </c>
      <c r="E229" t="s">
        <v>450</v>
      </c>
      <c r="F229" t="s">
        <v>803</v>
      </c>
      <c r="G229" t="s">
        <v>707</v>
      </c>
      <c r="H229" t="s">
        <v>1071</v>
      </c>
    </row>
    <row r="230" spans="1:8" x14ac:dyDescent="0.25">
      <c r="A230" s="1">
        <v>229</v>
      </c>
      <c r="B230" s="2" t="str">
        <f>HYPERLINK("http://product.dangdang.com/25096919.html", "德国精选科学图画书 （套装3册，扫二维码听故事）")</f>
        <v>德国精选科学图画书 （套装3册，扫二维码听故事）</v>
      </c>
      <c r="C230" t="s">
        <v>29</v>
      </c>
      <c r="D230" t="s">
        <v>204</v>
      </c>
      <c r="E230" t="s">
        <v>292</v>
      </c>
      <c r="F230" t="s">
        <v>804</v>
      </c>
      <c r="G230" t="s">
        <v>804</v>
      </c>
      <c r="H230" t="s">
        <v>1072</v>
      </c>
    </row>
    <row r="231" spans="1:8" x14ac:dyDescent="0.25">
      <c r="A231" s="1">
        <v>230</v>
      </c>
      <c r="B231" s="2" t="str">
        <f>HYPERLINK("http://product.dangdang.com/25183398.html", "大熊先生盖房子（澳大利亚青少年图书奖获奖作家、加拿大总督奖获奖绘者联袂打造）")</f>
        <v>大熊先生盖房子（澳大利亚青少年图书奖获奖作家、加拿大总督奖获奖绘者联袂打造）</v>
      </c>
      <c r="C231" t="s">
        <v>23</v>
      </c>
      <c r="D231" t="s">
        <v>235</v>
      </c>
      <c r="E231" t="s">
        <v>451</v>
      </c>
      <c r="F231" t="s">
        <v>766</v>
      </c>
      <c r="G231" t="s">
        <v>775</v>
      </c>
      <c r="H231" t="s">
        <v>1049</v>
      </c>
    </row>
    <row r="232" spans="1:8" x14ac:dyDescent="0.25">
      <c r="A232" s="1">
        <v>231</v>
      </c>
      <c r="B232" s="2" t="str">
        <f>HYPERLINK("http://product.dangdang.com/25124645.html", "一园青菜成了精（国际安徒生奖提名画家熊亮作品，中国原创绘本经典，原汁原味的中国故事）")</f>
        <v>一园青菜成了精（国际安徒生奖提名画家熊亮作品，中国原创绘本经典，原汁原味的中国故事）</v>
      </c>
      <c r="C232" t="s">
        <v>25</v>
      </c>
      <c r="D232" t="s">
        <v>206</v>
      </c>
      <c r="E232" t="s">
        <v>414</v>
      </c>
      <c r="F232" t="s">
        <v>805</v>
      </c>
      <c r="G232" t="s">
        <v>778</v>
      </c>
      <c r="H232" t="s">
        <v>1056</v>
      </c>
    </row>
    <row r="233" spans="1:8" x14ac:dyDescent="0.25">
      <c r="A233" s="1">
        <v>232</v>
      </c>
      <c r="B233" s="2" t="str">
        <f>HYPERLINK("http://product.dangdang.com/25120690.html", "暖暖心绘本・珍藏礼品装（全30册，为3~7岁处在性格形成关键期的孩子准备的心理自助礼物）")</f>
        <v>暖暖心绘本・珍藏礼品装（全30册，为3~7岁处在性格形成关键期的孩子准备的心理自助礼物）</v>
      </c>
      <c r="C233" t="s">
        <v>125</v>
      </c>
      <c r="D233" t="s">
        <v>212</v>
      </c>
      <c r="E233" t="s">
        <v>452</v>
      </c>
      <c r="F233" t="s">
        <v>806</v>
      </c>
      <c r="G233" t="s">
        <v>1000</v>
      </c>
      <c r="H233" t="s">
        <v>1073</v>
      </c>
    </row>
    <row r="234" spans="1:8" x14ac:dyDescent="0.25">
      <c r="A234" s="1">
        <v>233</v>
      </c>
      <c r="B234" s="2" t="str">
        <f>HYPERLINK("http://product.dangdang.com/25171004.html", "妈妈选择奖金奖绘本（精装全4册:我爱你这么多+为你喝彩+如果我让你永远这么小+天使的礼物)")</f>
        <v>妈妈选择奖金奖绘本（精装全4册:我爱你这么多+为你喝彩+如果我让你永远这么小+天使的礼物)</v>
      </c>
      <c r="C234" t="s">
        <v>42</v>
      </c>
      <c r="D234" t="s">
        <v>206</v>
      </c>
      <c r="E234" t="s">
        <v>453</v>
      </c>
      <c r="F234" t="s">
        <v>706</v>
      </c>
      <c r="G234" t="s">
        <v>954</v>
      </c>
      <c r="H234" t="s">
        <v>1049</v>
      </c>
    </row>
    <row r="235" spans="1:8" x14ac:dyDescent="0.25">
      <c r="A235" s="1">
        <v>234</v>
      </c>
      <c r="B235" s="2" t="str">
        <f>HYPERLINK("http://product.dangdang.com/27852146.html", "也许死亡就像毛毛虫变成蝴蝶")</f>
        <v>也许死亡就像毛毛虫变成蝴蝶</v>
      </c>
      <c r="C235" t="s">
        <v>126</v>
      </c>
      <c r="D235" t="s">
        <v>236</v>
      </c>
      <c r="E235" t="s">
        <v>454</v>
      </c>
      <c r="F235" t="s">
        <v>766</v>
      </c>
      <c r="G235" t="s">
        <v>775</v>
      </c>
      <c r="H235" t="s">
        <v>1049</v>
      </c>
    </row>
    <row r="236" spans="1:8" x14ac:dyDescent="0.25">
      <c r="A236" s="1">
        <v>235</v>
      </c>
      <c r="B236" s="2" t="str">
        <f>HYPERLINK("http://product.dangdang.com/25306721.html", "信谊世界精选图画书-棕色的熊、棕色的熊，你在看什么？")</f>
        <v>信谊世界精选图画书-棕色的熊、棕色的熊，你在看什么？</v>
      </c>
      <c r="C236" t="s">
        <v>127</v>
      </c>
      <c r="D236" t="s">
        <v>193</v>
      </c>
      <c r="E236" t="s">
        <v>455</v>
      </c>
      <c r="F236" t="s">
        <v>733</v>
      </c>
      <c r="G236" t="s">
        <v>944</v>
      </c>
      <c r="H236" t="s">
        <v>1061</v>
      </c>
    </row>
    <row r="237" spans="1:8" x14ac:dyDescent="0.25">
      <c r="A237" s="1">
        <v>236</v>
      </c>
      <c r="B237" s="2" t="str">
        <f>HYPERLINK("http://product.dangdang.com/22576782.html", "睡觉去，小怪物！")</f>
        <v>睡觉去，小怪物！</v>
      </c>
      <c r="C237" t="s">
        <v>128</v>
      </c>
      <c r="D237" t="s">
        <v>200</v>
      </c>
      <c r="E237" t="s">
        <v>456</v>
      </c>
      <c r="F237" t="s">
        <v>672</v>
      </c>
      <c r="G237" t="s">
        <v>781</v>
      </c>
      <c r="H237" t="s">
        <v>1049</v>
      </c>
    </row>
    <row r="238" spans="1:8" x14ac:dyDescent="0.25">
      <c r="A238" s="1">
        <v>237</v>
      </c>
      <c r="B238" s="2" t="str">
        <f>HYPERLINK("http://product.dangdang.com/27879741.html", "内裤怪")</f>
        <v>内裤怪</v>
      </c>
      <c r="C238" t="s">
        <v>77</v>
      </c>
      <c r="D238" t="s">
        <v>190</v>
      </c>
      <c r="E238" t="s">
        <v>419</v>
      </c>
      <c r="F238" t="s">
        <v>766</v>
      </c>
      <c r="G238" t="s">
        <v>775</v>
      </c>
      <c r="H238" t="s">
        <v>1049</v>
      </c>
    </row>
    <row r="239" spans="1:8" x14ac:dyDescent="0.25">
      <c r="A239" s="1">
        <v>238</v>
      </c>
      <c r="B239" s="2" t="str">
        <f>HYPERLINK("http://product.dangdang.com/25266070.html", "熊亮・中国绘本（2018平装版第一辑，中国首位国际安徒生插画奖短名单入围者熊亮作品，故事与画面浑然天成的专业级绘本。）")</f>
        <v>熊亮・中国绘本（2018平装版第一辑，中国首位国际安徒生插画奖短名单入围者熊亮作品，故事与画面浑然天成的专业级绘本。）</v>
      </c>
      <c r="C239" t="s">
        <v>10</v>
      </c>
      <c r="D239" t="s">
        <v>206</v>
      </c>
      <c r="E239" t="s">
        <v>414</v>
      </c>
      <c r="F239" t="s">
        <v>807</v>
      </c>
      <c r="G239" t="s">
        <v>990</v>
      </c>
      <c r="H239" t="s">
        <v>1049</v>
      </c>
    </row>
    <row r="240" spans="1:8" x14ac:dyDescent="0.25">
      <c r="A240" s="1">
        <v>239</v>
      </c>
      <c r="B240" s="2" t="str">
        <f>HYPERLINK("http://product.dangdang.com/24170653.html", "小猪佩奇主题绘本（套装5册）")</f>
        <v>小猪佩奇主题绘本（套装5册）</v>
      </c>
      <c r="C240" t="s">
        <v>92</v>
      </c>
      <c r="D240" t="s">
        <v>219</v>
      </c>
      <c r="E240" t="s">
        <v>457</v>
      </c>
      <c r="F240" t="s">
        <v>775</v>
      </c>
      <c r="G240" t="s">
        <v>739</v>
      </c>
      <c r="H240" t="s">
        <v>1049</v>
      </c>
    </row>
    <row r="241" spans="1:8" x14ac:dyDescent="0.25">
      <c r="A241" s="1">
        <v>240</v>
      </c>
      <c r="B241" s="2" t="str">
        <f>HYPERLINK("http://product.dangdang.com/27890897.html", "永远在一起（一堂给孩子的生命教育课）")</f>
        <v>永远在一起（一堂给孩子的生命教育课）</v>
      </c>
      <c r="C241" t="s">
        <v>63</v>
      </c>
      <c r="D241" t="s">
        <v>224</v>
      </c>
      <c r="E241" t="s">
        <v>458</v>
      </c>
      <c r="F241" t="s">
        <v>680</v>
      </c>
      <c r="G241" t="s">
        <v>707</v>
      </c>
      <c r="H241" t="s">
        <v>1049</v>
      </c>
    </row>
    <row r="242" spans="1:8" x14ac:dyDescent="0.25">
      <c r="A242" s="1">
        <v>241</v>
      </c>
      <c r="B242" s="2" t="str">
        <f>HYPERLINK("http://product.dangdang.com/23456501.html", "第一次上街买东西（精装）")</f>
        <v>第一次上街买东西（精装）</v>
      </c>
      <c r="C242" t="s">
        <v>116</v>
      </c>
      <c r="D242" t="s">
        <v>202</v>
      </c>
      <c r="E242" t="s">
        <v>401</v>
      </c>
      <c r="F242" t="s">
        <v>774</v>
      </c>
      <c r="G242" t="s">
        <v>942</v>
      </c>
      <c r="H242" t="s">
        <v>1049</v>
      </c>
    </row>
    <row r="243" spans="1:8" x14ac:dyDescent="0.25">
      <c r="A243" s="1">
        <v>242</v>
      </c>
      <c r="B243" s="2" t="str">
        <f>HYPERLINK("http://product.dangdang.com/22554297.html", "好脏的哈利")</f>
        <v>好脏的哈利</v>
      </c>
      <c r="C243" t="s">
        <v>107</v>
      </c>
      <c r="D243" t="s">
        <v>202</v>
      </c>
      <c r="E243" t="s">
        <v>459</v>
      </c>
      <c r="F243" t="s">
        <v>808</v>
      </c>
      <c r="G243" t="s">
        <v>942</v>
      </c>
      <c r="H243" t="s">
        <v>1054</v>
      </c>
    </row>
    <row r="244" spans="1:8" x14ac:dyDescent="0.25">
      <c r="A244" s="1">
        <v>243</v>
      </c>
      <c r="B244" s="2" t="str">
        <f>HYPERLINK("http://product.dangdang.com/25284760.html", "我真棒：幼儿良好行为习惯养成绘本（共24册）")</f>
        <v>我真棒：幼儿良好行为习惯养成绘本（共24册）</v>
      </c>
      <c r="C244" t="s">
        <v>49</v>
      </c>
      <c r="D244" t="s">
        <v>236</v>
      </c>
      <c r="E244" t="s">
        <v>460</v>
      </c>
      <c r="F244" t="s">
        <v>723</v>
      </c>
      <c r="G244" t="s">
        <v>952</v>
      </c>
      <c r="H244" t="s">
        <v>1074</v>
      </c>
    </row>
    <row r="245" spans="1:8" x14ac:dyDescent="0.25">
      <c r="A245" s="1">
        <v>244</v>
      </c>
      <c r="B245" s="2" t="str">
        <f>HYPERLINK("http://product.dangdang.com/25263558.html", "国际安徒生奖・3-12岁想象力启蒙经典 汤米・温格尔绘本（精装12册礼盒）")</f>
        <v>国际安徒生奖・3-12岁想象力启蒙经典 汤米・温格尔绘本（精装12册礼盒）</v>
      </c>
      <c r="C245" t="s">
        <v>129</v>
      </c>
      <c r="D245" t="s">
        <v>188</v>
      </c>
      <c r="E245" t="s">
        <v>347</v>
      </c>
      <c r="F245" t="s">
        <v>809</v>
      </c>
      <c r="G245" t="s">
        <v>1001</v>
      </c>
      <c r="H245" t="s">
        <v>1049</v>
      </c>
    </row>
    <row r="246" spans="1:8" x14ac:dyDescent="0.25">
      <c r="A246" s="1">
        <v>245</v>
      </c>
      <c r="B246" s="2" t="str">
        <f>HYPERLINK("http://product.dangdang.com/25248011.html", "信谊世界精选图画书・南瓜汤(新版)")</f>
        <v>信谊世界精选图画书・南瓜汤(新版)</v>
      </c>
      <c r="C246" t="s">
        <v>42</v>
      </c>
      <c r="D246" t="s">
        <v>193</v>
      </c>
      <c r="E246" t="s">
        <v>461</v>
      </c>
      <c r="F246" t="s">
        <v>741</v>
      </c>
      <c r="G246" t="s">
        <v>770</v>
      </c>
      <c r="H246" t="s">
        <v>1061</v>
      </c>
    </row>
    <row r="247" spans="1:8" x14ac:dyDescent="0.25">
      <c r="A247" s="1">
        <v>246</v>
      </c>
      <c r="B247" s="2" t="str">
        <f>HYPERLINK("http://product.dangdang.com/25155948.html", "三只小猪的真实故事    美国图书馆学会年度好书推荐、《纽约时报》年度好书！启发童书馆")</f>
        <v>三只小猪的真实故事    美国图书馆学会年度好书推荐、《纽约时报》年度好书！启发童书馆</v>
      </c>
      <c r="C247" t="s">
        <v>25</v>
      </c>
      <c r="D247" t="s">
        <v>205</v>
      </c>
      <c r="E247" t="s">
        <v>462</v>
      </c>
      <c r="F247" t="s">
        <v>663</v>
      </c>
      <c r="G247" t="s">
        <v>906</v>
      </c>
      <c r="H247" t="s">
        <v>1049</v>
      </c>
    </row>
    <row r="248" spans="1:8" x14ac:dyDescent="0.25">
      <c r="A248" s="1">
        <v>247</v>
      </c>
      <c r="B248" s="2" t="str">
        <f>HYPERLINK("http://product.dangdang.com/24220938.html", "牙婆婆 （儿童医师张思莱倾情推荐。愉快教导孩子保护牙齿的妈妈必备书！小朋友，你喜欢甜食吗？吃过甜食，你有好好刷牙吗？送给爱吃甜食的你！）")</f>
        <v>牙婆婆 （儿童医师张思莱倾情推荐。愉快教导孩子保护牙齿的妈妈必备书！小朋友，你喜欢甜食吗？吃过甜食，你有好好刷牙吗？送给爱吃甜食的你！）</v>
      </c>
      <c r="C248" t="s">
        <v>101</v>
      </c>
      <c r="D248" t="s">
        <v>200</v>
      </c>
      <c r="E248" t="s">
        <v>463</v>
      </c>
      <c r="F248" t="s">
        <v>705</v>
      </c>
      <c r="G248" t="s">
        <v>707</v>
      </c>
      <c r="H248" t="s">
        <v>1065</v>
      </c>
    </row>
    <row r="249" spans="1:8" x14ac:dyDescent="0.25">
      <c r="A249" s="1">
        <v>248</v>
      </c>
      <c r="B249" s="2" t="str">
        <f>HYPERLINK("http://product.dangdang.com/26513662.html", "我的邻居鳄鱼巴鲁波")</f>
        <v>我的邻居鳄鱼巴鲁波</v>
      </c>
      <c r="C249" t="s">
        <v>60</v>
      </c>
      <c r="D249" t="s">
        <v>226</v>
      </c>
      <c r="E249" t="s">
        <v>464</v>
      </c>
      <c r="F249" t="s">
        <v>810</v>
      </c>
      <c r="G249" t="s">
        <v>1002</v>
      </c>
      <c r="H249" t="s">
        <v>1049</v>
      </c>
    </row>
    <row r="250" spans="1:8" x14ac:dyDescent="0.25">
      <c r="A250" s="1">
        <v>249</v>
      </c>
      <c r="B250" s="2" t="str">
        <f>HYPERLINK("http://product.dangdang.com/25548101.html", "哈哈，是我呀（情商培养绘本，让孩子更加坦然、自信地面对生活中的小挫折、接纳自己的个性）")</f>
        <v>哈哈，是我呀（情商培养绘本，让孩子更加坦然、自信地面对生活中的小挫折、接纳自己的个性）</v>
      </c>
      <c r="C250" t="s">
        <v>12</v>
      </c>
      <c r="D250" t="s">
        <v>225</v>
      </c>
      <c r="E250" t="s">
        <v>465</v>
      </c>
      <c r="F250" t="s">
        <v>781</v>
      </c>
      <c r="G250" t="s">
        <v>692</v>
      </c>
      <c r="H250" t="s">
        <v>1075</v>
      </c>
    </row>
    <row r="251" spans="1:8" x14ac:dyDescent="0.25">
      <c r="A251" s="1">
        <v>250</v>
      </c>
      <c r="B251" s="2" t="str">
        <f>HYPERLINK("http://product.dangdang.com/23373591.html", "我不知道我是谁")</f>
        <v>我不知道我是谁</v>
      </c>
      <c r="C251" t="s">
        <v>130</v>
      </c>
      <c r="D251" t="s">
        <v>202</v>
      </c>
      <c r="E251" t="s">
        <v>466</v>
      </c>
      <c r="F251" t="s">
        <v>774</v>
      </c>
      <c r="G251" t="s">
        <v>942</v>
      </c>
      <c r="H251" t="s">
        <v>1049</v>
      </c>
    </row>
    <row r="252" spans="1:8" x14ac:dyDescent="0.25">
      <c r="A252" s="1">
        <v>251</v>
      </c>
      <c r="B252" s="2" t="str">
        <f>HYPERLINK("http://product.dangdang.com/25153516.html", "和爸爸一起真好")</f>
        <v>和爸爸一起真好</v>
      </c>
      <c r="C252" t="s">
        <v>98</v>
      </c>
      <c r="D252" t="s">
        <v>204</v>
      </c>
      <c r="E252" t="s">
        <v>337</v>
      </c>
      <c r="F252" t="s">
        <v>811</v>
      </c>
      <c r="G252" t="s">
        <v>768</v>
      </c>
      <c r="H252" t="s">
        <v>1055</v>
      </c>
    </row>
    <row r="253" spans="1:8" x14ac:dyDescent="0.25">
      <c r="A253" s="1">
        <v>252</v>
      </c>
      <c r="B253" s="2" t="str">
        <f>HYPERLINK("http://product.dangdang.com/25316023.html", "好饿的小蛇（2018版 绘本大师宫西达也低幼绘本代表作）")</f>
        <v>好饿的小蛇（2018版 绘本大师宫西达也低幼绘本代表作）</v>
      </c>
      <c r="C253" t="s">
        <v>131</v>
      </c>
      <c r="D253" t="s">
        <v>197</v>
      </c>
      <c r="E253" t="s">
        <v>271</v>
      </c>
      <c r="F253" t="s">
        <v>812</v>
      </c>
      <c r="G253" t="s">
        <v>758</v>
      </c>
      <c r="H253" t="s">
        <v>1051</v>
      </c>
    </row>
    <row r="254" spans="1:8" x14ac:dyDescent="0.25">
      <c r="A254" s="1">
        <v>253</v>
      </c>
      <c r="B254" s="2" t="str">
        <f>HYPERLINK("http://product.dangdang.com/23520085.html", "不可思议的旅程")</f>
        <v>不可思议的旅程</v>
      </c>
      <c r="C254" t="s">
        <v>74</v>
      </c>
      <c r="D254" t="s">
        <v>202</v>
      </c>
      <c r="E254" t="s">
        <v>284</v>
      </c>
      <c r="F254" t="s">
        <v>813</v>
      </c>
      <c r="G254" t="s">
        <v>1003</v>
      </c>
      <c r="H254" t="s">
        <v>1049</v>
      </c>
    </row>
    <row r="255" spans="1:8" x14ac:dyDescent="0.25">
      <c r="A255" s="1">
        <v>254</v>
      </c>
      <c r="B255" s="2" t="str">
        <f>HYPERLINK("http://product.dangdang.com/24159177.html", "海豚绘本花园：动物绝对不应该穿衣服（平）（新版）")</f>
        <v>海豚绘本花园：动物绝对不应该穿衣服（平）（新版）</v>
      </c>
      <c r="C255" t="s">
        <v>101</v>
      </c>
      <c r="D255" t="s">
        <v>226</v>
      </c>
      <c r="E255" t="s">
        <v>322</v>
      </c>
      <c r="F255" t="s">
        <v>814</v>
      </c>
      <c r="G255" t="s">
        <v>1004</v>
      </c>
      <c r="H255" t="s">
        <v>1049</v>
      </c>
    </row>
    <row r="256" spans="1:8" x14ac:dyDescent="0.25">
      <c r="A256" s="1">
        <v>255</v>
      </c>
      <c r="B256" s="2" t="str">
        <f>HYPERLINK("http://product.dangdang.com/26436101.html", "五味太郎创意经典绘本（全8册）")</f>
        <v>五味太郎创意经典绘本（全8册）</v>
      </c>
      <c r="C256" t="s">
        <v>75</v>
      </c>
      <c r="D256" t="s">
        <v>202</v>
      </c>
      <c r="E256" t="s">
        <v>367</v>
      </c>
      <c r="F256" t="s">
        <v>815</v>
      </c>
      <c r="G256" t="s">
        <v>1005</v>
      </c>
      <c r="H256" t="s">
        <v>1049</v>
      </c>
    </row>
    <row r="257" spans="1:8" x14ac:dyDescent="0.25">
      <c r="A257" s="1">
        <v>256</v>
      </c>
      <c r="B257" s="2" t="str">
        <f>HYPERLINK("http://product.dangdang.com/23217273.html", "学会爱自己（全7册）儿童自我保护意识培养绘本，含不要随便摸我、不要随便亲我等")</f>
        <v>学会爱自己（全7册）儿童自我保护意识培养绘本，含不要随便摸我、不要随便亲我等</v>
      </c>
      <c r="C257" t="s">
        <v>132</v>
      </c>
      <c r="D257" t="s">
        <v>192</v>
      </c>
      <c r="E257" t="s">
        <v>467</v>
      </c>
      <c r="F257" t="s">
        <v>816</v>
      </c>
      <c r="G257" t="s">
        <v>710</v>
      </c>
      <c r="H257" t="s">
        <v>1063</v>
      </c>
    </row>
    <row r="258" spans="1:8" x14ac:dyDescent="0.25">
      <c r="A258" s="1">
        <v>257</v>
      </c>
      <c r="B258" s="2" t="str">
        <f>HYPERLINK("http://product.dangdang.com/25328275.html", "海豚绘本花园・数学逻辑（全8册）")</f>
        <v>海豚绘本花园・数学逻辑（全8册）</v>
      </c>
      <c r="C258" t="s">
        <v>75</v>
      </c>
      <c r="D258" t="s">
        <v>226</v>
      </c>
      <c r="E258" t="s">
        <v>468</v>
      </c>
      <c r="F258" t="s">
        <v>817</v>
      </c>
      <c r="G258" t="s">
        <v>1006</v>
      </c>
      <c r="H258" t="s">
        <v>1049</v>
      </c>
    </row>
    <row r="259" spans="1:8" x14ac:dyDescent="0.25">
      <c r="A259" s="1">
        <v>258</v>
      </c>
      <c r="B259" s="2" t="str">
        <f>HYPERLINK("http://product.dangdang.com/23820465.html", "淘气小鸽子（全6册）")</f>
        <v>淘气小鸽子（全6册）</v>
      </c>
      <c r="C259" t="s">
        <v>133</v>
      </c>
      <c r="D259" t="s">
        <v>202</v>
      </c>
      <c r="E259" t="s">
        <v>469</v>
      </c>
      <c r="F259" t="s">
        <v>695</v>
      </c>
      <c r="G259" t="s">
        <v>949</v>
      </c>
      <c r="H259" t="s">
        <v>1049</v>
      </c>
    </row>
    <row r="260" spans="1:8" x14ac:dyDescent="0.25">
      <c r="A260" s="1">
        <v>259</v>
      </c>
      <c r="B260" s="2" t="str">
        <f>HYPERLINK("http://product.dangdang.com/23483995.html", "晚安，月亮")</f>
        <v>晚安，月亮</v>
      </c>
      <c r="C260" t="s">
        <v>66</v>
      </c>
      <c r="D260" t="s">
        <v>200</v>
      </c>
      <c r="E260" t="s">
        <v>287</v>
      </c>
      <c r="F260" t="s">
        <v>818</v>
      </c>
      <c r="G260" t="s">
        <v>674</v>
      </c>
      <c r="H260" t="s">
        <v>1054</v>
      </c>
    </row>
    <row r="261" spans="1:8" x14ac:dyDescent="0.25">
      <c r="A261" s="1">
        <v>260</v>
      </c>
      <c r="B261" s="2" t="str">
        <f>HYPERLINK("http://product.dangdang.com/25578320.html", "阁楼上的光（2018版）")</f>
        <v>阁楼上的光（2018版）</v>
      </c>
      <c r="C261" t="s">
        <v>75</v>
      </c>
      <c r="D261" t="s">
        <v>209</v>
      </c>
      <c r="E261" t="s">
        <v>361</v>
      </c>
      <c r="F261" t="s">
        <v>752</v>
      </c>
      <c r="G261" t="s">
        <v>651</v>
      </c>
      <c r="H261" t="s">
        <v>1049</v>
      </c>
    </row>
    <row r="262" spans="1:8" x14ac:dyDescent="0.25">
      <c r="A262" s="1">
        <v>261</v>
      </c>
      <c r="B262" s="2" t="str">
        <f>HYPERLINK("http://product.dangdang.com/24144606.html", "不许抠鼻子！")</f>
        <v>不许抠鼻子！</v>
      </c>
      <c r="C262" t="s">
        <v>30</v>
      </c>
      <c r="D262" t="s">
        <v>200</v>
      </c>
      <c r="E262" t="s">
        <v>470</v>
      </c>
      <c r="F262" t="s">
        <v>819</v>
      </c>
      <c r="G262" t="s">
        <v>930</v>
      </c>
      <c r="H262" t="s">
        <v>1055</v>
      </c>
    </row>
    <row r="263" spans="1:8" x14ac:dyDescent="0.25">
      <c r="A263" s="1">
        <v>262</v>
      </c>
      <c r="B263" s="2" t="str">
        <f>HYPERLINK("http://product.dangdang.com/27865026.html", "被子底下的故事（帮宝宝轻松入眠的睡前故事，启发想象力的童话绘本，适合3-6岁。精装全4册）")</f>
        <v>被子底下的故事（帮宝宝轻松入眠的睡前故事，启发想象力的童话绘本，适合3-6岁。精装全4册）</v>
      </c>
      <c r="C263" t="s">
        <v>51</v>
      </c>
      <c r="D263" t="s">
        <v>220</v>
      </c>
      <c r="E263" t="s">
        <v>471</v>
      </c>
      <c r="F263" t="s">
        <v>739</v>
      </c>
      <c r="G263" t="s">
        <v>952</v>
      </c>
      <c r="H263" t="s">
        <v>1049</v>
      </c>
    </row>
    <row r="264" spans="1:8" x14ac:dyDescent="0.25">
      <c r="A264" s="1">
        <v>263</v>
      </c>
      <c r="B264" s="2" t="str">
        <f>HYPERLINK("http://product.dangdang.com/25248002.html", "信谊世界精选图画书・打瞌睡的房子")</f>
        <v>信谊世界精选图画书・打瞌睡的房子</v>
      </c>
      <c r="C264" t="s">
        <v>23</v>
      </c>
      <c r="D264" t="s">
        <v>193</v>
      </c>
      <c r="E264" t="s">
        <v>472</v>
      </c>
      <c r="F264" t="s">
        <v>719</v>
      </c>
      <c r="G264" t="s">
        <v>692</v>
      </c>
      <c r="H264" t="s">
        <v>1061</v>
      </c>
    </row>
    <row r="265" spans="1:8" x14ac:dyDescent="0.25">
      <c r="A265" s="1">
        <v>264</v>
      </c>
      <c r="B265" s="2" t="str">
        <f>HYPERLINK("http://product.dangdang.com/24225449.html", "小恐龙成长绘本――情商培养系列（全8册）")</f>
        <v>小恐龙成长绘本――情商培养系列（全8册）</v>
      </c>
      <c r="C265" t="s">
        <v>64</v>
      </c>
      <c r="D265" t="s">
        <v>237</v>
      </c>
      <c r="E265" t="s">
        <v>473</v>
      </c>
      <c r="F265" t="s">
        <v>820</v>
      </c>
      <c r="G265" t="s">
        <v>655</v>
      </c>
      <c r="H265" t="s">
        <v>1076</v>
      </c>
    </row>
    <row r="266" spans="1:8" x14ac:dyDescent="0.25">
      <c r="A266" s="1">
        <v>265</v>
      </c>
      <c r="B266" s="2" t="str">
        <f>HYPERLINK("http://product.dangdang.com/25229316.html", "最美的四季科普 2018年新版")</f>
        <v>最美的四季科普 2018年新版</v>
      </c>
      <c r="C266" t="s">
        <v>118</v>
      </c>
      <c r="D266" t="s">
        <v>238</v>
      </c>
      <c r="E266" t="s">
        <v>474</v>
      </c>
      <c r="F266" t="s">
        <v>821</v>
      </c>
      <c r="G266" t="s">
        <v>1007</v>
      </c>
      <c r="H266" t="s">
        <v>1049</v>
      </c>
    </row>
    <row r="267" spans="1:8" x14ac:dyDescent="0.25">
      <c r="A267" s="1">
        <v>266</v>
      </c>
      <c r="B267" s="2" t="str">
        <f>HYPERLINK("http://product.dangdang.com/25063043.html", "今天运气怎么这么好")</f>
        <v>今天运气怎么这么好</v>
      </c>
      <c r="C267" t="s">
        <v>76</v>
      </c>
      <c r="D267" t="s">
        <v>189</v>
      </c>
      <c r="E267" t="s">
        <v>271</v>
      </c>
      <c r="F267" t="s">
        <v>650</v>
      </c>
      <c r="G267" t="s">
        <v>674</v>
      </c>
      <c r="H267" t="s">
        <v>1049</v>
      </c>
    </row>
    <row r="268" spans="1:8" x14ac:dyDescent="0.25">
      <c r="A268" s="1">
        <v>267</v>
      </c>
      <c r="B268" s="2" t="str">
        <f>HYPERLINK("http://product.dangdang.com/25264680.html", "耕林童书馆：呀！屁股 （性教育启蒙自我保护意识绘本 ）")</f>
        <v>耕林童书馆：呀！屁股 （性教育启蒙自我保护意识绘本 ）</v>
      </c>
      <c r="C268" t="s">
        <v>49</v>
      </c>
      <c r="D268" t="s">
        <v>228</v>
      </c>
      <c r="E268" t="s">
        <v>475</v>
      </c>
      <c r="F268" t="s">
        <v>822</v>
      </c>
      <c r="G268" t="s">
        <v>866</v>
      </c>
      <c r="H268" t="s">
        <v>1053</v>
      </c>
    </row>
    <row r="269" spans="1:8" x14ac:dyDescent="0.25">
      <c r="A269" s="1">
        <v>268</v>
      </c>
      <c r="B269" s="2" t="str">
        <f>HYPERLINK("http://product.dangdang.com/24143921.html", "逃家小兔")</f>
        <v>逃家小兔</v>
      </c>
      <c r="C269" t="s">
        <v>134</v>
      </c>
      <c r="D269" t="s">
        <v>200</v>
      </c>
      <c r="E269" t="s">
        <v>476</v>
      </c>
      <c r="F269" t="s">
        <v>823</v>
      </c>
      <c r="G269" t="s">
        <v>758</v>
      </c>
      <c r="H269" t="s">
        <v>1077</v>
      </c>
    </row>
    <row r="270" spans="1:8" x14ac:dyDescent="0.25">
      <c r="A270" s="1">
        <v>269</v>
      </c>
      <c r="B270" s="2" t="str">
        <f>HYPERLINK("http://product.dangdang.com/27879064.html", "数学绘本大升级（全36册）")</f>
        <v>数学绘本大升级（全36册）</v>
      </c>
      <c r="C270" t="s">
        <v>103</v>
      </c>
      <c r="D270" t="s">
        <v>239</v>
      </c>
      <c r="E270" t="s">
        <v>477</v>
      </c>
      <c r="F270" t="s">
        <v>824</v>
      </c>
      <c r="G270" t="s">
        <v>1008</v>
      </c>
      <c r="H270" t="s">
        <v>1049</v>
      </c>
    </row>
    <row r="271" spans="1:8" x14ac:dyDescent="0.25">
      <c r="A271" s="1">
        <v>270</v>
      </c>
      <c r="B271" s="2" t="str">
        <f>HYPERLINK("http://product.dangdang.com/27848672.html", "熊猫体操：宝宝运动智能养成绘本")</f>
        <v>熊猫体操：宝宝运动智能养成绘本</v>
      </c>
      <c r="C271" t="s">
        <v>31</v>
      </c>
      <c r="D271" t="s">
        <v>195</v>
      </c>
      <c r="E271" t="s">
        <v>478</v>
      </c>
      <c r="F271" t="s">
        <v>825</v>
      </c>
      <c r="G271" t="s">
        <v>699</v>
      </c>
      <c r="H271" t="s">
        <v>1049</v>
      </c>
    </row>
    <row r="272" spans="1:8" x14ac:dyDescent="0.25">
      <c r="A272" s="1">
        <v>271</v>
      </c>
      <c r="B272" s="2" t="str">
        <f>HYPERLINK("http://product.dangdang.com/27853376.html", "我的梦幻被子")</f>
        <v>我的梦幻被子</v>
      </c>
      <c r="C272" t="s">
        <v>31</v>
      </c>
      <c r="D272" t="s">
        <v>190</v>
      </c>
      <c r="E272" t="s">
        <v>293</v>
      </c>
      <c r="F272" t="s">
        <v>774</v>
      </c>
      <c r="G272" t="s">
        <v>942</v>
      </c>
      <c r="H272" t="s">
        <v>1049</v>
      </c>
    </row>
    <row r="273" spans="1:8" x14ac:dyDescent="0.25">
      <c r="A273" s="1">
        <v>272</v>
      </c>
      <c r="B273" s="2" t="str">
        <f>HYPERLINK("http://product.dangdang.com/25305325.html", "生命的故事（2018版 凯迪克大奖得主，维吉尼亚・李・伯顿之作）")</f>
        <v>生命的故事（2018版 凯迪克大奖得主，维吉尼亚・李・伯顿之作）</v>
      </c>
      <c r="C273" t="s">
        <v>76</v>
      </c>
      <c r="D273" t="s">
        <v>197</v>
      </c>
      <c r="E273" t="s">
        <v>388</v>
      </c>
      <c r="F273" t="s">
        <v>826</v>
      </c>
      <c r="G273" t="s">
        <v>745</v>
      </c>
      <c r="H273" t="s">
        <v>1059</v>
      </c>
    </row>
    <row r="274" spans="1:8" x14ac:dyDescent="0.25">
      <c r="A274" s="1">
        <v>273</v>
      </c>
      <c r="B274" s="2" t="str">
        <f>HYPERLINK("http://product.dangdang.com/25148578.html", "我不再吃手了")</f>
        <v>我不再吃手了</v>
      </c>
      <c r="C274" t="s">
        <v>25</v>
      </c>
      <c r="D274" t="s">
        <v>204</v>
      </c>
      <c r="E274" t="s">
        <v>479</v>
      </c>
      <c r="F274" t="s">
        <v>811</v>
      </c>
      <c r="G274" t="s">
        <v>768</v>
      </c>
      <c r="H274" t="s">
        <v>1055</v>
      </c>
    </row>
    <row r="275" spans="1:8" x14ac:dyDescent="0.25">
      <c r="A275" s="1">
        <v>274</v>
      </c>
      <c r="B275" s="2" t="str">
        <f>HYPERLINK("http://product.dangdang.com/27856466.html", "迷你特工队X图画故事书注音版（第一辑）")</f>
        <v>迷你特工队X图画故事书注音版（第一辑）</v>
      </c>
      <c r="C275" t="s">
        <v>63</v>
      </c>
      <c r="D275" t="s">
        <v>195</v>
      </c>
      <c r="E275" t="s">
        <v>480</v>
      </c>
      <c r="F275" t="s">
        <v>682</v>
      </c>
      <c r="G275" t="s">
        <v>940</v>
      </c>
      <c r="H275" t="s">
        <v>1049</v>
      </c>
    </row>
    <row r="276" spans="1:8" x14ac:dyDescent="0.25">
      <c r="A276" s="1">
        <v>275</v>
      </c>
      <c r="B276" s="2" t="str">
        <f>HYPERLINK("http://product.dangdang.com/26183884.html", "亲子美术系列9本")</f>
        <v>亲子美术系列9本</v>
      </c>
      <c r="C276" t="s">
        <v>60</v>
      </c>
      <c r="D276" t="s">
        <v>240</v>
      </c>
      <c r="E276" t="s">
        <v>481</v>
      </c>
      <c r="F276" t="s">
        <v>827</v>
      </c>
      <c r="G276" t="s">
        <v>1009</v>
      </c>
      <c r="H276" t="s">
        <v>1071</v>
      </c>
    </row>
    <row r="277" spans="1:8" x14ac:dyDescent="0.25">
      <c r="A277" s="1">
        <v>276</v>
      </c>
      <c r="B277" s="2" t="str">
        <f>HYPERLINK("http://product.dangdang.com/27891855.html", "迪士尼经典绘本・狮子王（全1册）")</f>
        <v>迪士尼经典绘本・狮子王（全1册）</v>
      </c>
      <c r="C277" t="s">
        <v>135</v>
      </c>
      <c r="D277" t="s">
        <v>212</v>
      </c>
      <c r="E277" t="s">
        <v>482</v>
      </c>
      <c r="F277" t="s">
        <v>759</v>
      </c>
      <c r="G277" t="s">
        <v>692</v>
      </c>
      <c r="H277" t="s">
        <v>1055</v>
      </c>
    </row>
    <row r="278" spans="1:8" x14ac:dyDescent="0.25">
      <c r="A278" s="1">
        <v>277</v>
      </c>
      <c r="B278" s="2" t="str">
        <f>HYPERLINK("http://product.dangdang.com/25286302.html", "谁藏起来了（2018版）")</f>
        <v>谁藏起来了（2018版）</v>
      </c>
      <c r="C278" t="s">
        <v>46</v>
      </c>
      <c r="D278" t="s">
        <v>197</v>
      </c>
      <c r="E278" t="s">
        <v>483</v>
      </c>
      <c r="F278" t="s">
        <v>683</v>
      </c>
      <c r="G278" t="s">
        <v>906</v>
      </c>
      <c r="H278" t="s">
        <v>1051</v>
      </c>
    </row>
    <row r="279" spans="1:8" x14ac:dyDescent="0.25">
      <c r="A279" s="1">
        <v>278</v>
      </c>
      <c r="B279" s="2" t="str">
        <f>HYPERLINK("http://product.dangdang.com/22518209.html", "和朋友们一起想办法(全八册）")</f>
        <v>和朋友们一起想办法(全八册）</v>
      </c>
      <c r="C279" t="s">
        <v>136</v>
      </c>
      <c r="D279" t="s">
        <v>226</v>
      </c>
      <c r="E279" t="s">
        <v>484</v>
      </c>
      <c r="F279" t="s">
        <v>707</v>
      </c>
      <c r="G279" t="s">
        <v>700</v>
      </c>
      <c r="H279" t="s">
        <v>1049</v>
      </c>
    </row>
    <row r="280" spans="1:8" x14ac:dyDescent="0.25">
      <c r="A280" s="1">
        <v>279</v>
      </c>
      <c r="B280" s="2" t="str">
        <f>HYPERLINK("http://product.dangdang.com/25195971.html", "万能工程师麦克（全20册）为3～6岁孩子打造的小工程师养成绘本")</f>
        <v>万能工程师麦克（全20册）为3～6岁孩子打造的小工程师养成绘本</v>
      </c>
      <c r="C280" t="s">
        <v>137</v>
      </c>
      <c r="D280" t="s">
        <v>226</v>
      </c>
      <c r="E280" t="s">
        <v>485</v>
      </c>
      <c r="F280" t="s">
        <v>828</v>
      </c>
      <c r="G280" t="s">
        <v>1010</v>
      </c>
      <c r="H280" t="s">
        <v>1053</v>
      </c>
    </row>
    <row r="281" spans="1:8" x14ac:dyDescent="0.25">
      <c r="A281" s="1">
        <v>280</v>
      </c>
      <c r="B281" s="2" t="str">
        <f>HYPERLINK("http://product.dangdang.com/25349968.html", "宫西达也恐龙系列：我是霸王龙")</f>
        <v>宫西达也恐龙系列：我是霸王龙</v>
      </c>
      <c r="C281" t="s">
        <v>105</v>
      </c>
      <c r="D281" t="s">
        <v>197</v>
      </c>
      <c r="E281" t="s">
        <v>271</v>
      </c>
      <c r="F281" t="s">
        <v>735</v>
      </c>
      <c r="G281" t="s">
        <v>930</v>
      </c>
      <c r="H281" t="s">
        <v>1059</v>
      </c>
    </row>
    <row r="282" spans="1:8" x14ac:dyDescent="0.25">
      <c r="A282" s="1">
        <v>281</v>
      </c>
      <c r="B282" s="2" t="str">
        <f>HYPERLINK("http://product.dangdang.com/23485739.html", "大卫，不可以")</f>
        <v>大卫，不可以</v>
      </c>
      <c r="C282" t="s">
        <v>74</v>
      </c>
      <c r="D282" t="s">
        <v>205</v>
      </c>
      <c r="E282" t="s">
        <v>305</v>
      </c>
      <c r="F282" t="s">
        <v>798</v>
      </c>
      <c r="G282" t="s">
        <v>834</v>
      </c>
      <c r="H282" t="s">
        <v>1054</v>
      </c>
    </row>
    <row r="283" spans="1:8" x14ac:dyDescent="0.25">
      <c r="A283" s="1">
        <v>282</v>
      </c>
      <c r="B283" s="2" t="str">
        <f>HYPERLINK("http://product.dangdang.com/24178774.html", "我的祖国")</f>
        <v>我的祖国</v>
      </c>
      <c r="C283" t="s">
        <v>92</v>
      </c>
      <c r="D283" t="s">
        <v>216</v>
      </c>
      <c r="E283" t="s">
        <v>486</v>
      </c>
      <c r="F283" t="s">
        <v>663</v>
      </c>
      <c r="G283" t="s">
        <v>674</v>
      </c>
      <c r="H283" t="s">
        <v>1049</v>
      </c>
    </row>
    <row r="284" spans="1:8" x14ac:dyDescent="0.25">
      <c r="A284" s="1">
        <v>283</v>
      </c>
      <c r="B284" s="2" t="str">
        <f>HYPERLINK("http://product.dangdang.com/25093211.html", "世界插画大师英诺森提作品・铁丝网上的小花")</f>
        <v>世界插画大师英诺森提作品・铁丝网上的小花</v>
      </c>
      <c r="C284" t="s">
        <v>102</v>
      </c>
      <c r="D284" t="s">
        <v>193</v>
      </c>
      <c r="E284" t="s">
        <v>487</v>
      </c>
      <c r="F284" t="s">
        <v>829</v>
      </c>
      <c r="G284" t="s">
        <v>707</v>
      </c>
      <c r="H284" t="s">
        <v>1078</v>
      </c>
    </row>
    <row r="285" spans="1:8" x14ac:dyDescent="0.25">
      <c r="A285" s="1">
        <v>284</v>
      </c>
      <c r="B285" s="2" t="str">
        <f>HYPERLINK("http://product.dangdang.com/23477272.html", "我把妈妈变成了鳄鱼")</f>
        <v>我把妈妈变成了鳄鱼</v>
      </c>
      <c r="C285" t="s">
        <v>27</v>
      </c>
      <c r="D285" t="s">
        <v>205</v>
      </c>
      <c r="E285" t="s">
        <v>488</v>
      </c>
      <c r="F285" t="s">
        <v>694</v>
      </c>
      <c r="G285" t="s">
        <v>870</v>
      </c>
      <c r="H285" t="s">
        <v>1049</v>
      </c>
    </row>
    <row r="286" spans="1:8" x14ac:dyDescent="0.25">
      <c r="A286" s="1">
        <v>285</v>
      </c>
      <c r="B286" s="2" t="str">
        <f>HYPERLINK("http://product.dangdang.com/23940063.html", "孩子没关系逆商培养图画书（全5册）")</f>
        <v>孩子没关系逆商培养图画书（全5册）</v>
      </c>
      <c r="C286" t="s">
        <v>113</v>
      </c>
      <c r="D286" t="s">
        <v>241</v>
      </c>
      <c r="E286" t="s">
        <v>489</v>
      </c>
      <c r="F286" t="s">
        <v>830</v>
      </c>
      <c r="G286" t="s">
        <v>951</v>
      </c>
      <c r="H286" t="s">
        <v>1078</v>
      </c>
    </row>
    <row r="287" spans="1:8" x14ac:dyDescent="0.25">
      <c r="A287" s="1">
        <v>286</v>
      </c>
      <c r="B287" s="2" t="str">
        <f>HYPERLINK("http://product.dangdang.com/25306729.html", "信谊世界精选图画书?小种子")</f>
        <v>信谊世界精选图画书?小种子</v>
      </c>
      <c r="C287" t="s">
        <v>138</v>
      </c>
      <c r="D287" t="s">
        <v>193</v>
      </c>
      <c r="E287" t="s">
        <v>342</v>
      </c>
      <c r="F287" t="s">
        <v>733</v>
      </c>
      <c r="G287" t="s">
        <v>944</v>
      </c>
      <c r="H287" t="s">
        <v>1061</v>
      </c>
    </row>
    <row r="288" spans="1:8" x14ac:dyDescent="0.25">
      <c r="A288" s="1">
        <v>287</v>
      </c>
      <c r="B288" s="2" t="str">
        <f>HYPERLINK("http://product.dangdang.com/25255752.html", "我变成一只喷火龙了+爱哭公主+生气王子（启发情绪管理绘本：全三册）――荣获丰子恺奖")</f>
        <v>我变成一只喷火龙了+爱哭公主+生气王子（启发情绪管理绘本：全三册）――荣获丰子恺奖</v>
      </c>
      <c r="C288" t="s">
        <v>139</v>
      </c>
      <c r="D288" t="s">
        <v>205</v>
      </c>
      <c r="E288" t="s">
        <v>391</v>
      </c>
      <c r="F288" t="s">
        <v>831</v>
      </c>
      <c r="G288" t="s">
        <v>1011</v>
      </c>
      <c r="H288" t="s">
        <v>1049</v>
      </c>
    </row>
    <row r="289" spans="1:8" x14ac:dyDescent="0.25">
      <c r="A289" s="1">
        <v>288</v>
      </c>
      <c r="B289" s="2" t="str">
        <f>HYPERLINK("http://product.dangdang.com/25224653.html", "海豚绘本花园：小魔怪要上学（精）")</f>
        <v>海豚绘本花园：小魔怪要上学（精）</v>
      </c>
      <c r="C289" t="s">
        <v>140</v>
      </c>
      <c r="D289" t="s">
        <v>213</v>
      </c>
      <c r="E289" t="s">
        <v>490</v>
      </c>
      <c r="F289" t="s">
        <v>792</v>
      </c>
      <c r="G289" t="s">
        <v>737</v>
      </c>
      <c r="H289" t="s">
        <v>1053</v>
      </c>
    </row>
    <row r="290" spans="1:8" x14ac:dyDescent="0.25">
      <c r="A290" s="1">
        <v>289</v>
      </c>
      <c r="B290" s="2" t="str">
        <f>HYPERLINK("http://product.dangdang.com/20599505.html", "生气的亚瑟")</f>
        <v>生气的亚瑟</v>
      </c>
      <c r="C290" t="s">
        <v>61</v>
      </c>
      <c r="D290" t="s">
        <v>205</v>
      </c>
      <c r="E290" t="s">
        <v>491</v>
      </c>
      <c r="F290" t="s">
        <v>832</v>
      </c>
      <c r="G290" t="s">
        <v>653</v>
      </c>
      <c r="H290" t="s">
        <v>1049</v>
      </c>
    </row>
    <row r="291" spans="1:8" x14ac:dyDescent="0.25">
      <c r="A291" s="1">
        <v>290</v>
      </c>
      <c r="B291" s="2" t="str">
        <f>HYPERLINK("http://product.dangdang.com/25328595.html", "桑达克奖幽默绘本（套装4册）")</f>
        <v>桑达克奖幽默绘本（套装4册）</v>
      </c>
      <c r="C291" t="s">
        <v>26</v>
      </c>
      <c r="D291" t="s">
        <v>195</v>
      </c>
      <c r="E291" t="s">
        <v>492</v>
      </c>
      <c r="F291" t="s">
        <v>721</v>
      </c>
      <c r="G291" t="s">
        <v>869</v>
      </c>
      <c r="H291" t="s">
        <v>1049</v>
      </c>
    </row>
    <row r="292" spans="1:8" x14ac:dyDescent="0.25">
      <c r="A292" s="1">
        <v>291</v>
      </c>
      <c r="B292" s="2" t="str">
        <f>HYPERLINK("http://product.dangdang.com/25265348.html", "小鸡鸡的故事（2018版，早期儿童性教育自我保护系列）")</f>
        <v>小鸡鸡的故事（2018版，早期儿童性教育自我保护系列）</v>
      </c>
      <c r="C292" t="s">
        <v>141</v>
      </c>
      <c r="D292" t="s">
        <v>214</v>
      </c>
      <c r="E292" t="s">
        <v>327</v>
      </c>
      <c r="F292" t="s">
        <v>740</v>
      </c>
      <c r="G292" t="s">
        <v>707</v>
      </c>
      <c r="H292" t="s">
        <v>1051</v>
      </c>
    </row>
    <row r="293" spans="1:8" x14ac:dyDescent="0.25">
      <c r="A293" s="1">
        <v>292</v>
      </c>
      <c r="B293" s="2" t="str">
        <f>HYPERLINK("http://product.dangdang.com/25205395.html", "米切尔・恩德20周年纪念版・精装(共6册）吃噩梦的小精灵/光屁股的大犀牛/苍蝇和大象的足球赛/奥菲利娅的影子剧院/出走的绒布熊/犟龟")</f>
        <v>米切尔・恩德20周年纪念版・精装(共6册）吃噩梦的小精灵/光屁股的大犀牛/苍蝇和大象的足球赛/奥菲利娅的影子剧院/出走的绒布熊/犟龟</v>
      </c>
      <c r="C293" t="s">
        <v>98</v>
      </c>
      <c r="D293" t="s">
        <v>201</v>
      </c>
      <c r="E293" t="s">
        <v>493</v>
      </c>
      <c r="F293" t="s">
        <v>804</v>
      </c>
      <c r="G293" t="s">
        <v>1012</v>
      </c>
      <c r="H293" t="s">
        <v>1049</v>
      </c>
    </row>
    <row r="294" spans="1:8" x14ac:dyDescent="0.25">
      <c r="A294" s="1">
        <v>293</v>
      </c>
      <c r="B294" s="2" t="str">
        <f>HYPERLINK("http://product.dangdang.com/23920525.html", "爱心树（小小艺术家・名画名著绘本）")</f>
        <v>爱心树（小小艺术家・名画名著绘本）</v>
      </c>
      <c r="C294" t="s">
        <v>90</v>
      </c>
      <c r="D294" t="s">
        <v>242</v>
      </c>
      <c r="E294" t="s">
        <v>494</v>
      </c>
      <c r="F294" t="s">
        <v>808</v>
      </c>
      <c r="G294" t="s">
        <v>942</v>
      </c>
      <c r="H294" t="s">
        <v>1054</v>
      </c>
    </row>
    <row r="295" spans="1:8" x14ac:dyDescent="0.25">
      <c r="A295" s="1">
        <v>294</v>
      </c>
      <c r="B295" s="2" t="str">
        <f>HYPERLINK("http://product.dangdang.com/25096622.html", "骑着恐龙去上学―（启发绘本出品）")</f>
        <v>骑着恐龙去上学―（启发绘本出品）</v>
      </c>
      <c r="C295" t="s">
        <v>29</v>
      </c>
      <c r="D295" t="s">
        <v>209</v>
      </c>
      <c r="E295" t="s">
        <v>495</v>
      </c>
      <c r="F295" t="s">
        <v>833</v>
      </c>
      <c r="G295" t="s">
        <v>962</v>
      </c>
      <c r="H295" t="s">
        <v>1049</v>
      </c>
    </row>
    <row r="296" spans="1:8" x14ac:dyDescent="0.25">
      <c r="A296" s="1">
        <v>295</v>
      </c>
      <c r="B296" s="2" t="str">
        <f>HYPERLINK("http://product.dangdang.com/25296715.html", "长颈鹿不会跳舞")</f>
        <v>长颈鹿不会跳舞</v>
      </c>
      <c r="C296" t="s">
        <v>24</v>
      </c>
      <c r="D296" t="s">
        <v>204</v>
      </c>
      <c r="E296" t="s">
        <v>496</v>
      </c>
      <c r="F296" t="s">
        <v>759</v>
      </c>
      <c r="G296" t="s">
        <v>692</v>
      </c>
      <c r="H296" t="s">
        <v>1055</v>
      </c>
    </row>
    <row r="297" spans="1:8" x14ac:dyDescent="0.25">
      <c r="A297" s="1">
        <v>296</v>
      </c>
      <c r="B297" s="2" t="str">
        <f>HYPERLINK("http://product.dangdang.com/26515320.html", "爱打嗝的斑马（勇于改变自己系列 全2册）― 邓超微博推荐《爱打嗝的斑马》")</f>
        <v>爱打嗝的斑马（勇于改变自己系列 全2册）― 邓超微博推荐《爱打嗝的斑马》</v>
      </c>
      <c r="C297" t="s">
        <v>100</v>
      </c>
      <c r="D297" t="s">
        <v>200</v>
      </c>
      <c r="E297" t="s">
        <v>275</v>
      </c>
      <c r="F297" t="s">
        <v>834</v>
      </c>
      <c r="G297" t="s">
        <v>1013</v>
      </c>
      <c r="H297" t="s">
        <v>1049</v>
      </c>
    </row>
    <row r="298" spans="1:8" x14ac:dyDescent="0.25">
      <c r="A298" s="1">
        <v>297</v>
      </c>
      <c r="B298" s="2" t="str">
        <f>HYPERLINK("http://product.dangdang.com/25163138.html", "奥莉薇――（启发童书馆出品）")</f>
        <v>奥莉薇――（启发童书馆出品）</v>
      </c>
      <c r="C298" t="s">
        <v>98</v>
      </c>
      <c r="D298" t="s">
        <v>205</v>
      </c>
      <c r="E298" t="s">
        <v>497</v>
      </c>
      <c r="F298" t="s">
        <v>663</v>
      </c>
      <c r="G298" t="s">
        <v>906</v>
      </c>
      <c r="H298" t="s">
        <v>1049</v>
      </c>
    </row>
    <row r="299" spans="1:8" x14ac:dyDescent="0.25">
      <c r="A299" s="1">
        <v>298</v>
      </c>
      <c r="B299" s="2" t="str">
        <f>HYPERLINK("http://product.dangdang.com/23407416.html", "臭毛病！")</f>
        <v>臭毛病！</v>
      </c>
      <c r="C299" t="s">
        <v>32</v>
      </c>
      <c r="D299" t="s">
        <v>200</v>
      </c>
      <c r="E299" t="s">
        <v>498</v>
      </c>
      <c r="F299" t="s">
        <v>789</v>
      </c>
      <c r="G299" t="s">
        <v>953</v>
      </c>
      <c r="H299" t="s">
        <v>1049</v>
      </c>
    </row>
    <row r="300" spans="1:8" x14ac:dyDescent="0.25">
      <c r="A300" s="1">
        <v>299</v>
      </c>
      <c r="B300" s="2" t="str">
        <f>HYPERLINK("http://product.dangdang.com/25083654.html", "出发，刷牙小火车")</f>
        <v>出发，刷牙小火车</v>
      </c>
      <c r="C300" t="s">
        <v>102</v>
      </c>
      <c r="D300" t="s">
        <v>204</v>
      </c>
      <c r="E300" t="s">
        <v>499</v>
      </c>
      <c r="F300" t="s">
        <v>663</v>
      </c>
      <c r="G300" t="s">
        <v>674</v>
      </c>
      <c r="H300" t="s">
        <v>1049</v>
      </c>
    </row>
    <row r="301" spans="1:8" x14ac:dyDescent="0.25">
      <c r="A301" s="1">
        <v>300</v>
      </c>
      <c r="B301" s="2" t="str">
        <f>HYPERLINK("http://product.dangdang.com/25251686.html", "耕林童书馆：1999年6月29日 （想象力比知识更重要）")</f>
        <v>耕林童书馆：1999年6月29日 （想象力比知识更重要）</v>
      </c>
      <c r="C301" t="s">
        <v>12</v>
      </c>
      <c r="D301" t="s">
        <v>228</v>
      </c>
      <c r="E301" t="s">
        <v>324</v>
      </c>
      <c r="F301" t="s">
        <v>835</v>
      </c>
      <c r="G301" t="s">
        <v>866</v>
      </c>
      <c r="H301" t="s">
        <v>1055</v>
      </c>
    </row>
    <row r="302" spans="1:8" x14ac:dyDescent="0.25">
      <c r="A302" s="1">
        <v>301</v>
      </c>
      <c r="B302" s="2" t="str">
        <f>HYPERLINK("http://product.dangdang.com/24057690.html", "云朵面包")</f>
        <v>云朵面包</v>
      </c>
      <c r="C302" t="s">
        <v>142</v>
      </c>
      <c r="D302" t="s">
        <v>203</v>
      </c>
      <c r="E302" t="s">
        <v>500</v>
      </c>
      <c r="F302" t="s">
        <v>696</v>
      </c>
      <c r="G302" t="s">
        <v>674</v>
      </c>
      <c r="H302" t="s">
        <v>1079</v>
      </c>
    </row>
    <row r="303" spans="1:8" x14ac:dyDescent="0.25">
      <c r="A303" s="1">
        <v>302</v>
      </c>
      <c r="B303" s="2" t="str">
        <f>HYPERLINK("http://product.dangdang.com/25223888.html", "鼹鼠的故事：经典版")</f>
        <v>鼹鼠的故事：经典版</v>
      </c>
      <c r="C303" t="s">
        <v>10</v>
      </c>
      <c r="D303" t="s">
        <v>203</v>
      </c>
      <c r="E303" t="s">
        <v>501</v>
      </c>
      <c r="F303" t="s">
        <v>836</v>
      </c>
      <c r="G303" t="s">
        <v>960</v>
      </c>
      <c r="H303" t="s">
        <v>1050</v>
      </c>
    </row>
    <row r="304" spans="1:8" x14ac:dyDescent="0.25">
      <c r="A304" s="1">
        <v>303</v>
      </c>
      <c r="B304" s="2" t="str">
        <f>HYPERLINK("http://product.dangdang.com/23636869.html", "小猪小象系列套装（全5册）")</f>
        <v>小猪小象系列套装（全5册）</v>
      </c>
      <c r="C304" t="s">
        <v>43</v>
      </c>
      <c r="D304" t="s">
        <v>243</v>
      </c>
      <c r="E304" t="s">
        <v>469</v>
      </c>
      <c r="F304" t="s">
        <v>837</v>
      </c>
      <c r="G304" t="s">
        <v>1014</v>
      </c>
      <c r="H304" t="s">
        <v>1077</v>
      </c>
    </row>
    <row r="305" spans="1:8" x14ac:dyDescent="0.25">
      <c r="A305" s="1">
        <v>304</v>
      </c>
      <c r="B305" s="2" t="str">
        <f>HYPERLINK("http://product.dangdang.com/26490166.html", "遇见大师20项国际大奖系列：里奥・提莫斯儿童绘本（精装，全7册）")</f>
        <v>遇见大师20项国际大奖系列：里奥・提莫斯儿童绘本（精装，全7册）</v>
      </c>
      <c r="C305" t="s">
        <v>60</v>
      </c>
      <c r="D305" t="s">
        <v>195</v>
      </c>
      <c r="E305" t="s">
        <v>502</v>
      </c>
      <c r="F305" t="s">
        <v>838</v>
      </c>
      <c r="G305" t="s">
        <v>1015</v>
      </c>
      <c r="H305" t="s">
        <v>1049</v>
      </c>
    </row>
    <row r="306" spans="1:8" x14ac:dyDescent="0.25">
      <c r="A306" s="1">
        <v>305</v>
      </c>
      <c r="B306" s="2" t="str">
        <f>HYPERLINK("http://product.dangdang.com/26515291.html", "蝴蝶 豌豆花（经典童诗绘本 全4册）―清华附小推荐的绘本《蝴蝶.豌豆花》")</f>
        <v>蝴蝶 豌豆花（经典童诗绘本 全4册）―清华附小推荐的绘本《蝴蝶.豌豆花》</v>
      </c>
      <c r="C306" t="s">
        <v>143</v>
      </c>
      <c r="D306" t="s">
        <v>205</v>
      </c>
      <c r="E306" t="s">
        <v>503</v>
      </c>
      <c r="F306" t="s">
        <v>839</v>
      </c>
      <c r="G306" t="s">
        <v>1016</v>
      </c>
      <c r="H306" t="s">
        <v>1049</v>
      </c>
    </row>
    <row r="307" spans="1:8" x14ac:dyDescent="0.25">
      <c r="A307" s="1">
        <v>306</v>
      </c>
      <c r="B307" s="2" t="str">
        <f>HYPERLINK("http://product.dangdang.com/23633726.html", "疯狂星期二")</f>
        <v>疯狂星期二</v>
      </c>
      <c r="C307" t="s">
        <v>144</v>
      </c>
      <c r="D307" t="s">
        <v>205</v>
      </c>
      <c r="E307" t="s">
        <v>504</v>
      </c>
      <c r="F307" t="s">
        <v>840</v>
      </c>
      <c r="G307" t="s">
        <v>944</v>
      </c>
      <c r="H307" t="s">
        <v>1049</v>
      </c>
    </row>
    <row r="308" spans="1:8" x14ac:dyDescent="0.25">
      <c r="A308" s="1">
        <v>307</v>
      </c>
      <c r="B308" s="2" t="str">
        <f>HYPERLINK("http://product.dangdang.com/25547285.html", "蹦蹦跳跳的故事（共12册）")</f>
        <v>蹦蹦跳跳的故事（共12册）</v>
      </c>
      <c r="C308" t="s">
        <v>75</v>
      </c>
      <c r="D308" t="s">
        <v>203</v>
      </c>
      <c r="E308" t="s">
        <v>505</v>
      </c>
      <c r="F308" t="s">
        <v>739</v>
      </c>
      <c r="G308" t="s">
        <v>952</v>
      </c>
      <c r="H308" t="s">
        <v>1049</v>
      </c>
    </row>
    <row r="309" spans="1:8" x14ac:dyDescent="0.25">
      <c r="A309" s="1">
        <v>308</v>
      </c>
      <c r="B309" s="2" t="str">
        <f>HYPERLINK("http://product.dangdang.com/23509395.html", "和甘伯伯去游河")</f>
        <v>和甘伯伯去游河</v>
      </c>
      <c r="C309" t="s">
        <v>145</v>
      </c>
      <c r="D309" t="s">
        <v>205</v>
      </c>
      <c r="E309" t="s">
        <v>506</v>
      </c>
      <c r="F309" t="s">
        <v>694</v>
      </c>
      <c r="G309" t="s">
        <v>870</v>
      </c>
      <c r="H309" t="s">
        <v>1049</v>
      </c>
    </row>
    <row r="310" spans="1:8" x14ac:dyDescent="0.25">
      <c r="A310" s="1">
        <v>309</v>
      </c>
      <c r="B310" s="2" t="str">
        <f>HYPERLINK("http://product.dangdang.com/23797263.html", "不一样的卡梅拉手绘本（1-13烫金版）去看海/有颗星星/弟弟/找回太阳/小黑猫/打败怪兽/找到朗朗/平底锅/睡美")</f>
        <v>不一样的卡梅拉手绘本（1-13烫金版）去看海/有颗星星/弟弟/找回太阳/小黑猫/打败怪兽/找到朗朗/平底锅/睡美</v>
      </c>
      <c r="C310" t="s">
        <v>146</v>
      </c>
      <c r="D310" t="s">
        <v>201</v>
      </c>
      <c r="E310" t="s">
        <v>507</v>
      </c>
      <c r="F310" t="s">
        <v>841</v>
      </c>
      <c r="G310" t="s">
        <v>807</v>
      </c>
      <c r="H310" t="s">
        <v>1049</v>
      </c>
    </row>
    <row r="311" spans="1:8" x14ac:dyDescent="0.25">
      <c r="A311" s="1">
        <v>310</v>
      </c>
      <c r="B311" s="2" t="str">
        <f>HYPERLINK("http://product.dangdang.com/26510854.html", "好朋友是草莓味 我们吵架了 儿童交友与逆商培养绘本")</f>
        <v>好朋友是草莓味 我们吵架了 儿童交友与逆商培养绘本</v>
      </c>
      <c r="C311" t="s">
        <v>103</v>
      </c>
      <c r="D311" t="s">
        <v>244</v>
      </c>
      <c r="E311" t="s">
        <v>508</v>
      </c>
      <c r="F311" t="s">
        <v>842</v>
      </c>
      <c r="G311" t="s">
        <v>758</v>
      </c>
      <c r="H311" t="s">
        <v>1075</v>
      </c>
    </row>
    <row r="312" spans="1:8" x14ac:dyDescent="0.25">
      <c r="A312" s="1">
        <v>311</v>
      </c>
      <c r="B312" s="2" t="str">
        <f>HYPERLINK("http://product.dangdang.com/25583527.html", "青蛙弗洛格的成长故事第二辑（全7册）")</f>
        <v>青蛙弗洛格的成长故事第二辑（全7册）</v>
      </c>
      <c r="C312" t="s">
        <v>20</v>
      </c>
      <c r="D312" t="s">
        <v>199</v>
      </c>
      <c r="E312" t="s">
        <v>279</v>
      </c>
      <c r="F312" t="s">
        <v>843</v>
      </c>
      <c r="G312" t="s">
        <v>763</v>
      </c>
      <c r="H312" t="s">
        <v>1049</v>
      </c>
    </row>
    <row r="313" spans="1:8" x14ac:dyDescent="0.25">
      <c r="A313" s="1">
        <v>312</v>
      </c>
      <c r="B313" s="2" t="str">
        <f>HYPERLINK("http://product.dangdang.com/26513299.html", "鼹鼠与小鸟")</f>
        <v>鼹鼠与小鸟</v>
      </c>
      <c r="C313" t="s">
        <v>60</v>
      </c>
      <c r="D313" t="s">
        <v>190</v>
      </c>
      <c r="E313" t="s">
        <v>509</v>
      </c>
      <c r="F313" t="s">
        <v>680</v>
      </c>
      <c r="G313" t="s">
        <v>707</v>
      </c>
      <c r="H313" t="s">
        <v>1049</v>
      </c>
    </row>
    <row r="314" spans="1:8" x14ac:dyDescent="0.25">
      <c r="A314" s="1">
        <v>313</v>
      </c>
      <c r="B314" s="2" t="str">
        <f>HYPERLINK("http://product.dangdang.com/25190753.html", "幼儿园，我来了")</f>
        <v>幼儿园，我来了</v>
      </c>
      <c r="C314" t="s">
        <v>23</v>
      </c>
      <c r="D314" t="s">
        <v>245</v>
      </c>
      <c r="E314" t="s">
        <v>510</v>
      </c>
      <c r="F314" t="s">
        <v>737</v>
      </c>
      <c r="G314" t="s">
        <v>655</v>
      </c>
      <c r="H314" t="s">
        <v>1049</v>
      </c>
    </row>
    <row r="315" spans="1:8" x14ac:dyDescent="0.25">
      <c r="A315" s="1">
        <v>314</v>
      </c>
      <c r="B315" s="2" t="str">
        <f>HYPERLINK("http://product.dangdang.com/26916956.html", "小兔汤姆系列（第六辑）")</f>
        <v>小兔汤姆系列（第六辑）</v>
      </c>
      <c r="C315" t="s">
        <v>60</v>
      </c>
      <c r="D315" t="s">
        <v>207</v>
      </c>
      <c r="E315" t="s">
        <v>511</v>
      </c>
      <c r="F315" t="s">
        <v>844</v>
      </c>
      <c r="G315" t="s">
        <v>658</v>
      </c>
      <c r="H315" t="s">
        <v>1049</v>
      </c>
    </row>
    <row r="316" spans="1:8" x14ac:dyDescent="0.25">
      <c r="A316" s="1">
        <v>315</v>
      </c>
      <c r="B316" s="2" t="str">
        <f>HYPERLINK("http://product.dangdang.com/25215275.html", "母牛玛塔向前冲（全四册）")</f>
        <v>母牛玛塔向前冲（全四册）</v>
      </c>
      <c r="C316" t="s">
        <v>120</v>
      </c>
      <c r="D316" t="s">
        <v>246</v>
      </c>
      <c r="E316" t="s">
        <v>512</v>
      </c>
      <c r="F316" t="s">
        <v>845</v>
      </c>
      <c r="G316" t="s">
        <v>700</v>
      </c>
      <c r="H316" t="s">
        <v>1068</v>
      </c>
    </row>
    <row r="317" spans="1:8" x14ac:dyDescent="0.25">
      <c r="A317" s="1">
        <v>316</v>
      </c>
      <c r="B317" s="2" t="str">
        <f>HYPERLINK("http://product.dangdang.com/25266068.html", "灶王爷（2018新版，中国首位国际安徒生插画奖短名单入围者熊亮作品，故事与画面浑然天成的专业级绘本。）")</f>
        <v>灶王爷（2018新版，中国首位国际安徒生插画奖短名单入围者熊亮作品，故事与画面浑然天成的专业级绘本。）</v>
      </c>
      <c r="C317" t="s">
        <v>10</v>
      </c>
      <c r="D317" t="s">
        <v>206</v>
      </c>
      <c r="E317" t="s">
        <v>414</v>
      </c>
      <c r="F317" t="s">
        <v>846</v>
      </c>
      <c r="G317" t="s">
        <v>756</v>
      </c>
      <c r="H317" t="s">
        <v>1054</v>
      </c>
    </row>
    <row r="318" spans="1:8" x14ac:dyDescent="0.25">
      <c r="A318" s="1">
        <v>317</v>
      </c>
      <c r="B318" s="2" t="str">
        <f>HYPERLINK("http://product.dangdang.com/24029209.html", "叶子先生")</f>
        <v>叶子先生</v>
      </c>
      <c r="C318" t="s">
        <v>22</v>
      </c>
      <c r="D318" t="s">
        <v>202</v>
      </c>
      <c r="E318" t="s">
        <v>513</v>
      </c>
      <c r="F318" t="s">
        <v>755</v>
      </c>
      <c r="G318" t="s">
        <v>970</v>
      </c>
      <c r="H318" t="s">
        <v>1054</v>
      </c>
    </row>
    <row r="319" spans="1:8" x14ac:dyDescent="0.25">
      <c r="A319" s="1">
        <v>318</v>
      </c>
      <c r="B319" s="2" t="str">
        <f>HYPERLINK("http://product.dangdang.com/25227338.html", "信谊世界精选图画书・一寸虫")</f>
        <v>信谊世界精选图画书・一寸虫</v>
      </c>
      <c r="C319" t="s">
        <v>147</v>
      </c>
      <c r="D319" t="s">
        <v>193</v>
      </c>
      <c r="E319" t="s">
        <v>350</v>
      </c>
      <c r="F319" t="s">
        <v>719</v>
      </c>
      <c r="G319" t="s">
        <v>692</v>
      </c>
      <c r="H319" t="s">
        <v>1061</v>
      </c>
    </row>
    <row r="320" spans="1:8" x14ac:dyDescent="0.25">
      <c r="A320" s="1">
        <v>319</v>
      </c>
      <c r="B320" s="2" t="str">
        <f>HYPERLINK("http://product.dangdang.com/23492341.html", "一条聪明的鱼")</f>
        <v>一条聪明的鱼</v>
      </c>
      <c r="C320" t="s">
        <v>34</v>
      </c>
      <c r="D320" t="s">
        <v>214</v>
      </c>
      <c r="E320" t="s">
        <v>514</v>
      </c>
      <c r="F320" t="s">
        <v>847</v>
      </c>
      <c r="G320" t="s">
        <v>944</v>
      </c>
      <c r="H320" t="s">
        <v>1059</v>
      </c>
    </row>
    <row r="321" spans="1:8" x14ac:dyDescent="0.25">
      <c r="A321" s="1">
        <v>320</v>
      </c>
      <c r="B321" s="2" t="str">
        <f>HYPERLINK("http://product.dangdang.com/23806760.html", "暖房子爱的故事口袋绘本・第二辑（套装共20册）")</f>
        <v>暖房子爱的故事口袋绘本・第二辑（套装共20册）</v>
      </c>
      <c r="C321" t="s">
        <v>90</v>
      </c>
      <c r="D321" t="s">
        <v>200</v>
      </c>
      <c r="E321" t="s">
        <v>515</v>
      </c>
      <c r="F321" t="s">
        <v>731</v>
      </c>
      <c r="G321" t="s">
        <v>699</v>
      </c>
      <c r="H321" t="s">
        <v>1049</v>
      </c>
    </row>
    <row r="322" spans="1:8" x14ac:dyDescent="0.25">
      <c r="A322" s="1">
        <v>321</v>
      </c>
      <c r="B322" s="2" t="str">
        <f>HYPERLINK("http://product.dangdang.com/25212006.html", "派老头和捣乱猫的开心故事(共9册)")</f>
        <v>派老头和捣乱猫的开心故事(共9册)</v>
      </c>
      <c r="C322" t="s">
        <v>12</v>
      </c>
      <c r="D322" t="s">
        <v>247</v>
      </c>
      <c r="E322" t="s">
        <v>516</v>
      </c>
      <c r="F322" t="s">
        <v>848</v>
      </c>
      <c r="G322" t="s">
        <v>933</v>
      </c>
      <c r="H322" t="s">
        <v>1049</v>
      </c>
    </row>
    <row r="323" spans="1:8" x14ac:dyDescent="0.25">
      <c r="A323" s="1">
        <v>322</v>
      </c>
      <c r="B323" s="2" t="str">
        <f>HYPERLINK("http://product.dangdang.com/23498087.html", "不一样的卡梅拉 珍藏版（共三册）")</f>
        <v>不一样的卡梅拉 珍藏版（共三册）</v>
      </c>
      <c r="C323" t="s">
        <v>27</v>
      </c>
      <c r="D323" t="s">
        <v>201</v>
      </c>
      <c r="E323" t="s">
        <v>283</v>
      </c>
      <c r="F323" t="s">
        <v>849</v>
      </c>
      <c r="G323" t="s">
        <v>698</v>
      </c>
      <c r="H323" t="s">
        <v>1053</v>
      </c>
    </row>
    <row r="324" spans="1:8" x14ac:dyDescent="0.25">
      <c r="A324" s="1">
        <v>323</v>
      </c>
      <c r="B324" s="2" t="str">
        <f>HYPERLINK("http://product.dangdang.com/23497770.html", "想吃苹果的鼠小弟")</f>
        <v>想吃苹果的鼠小弟</v>
      </c>
      <c r="C324" t="s">
        <v>66</v>
      </c>
      <c r="D324" t="s">
        <v>189</v>
      </c>
      <c r="E324" t="s">
        <v>268</v>
      </c>
      <c r="F324" t="s">
        <v>850</v>
      </c>
      <c r="G324" t="s">
        <v>1017</v>
      </c>
      <c r="H324" t="s">
        <v>1049</v>
      </c>
    </row>
    <row r="325" spans="1:8" x14ac:dyDescent="0.25">
      <c r="A325" s="1">
        <v>324</v>
      </c>
      <c r="B325" s="2" t="str">
        <f>HYPERLINK("http://product.dangdang.com/25164561.html", "儿童情绪管理与性格培养绘本--不怕犯错再试试：在错误中学会成长")</f>
        <v>儿童情绪管理与性格培养绘本--不怕犯错再试试：在错误中学会成长</v>
      </c>
      <c r="C325" t="s">
        <v>42</v>
      </c>
      <c r="D325" t="s">
        <v>215</v>
      </c>
      <c r="E325" t="s">
        <v>517</v>
      </c>
      <c r="F325" t="s">
        <v>691</v>
      </c>
      <c r="G325" t="s">
        <v>674</v>
      </c>
      <c r="H325" t="s">
        <v>1053</v>
      </c>
    </row>
    <row r="326" spans="1:8" x14ac:dyDescent="0.25">
      <c r="A326" s="1">
        <v>325</v>
      </c>
      <c r="B326" s="2" t="str">
        <f>HYPERLINK("http://product.dangdang.com/25580613.html", "我遇见了一只小灰狼：3~6岁爱的启蒙经典（凯迪克大奖绘本）：1本神奇的无字书，1001种爱的讲法，听孩子讲爱的故事！")</f>
        <v>我遇见了一只小灰狼：3~6岁爱的启蒙经典（凯迪克大奖绘本）：1本神奇的无字书，1001种爱的讲法，听孩子讲爱的故事！</v>
      </c>
      <c r="C326" t="s">
        <v>148</v>
      </c>
      <c r="D326" t="s">
        <v>221</v>
      </c>
      <c r="E326" t="s">
        <v>518</v>
      </c>
      <c r="F326" t="s">
        <v>851</v>
      </c>
      <c r="G326" t="s">
        <v>1018</v>
      </c>
      <c r="H326" t="s">
        <v>1049</v>
      </c>
    </row>
    <row r="327" spans="1:8" x14ac:dyDescent="0.25">
      <c r="A327" s="1">
        <v>326</v>
      </c>
      <c r="B327" s="2" t="str">
        <f>HYPERLINK("http://product.dangdang.com/25089703.html", "凯迪克金奖绘本 永远的玛德琳 （全6册）")</f>
        <v>凯迪克金奖绘本 永远的玛德琳 （全6册）</v>
      </c>
      <c r="C327" t="s">
        <v>29</v>
      </c>
      <c r="D327" t="s">
        <v>215</v>
      </c>
      <c r="E327" t="s">
        <v>519</v>
      </c>
      <c r="F327" t="s">
        <v>852</v>
      </c>
      <c r="G327" t="s">
        <v>963</v>
      </c>
      <c r="H327" t="s">
        <v>1053</v>
      </c>
    </row>
    <row r="328" spans="1:8" x14ac:dyDescent="0.25">
      <c r="A328" s="1">
        <v>327</v>
      </c>
      <c r="B328" s="2" t="str">
        <f>HYPERLINK("http://product.dangdang.com/25078294.html", "几米：不睡觉世界冠军")</f>
        <v>几米：不睡觉世界冠军</v>
      </c>
      <c r="C328" t="s">
        <v>29</v>
      </c>
      <c r="D328" t="s">
        <v>202</v>
      </c>
      <c r="E328" t="s">
        <v>520</v>
      </c>
      <c r="F328" t="s">
        <v>853</v>
      </c>
      <c r="G328" t="s">
        <v>970</v>
      </c>
      <c r="H328" t="s">
        <v>1056</v>
      </c>
    </row>
    <row r="329" spans="1:8" x14ac:dyDescent="0.25">
      <c r="A329" s="1">
        <v>328</v>
      </c>
      <c r="B329" s="2" t="str">
        <f>HYPERLINK("http://product.dangdang.com/25124595.html", "遇见美好系列（第3辑，全15册）")</f>
        <v>遇见美好系列（第3辑，全15册）</v>
      </c>
      <c r="C329" t="s">
        <v>29</v>
      </c>
      <c r="D329" t="s">
        <v>195</v>
      </c>
      <c r="E329" t="s">
        <v>307</v>
      </c>
      <c r="F329" t="s">
        <v>854</v>
      </c>
      <c r="G329" t="s">
        <v>1019</v>
      </c>
      <c r="H329" t="s">
        <v>1080</v>
      </c>
    </row>
    <row r="330" spans="1:8" x14ac:dyDescent="0.25">
      <c r="A330" s="1">
        <v>329</v>
      </c>
      <c r="B330" s="2" t="str">
        <f>HYPERLINK("http://product.dangdang.com/25582631.html", "动物绝对不能穿鞋子")</f>
        <v>动物绝对不能穿鞋子</v>
      </c>
      <c r="C330" t="s">
        <v>75</v>
      </c>
      <c r="D330" t="s">
        <v>237</v>
      </c>
      <c r="E330" t="s">
        <v>521</v>
      </c>
      <c r="F330" t="s">
        <v>761</v>
      </c>
      <c r="G330" t="s">
        <v>692</v>
      </c>
      <c r="H330" t="s">
        <v>1058</v>
      </c>
    </row>
    <row r="331" spans="1:8" x14ac:dyDescent="0.25">
      <c r="A331" s="1">
        <v>330</v>
      </c>
      <c r="B331" s="2" t="str">
        <f>HYPERLINK("http://product.dangdang.com/27874629.html", "画给孩子的中国传统节日（（彩绘插图本）")</f>
        <v>画给孩子的中国传统节日（（彩绘插图本）</v>
      </c>
      <c r="C331" t="s">
        <v>51</v>
      </c>
      <c r="D331" t="s">
        <v>220</v>
      </c>
      <c r="E331" t="s">
        <v>522</v>
      </c>
      <c r="F331" t="s">
        <v>855</v>
      </c>
      <c r="G331" t="s">
        <v>916</v>
      </c>
      <c r="H331" t="s">
        <v>1076</v>
      </c>
    </row>
    <row r="332" spans="1:8" x14ac:dyDescent="0.25">
      <c r="A332" s="1">
        <v>331</v>
      </c>
      <c r="B332" s="2" t="str">
        <f>HYPERLINK("http://product.dangdang.com/24169576.html", "小猫鱼系列（全13册）")</f>
        <v>小猫鱼系列（全13册）</v>
      </c>
      <c r="C332" t="s">
        <v>149</v>
      </c>
      <c r="E332" t="s">
        <v>444</v>
      </c>
      <c r="F332" t="s">
        <v>856</v>
      </c>
      <c r="G332" t="s">
        <v>1020</v>
      </c>
      <c r="H332" t="s">
        <v>1053</v>
      </c>
    </row>
    <row r="333" spans="1:8" x14ac:dyDescent="0.25">
      <c r="A333" s="1">
        <v>332</v>
      </c>
      <c r="B333" s="2" t="str">
        <f>HYPERLINK("http://product.dangdang.com/23815227.html", "《我的百变浴缸》亲子阅读绘本")</f>
        <v>《我的百变浴缸》亲子阅读绘本</v>
      </c>
      <c r="C333" t="s">
        <v>90</v>
      </c>
      <c r="D333" t="s">
        <v>190</v>
      </c>
      <c r="E333" t="s">
        <v>293</v>
      </c>
      <c r="F333" t="s">
        <v>774</v>
      </c>
      <c r="G333" t="s">
        <v>942</v>
      </c>
      <c r="H333" t="s">
        <v>1049</v>
      </c>
    </row>
    <row r="334" spans="1:8" x14ac:dyDescent="0.25">
      <c r="A334" s="1">
        <v>333</v>
      </c>
      <c r="B334" s="2" t="str">
        <f>HYPERLINK("http://product.dangdang.com/27862678.html", "今天玩什么：全6册")</f>
        <v>今天玩什么：全6册</v>
      </c>
      <c r="C334" t="s">
        <v>51</v>
      </c>
      <c r="D334" t="s">
        <v>226</v>
      </c>
      <c r="E334" t="s">
        <v>464</v>
      </c>
      <c r="F334" t="s">
        <v>857</v>
      </c>
      <c r="G334" t="s">
        <v>1021</v>
      </c>
      <c r="H334" t="s">
        <v>1049</v>
      </c>
    </row>
    <row r="335" spans="1:8" x14ac:dyDescent="0.25">
      <c r="A335" s="1">
        <v>334</v>
      </c>
      <c r="B335" s="2" t="str">
        <f>HYPERLINK("http://product.dangdang.com/26511662.html", "大卫，快长大吧！――（新书！大卫不可以系列全新作品，大卫系列第五本！）")</f>
        <v>大卫，快长大吧！――（新书！大卫不可以系列全新作品，大卫系列第五本！）</v>
      </c>
      <c r="C335" t="s">
        <v>150</v>
      </c>
      <c r="D335" t="s">
        <v>209</v>
      </c>
      <c r="E335" t="s">
        <v>324</v>
      </c>
      <c r="F335" t="s">
        <v>760</v>
      </c>
      <c r="G335" t="s">
        <v>692</v>
      </c>
      <c r="H335" t="s">
        <v>1049</v>
      </c>
    </row>
    <row r="336" spans="1:8" x14ac:dyDescent="0.25">
      <c r="A336" s="1">
        <v>335</v>
      </c>
      <c r="B336" s="2" t="str">
        <f>HYPERLINK("http://product.dangdang.com/25352675.html", "圆白菜小弟（全5册）（2018版）")</f>
        <v>圆白菜小弟（全5册）（2018版）</v>
      </c>
      <c r="C336" t="s">
        <v>26</v>
      </c>
      <c r="D336" t="s">
        <v>209</v>
      </c>
      <c r="E336" t="s">
        <v>523</v>
      </c>
      <c r="F336" t="s">
        <v>743</v>
      </c>
      <c r="G336" t="s">
        <v>659</v>
      </c>
      <c r="H336" t="s">
        <v>1055</v>
      </c>
    </row>
    <row r="337" spans="1:8" x14ac:dyDescent="0.25">
      <c r="A337" s="1">
        <v>336</v>
      </c>
      <c r="B337" s="2" t="str">
        <f>HYPERLINK("http://product.dangdang.com/25205610.html", "美猴王系列丛书（全32册）")</f>
        <v>美猴王系列丛书（全32册）</v>
      </c>
      <c r="C337" t="s">
        <v>98</v>
      </c>
      <c r="D337" t="s">
        <v>248</v>
      </c>
      <c r="E337" t="s">
        <v>405</v>
      </c>
      <c r="F337" t="s">
        <v>858</v>
      </c>
      <c r="G337" t="s">
        <v>1022</v>
      </c>
      <c r="H337" t="s">
        <v>1051</v>
      </c>
    </row>
    <row r="338" spans="1:8" x14ac:dyDescent="0.25">
      <c r="A338" s="1">
        <v>337</v>
      </c>
      <c r="B338" s="2" t="str">
        <f>HYPERLINK("http://product.dangdang.com/26440566.html", "月亮农场（全4册）给孩子的责任培养绘本")</f>
        <v>月亮农场（全4册）给孩子的责任培养绘本</v>
      </c>
      <c r="C338" t="s">
        <v>151</v>
      </c>
      <c r="D338" t="s">
        <v>195</v>
      </c>
      <c r="E338" t="s">
        <v>524</v>
      </c>
      <c r="F338" t="s">
        <v>859</v>
      </c>
      <c r="G338" t="s">
        <v>1023</v>
      </c>
      <c r="H338" t="s">
        <v>1049</v>
      </c>
    </row>
    <row r="339" spans="1:8" x14ac:dyDescent="0.25">
      <c r="A339" s="1">
        <v>338</v>
      </c>
      <c r="B339" s="2" t="str">
        <f>HYPERLINK("http://product.dangdang.com/26921906.html", "绘本花园：等爸爸回家（精）")</f>
        <v>绘本花园：等爸爸回家（精）</v>
      </c>
      <c r="C339" t="s">
        <v>31</v>
      </c>
      <c r="D339" t="s">
        <v>226</v>
      </c>
      <c r="E339" t="s">
        <v>525</v>
      </c>
      <c r="F339" t="s">
        <v>722</v>
      </c>
      <c r="G339" t="s">
        <v>821</v>
      </c>
      <c r="H339" t="s">
        <v>1049</v>
      </c>
    </row>
    <row r="340" spans="1:8" x14ac:dyDescent="0.25">
      <c r="A340" s="1">
        <v>339</v>
      </c>
      <c r="B340" s="2" t="str">
        <f>HYPERLINK("http://product.dangdang.com/25350601.html", "妈妈，你会永远爱我吗？（幼儿心理安抚绘本）")</f>
        <v>妈妈，你会永远爱我吗？（幼儿心理安抚绘本）</v>
      </c>
      <c r="C340" t="s">
        <v>75</v>
      </c>
      <c r="D340" t="s">
        <v>195</v>
      </c>
      <c r="E340" t="s">
        <v>526</v>
      </c>
      <c r="F340" t="s">
        <v>860</v>
      </c>
      <c r="G340" t="s">
        <v>1024</v>
      </c>
      <c r="H340" t="s">
        <v>1049</v>
      </c>
    </row>
    <row r="341" spans="1:8" x14ac:dyDescent="0.25">
      <c r="A341" s="1">
        <v>340</v>
      </c>
      <c r="B341" s="2" t="str">
        <f>HYPERLINK("http://product.dangdang.com/25163121.html", "亲爱的小鱼――（启发童书馆出品）")</f>
        <v>亲爱的小鱼――（启发童书馆出品）</v>
      </c>
      <c r="C341" t="s">
        <v>98</v>
      </c>
      <c r="D341" t="s">
        <v>205</v>
      </c>
      <c r="E341" t="s">
        <v>527</v>
      </c>
      <c r="F341" t="s">
        <v>722</v>
      </c>
      <c r="G341" t="s">
        <v>906</v>
      </c>
      <c r="H341" t="s">
        <v>1054</v>
      </c>
    </row>
    <row r="342" spans="1:8" x14ac:dyDescent="0.25">
      <c r="A342" s="1">
        <v>341</v>
      </c>
      <c r="B342" s="2" t="str">
        <f>HYPERLINK("http://product.dangdang.com/25329124.html", "森林鱼童书：孩子必读的凯迪克大奖经典绘本（全4册、狮子和老鼠、威廉・布莱克旅馆的一次访问、丑小鸭、米兰迪和风哥哥）")</f>
        <v>森林鱼童书：孩子必读的凯迪克大奖经典绘本（全4册、狮子和老鼠、威廉・布莱克旅馆的一次访问、丑小鸭、米兰迪和风哥哥）</v>
      </c>
      <c r="C342" t="s">
        <v>152</v>
      </c>
      <c r="D342" t="s">
        <v>232</v>
      </c>
      <c r="E342" t="s">
        <v>528</v>
      </c>
      <c r="F342" t="s">
        <v>660</v>
      </c>
      <c r="G342" t="s">
        <v>928</v>
      </c>
      <c r="H342" t="s">
        <v>1049</v>
      </c>
    </row>
    <row r="343" spans="1:8" x14ac:dyDescent="0.25">
      <c r="A343" s="1">
        <v>342</v>
      </c>
      <c r="B343" s="2" t="str">
        <f>HYPERLINK("http://product.dangdang.com/25279099.html", "小蛇散步（2018版）")</f>
        <v>小蛇散步（2018版）</v>
      </c>
      <c r="C343" t="s">
        <v>10</v>
      </c>
      <c r="D343" t="s">
        <v>209</v>
      </c>
      <c r="E343" t="s">
        <v>301</v>
      </c>
      <c r="F343" t="s">
        <v>650</v>
      </c>
      <c r="G343" t="s">
        <v>674</v>
      </c>
      <c r="H343" t="s">
        <v>1049</v>
      </c>
    </row>
    <row r="344" spans="1:8" x14ac:dyDescent="0.25">
      <c r="A344" s="1">
        <v>343</v>
      </c>
      <c r="B344" s="2" t="str">
        <f>HYPERLINK("http://product.dangdang.com/26184745.html", "隧道（2018版，安东尼・布朗作品）")</f>
        <v>隧道（2018版，安东尼・布朗作品）</v>
      </c>
      <c r="C344" t="s">
        <v>153</v>
      </c>
      <c r="D344" t="s">
        <v>197</v>
      </c>
      <c r="E344" t="s">
        <v>289</v>
      </c>
      <c r="F344" t="s">
        <v>861</v>
      </c>
      <c r="G344" t="s">
        <v>707</v>
      </c>
      <c r="H344" t="s">
        <v>1059</v>
      </c>
    </row>
    <row r="345" spans="1:8" x14ac:dyDescent="0.25">
      <c r="A345" s="1">
        <v>344</v>
      </c>
      <c r="B345" s="2" t="str">
        <f>HYPERLINK("http://product.dangdang.com/25341158.html", "爷爷的肉丸子汤")</f>
        <v>爷爷的肉丸子汤</v>
      </c>
      <c r="C345" t="s">
        <v>15</v>
      </c>
      <c r="D345" t="s">
        <v>190</v>
      </c>
      <c r="E345" t="s">
        <v>529</v>
      </c>
      <c r="F345" t="s">
        <v>760</v>
      </c>
      <c r="G345" t="s">
        <v>692</v>
      </c>
      <c r="H345" t="s">
        <v>1049</v>
      </c>
    </row>
    <row r="346" spans="1:8" x14ac:dyDescent="0.25">
      <c r="A346" s="1">
        <v>345</v>
      </c>
      <c r="B346" s="2" t="str">
        <f>HYPERLINK("http://product.dangdang.com/27865197.html", "乘风破浪（凯特・格林纳威大奖绘本）")</f>
        <v>乘风破浪（凯特・格林纳威大奖绘本）</v>
      </c>
      <c r="C346" t="s">
        <v>60</v>
      </c>
      <c r="D346" t="s">
        <v>249</v>
      </c>
      <c r="E346" t="s">
        <v>530</v>
      </c>
      <c r="F346" t="s">
        <v>766</v>
      </c>
      <c r="G346" t="s">
        <v>775</v>
      </c>
      <c r="H346" t="s">
        <v>1049</v>
      </c>
    </row>
    <row r="347" spans="1:8" x14ac:dyDescent="0.25">
      <c r="A347" s="1">
        <v>346</v>
      </c>
      <c r="B347" s="2" t="str">
        <f>HYPERLINK("http://product.dangdang.com/23654851.html", "汽车嘟嘟嘟系列・新版（全8册）")</f>
        <v>汽车嘟嘟嘟系列・新版（全8册）</v>
      </c>
      <c r="C347" t="s">
        <v>154</v>
      </c>
      <c r="D347" t="s">
        <v>203</v>
      </c>
      <c r="E347" t="s">
        <v>384</v>
      </c>
      <c r="F347" t="s">
        <v>862</v>
      </c>
      <c r="G347" t="s">
        <v>679</v>
      </c>
      <c r="H347" t="s">
        <v>1079</v>
      </c>
    </row>
    <row r="348" spans="1:8" x14ac:dyDescent="0.25">
      <c r="A348" s="1">
        <v>347</v>
      </c>
      <c r="B348" s="2" t="str">
        <f>HYPERLINK("http://product.dangdang.com/25859387.html", "挖掘机晚上睡哪里？（全3册）")</f>
        <v>挖掘机晚上睡哪里？（全3册）</v>
      </c>
      <c r="C348" t="s">
        <v>41</v>
      </c>
      <c r="D348" t="s">
        <v>250</v>
      </c>
      <c r="E348" t="s">
        <v>531</v>
      </c>
      <c r="F348" t="s">
        <v>863</v>
      </c>
      <c r="G348" t="s">
        <v>889</v>
      </c>
      <c r="H348" t="s">
        <v>1049</v>
      </c>
    </row>
    <row r="349" spans="1:8" x14ac:dyDescent="0.25">
      <c r="A349" s="1">
        <v>348</v>
      </c>
      <c r="B349" s="2" t="str">
        <f>HYPERLINK("http://product.dangdang.com/25584943.html", "聪明豆绘本系列套装(1-7)(46本)(专供)")</f>
        <v>聪明豆绘本系列套装(1-7)(46本)(专供)</v>
      </c>
      <c r="C349" t="s">
        <v>26</v>
      </c>
      <c r="D349" t="s">
        <v>251</v>
      </c>
      <c r="E349" t="s">
        <v>532</v>
      </c>
      <c r="F349" t="s">
        <v>864</v>
      </c>
      <c r="G349" t="s">
        <v>1025</v>
      </c>
      <c r="H349" t="s">
        <v>1081</v>
      </c>
    </row>
    <row r="350" spans="1:8" x14ac:dyDescent="0.25">
      <c r="A350" s="1">
        <v>349</v>
      </c>
      <c r="B350" s="2" t="str">
        <f>HYPERLINK("http://product.dangdang.com/25272154.html", "彼得兔的故事全集（全24册）")</f>
        <v>彼得兔的故事全集（全24册）</v>
      </c>
      <c r="C350" t="s">
        <v>10</v>
      </c>
      <c r="D350" t="s">
        <v>192</v>
      </c>
      <c r="E350" t="s">
        <v>533</v>
      </c>
      <c r="F350" t="s">
        <v>865</v>
      </c>
      <c r="G350" t="s">
        <v>1019</v>
      </c>
      <c r="H350" t="s">
        <v>1049</v>
      </c>
    </row>
    <row r="351" spans="1:8" x14ac:dyDescent="0.25">
      <c r="A351" s="1">
        <v>350</v>
      </c>
      <c r="B351" s="2" t="str">
        <f>HYPERLINK("http://product.dangdang.com/23992373.html", "小兔朱利奥（全15册） 意大利安徒生奖作家代表作，帮孩子学会与朋友相处，培养勇敢、自信的好性格和好学、友爱的好品格")</f>
        <v>小兔朱利奥（全15册） 意大利安徒生奖作家代表作，帮孩子学会与朋友相处，培养勇敢、自信的好性格和好学、友爱的好品格</v>
      </c>
      <c r="C351" t="s">
        <v>155</v>
      </c>
      <c r="D351" t="s">
        <v>252</v>
      </c>
      <c r="E351" t="s">
        <v>534</v>
      </c>
      <c r="F351" t="s">
        <v>704</v>
      </c>
      <c r="G351" t="s">
        <v>678</v>
      </c>
      <c r="H351" t="s">
        <v>1065</v>
      </c>
    </row>
    <row r="352" spans="1:8" x14ac:dyDescent="0.25">
      <c r="A352" s="1">
        <v>351</v>
      </c>
      <c r="B352" s="2" t="str">
        <f>HYPERLINK("http://product.dangdang.com/25252409.html", "《杰瑞的冷静太空》2018新版")</f>
        <v>《杰瑞的冷静太空》2018新版</v>
      </c>
      <c r="C352" t="s">
        <v>69</v>
      </c>
      <c r="D352" t="s">
        <v>209</v>
      </c>
      <c r="E352" t="s">
        <v>535</v>
      </c>
      <c r="F352" t="s">
        <v>818</v>
      </c>
      <c r="G352" t="s">
        <v>674</v>
      </c>
      <c r="H352" t="s">
        <v>1054</v>
      </c>
    </row>
    <row r="353" spans="1:8" x14ac:dyDescent="0.25">
      <c r="A353" s="1">
        <v>352</v>
      </c>
      <c r="B353" s="2" t="str">
        <f>HYPERLINK("http://product.dangdang.com/25261757.html", "米莉的帽子变变变")</f>
        <v>米莉的帽子变变变</v>
      </c>
      <c r="C353" t="s">
        <v>156</v>
      </c>
      <c r="D353" t="s">
        <v>253</v>
      </c>
      <c r="E353" t="s">
        <v>536</v>
      </c>
      <c r="F353" t="s">
        <v>783</v>
      </c>
      <c r="G353" t="s">
        <v>692</v>
      </c>
      <c r="H353" t="s">
        <v>1067</v>
      </c>
    </row>
    <row r="354" spans="1:8" x14ac:dyDescent="0.25">
      <c r="A354" s="1">
        <v>353</v>
      </c>
      <c r="B354" s="2" t="str">
        <f>HYPERLINK("http://product.dangdang.com/25341157.html", "小红书（全2册）")</f>
        <v>小红书（全2册）</v>
      </c>
      <c r="C354" t="s">
        <v>75</v>
      </c>
      <c r="D354" t="s">
        <v>190</v>
      </c>
      <c r="E354" t="s">
        <v>537</v>
      </c>
      <c r="F354" t="s">
        <v>866</v>
      </c>
      <c r="G354" t="s">
        <v>1026</v>
      </c>
      <c r="H354" t="s">
        <v>1049</v>
      </c>
    </row>
    <row r="355" spans="1:8" x14ac:dyDescent="0.25">
      <c r="A355" s="1">
        <v>354</v>
      </c>
      <c r="B355" s="2" t="str">
        <f>HYPERLINK("http://product.dangdang.com/23470366.html", "我想吃一个小孩")</f>
        <v>我想吃一个小孩</v>
      </c>
      <c r="C355" t="s">
        <v>116</v>
      </c>
      <c r="D355" t="s">
        <v>204</v>
      </c>
      <c r="E355" t="s">
        <v>538</v>
      </c>
      <c r="F355" t="s">
        <v>850</v>
      </c>
      <c r="G355" t="s">
        <v>942</v>
      </c>
      <c r="H355" t="s">
        <v>1049</v>
      </c>
    </row>
    <row r="356" spans="1:8" x14ac:dyDescent="0.25">
      <c r="A356" s="1">
        <v>355</v>
      </c>
      <c r="B356" s="2" t="str">
        <f>HYPERLINK("http://product.dangdang.com/24221823.html", "家有恐龙习惯养成图画书")</f>
        <v>家有恐龙习惯养成图画书</v>
      </c>
      <c r="C356" t="s">
        <v>157</v>
      </c>
      <c r="D356" t="s">
        <v>203</v>
      </c>
      <c r="E356" t="s">
        <v>539</v>
      </c>
      <c r="F356" t="s">
        <v>739</v>
      </c>
      <c r="G356" t="s">
        <v>952</v>
      </c>
      <c r="H356" t="s">
        <v>1049</v>
      </c>
    </row>
    <row r="357" spans="1:8" x14ac:dyDescent="0.25">
      <c r="A357" s="1">
        <v>356</v>
      </c>
      <c r="B357" s="2" t="str">
        <f>HYPERLINK("http://product.dangdang.com/25337082.html", "落叶跳舞+小泥人")</f>
        <v>落叶跳舞+小泥人</v>
      </c>
      <c r="C357" t="s">
        <v>145</v>
      </c>
      <c r="D357" t="s">
        <v>197</v>
      </c>
      <c r="E357" t="s">
        <v>301</v>
      </c>
      <c r="F357" t="s">
        <v>867</v>
      </c>
      <c r="G357" t="s">
        <v>1027</v>
      </c>
      <c r="H357" t="s">
        <v>1059</v>
      </c>
    </row>
    <row r="358" spans="1:8" x14ac:dyDescent="0.25">
      <c r="A358" s="1">
        <v>357</v>
      </c>
      <c r="B358" s="2" t="str">
        <f>HYPERLINK("http://product.dangdang.com/23808894.html", "宫西达也勇气绘本（平装全6册）")</f>
        <v>宫西达也勇气绘本（平装全6册）</v>
      </c>
      <c r="C358" t="s">
        <v>133</v>
      </c>
      <c r="D358" t="s">
        <v>192</v>
      </c>
      <c r="E358" t="s">
        <v>271</v>
      </c>
      <c r="F358" t="s">
        <v>743</v>
      </c>
      <c r="G358" t="s">
        <v>972</v>
      </c>
      <c r="H358" t="s">
        <v>1049</v>
      </c>
    </row>
    <row r="359" spans="1:8" x14ac:dyDescent="0.25">
      <c r="A359" s="1">
        <v>358</v>
      </c>
      <c r="B359" s="2" t="str">
        <f>HYPERLINK("http://product.dangdang.com/23333477.html", "凯蒂的文化艺术之旅")</f>
        <v>凯蒂的文化艺术之旅</v>
      </c>
      <c r="C359" t="s">
        <v>158</v>
      </c>
      <c r="D359" t="s">
        <v>236</v>
      </c>
      <c r="E359" t="s">
        <v>540</v>
      </c>
      <c r="F359" t="s">
        <v>868</v>
      </c>
      <c r="G359" t="s">
        <v>739</v>
      </c>
      <c r="H359" t="s">
        <v>1082</v>
      </c>
    </row>
    <row r="360" spans="1:8" x14ac:dyDescent="0.25">
      <c r="A360" s="1">
        <v>359</v>
      </c>
      <c r="B360" s="2" t="str">
        <f>HYPERLINK("http://product.dangdang.com/22554298.html", "好脏的哈利系列（全四册）")</f>
        <v>好脏的哈利系列（全四册）</v>
      </c>
      <c r="C360" t="s">
        <v>107</v>
      </c>
      <c r="D360" t="s">
        <v>202</v>
      </c>
      <c r="E360" t="s">
        <v>459</v>
      </c>
      <c r="F360" t="s">
        <v>869</v>
      </c>
      <c r="G360" t="s">
        <v>878</v>
      </c>
      <c r="H360" t="s">
        <v>1054</v>
      </c>
    </row>
    <row r="361" spans="1:8" x14ac:dyDescent="0.25">
      <c r="A361" s="1">
        <v>360</v>
      </c>
      <c r="B361" s="2" t="str">
        <f>HYPERLINK("http://product.dangdang.com/26515218.html", "和甘伯伯去游河（睡前故事绘本 学校推荐大奖绘本共2册）")</f>
        <v>和甘伯伯去游河（睡前故事绘本 学校推荐大奖绘本共2册）</v>
      </c>
      <c r="C361" t="s">
        <v>100</v>
      </c>
      <c r="D361" t="s">
        <v>205</v>
      </c>
      <c r="E361" t="s">
        <v>506</v>
      </c>
      <c r="F361" t="s">
        <v>870</v>
      </c>
      <c r="G361" t="s">
        <v>1028</v>
      </c>
      <c r="H361" t="s">
        <v>1049</v>
      </c>
    </row>
    <row r="362" spans="1:8" x14ac:dyDescent="0.25">
      <c r="A362" s="1">
        <v>361</v>
      </c>
      <c r="B362" s="2" t="str">
        <f>HYPERLINK("http://product.dangdang.com/25090642.html", "狮子爸爸的茶会")</f>
        <v>狮子爸爸的茶会</v>
      </c>
      <c r="C362" t="s">
        <v>159</v>
      </c>
      <c r="D362" t="s">
        <v>254</v>
      </c>
      <c r="E362" t="s">
        <v>541</v>
      </c>
      <c r="F362" t="s">
        <v>764</v>
      </c>
      <c r="G362" t="s">
        <v>962</v>
      </c>
      <c r="H362" t="s">
        <v>1049</v>
      </c>
    </row>
    <row r="363" spans="1:8" x14ac:dyDescent="0.25">
      <c r="A363" s="1">
        <v>362</v>
      </c>
      <c r="B363" s="2" t="str">
        <f>HYPERLINK("http://product.dangdang.com/27854671.html", "小鹿斑比 精装大开本绘本 适合3-6岁儿童")</f>
        <v>小鹿斑比 精装大开本绘本 适合3-6岁儿童</v>
      </c>
      <c r="C363" t="s">
        <v>89</v>
      </c>
      <c r="D363" t="s">
        <v>255</v>
      </c>
      <c r="E363" t="s">
        <v>542</v>
      </c>
      <c r="F363" t="s">
        <v>766</v>
      </c>
      <c r="G363" t="s">
        <v>775</v>
      </c>
      <c r="H363" t="s">
        <v>1049</v>
      </c>
    </row>
    <row r="364" spans="1:8" x14ac:dyDescent="0.25">
      <c r="A364" s="1">
        <v>363</v>
      </c>
      <c r="B364" s="2" t="str">
        <f>HYPERLINK("http://product.dangdang.com/26244771.html", "我不再恐惧（全3册）")</f>
        <v>我不再恐惧（全3册）</v>
      </c>
      <c r="C364" t="s">
        <v>89</v>
      </c>
      <c r="D364" t="s">
        <v>190</v>
      </c>
      <c r="E364" t="s">
        <v>543</v>
      </c>
      <c r="F364" t="s">
        <v>731</v>
      </c>
      <c r="G364" t="s">
        <v>699</v>
      </c>
      <c r="H364" t="s">
        <v>1049</v>
      </c>
    </row>
    <row r="365" spans="1:8" x14ac:dyDescent="0.25">
      <c r="A365" s="1">
        <v>364</v>
      </c>
      <c r="B365" s="2" t="str">
        <f>HYPERLINK("http://product.dangdang.com/25573519.html", "信谊世界精选图画书-猜猜我有多爱你-立体游戏书（新版）")</f>
        <v>信谊世界精选图画书-猜猜我有多爱你-立体游戏书（新版）</v>
      </c>
      <c r="C365" t="s">
        <v>15</v>
      </c>
      <c r="D365" t="s">
        <v>193</v>
      </c>
      <c r="E365" t="s">
        <v>544</v>
      </c>
      <c r="F365" t="s">
        <v>871</v>
      </c>
      <c r="G365" t="s">
        <v>984</v>
      </c>
      <c r="H365" t="s">
        <v>1061</v>
      </c>
    </row>
    <row r="366" spans="1:8" x14ac:dyDescent="0.25">
      <c r="A366" s="1">
        <v>365</v>
      </c>
      <c r="B366" s="2" t="str">
        <f>HYPERLINK("http://product.dangdang.com/27864434.html", "美丽心灵（精装套装全4册）")</f>
        <v>美丽心灵（精装套装全4册）</v>
      </c>
      <c r="C366" t="s">
        <v>63</v>
      </c>
      <c r="D366" t="s">
        <v>256</v>
      </c>
      <c r="E366" t="s">
        <v>545</v>
      </c>
      <c r="F366" t="s">
        <v>763</v>
      </c>
      <c r="G366" t="s">
        <v>984</v>
      </c>
      <c r="H366" t="s">
        <v>1049</v>
      </c>
    </row>
    <row r="367" spans="1:8" x14ac:dyDescent="0.25">
      <c r="A367" s="1">
        <v>366</v>
      </c>
      <c r="B367" s="2" t="str">
        <f>HYPERLINK("http://product.dangdang.com/27887001.html", "小莲游莫奈花园系列绘本（全2册）")</f>
        <v>小莲游莫奈花园系列绘本（全2册）</v>
      </c>
      <c r="C367" t="s">
        <v>63</v>
      </c>
      <c r="D367" t="s">
        <v>257</v>
      </c>
      <c r="E367" t="s">
        <v>546</v>
      </c>
      <c r="F367" t="s">
        <v>872</v>
      </c>
      <c r="G367" t="s">
        <v>772</v>
      </c>
      <c r="H367" t="s">
        <v>1049</v>
      </c>
    </row>
    <row r="368" spans="1:8" x14ac:dyDescent="0.25">
      <c r="A368" s="1">
        <v>367</v>
      </c>
      <c r="B368" s="2" t="str">
        <f>HYPERLINK("http://product.dangdang.com/25328280.html", "海豚绘本花园・社交能力（全8册）")</f>
        <v>海豚绘本花园・社交能力（全8册）</v>
      </c>
      <c r="C368" t="s">
        <v>75</v>
      </c>
      <c r="D368" t="s">
        <v>226</v>
      </c>
      <c r="E368" t="s">
        <v>547</v>
      </c>
      <c r="F368" t="s">
        <v>873</v>
      </c>
      <c r="G368" t="s">
        <v>1029</v>
      </c>
      <c r="H368" t="s">
        <v>1049</v>
      </c>
    </row>
    <row r="369" spans="1:8" x14ac:dyDescent="0.25">
      <c r="A369" s="1">
        <v>368</v>
      </c>
      <c r="B369" s="2" t="str">
        <f>HYPERLINK("http://product.dangdang.com/26918653.html", "小小孩大梦想（《弗里达・卡罗》、《玛丽・居里》、《可可・香奈儿》《阿加莎・克里斯蒂》《奥黛丽・赫本》5册）")</f>
        <v>小小孩大梦想（《弗里达・卡罗》、《玛丽・居里》、《可可・香奈儿》《阿加莎・克里斯蒂》《奥黛丽・赫本》5册）</v>
      </c>
      <c r="C369" t="s">
        <v>103</v>
      </c>
      <c r="D369" t="s">
        <v>192</v>
      </c>
      <c r="E369" t="s">
        <v>548</v>
      </c>
      <c r="F369" t="s">
        <v>804</v>
      </c>
      <c r="G369" t="s">
        <v>946</v>
      </c>
      <c r="H369" t="s">
        <v>1049</v>
      </c>
    </row>
    <row r="370" spans="1:8" x14ac:dyDescent="0.25">
      <c r="A370" s="1">
        <v>369</v>
      </c>
      <c r="B370" s="2" t="str">
        <f>HYPERLINK("http://product.dangdang.com/23170830.html", "学会爱自己（勇敢表达篇 ） 自我认可，拒绝霸凌！学会大声说“不”，拒绝不当对待！学会保护自己！含《不要随便欺负我》《不要随便命令我》《不要随便嘲笑我》《不要随便改变自己》")</f>
        <v>学会爱自己（勇敢表达篇 ） 自我认可，拒绝霸凌！学会大声说“不”，拒绝不当对待！学会保护自己！含《不要随便欺负我》《不要随便命令我》《不要随便嘲笑我》《不要随便改变自己》</v>
      </c>
      <c r="C370" t="s">
        <v>132</v>
      </c>
      <c r="D370" t="s">
        <v>192</v>
      </c>
      <c r="E370" t="s">
        <v>549</v>
      </c>
      <c r="F370" t="s">
        <v>874</v>
      </c>
      <c r="G370" t="s">
        <v>916</v>
      </c>
      <c r="H370" t="s">
        <v>1049</v>
      </c>
    </row>
    <row r="371" spans="1:8" x14ac:dyDescent="0.25">
      <c r="A371" s="1">
        <v>370</v>
      </c>
      <c r="B371" s="2" t="str">
        <f>HYPERLINK("http://product.dangdang.com/25347341.html", "老鼠邮差系列（全3册）")</f>
        <v>老鼠邮差系列（全3册）</v>
      </c>
      <c r="C371" t="s">
        <v>26</v>
      </c>
      <c r="D371" t="s">
        <v>258</v>
      </c>
      <c r="E371" t="s">
        <v>550</v>
      </c>
      <c r="F371" t="s">
        <v>666</v>
      </c>
      <c r="G371" t="s">
        <v>1030</v>
      </c>
      <c r="H371" t="s">
        <v>1065</v>
      </c>
    </row>
    <row r="372" spans="1:8" x14ac:dyDescent="0.25">
      <c r="A372" s="1">
        <v>371</v>
      </c>
      <c r="B372" s="2" t="str">
        <f>HYPERLINK("http://product.dangdang.com/25095344.html", "朋友桥・儿童社交能力培养精选绘本（全4册）")</f>
        <v>朋友桥・儿童社交能力培养精选绘本（全4册）</v>
      </c>
      <c r="C372" t="s">
        <v>54</v>
      </c>
      <c r="D372" t="s">
        <v>259</v>
      </c>
      <c r="E372" t="s">
        <v>551</v>
      </c>
      <c r="F372" t="s">
        <v>875</v>
      </c>
      <c r="G372" t="s">
        <v>1031</v>
      </c>
      <c r="H372" t="s">
        <v>1049</v>
      </c>
    </row>
    <row r="373" spans="1:8" x14ac:dyDescent="0.25">
      <c r="A373" s="1">
        <v>372</v>
      </c>
      <c r="B373" s="2" t="str">
        <f>HYPERLINK("http://product.dangdang.com/27864549.html", "九神鹿绘本馆--清明上河图--十三郎")</f>
        <v>九神鹿绘本馆--清明上河图--十三郎</v>
      </c>
      <c r="C373" t="s">
        <v>51</v>
      </c>
      <c r="D373" t="s">
        <v>216</v>
      </c>
      <c r="E373" t="s">
        <v>552</v>
      </c>
      <c r="F373" t="s">
        <v>825</v>
      </c>
      <c r="G373" t="s">
        <v>699</v>
      </c>
      <c r="H373" t="s">
        <v>1049</v>
      </c>
    </row>
    <row r="374" spans="1:8" x14ac:dyDescent="0.25">
      <c r="A374" s="1">
        <v>373</v>
      </c>
      <c r="B374" s="2" t="str">
        <f>HYPERLINK("http://product.dangdang.com/25234510.html", "信谊世界精选图画书・爸爸，我要月亮")</f>
        <v>信谊世界精选图画书・爸爸，我要月亮</v>
      </c>
      <c r="C374" t="s">
        <v>160</v>
      </c>
      <c r="D374" t="s">
        <v>193</v>
      </c>
      <c r="E374" t="s">
        <v>553</v>
      </c>
      <c r="F374" t="s">
        <v>876</v>
      </c>
      <c r="G374" t="s">
        <v>970</v>
      </c>
      <c r="H374" t="s">
        <v>1061</v>
      </c>
    </row>
    <row r="375" spans="1:8" x14ac:dyDescent="0.25">
      <c r="A375" s="1">
        <v>374</v>
      </c>
      <c r="B375" s="2" t="str">
        <f>HYPERLINK("http://product.dangdang.com/27851784.html", "小熊绘本系列 3-6岁儿童好性格与高情商养成书（套装共10册")</f>
        <v>小熊绘本系列 3-6岁儿童好性格与高情商养成书（套装共10册</v>
      </c>
      <c r="C375" t="s">
        <v>60</v>
      </c>
      <c r="D375" t="s">
        <v>196</v>
      </c>
      <c r="E375" t="s">
        <v>554</v>
      </c>
      <c r="F375" t="s">
        <v>877</v>
      </c>
      <c r="G375" t="s">
        <v>1032</v>
      </c>
      <c r="H375" t="s">
        <v>1049</v>
      </c>
    </row>
    <row r="376" spans="1:8" x14ac:dyDescent="0.25">
      <c r="A376" s="1">
        <v>375</v>
      </c>
      <c r="B376" s="2" t="str">
        <f>HYPERLINK("http://product.dangdang.com/23184346.html", "停电以后")</f>
        <v>停电以后</v>
      </c>
      <c r="C376" t="s">
        <v>17</v>
      </c>
      <c r="D376" t="s">
        <v>190</v>
      </c>
      <c r="E376" t="s">
        <v>555</v>
      </c>
      <c r="F376" t="s">
        <v>774</v>
      </c>
      <c r="G376" t="s">
        <v>942</v>
      </c>
      <c r="H376" t="s">
        <v>1049</v>
      </c>
    </row>
    <row r="377" spans="1:8" x14ac:dyDescent="0.25">
      <c r="A377" s="1">
        <v>376</v>
      </c>
      <c r="B377" s="2" t="str">
        <f>HYPERLINK("http://product.dangdang.com/20742809.html", "我的兔子朋友")</f>
        <v>我的兔子朋友</v>
      </c>
      <c r="C377" t="s">
        <v>161</v>
      </c>
      <c r="D377" t="s">
        <v>205</v>
      </c>
      <c r="E377" t="s">
        <v>556</v>
      </c>
      <c r="F377" t="s">
        <v>774</v>
      </c>
      <c r="G377" t="s">
        <v>942</v>
      </c>
      <c r="H377" t="s">
        <v>1049</v>
      </c>
    </row>
    <row r="378" spans="1:8" x14ac:dyDescent="0.25">
      <c r="A378" s="1">
        <v>377</v>
      </c>
      <c r="B378" s="2" t="str">
        <f>HYPERLINK("http://product.dangdang.com/25099787.html", "暖房子游乐园・小卡车系列(全4册)")</f>
        <v>暖房子游乐园・小卡车系列(全4册)</v>
      </c>
      <c r="C378" t="s">
        <v>29</v>
      </c>
      <c r="D378" t="s">
        <v>200</v>
      </c>
      <c r="E378" t="s">
        <v>271</v>
      </c>
      <c r="F378" t="s">
        <v>878</v>
      </c>
      <c r="G378" t="s">
        <v>913</v>
      </c>
      <c r="H378" t="s">
        <v>1078</v>
      </c>
    </row>
    <row r="379" spans="1:8" x14ac:dyDescent="0.25">
      <c r="A379" s="1">
        <v>378</v>
      </c>
      <c r="B379" s="2" t="str">
        <f>HYPERLINK("http://product.dangdang.com/23696590.html", "葛瑞米・贝斯幻想大师系列  来喝水吧")</f>
        <v>葛瑞米・贝斯幻想大师系列  来喝水吧</v>
      </c>
      <c r="C379" t="s">
        <v>146</v>
      </c>
      <c r="D379" t="s">
        <v>226</v>
      </c>
      <c r="E379" t="s">
        <v>557</v>
      </c>
      <c r="F379" t="s">
        <v>879</v>
      </c>
      <c r="G379" t="s">
        <v>737</v>
      </c>
      <c r="H379" t="s">
        <v>1049</v>
      </c>
    </row>
    <row r="380" spans="1:8" x14ac:dyDescent="0.25">
      <c r="A380" s="1">
        <v>379</v>
      </c>
      <c r="B380" s="2" t="str">
        <f>HYPERLINK("http://product.dangdang.com/25258338.html", "凯迪克奖：大卫.威斯纳系列绘本――清华附小推荐经典儿童绘本！")</f>
        <v>凯迪克奖：大卫.威斯纳系列绘本――清华附小推荐经典儿童绘本！</v>
      </c>
      <c r="C380" t="s">
        <v>12</v>
      </c>
      <c r="D380" t="s">
        <v>228</v>
      </c>
      <c r="E380" t="s">
        <v>558</v>
      </c>
      <c r="F380" t="s">
        <v>880</v>
      </c>
      <c r="G380" t="s">
        <v>1033</v>
      </c>
      <c r="H380" t="s">
        <v>1049</v>
      </c>
    </row>
    <row r="381" spans="1:8" x14ac:dyDescent="0.25">
      <c r="A381" s="1">
        <v>380</v>
      </c>
      <c r="B381" s="2" t="str">
        <f>HYPERLINK("http://product.dangdang.com/25229340.html", "国际大奖情绪绘本（精装全3册）")</f>
        <v>国际大奖情绪绘本（精装全3册）</v>
      </c>
      <c r="C381" t="s">
        <v>69</v>
      </c>
      <c r="D381" t="s">
        <v>211</v>
      </c>
      <c r="E381" t="s">
        <v>559</v>
      </c>
      <c r="F381" t="s">
        <v>703</v>
      </c>
      <c r="G381" t="s">
        <v>951</v>
      </c>
      <c r="H381" t="s">
        <v>1049</v>
      </c>
    </row>
    <row r="382" spans="1:8" x14ac:dyDescent="0.25">
      <c r="A382" s="1">
        <v>381</v>
      </c>
      <c r="B382" s="2" t="str">
        <f>HYPERLINK("http://product.dangdang.com/25251980.html", "老狼，老狼，几点了（精装版）（全彩）")</f>
        <v>老狼，老狼，几点了（精装版）（全彩）</v>
      </c>
      <c r="C382" t="s">
        <v>69</v>
      </c>
      <c r="D382" t="s">
        <v>210</v>
      </c>
      <c r="E382" t="s">
        <v>560</v>
      </c>
      <c r="F382" t="s">
        <v>835</v>
      </c>
      <c r="G382" t="s">
        <v>866</v>
      </c>
      <c r="H382" t="s">
        <v>1055</v>
      </c>
    </row>
    <row r="383" spans="1:8" x14ac:dyDescent="0.25">
      <c r="A383" s="1">
        <v>382</v>
      </c>
      <c r="B383" s="2" t="str">
        <f>HYPERLINK("http://product.dangdang.com/26516194.html", "谢尔・希尔弗斯坦经典作品集（2019版，全5册）")</f>
        <v>谢尔・希尔弗斯坦经典作品集（2019版，全5册）</v>
      </c>
      <c r="C383" t="s">
        <v>11</v>
      </c>
      <c r="D383" t="s">
        <v>209</v>
      </c>
      <c r="E383" t="s">
        <v>361</v>
      </c>
      <c r="F383" t="s">
        <v>660</v>
      </c>
      <c r="G383" t="s">
        <v>1034</v>
      </c>
      <c r="H383" t="s">
        <v>1049</v>
      </c>
    </row>
    <row r="384" spans="1:8" x14ac:dyDescent="0.25">
      <c r="A384" s="1">
        <v>383</v>
      </c>
      <c r="B384" s="2" t="str">
        <f>HYPERLINK("http://product.dangdang.com/20759236.html", "走开，绿色大怪物！")</f>
        <v>走开，绿色大怪物！</v>
      </c>
      <c r="C384" t="s">
        <v>76</v>
      </c>
      <c r="D384" t="s">
        <v>205</v>
      </c>
      <c r="E384" t="s">
        <v>561</v>
      </c>
      <c r="F384" t="s">
        <v>759</v>
      </c>
      <c r="G384" t="s">
        <v>692</v>
      </c>
      <c r="H384" t="s">
        <v>1055</v>
      </c>
    </row>
    <row r="385" spans="1:8" x14ac:dyDescent="0.25">
      <c r="A385" s="1">
        <v>384</v>
      </c>
      <c r="B385" s="2" t="str">
        <f>HYPERLINK("http://product.dangdang.com/24002579.html", "市场街最后一站")</f>
        <v>市场街最后一站</v>
      </c>
      <c r="C385" t="s">
        <v>162</v>
      </c>
      <c r="D385" t="s">
        <v>195</v>
      </c>
      <c r="E385" t="s">
        <v>562</v>
      </c>
      <c r="F385" t="s">
        <v>881</v>
      </c>
      <c r="G385" t="s">
        <v>843</v>
      </c>
      <c r="H385" t="s">
        <v>1049</v>
      </c>
    </row>
    <row r="386" spans="1:8" x14ac:dyDescent="0.25">
      <c r="A386" s="1">
        <v>385</v>
      </c>
      <c r="B386" s="2" t="str">
        <f>HYPERLINK("http://product.dangdang.com/26490424.html", "郑春华奇妙绘本・了不起的职业系列（精装全4册，唤起儿童对普通职业的敬重感！）")</f>
        <v>郑春华奇妙绘本・了不起的职业系列（精装全4册，唤起儿童对普通职业的敬重感！）</v>
      </c>
      <c r="C386" t="s">
        <v>60</v>
      </c>
      <c r="D386" t="s">
        <v>260</v>
      </c>
      <c r="E386" t="s">
        <v>563</v>
      </c>
      <c r="F386" t="s">
        <v>763</v>
      </c>
      <c r="G386" t="s">
        <v>984</v>
      </c>
      <c r="H386" t="s">
        <v>1049</v>
      </c>
    </row>
    <row r="387" spans="1:8" x14ac:dyDescent="0.25">
      <c r="A387" s="1">
        <v>386</v>
      </c>
      <c r="B387" s="2" t="str">
        <f>HYPERLINK("http://product.dangdang.com/25086319.html", "噗~噗~噗")</f>
        <v>噗~噗~噗</v>
      </c>
      <c r="C387" t="s">
        <v>119</v>
      </c>
      <c r="D387" t="s">
        <v>189</v>
      </c>
      <c r="E387" t="s">
        <v>564</v>
      </c>
      <c r="F387" t="s">
        <v>760</v>
      </c>
      <c r="G387" t="s">
        <v>692</v>
      </c>
      <c r="H387" t="s">
        <v>1049</v>
      </c>
    </row>
    <row r="388" spans="1:8" x14ac:dyDescent="0.25">
      <c r="A388" s="1">
        <v>387</v>
      </c>
      <c r="B388" s="2" t="str">
        <f>HYPERLINK("http://product.dangdang.com/23235668.html", "鼹鼠博士的地震探险")</f>
        <v>鼹鼠博士的地震探险</v>
      </c>
      <c r="C388" t="s">
        <v>163</v>
      </c>
      <c r="D388" t="s">
        <v>197</v>
      </c>
      <c r="E388" t="s">
        <v>565</v>
      </c>
      <c r="F388" t="s">
        <v>882</v>
      </c>
      <c r="G388" t="s">
        <v>669</v>
      </c>
      <c r="H388" t="s">
        <v>1059</v>
      </c>
    </row>
    <row r="389" spans="1:8" x14ac:dyDescent="0.25">
      <c r="A389" s="1">
        <v>388</v>
      </c>
      <c r="B389" s="2" t="str">
        <f>HYPERLINK("http://product.dangdang.com/25323040.html", "信谊图画书奖・迟到的理由")</f>
        <v>信谊图画书奖・迟到的理由</v>
      </c>
      <c r="C389" t="s">
        <v>26</v>
      </c>
      <c r="D389" t="s">
        <v>193</v>
      </c>
      <c r="E389" t="s">
        <v>566</v>
      </c>
      <c r="F389" t="s">
        <v>718</v>
      </c>
      <c r="G389" t="s">
        <v>930</v>
      </c>
      <c r="H389" t="s">
        <v>1061</v>
      </c>
    </row>
    <row r="390" spans="1:8" x14ac:dyDescent="0.25">
      <c r="A390" s="1">
        <v>389</v>
      </c>
      <c r="B390" s="2" t="str">
        <f>HYPERLINK("http://product.dangdang.com/25227240.html", "信谊世界精选图画书・好朋友")</f>
        <v>信谊世界精选图画书・好朋友</v>
      </c>
      <c r="C390" t="s">
        <v>106</v>
      </c>
      <c r="D390" t="s">
        <v>193</v>
      </c>
      <c r="E390" t="s">
        <v>567</v>
      </c>
      <c r="F390" t="s">
        <v>733</v>
      </c>
      <c r="G390" t="s">
        <v>944</v>
      </c>
      <c r="H390" t="s">
        <v>1061</v>
      </c>
    </row>
    <row r="391" spans="1:8" x14ac:dyDescent="0.25">
      <c r="A391" s="1">
        <v>390</v>
      </c>
      <c r="B391" s="2" t="str">
        <f>HYPERLINK("http://product.dangdang.com/25306715.html", "信谊世界精选图画书-我家是动物园")</f>
        <v>信谊世界精选图画书-我家是动物园</v>
      </c>
      <c r="C391" t="s">
        <v>118</v>
      </c>
      <c r="D391" t="s">
        <v>193</v>
      </c>
      <c r="E391" t="s">
        <v>568</v>
      </c>
      <c r="F391" t="s">
        <v>754</v>
      </c>
      <c r="G391" t="s">
        <v>834</v>
      </c>
      <c r="H391" t="s">
        <v>1061</v>
      </c>
    </row>
    <row r="392" spans="1:8" x14ac:dyDescent="0.25">
      <c r="A392" s="1">
        <v>391</v>
      </c>
      <c r="B392" s="2" t="str">
        <f>HYPERLINK("http://product.dangdang.com/25264142.html", "首先有一个苹果")</f>
        <v>首先有一个苹果</v>
      </c>
      <c r="C392" t="s">
        <v>164</v>
      </c>
      <c r="D392" t="s">
        <v>197</v>
      </c>
      <c r="E392" t="s">
        <v>301</v>
      </c>
      <c r="F392" t="s">
        <v>752</v>
      </c>
      <c r="G392" t="s">
        <v>906</v>
      </c>
      <c r="H392" t="s">
        <v>1059</v>
      </c>
    </row>
    <row r="393" spans="1:8" x14ac:dyDescent="0.25">
      <c r="A393" s="1">
        <v>392</v>
      </c>
      <c r="B393" s="2" t="str">
        <f>HYPERLINK("http://product.dangdang.com/23485740.html", "我爸爸")</f>
        <v>我爸爸</v>
      </c>
      <c r="C393" t="s">
        <v>74</v>
      </c>
      <c r="D393" t="s">
        <v>205</v>
      </c>
      <c r="E393" t="s">
        <v>289</v>
      </c>
      <c r="F393" t="s">
        <v>794</v>
      </c>
      <c r="G393" t="s">
        <v>944</v>
      </c>
      <c r="H393" t="s">
        <v>1054</v>
      </c>
    </row>
    <row r="394" spans="1:8" x14ac:dyDescent="0.25">
      <c r="A394" s="1">
        <v>393</v>
      </c>
      <c r="B394" s="2" t="str">
        <f>HYPERLINK("http://product.dangdang.com/25344750.html", "爱跳舞的孩子（套装5册）")</f>
        <v>爱跳舞的孩子（套装5册）</v>
      </c>
      <c r="C394" t="s">
        <v>75</v>
      </c>
      <c r="D394" t="s">
        <v>204</v>
      </c>
      <c r="E394" t="s">
        <v>569</v>
      </c>
      <c r="F394" t="s">
        <v>883</v>
      </c>
      <c r="G394" t="s">
        <v>901</v>
      </c>
      <c r="H394" t="s">
        <v>1055</v>
      </c>
    </row>
    <row r="395" spans="1:8" x14ac:dyDescent="0.25">
      <c r="A395" s="1">
        <v>394</v>
      </c>
      <c r="B395" s="2" t="str">
        <f>HYPERLINK("http://product.dangdang.com/23906415.html", "麦田精选图画书 鳄鱼爱上长颈鹿系列（3本套装）")</f>
        <v>麦田精选图画书 鳄鱼爱上长颈鹿系列（3本套装）</v>
      </c>
      <c r="C395" t="s">
        <v>14</v>
      </c>
      <c r="D395" t="s">
        <v>218</v>
      </c>
      <c r="E395" t="s">
        <v>356</v>
      </c>
      <c r="F395" t="s">
        <v>884</v>
      </c>
      <c r="G395" t="s">
        <v>1035</v>
      </c>
      <c r="H395" t="s">
        <v>1049</v>
      </c>
    </row>
    <row r="396" spans="1:8" x14ac:dyDescent="0.25">
      <c r="A396" s="1">
        <v>395</v>
      </c>
      <c r="B396" s="2" t="str">
        <f>HYPERLINK("http://product.dangdang.com/26918034.html", "信谊原创图画书系列-耗子大爷在家吗？")</f>
        <v>信谊原创图画书系列-耗子大爷在家吗？</v>
      </c>
      <c r="C396" t="s">
        <v>165</v>
      </c>
      <c r="D396" t="s">
        <v>193</v>
      </c>
      <c r="E396" t="s">
        <v>372</v>
      </c>
      <c r="F396" t="s">
        <v>866</v>
      </c>
      <c r="G396" t="s">
        <v>1036</v>
      </c>
      <c r="H396" t="s">
        <v>1056</v>
      </c>
    </row>
    <row r="397" spans="1:8" x14ac:dyDescent="0.25">
      <c r="A397" s="1">
        <v>396</v>
      </c>
      <c r="B397" s="2" t="str">
        <f>HYPERLINK("http://product.dangdang.com/22725936.html", "时钟的书（全2册 ）")</f>
        <v>时钟的书（全2册 ）</v>
      </c>
      <c r="C397" t="s">
        <v>47</v>
      </c>
      <c r="D397" t="s">
        <v>204</v>
      </c>
      <c r="E397" t="s">
        <v>570</v>
      </c>
      <c r="F397" t="s">
        <v>756</v>
      </c>
      <c r="G397" t="s">
        <v>1037</v>
      </c>
      <c r="H397" t="s">
        <v>1049</v>
      </c>
    </row>
    <row r="398" spans="1:8" x14ac:dyDescent="0.25">
      <c r="A398" s="1">
        <v>397</v>
      </c>
      <c r="B398" s="2" t="str">
        <f>HYPERLINK("http://product.dangdang.com/24030999.html", "小狗巴利 欢乐家庭绘本（共26册）经典幼儿成长绘本，完美契合2～4岁孩子心理发展及生活习惯")</f>
        <v>小狗巴利 欢乐家庭绘本（共26册）经典幼儿成长绘本，完美契合2～4岁孩子心理发展及生活习惯</v>
      </c>
      <c r="C398" t="s">
        <v>142</v>
      </c>
      <c r="D398" t="s">
        <v>261</v>
      </c>
      <c r="E398" t="s">
        <v>571</v>
      </c>
      <c r="F398" t="s">
        <v>885</v>
      </c>
      <c r="G398" t="s">
        <v>987</v>
      </c>
      <c r="H398" t="s">
        <v>1065</v>
      </c>
    </row>
    <row r="399" spans="1:8" x14ac:dyDescent="0.25">
      <c r="A399" s="1">
        <v>398</v>
      </c>
      <c r="B399" s="2" t="str">
        <f>HYPERLINK("http://product.dangdang.com/24036800.html", "山居鸟日记")</f>
        <v>山居鸟日记</v>
      </c>
      <c r="C399" t="s">
        <v>166</v>
      </c>
      <c r="D399" t="s">
        <v>190</v>
      </c>
      <c r="E399" t="s">
        <v>572</v>
      </c>
      <c r="F399" t="s">
        <v>694</v>
      </c>
      <c r="G399" t="s">
        <v>870</v>
      </c>
      <c r="H399" t="s">
        <v>1049</v>
      </c>
    </row>
    <row r="400" spans="1:8" x14ac:dyDescent="0.25">
      <c r="A400" s="1">
        <v>399</v>
      </c>
      <c r="B400" s="2" t="str">
        <f>HYPERLINK("http://product.dangdang.com/23616730.html", "小小玛蒂娜故事书（全10册）")</f>
        <v>小小玛蒂娜故事书（全10册）</v>
      </c>
      <c r="C400" t="s">
        <v>38</v>
      </c>
      <c r="D400" t="s">
        <v>191</v>
      </c>
      <c r="E400" t="s">
        <v>573</v>
      </c>
      <c r="F400" t="s">
        <v>721</v>
      </c>
      <c r="G400" t="s">
        <v>869</v>
      </c>
      <c r="H400" t="s">
        <v>1049</v>
      </c>
    </row>
    <row r="401" spans="1:8" x14ac:dyDescent="0.25">
      <c r="A401" s="1">
        <v>400</v>
      </c>
      <c r="B401" s="2" t="str">
        <f>HYPERLINK("http://product.dangdang.com/25536854.html", "你想变成什么（想象力启蒙书，超凡的想象力，奇异的画风，强烈的梦幻色彩）")</f>
        <v>你想变成什么（想象力启蒙书，超凡的想象力，奇异的画风，强烈的梦幻色彩）</v>
      </c>
      <c r="C401" t="s">
        <v>12</v>
      </c>
      <c r="D401" t="s">
        <v>225</v>
      </c>
      <c r="E401" t="s">
        <v>574</v>
      </c>
      <c r="F401" t="s">
        <v>761</v>
      </c>
      <c r="G401" t="s">
        <v>692</v>
      </c>
      <c r="H401" t="s">
        <v>1058</v>
      </c>
    </row>
    <row r="402" spans="1:8" x14ac:dyDescent="0.25">
      <c r="A402" s="1">
        <v>401</v>
      </c>
      <c r="B402" s="2" t="str">
        <f>HYPERLINK("http://product.dangdang.com/27899985.html", "好奇的乔治系列（共8册）好奇是一切发明创造的开始，小心呵护孩子的好奇心")</f>
        <v>好奇的乔治系列（共8册）好奇是一切发明创造的开始，小心呵护孩子的好奇心</v>
      </c>
      <c r="C402" t="s">
        <v>167</v>
      </c>
      <c r="D402" t="s">
        <v>201</v>
      </c>
      <c r="E402" t="s">
        <v>575</v>
      </c>
      <c r="F402" t="s">
        <v>721</v>
      </c>
      <c r="G402" t="s">
        <v>869</v>
      </c>
      <c r="H402" t="s">
        <v>1049</v>
      </c>
    </row>
    <row r="403" spans="1:8" x14ac:dyDescent="0.25">
      <c r="A403" s="1">
        <v>402</v>
      </c>
      <c r="B403" s="2" t="str">
        <f>HYPERLINK("http://product.dangdang.com/25284771.html", "了不起的小佑（全九册）")</f>
        <v>了不起的小佑（全九册）</v>
      </c>
      <c r="C403" t="s">
        <v>49</v>
      </c>
      <c r="D403" t="s">
        <v>211</v>
      </c>
      <c r="E403" t="s">
        <v>576</v>
      </c>
      <c r="F403" t="s">
        <v>886</v>
      </c>
      <c r="G403" t="s">
        <v>984</v>
      </c>
      <c r="H403" t="s">
        <v>1069</v>
      </c>
    </row>
    <row r="404" spans="1:8" x14ac:dyDescent="0.25">
      <c r="A404" s="1">
        <v>403</v>
      </c>
      <c r="B404" s="2" t="str">
        <f>HYPERLINK("http://product.dangdang.com/26183298.html", "花婆婆・方素珍 翻译绘本馆：爱书的孩子")</f>
        <v>花婆婆・方素珍 翻译绘本馆：爱书的孩子</v>
      </c>
      <c r="C404" t="s">
        <v>41</v>
      </c>
      <c r="D404" t="s">
        <v>262</v>
      </c>
      <c r="E404" t="s">
        <v>577</v>
      </c>
      <c r="F404" t="s">
        <v>887</v>
      </c>
      <c r="G404" t="s">
        <v>866</v>
      </c>
      <c r="H404" t="s">
        <v>1049</v>
      </c>
    </row>
    <row r="405" spans="1:8" x14ac:dyDescent="0.25">
      <c r="A405" s="1">
        <v>404</v>
      </c>
      <c r="B405" s="2" t="str">
        <f>HYPERLINK("http://product.dangdang.com/20163872.html", "斯凯瑞金色童书・第四辑（全2册）")</f>
        <v>斯凯瑞金色童书・第四辑（全2册）</v>
      </c>
      <c r="C405" t="s">
        <v>65</v>
      </c>
      <c r="D405" t="s">
        <v>190</v>
      </c>
      <c r="E405" t="s">
        <v>578</v>
      </c>
      <c r="F405" t="s">
        <v>888</v>
      </c>
      <c r="G405" t="s">
        <v>695</v>
      </c>
      <c r="H405" t="s">
        <v>1049</v>
      </c>
    </row>
    <row r="406" spans="1:8" x14ac:dyDescent="0.25">
      <c r="A406" s="1">
        <v>405</v>
      </c>
      <c r="B406" s="2" t="str">
        <f>HYPERLINK("http://product.dangdang.com/20068784.html", "雪花人――启发精选好书")</f>
        <v>雪花人――启发精选好书</v>
      </c>
      <c r="C406" t="s">
        <v>9</v>
      </c>
      <c r="D406" t="s">
        <v>205</v>
      </c>
      <c r="E406" t="s">
        <v>579</v>
      </c>
      <c r="F406" t="s">
        <v>774</v>
      </c>
      <c r="G406" t="s">
        <v>942</v>
      </c>
      <c r="H406" t="s">
        <v>1049</v>
      </c>
    </row>
    <row r="407" spans="1:8" x14ac:dyDescent="0.25">
      <c r="A407" s="1">
        <v>406</v>
      </c>
      <c r="B407" s="2" t="str">
        <f>HYPERLINK("http://product.dangdang.com/23453491.html", "身体大发现（共16册）")</f>
        <v>身体大发现（共16册）</v>
      </c>
      <c r="C407" t="s">
        <v>16</v>
      </c>
      <c r="D407" t="s">
        <v>205</v>
      </c>
      <c r="E407" t="s">
        <v>580</v>
      </c>
      <c r="F407" t="s">
        <v>679</v>
      </c>
      <c r="G407" t="s">
        <v>939</v>
      </c>
      <c r="H407" t="s">
        <v>1049</v>
      </c>
    </row>
    <row r="408" spans="1:8" x14ac:dyDescent="0.25">
      <c r="A408" s="1">
        <v>407</v>
      </c>
      <c r="B408" s="2" t="str">
        <f>HYPERLINK("http://product.dangdang.com/25583528.html", "青蛙弗洛格的成长故事第三辑（全7册）")</f>
        <v>青蛙弗洛格的成长故事第三辑（全7册）</v>
      </c>
      <c r="C408" t="s">
        <v>20</v>
      </c>
      <c r="D408" t="s">
        <v>199</v>
      </c>
      <c r="E408" t="s">
        <v>279</v>
      </c>
      <c r="F408" t="s">
        <v>843</v>
      </c>
      <c r="G408" t="s">
        <v>763</v>
      </c>
      <c r="H408" t="s">
        <v>1049</v>
      </c>
    </row>
    <row r="409" spans="1:8" x14ac:dyDescent="0.25">
      <c r="A409" s="1">
        <v>408</v>
      </c>
      <c r="B409" s="2" t="str">
        <f>HYPERLINK("http://product.dangdang.com/20655925.html", "玛德琳")</f>
        <v>玛德琳</v>
      </c>
      <c r="C409" t="s">
        <v>127</v>
      </c>
      <c r="D409" t="s">
        <v>205</v>
      </c>
      <c r="E409" t="s">
        <v>581</v>
      </c>
      <c r="F409" t="s">
        <v>736</v>
      </c>
      <c r="G409" t="s">
        <v>870</v>
      </c>
      <c r="H409" t="s">
        <v>1049</v>
      </c>
    </row>
    <row r="410" spans="1:8" x14ac:dyDescent="0.25">
      <c r="A410" s="1">
        <v>409</v>
      </c>
      <c r="B410" s="2" t="str">
        <f>HYPERLINK("http://product.dangdang.com/23933715.html", "暖暖心绘本・旅行版（全30册）")</f>
        <v>暖暖心绘本・旅行版（全30册）</v>
      </c>
      <c r="C410" t="s">
        <v>87</v>
      </c>
      <c r="D410" t="s">
        <v>212</v>
      </c>
      <c r="E410" t="s">
        <v>452</v>
      </c>
      <c r="F410" t="s">
        <v>751</v>
      </c>
      <c r="G410" t="s">
        <v>963</v>
      </c>
      <c r="H410" t="s">
        <v>1049</v>
      </c>
    </row>
    <row r="411" spans="1:8" x14ac:dyDescent="0.25">
      <c r="A411" s="1">
        <v>410</v>
      </c>
      <c r="B411" s="2" t="str">
        <f>HYPERLINK("http://product.dangdang.com/25230517.html", "小狐狸买手套")</f>
        <v>小狐狸买手套</v>
      </c>
      <c r="C411" t="s">
        <v>23</v>
      </c>
      <c r="D411" t="s">
        <v>209</v>
      </c>
      <c r="E411" t="s">
        <v>582</v>
      </c>
      <c r="F411" t="s">
        <v>740</v>
      </c>
      <c r="G411" t="s">
        <v>970</v>
      </c>
      <c r="H411" t="s">
        <v>1049</v>
      </c>
    </row>
    <row r="412" spans="1:8" x14ac:dyDescent="0.25">
      <c r="A412" s="1">
        <v>411</v>
      </c>
      <c r="B412" s="2" t="str">
        <f>HYPERLINK("http://product.dangdang.com/9306557.html", "大猩猩")</f>
        <v>大猩猩</v>
      </c>
      <c r="C412" t="s">
        <v>39</v>
      </c>
      <c r="D412" t="s">
        <v>205</v>
      </c>
      <c r="E412" t="s">
        <v>583</v>
      </c>
      <c r="F412" t="s">
        <v>850</v>
      </c>
      <c r="G412" t="s">
        <v>942</v>
      </c>
      <c r="H412" t="s">
        <v>1049</v>
      </c>
    </row>
    <row r="413" spans="1:8" x14ac:dyDescent="0.25">
      <c r="A413" s="1">
        <v>412</v>
      </c>
      <c r="B413" s="2" t="str">
        <f>HYPERLINK("http://product.dangdang.com/27860074.html", "九神鹿绘本馆――昭君出塞")</f>
        <v>九神鹿绘本馆――昭君出塞</v>
      </c>
      <c r="C413" t="s">
        <v>31</v>
      </c>
      <c r="D413" t="s">
        <v>216</v>
      </c>
      <c r="E413" t="s">
        <v>584</v>
      </c>
      <c r="F413" t="s">
        <v>760</v>
      </c>
      <c r="G413" t="s">
        <v>692</v>
      </c>
      <c r="H413" t="s">
        <v>1049</v>
      </c>
    </row>
    <row r="414" spans="1:8" x14ac:dyDescent="0.25">
      <c r="A414" s="1">
        <v>413</v>
      </c>
      <c r="B414" s="2" t="str">
        <f>HYPERLINK("http://product.dangdang.com/25293570.html", "九神鹿绘本馆・小老鼠又上灯台喽")</f>
        <v>九神鹿绘本馆・小老鼠又上灯台喽</v>
      </c>
      <c r="C414" t="s">
        <v>46</v>
      </c>
      <c r="D414" t="s">
        <v>216</v>
      </c>
      <c r="E414" t="s">
        <v>585</v>
      </c>
      <c r="F414" t="s">
        <v>759</v>
      </c>
      <c r="G414" t="s">
        <v>692</v>
      </c>
      <c r="H414" t="s">
        <v>1055</v>
      </c>
    </row>
    <row r="415" spans="1:8" x14ac:dyDescent="0.25">
      <c r="A415" s="1">
        <v>414</v>
      </c>
      <c r="B415" s="2" t="str">
        <f>HYPERLINK("http://product.dangdang.com/26490446.html", "中国古典美文绘本  套装全6册（爱莲说+陋室铭+小石潭记+岳阳楼记+河中石兽+湖心亭看雪）")</f>
        <v>中国古典美文绘本  套装全6册（爱莲说+陋室铭+小石潭记+岳阳楼记+河中石兽+湖心亭看雪）</v>
      </c>
      <c r="C415" t="s">
        <v>103</v>
      </c>
      <c r="D415" t="s">
        <v>223</v>
      </c>
      <c r="E415" t="s">
        <v>586</v>
      </c>
      <c r="F415" t="s">
        <v>889</v>
      </c>
      <c r="G415" t="s">
        <v>1038</v>
      </c>
      <c r="H415" t="s">
        <v>1049</v>
      </c>
    </row>
    <row r="416" spans="1:8" x14ac:dyDescent="0.25">
      <c r="A416" s="1">
        <v>415</v>
      </c>
      <c r="B416" s="2" t="str">
        <f>HYPERLINK("http://product.dangdang.com/25286301.html", "胆小鬼威利（2018版 看安东尼・布朗笔下的胆小鬼如何变英雄）")</f>
        <v>胆小鬼威利（2018版 看安东尼・布朗笔下的胆小鬼如何变英雄）</v>
      </c>
      <c r="C416" t="s">
        <v>50</v>
      </c>
      <c r="D416" t="s">
        <v>197</v>
      </c>
      <c r="E416" t="s">
        <v>289</v>
      </c>
      <c r="F416" t="s">
        <v>752</v>
      </c>
      <c r="G416" t="s">
        <v>906</v>
      </c>
      <c r="H416" t="s">
        <v>1059</v>
      </c>
    </row>
    <row r="417" spans="1:8" x14ac:dyDescent="0.25">
      <c r="A417" s="1">
        <v>416</v>
      </c>
      <c r="B417" s="2" t="str">
        <f>HYPERLINK("http://product.dangdang.com/25282502.html", "我的爸爸叫焦尼系列绘本（全6册）（新版）")</f>
        <v>我的爸爸叫焦尼系列绘本（全6册）（新版）</v>
      </c>
      <c r="C417" t="s">
        <v>46</v>
      </c>
      <c r="D417" t="s">
        <v>226</v>
      </c>
      <c r="E417" t="s">
        <v>587</v>
      </c>
      <c r="F417" t="s">
        <v>704</v>
      </c>
      <c r="G417" t="s">
        <v>978</v>
      </c>
      <c r="H417" t="s">
        <v>1049</v>
      </c>
    </row>
    <row r="418" spans="1:8" x14ac:dyDescent="0.25">
      <c r="A418" s="1">
        <v>417</v>
      </c>
      <c r="B418" s="2" t="str">
        <f>HYPERLINK("http://product.dangdang.com/23720709.html", "爱唱反调的小松鼠：孩子行为叛逆，怎么办（精装绘本）")</f>
        <v>爱唱反调的小松鼠：孩子行为叛逆，怎么办（精装绘本）</v>
      </c>
      <c r="C418" t="s">
        <v>168</v>
      </c>
      <c r="D418" t="s">
        <v>237</v>
      </c>
      <c r="E418" t="s">
        <v>588</v>
      </c>
      <c r="F418" t="s">
        <v>890</v>
      </c>
      <c r="G418" t="s">
        <v>942</v>
      </c>
      <c r="H418" t="s">
        <v>1080</v>
      </c>
    </row>
    <row r="419" spans="1:8" x14ac:dyDescent="0.25">
      <c r="A419" s="1">
        <v>418</v>
      </c>
      <c r="B419" s="2" t="str">
        <f>HYPERLINK("http://product.dangdang.com/20220631.html", "七只瞎老鼠")</f>
        <v>七只瞎老鼠</v>
      </c>
      <c r="C419" t="s">
        <v>169</v>
      </c>
      <c r="D419" t="s">
        <v>205</v>
      </c>
      <c r="E419" t="s">
        <v>589</v>
      </c>
      <c r="F419" t="s">
        <v>694</v>
      </c>
      <c r="G419" t="s">
        <v>870</v>
      </c>
      <c r="H419" t="s">
        <v>1049</v>
      </c>
    </row>
    <row r="420" spans="1:8" x14ac:dyDescent="0.25">
      <c r="A420" s="1">
        <v>419</v>
      </c>
      <c r="B420" s="2" t="str">
        <f>HYPERLINK("http://product.dangdang.com/23814838.html", "旅之绘本（全集8册）")</f>
        <v>旅之绘本（全集8册）</v>
      </c>
      <c r="C420" t="s">
        <v>133</v>
      </c>
      <c r="D420" t="s">
        <v>202</v>
      </c>
      <c r="E420" t="s">
        <v>590</v>
      </c>
      <c r="F420" t="s">
        <v>804</v>
      </c>
      <c r="G420" t="s">
        <v>946</v>
      </c>
      <c r="H420" t="s">
        <v>1049</v>
      </c>
    </row>
    <row r="421" spans="1:8" x14ac:dyDescent="0.25">
      <c r="A421" s="1">
        <v>420</v>
      </c>
      <c r="B421" s="2" t="str">
        <f>HYPERLINK("http://product.dangdang.com/25234514.html", "信谊世界精选图画书・这不是我的帽子（新版）")</f>
        <v>信谊世界精选图画书・这不是我的帽子（新版）</v>
      </c>
      <c r="C421" t="s">
        <v>23</v>
      </c>
      <c r="D421" t="s">
        <v>193</v>
      </c>
      <c r="E421" t="s">
        <v>591</v>
      </c>
      <c r="F421" t="s">
        <v>797</v>
      </c>
      <c r="G421" t="s">
        <v>962</v>
      </c>
      <c r="H421" t="s">
        <v>1061</v>
      </c>
    </row>
    <row r="422" spans="1:8" x14ac:dyDescent="0.25">
      <c r="A422" s="1">
        <v>421</v>
      </c>
      <c r="B422" s="2" t="str">
        <f>HYPERLINK("http://product.dangdang.com/25140803.html", "自我保护意识培养（1-5辑精美盒装）（套装共10册）")</f>
        <v>自我保护意识培养（1-5辑精美盒装）（套装共10册）</v>
      </c>
      <c r="C422" t="s">
        <v>25</v>
      </c>
      <c r="D422" t="s">
        <v>231</v>
      </c>
      <c r="E422" t="s">
        <v>417</v>
      </c>
      <c r="F422" t="s">
        <v>678</v>
      </c>
      <c r="G422" t="s">
        <v>938</v>
      </c>
      <c r="H422" t="s">
        <v>1049</v>
      </c>
    </row>
    <row r="423" spans="1:8" x14ac:dyDescent="0.25">
      <c r="A423" s="1">
        <v>422</v>
      </c>
      <c r="B423" s="2" t="str">
        <f>HYPERLINK("http://product.dangdang.com/25163147.html", "我喜欢书――（启发童书馆出品）")</f>
        <v>我喜欢书――（启发童书馆出品）</v>
      </c>
      <c r="C423" t="s">
        <v>98</v>
      </c>
      <c r="D423" t="s">
        <v>205</v>
      </c>
      <c r="E423" t="s">
        <v>289</v>
      </c>
      <c r="F423" t="s">
        <v>891</v>
      </c>
      <c r="G423" t="s">
        <v>781</v>
      </c>
      <c r="H423" t="s">
        <v>1054</v>
      </c>
    </row>
    <row r="424" spans="1:8" x14ac:dyDescent="0.25">
      <c r="A424" s="1">
        <v>423</v>
      </c>
      <c r="B424" s="2" t="str">
        <f>HYPERLINK("http://product.dangdang.com/25062577.html", "树洞里的家：孩子遇到挫折就灰心丧气，怎么办？")</f>
        <v>树洞里的家：孩子遇到挫折就灰心丧气，怎么办？</v>
      </c>
      <c r="C424" t="s">
        <v>102</v>
      </c>
      <c r="D424" t="s">
        <v>237</v>
      </c>
      <c r="E424" t="s">
        <v>592</v>
      </c>
      <c r="F424" t="s">
        <v>892</v>
      </c>
      <c r="G424" t="s">
        <v>870</v>
      </c>
      <c r="H424" t="s">
        <v>1071</v>
      </c>
    </row>
    <row r="425" spans="1:8" x14ac:dyDescent="0.25">
      <c r="A425" s="1">
        <v>424</v>
      </c>
      <c r="B425" s="2" t="str">
        <f>HYPERLINK("http://product.dangdang.com/27855287.html", "你好，安东医生系列绘本（全3册）")</f>
        <v>你好，安东医生系列绘本（全3册）</v>
      </c>
      <c r="C425" t="s">
        <v>60</v>
      </c>
      <c r="D425" t="s">
        <v>214</v>
      </c>
      <c r="E425" t="s">
        <v>593</v>
      </c>
      <c r="F425" t="s">
        <v>893</v>
      </c>
      <c r="G425" t="s">
        <v>1039</v>
      </c>
      <c r="H425" t="s">
        <v>1054</v>
      </c>
    </row>
    <row r="426" spans="1:8" x14ac:dyDescent="0.25">
      <c r="A426" s="1">
        <v>425</v>
      </c>
      <c r="B426" s="2" t="str">
        <f>HYPERLINK("http://product.dangdang.com/25255837.html", "启发精美艺术绘画启蒙绘本：套装共5册（看！身体怎么说话+线条怎么说话+各角度看名画+画里的光+画家捉弄你）")</f>
        <v>启发精美艺术绘画启蒙绘本：套装共5册（看！身体怎么说话+线条怎么说话+各角度看名画+画里的光+画家捉弄你）</v>
      </c>
      <c r="C426" t="s">
        <v>170</v>
      </c>
      <c r="D426" t="s">
        <v>205</v>
      </c>
      <c r="E426" t="s">
        <v>594</v>
      </c>
      <c r="F426" t="s">
        <v>894</v>
      </c>
      <c r="G426" t="s">
        <v>1040</v>
      </c>
      <c r="H426" t="s">
        <v>1049</v>
      </c>
    </row>
    <row r="427" spans="1:8" x14ac:dyDescent="0.25">
      <c r="A427" s="1">
        <v>426</v>
      </c>
      <c r="B427" s="2" t="str">
        <f>HYPERLINK("http://product.dangdang.com/22715324.html", "爱看书的男孩：亚伯拉罕・林肯")</f>
        <v>爱看书的男孩：亚伯拉罕・林肯</v>
      </c>
      <c r="C427" t="s">
        <v>84</v>
      </c>
      <c r="D427" t="s">
        <v>200</v>
      </c>
      <c r="E427" t="s">
        <v>595</v>
      </c>
      <c r="F427" t="s">
        <v>774</v>
      </c>
      <c r="G427" t="s">
        <v>942</v>
      </c>
      <c r="H427" t="s">
        <v>1049</v>
      </c>
    </row>
    <row r="428" spans="1:8" x14ac:dyDescent="0.25">
      <c r="A428" s="1">
        <v>427</v>
      </c>
      <c r="B428" s="2" t="str">
        <f>HYPERLINK("http://product.dangdang.com/25328276.html", "海豚绘本花园・思维激发（全8册）")</f>
        <v>海豚绘本花园・思维激发（全8册）</v>
      </c>
      <c r="C428" t="s">
        <v>75</v>
      </c>
      <c r="D428" t="s">
        <v>226</v>
      </c>
      <c r="E428" t="s">
        <v>596</v>
      </c>
      <c r="F428" t="s">
        <v>652</v>
      </c>
      <c r="G428" t="s">
        <v>923</v>
      </c>
      <c r="H428" t="s">
        <v>1049</v>
      </c>
    </row>
    <row r="429" spans="1:8" x14ac:dyDescent="0.25">
      <c r="A429" s="1">
        <v>428</v>
      </c>
      <c r="B429" s="2" t="str">
        <f>HYPERLINK("http://product.dangdang.com/25220873.html", "查理与劳拉升级版:我绝对绝对不吃番茄(精装)")</f>
        <v>查理与劳拉升级版:我绝对绝对不吃番茄(精装)</v>
      </c>
      <c r="C429" t="s">
        <v>60</v>
      </c>
      <c r="D429" t="s">
        <v>203</v>
      </c>
      <c r="E429" t="s">
        <v>447</v>
      </c>
      <c r="F429" t="s">
        <v>895</v>
      </c>
      <c r="G429" t="s">
        <v>674</v>
      </c>
      <c r="H429" t="s">
        <v>1083</v>
      </c>
    </row>
    <row r="430" spans="1:8" x14ac:dyDescent="0.25">
      <c r="A430" s="1">
        <v>429</v>
      </c>
      <c r="B430" s="2" t="str">
        <f>HYPERLINK("http://product.dangdang.com/24042936.html", "莫・威廉斯：古纳什小兔（全3册）")</f>
        <v>莫・威廉斯：古纳什小兔（全3册）</v>
      </c>
      <c r="C430" t="s">
        <v>171</v>
      </c>
      <c r="D430" t="s">
        <v>202</v>
      </c>
      <c r="E430" t="s">
        <v>469</v>
      </c>
      <c r="F430" t="s">
        <v>731</v>
      </c>
      <c r="G430" t="s">
        <v>699</v>
      </c>
      <c r="H430" t="s">
        <v>1049</v>
      </c>
    </row>
    <row r="431" spans="1:8" x14ac:dyDescent="0.25">
      <c r="A431" s="1">
        <v>430</v>
      </c>
      <c r="B431" s="2" t="str">
        <f>HYPERLINK("http://product.dangdang.com/26515990.html", "小不点儿猫绘本（全10册，解密孩子成长的“小心思”，陪伴百万孩子快乐成长的获奖绘本）")</f>
        <v>小不点儿猫绘本（全10册，解密孩子成长的“小心思”，陪伴百万孩子快乐成长的获奖绘本）</v>
      </c>
      <c r="C431" t="s">
        <v>172</v>
      </c>
      <c r="D431" t="s">
        <v>208</v>
      </c>
      <c r="E431" t="s">
        <v>597</v>
      </c>
      <c r="F431" t="s">
        <v>658</v>
      </c>
      <c r="G431" t="s">
        <v>679</v>
      </c>
      <c r="H431" t="s">
        <v>1049</v>
      </c>
    </row>
    <row r="432" spans="1:8" x14ac:dyDescent="0.25">
      <c r="A432" s="1">
        <v>431</v>
      </c>
      <c r="B432" s="2" t="str">
        <f>HYPERLINK("http://product.dangdang.com/23839012.html", "小兔汤姆成长的烦恼图画书 汤姆上幼儿园")</f>
        <v>小兔汤姆成长的烦恼图画书 汤姆上幼儿园</v>
      </c>
      <c r="C432" t="s">
        <v>90</v>
      </c>
      <c r="D432" t="s">
        <v>207</v>
      </c>
      <c r="E432" t="s">
        <v>598</v>
      </c>
      <c r="F432" t="s">
        <v>814</v>
      </c>
      <c r="G432" t="s">
        <v>1004</v>
      </c>
      <c r="H432" t="s">
        <v>1049</v>
      </c>
    </row>
    <row r="433" spans="1:13" x14ac:dyDescent="0.25">
      <c r="A433" s="1">
        <v>432</v>
      </c>
      <c r="B433" s="2" t="str">
        <f>HYPERLINK("http://product.dangdang.com/27905547.html", "克里克塔+月亮先生+爱色彩的蝙蝠+八爪鱼英雄 国际安徒生奖得主作品集共4种，克里克塔小学一年级必读书目")</f>
        <v>克里克塔+月亮先生+爱色彩的蝙蝠+八爪鱼英雄 国际安徒生奖得主作品集共4种，克里克塔小学一年级必读书目</v>
      </c>
      <c r="C433" t="s">
        <v>63</v>
      </c>
      <c r="D433" t="s">
        <v>201</v>
      </c>
      <c r="E433" t="s">
        <v>347</v>
      </c>
      <c r="F433" t="s">
        <v>896</v>
      </c>
      <c r="G433" t="s">
        <v>1041</v>
      </c>
      <c r="H433" t="s">
        <v>1049</v>
      </c>
      <c r="M433" s="1"/>
    </row>
    <row r="434" spans="1:13" x14ac:dyDescent="0.25">
      <c r="A434" s="1">
        <v>433</v>
      </c>
      <c r="B434" s="2" t="str">
        <f>HYPERLINK("http://product.dangdang.com/25297596.html", "海豚绘本花园：沙发底下藏着什么（平）")</f>
        <v>海豚绘本花园：沙发底下藏着什么（平）</v>
      </c>
      <c r="C434" t="s">
        <v>46</v>
      </c>
      <c r="D434" t="s">
        <v>226</v>
      </c>
      <c r="E434" t="s">
        <v>599</v>
      </c>
      <c r="F434" t="s">
        <v>814</v>
      </c>
      <c r="G434" t="s">
        <v>1004</v>
      </c>
      <c r="H434" t="s">
        <v>1049</v>
      </c>
    </row>
    <row r="435" spans="1:13" x14ac:dyDescent="0.25">
      <c r="A435" s="1">
        <v>434</v>
      </c>
      <c r="B435" s="2" t="str">
        <f>HYPERLINK("http://product.dangdang.com/25185359.html", "绘本夏洛的网")</f>
        <v>绘本夏洛的网</v>
      </c>
      <c r="C435" t="s">
        <v>23</v>
      </c>
      <c r="D435" t="s">
        <v>209</v>
      </c>
      <c r="E435" t="s">
        <v>600</v>
      </c>
      <c r="F435" t="s">
        <v>897</v>
      </c>
      <c r="G435" t="s">
        <v>886</v>
      </c>
      <c r="H435" t="s">
        <v>1049</v>
      </c>
    </row>
    <row r="436" spans="1:13" x14ac:dyDescent="0.25">
      <c r="A436" s="1">
        <v>435</v>
      </c>
      <c r="B436" s="2" t="str">
        <f>HYPERLINK("http://product.dangdang.com/25081554.html", "一颗超级顽固的牙")</f>
        <v>一颗超级顽固的牙</v>
      </c>
      <c r="C436" t="s">
        <v>29</v>
      </c>
      <c r="D436" t="s">
        <v>202</v>
      </c>
      <c r="E436" t="s">
        <v>601</v>
      </c>
      <c r="F436" t="s">
        <v>650</v>
      </c>
      <c r="G436" t="s">
        <v>674</v>
      </c>
      <c r="H436" t="s">
        <v>1049</v>
      </c>
      <c r="M436" s="2"/>
    </row>
    <row r="437" spans="1:13" x14ac:dyDescent="0.25">
      <c r="A437" s="1">
        <v>436</v>
      </c>
      <c r="B437" s="2" t="str">
        <f>HYPERLINK("http://product.dangdang.com/26436621.html", "孙俪微博推荐图画书：中国原创图画书")</f>
        <v>孙俪微博推荐图画书：中国原创图画书</v>
      </c>
      <c r="C437" t="s">
        <v>89</v>
      </c>
      <c r="D437" t="s">
        <v>261</v>
      </c>
      <c r="E437" t="s">
        <v>602</v>
      </c>
      <c r="F437" t="s">
        <v>898</v>
      </c>
      <c r="G437" t="s">
        <v>1042</v>
      </c>
      <c r="H437" t="s">
        <v>1049</v>
      </c>
    </row>
    <row r="438" spans="1:13" x14ac:dyDescent="0.25">
      <c r="A438" s="1">
        <v>437</v>
      </c>
      <c r="B438" s="2" t="str">
        <f>HYPERLINK("http://product.dangdang.com/25315054.html", "斯凯瑞小金色童书（全10册）")</f>
        <v>斯凯瑞小金色童书（全10册）</v>
      </c>
      <c r="C438" t="s">
        <v>24</v>
      </c>
      <c r="D438" t="s">
        <v>190</v>
      </c>
      <c r="E438" t="s">
        <v>603</v>
      </c>
      <c r="F438" t="s">
        <v>721</v>
      </c>
      <c r="G438" t="s">
        <v>869</v>
      </c>
      <c r="H438" t="s">
        <v>1049</v>
      </c>
    </row>
    <row r="439" spans="1:13" x14ac:dyDescent="0.25">
      <c r="A439" s="1">
        <v>438</v>
      </c>
      <c r="B439" s="2" t="s">
        <v>1086</v>
      </c>
      <c r="D439" t="s">
        <v>190</v>
      </c>
      <c r="F439" t="s">
        <v>1087</v>
      </c>
      <c r="G439" t="s">
        <v>1088</v>
      </c>
      <c r="H439" t="s">
        <v>1049</v>
      </c>
    </row>
    <row r="440" spans="1:13" x14ac:dyDescent="0.25">
      <c r="A440" s="1">
        <v>439</v>
      </c>
      <c r="B440" s="2" t="str">
        <f>HYPERLINK("http://product.dangdang.com/26183299.html", "花婆婆・方素珍 原创绘本馆：妈妈心・妈妈树")</f>
        <v>花婆婆・方素珍 原创绘本馆：妈妈心・妈妈树</v>
      </c>
      <c r="C440" t="s">
        <v>41</v>
      </c>
      <c r="D440" t="s">
        <v>262</v>
      </c>
      <c r="E440" t="s">
        <v>604</v>
      </c>
      <c r="F440" t="s">
        <v>822</v>
      </c>
      <c r="G440" t="s">
        <v>866</v>
      </c>
      <c r="H440" t="s">
        <v>1053</v>
      </c>
    </row>
    <row r="441" spans="1:13" x14ac:dyDescent="0.25">
      <c r="A441" s="1">
        <v>440</v>
      </c>
      <c r="B441" s="2" t="str">
        <f>HYPERLINK("http://product.dangdang.com/20420792.html", "海底的秘密――启发精选美国凯迪克大奖绘本系列")</f>
        <v>海底的秘密――启发精选美国凯迪克大奖绘本系列</v>
      </c>
      <c r="C441" t="s">
        <v>163</v>
      </c>
      <c r="D441" t="s">
        <v>205</v>
      </c>
      <c r="E441" t="s">
        <v>605</v>
      </c>
      <c r="F441" t="s">
        <v>694</v>
      </c>
      <c r="G441" t="s">
        <v>870</v>
      </c>
      <c r="H441" t="s">
        <v>1049</v>
      </c>
    </row>
    <row r="442" spans="1:13" x14ac:dyDescent="0.25">
      <c r="A442" s="1">
        <v>441</v>
      </c>
      <c r="B442" s="2" t="str">
        <f>HYPERLINK("http://product.dangdang.com/25266741.html", "信谊世界精选图画书・我的名字克丽桑丝美美菊花")</f>
        <v>信谊世界精选图画书・我的名字克丽桑丝美美菊花</v>
      </c>
      <c r="C442" t="s">
        <v>153</v>
      </c>
      <c r="D442" t="s">
        <v>193</v>
      </c>
      <c r="E442" t="s">
        <v>606</v>
      </c>
      <c r="F442" t="s">
        <v>754</v>
      </c>
      <c r="G442" t="s">
        <v>834</v>
      </c>
      <c r="H442" t="s">
        <v>1061</v>
      </c>
    </row>
    <row r="443" spans="1:13" x14ac:dyDescent="0.25">
      <c r="A443" s="1">
        <v>442</v>
      </c>
      <c r="B443" s="2" t="str">
        <f>HYPERLINK("http://product.dangdang.com/25267715.html", "小巧手游戏绘本（全8册）")</f>
        <v>小巧手游戏绘本（全8册）</v>
      </c>
      <c r="C443" t="s">
        <v>173</v>
      </c>
      <c r="D443" t="s">
        <v>208</v>
      </c>
      <c r="E443" t="s">
        <v>384</v>
      </c>
      <c r="F443" t="s">
        <v>699</v>
      </c>
      <c r="G443" t="s">
        <v>950</v>
      </c>
      <c r="H443" t="s">
        <v>1049</v>
      </c>
    </row>
    <row r="444" spans="1:13" x14ac:dyDescent="0.25">
      <c r="A444" s="1">
        <v>443</v>
      </c>
      <c r="B444" s="2" t="str">
        <f>HYPERLINK("http://product.dangdang.com/22936846.html", "世界的一天")</f>
        <v>世界的一天</v>
      </c>
      <c r="C444" t="s">
        <v>132</v>
      </c>
      <c r="D444" t="s">
        <v>190</v>
      </c>
      <c r="E444" t="s">
        <v>590</v>
      </c>
      <c r="F444" t="s">
        <v>774</v>
      </c>
      <c r="G444" t="s">
        <v>942</v>
      </c>
      <c r="H444" t="s">
        <v>1049</v>
      </c>
    </row>
    <row r="445" spans="1:13" x14ac:dyDescent="0.25">
      <c r="A445" s="1">
        <v>444</v>
      </c>
      <c r="B445" s="2" t="str">
        <f>HYPERLINK("http://product.dangdang.com/23822903.html", "我的日记系列・第一辑")</f>
        <v>我的日记系列・第一辑</v>
      </c>
      <c r="C445" t="s">
        <v>174</v>
      </c>
      <c r="D445" t="s">
        <v>263</v>
      </c>
      <c r="E445" t="s">
        <v>352</v>
      </c>
      <c r="F445" t="s">
        <v>848</v>
      </c>
      <c r="G445" t="s">
        <v>699</v>
      </c>
      <c r="H445" t="s">
        <v>1083</v>
      </c>
    </row>
    <row r="446" spans="1:13" x14ac:dyDescent="0.25">
      <c r="A446" s="1">
        <v>445</v>
      </c>
      <c r="B446" s="2" t="str">
        <f>HYPERLINK("http://product.dangdang.com/27414696.html", "卡夫卡变虫记（2019版）")</f>
        <v>卡夫卡变虫记（2019版）</v>
      </c>
      <c r="C446" t="s">
        <v>60</v>
      </c>
      <c r="D446" t="s">
        <v>202</v>
      </c>
      <c r="E446" t="s">
        <v>607</v>
      </c>
      <c r="F446" t="s">
        <v>766</v>
      </c>
      <c r="G446" t="s">
        <v>775</v>
      </c>
      <c r="H446" t="s">
        <v>1049</v>
      </c>
    </row>
    <row r="447" spans="1:13" x14ac:dyDescent="0.25">
      <c r="A447" s="1">
        <v>446</v>
      </c>
      <c r="B447" s="2" t="str">
        <f>HYPERLINK("http://product.dangdang.com/25229916.html", "绘本花园：我的爸爸叫焦尼(精)")</f>
        <v>绘本花园：我的爸爸叫焦尼(精)</v>
      </c>
      <c r="C447" t="s">
        <v>69</v>
      </c>
      <c r="D447" t="s">
        <v>226</v>
      </c>
      <c r="E447" t="s">
        <v>608</v>
      </c>
      <c r="F447" t="s">
        <v>764</v>
      </c>
      <c r="G447" t="s">
        <v>775</v>
      </c>
      <c r="H447" t="s">
        <v>1053</v>
      </c>
    </row>
    <row r="448" spans="1:13" x14ac:dyDescent="0.25">
      <c r="A448" s="1">
        <v>447</v>
      </c>
      <c r="B448" s="2" t="str">
        <f>HYPERLINK("http://product.dangdang.com/25351589.html", "七彩下雨天（2018版，美丽的雨，它有颜色，有形状，有味道，有气息，它来自大自然，也把我们带进大自然的怀抱里）")</f>
        <v>七彩下雨天（2018版，美丽的雨，它有颜色，有形状，有味道，有气息，它来自大自然，也把我们带进大自然的怀抱里）</v>
      </c>
      <c r="C448" t="s">
        <v>175</v>
      </c>
      <c r="D448" t="s">
        <v>197</v>
      </c>
      <c r="E448" t="s">
        <v>609</v>
      </c>
      <c r="F448" t="s">
        <v>735</v>
      </c>
      <c r="G448" t="s">
        <v>930</v>
      </c>
      <c r="H448" t="s">
        <v>1059</v>
      </c>
    </row>
    <row r="449" spans="1:8" x14ac:dyDescent="0.25">
      <c r="A449" s="1">
        <v>448</v>
      </c>
      <c r="B449" s="2" t="str">
        <f>HYPERLINK("http://product.dangdang.com/25808514.html", "奶奶来了")</f>
        <v>奶奶来了</v>
      </c>
      <c r="C449" t="s">
        <v>75</v>
      </c>
      <c r="D449" t="s">
        <v>190</v>
      </c>
      <c r="E449" t="s">
        <v>610</v>
      </c>
      <c r="F449" t="s">
        <v>899</v>
      </c>
      <c r="G449" t="s">
        <v>930</v>
      </c>
      <c r="H449" t="s">
        <v>1049</v>
      </c>
    </row>
    <row r="450" spans="1:8" x14ac:dyDescent="0.25">
      <c r="A450" s="1">
        <v>449</v>
      </c>
      <c r="B450" s="2" t="str">
        <f>HYPERLINK("http://product.dangdang.com/25247410.html", "森林大熊（2018版）")</f>
        <v>森林大熊（2018版）</v>
      </c>
      <c r="C450" t="s">
        <v>69</v>
      </c>
      <c r="D450" t="s">
        <v>209</v>
      </c>
      <c r="E450" t="s">
        <v>611</v>
      </c>
      <c r="F450" t="s">
        <v>766</v>
      </c>
      <c r="G450" t="s">
        <v>775</v>
      </c>
      <c r="H450" t="s">
        <v>1049</v>
      </c>
    </row>
    <row r="451" spans="1:8" x14ac:dyDescent="0.25">
      <c r="A451" s="1">
        <v>450</v>
      </c>
      <c r="B451" s="2" t="str">
        <f>HYPERLINK("http://product.dangdang.com/23634570.html", "妖怪山")</f>
        <v>妖怪山</v>
      </c>
      <c r="C451" t="s">
        <v>38</v>
      </c>
      <c r="D451" t="s">
        <v>214</v>
      </c>
      <c r="E451" t="s">
        <v>612</v>
      </c>
      <c r="F451" t="s">
        <v>866</v>
      </c>
      <c r="G451" t="s">
        <v>866</v>
      </c>
      <c r="H451" t="s">
        <v>1072</v>
      </c>
    </row>
    <row r="452" spans="1:8" x14ac:dyDescent="0.25">
      <c r="A452" s="1">
        <v>451</v>
      </c>
      <c r="B452" s="2" t="str">
        <f>HYPERLINK("http://product.dangdang.com/25293735.html", "天空100层的房子")</f>
        <v>天空100层的房子</v>
      </c>
      <c r="C452" t="s">
        <v>24</v>
      </c>
      <c r="D452" t="s">
        <v>204</v>
      </c>
      <c r="E452" t="s">
        <v>288</v>
      </c>
      <c r="F452" t="s">
        <v>768</v>
      </c>
      <c r="G452" t="s">
        <v>768</v>
      </c>
      <c r="H452" t="s">
        <v>1072</v>
      </c>
    </row>
    <row r="453" spans="1:8" x14ac:dyDescent="0.25">
      <c r="A453" s="1">
        <v>452</v>
      </c>
      <c r="B453" s="2" t="str">
        <f>HYPERLINK("http://product.dangdang.com/26296587.html", "森林鱼童书・普通人改变世界（全十册）")</f>
        <v>森林鱼童书・普通人改变世界（全十册）</v>
      </c>
      <c r="C453" t="s">
        <v>15</v>
      </c>
      <c r="D453" t="s">
        <v>211</v>
      </c>
      <c r="E453" t="s">
        <v>613</v>
      </c>
      <c r="F453" t="s">
        <v>900</v>
      </c>
      <c r="G453" t="s">
        <v>957</v>
      </c>
      <c r="H453" t="s">
        <v>1077</v>
      </c>
    </row>
    <row r="454" spans="1:8" x14ac:dyDescent="0.25">
      <c r="A454" s="1">
        <v>453</v>
      </c>
      <c r="B454" s="2" t="str">
        <f>HYPERLINK("http://product.dangdang.com/24159176.html", "海豚绘本花园：动物绝对不应该穿衣服（精）（新版）")</f>
        <v>海豚绘本花园：动物绝对不应该穿衣服（精）（新版）</v>
      </c>
      <c r="C454" t="s">
        <v>101</v>
      </c>
      <c r="D454" t="s">
        <v>226</v>
      </c>
      <c r="E454" t="s">
        <v>322</v>
      </c>
      <c r="F454" t="s">
        <v>890</v>
      </c>
      <c r="G454" t="s">
        <v>768</v>
      </c>
      <c r="H454" t="s">
        <v>1053</v>
      </c>
    </row>
    <row r="455" spans="1:8" x14ac:dyDescent="0.25">
      <c r="A455" s="1">
        <v>454</v>
      </c>
      <c r="B455" s="2" t="str">
        <f>HYPERLINK("http://product.dangdang.com/25287953.html", "芭蕾小精灵安吉莉娜系列（共12册）")</f>
        <v>芭蕾小精灵安吉莉娜系列（共12册）</v>
      </c>
      <c r="C455" t="s">
        <v>49</v>
      </c>
      <c r="D455" t="s">
        <v>201</v>
      </c>
      <c r="E455" t="s">
        <v>614</v>
      </c>
      <c r="F455" t="s">
        <v>901</v>
      </c>
      <c r="G455" t="s">
        <v>1043</v>
      </c>
      <c r="H455" t="s">
        <v>1049</v>
      </c>
    </row>
    <row r="456" spans="1:8" x14ac:dyDescent="0.25">
      <c r="A456" s="1">
        <v>455</v>
      </c>
      <c r="B456" s="2" t="str">
        <f>HYPERLINK("http://product.dangdang.com/23757342.html", "好朋友成长绘本系列（套装共2册)")</f>
        <v>好朋友成长绘本系列（套装共2册)</v>
      </c>
      <c r="C456" t="s">
        <v>124</v>
      </c>
      <c r="D456" t="s">
        <v>223</v>
      </c>
      <c r="E456" t="s">
        <v>615</v>
      </c>
      <c r="F456" t="s">
        <v>902</v>
      </c>
      <c r="G456" t="s">
        <v>751</v>
      </c>
      <c r="H456" t="s">
        <v>1084</v>
      </c>
    </row>
    <row r="457" spans="1:8" x14ac:dyDescent="0.25">
      <c r="A457" s="1">
        <v>456</v>
      </c>
      <c r="B457" s="2" t="str">
        <f>HYPERLINK("http://product.dangdang.com/25305870.html", "给儿童的诸子百家寓言（套装全8册）")</f>
        <v>给儿童的诸子百家寓言（套装全8册）</v>
      </c>
      <c r="C457" t="s">
        <v>176</v>
      </c>
      <c r="D457" t="s">
        <v>195</v>
      </c>
      <c r="E457" t="s">
        <v>616</v>
      </c>
      <c r="F457" t="s">
        <v>903</v>
      </c>
      <c r="G457" t="s">
        <v>927</v>
      </c>
      <c r="H457" t="s">
        <v>1053</v>
      </c>
    </row>
    <row r="458" spans="1:8" x14ac:dyDescent="0.25">
      <c r="A458" s="1">
        <v>457</v>
      </c>
      <c r="B458" s="2" t="str">
        <f>HYPERLINK("http://product.dangdang.com/23580665.html", "棉被山隧道")</f>
        <v>棉被山隧道</v>
      </c>
      <c r="C458" t="s">
        <v>177</v>
      </c>
      <c r="D458" t="s">
        <v>197</v>
      </c>
      <c r="E458" t="s">
        <v>617</v>
      </c>
      <c r="F458" t="s">
        <v>904</v>
      </c>
      <c r="G458" t="s">
        <v>669</v>
      </c>
      <c r="H458" t="s">
        <v>1049</v>
      </c>
    </row>
    <row r="459" spans="1:8" x14ac:dyDescent="0.25">
      <c r="A459" s="1">
        <v>458</v>
      </c>
      <c r="B459" s="2" t="str">
        <f>HYPERLINK("http://product.dangdang.com/20460673.html", "朱家故事")</f>
        <v>朱家故事</v>
      </c>
      <c r="C459" t="s">
        <v>105</v>
      </c>
      <c r="D459" t="s">
        <v>205</v>
      </c>
      <c r="E459" t="s">
        <v>583</v>
      </c>
      <c r="F459" t="s">
        <v>774</v>
      </c>
      <c r="G459" t="s">
        <v>942</v>
      </c>
      <c r="H459" t="s">
        <v>1049</v>
      </c>
    </row>
    <row r="460" spans="1:8" x14ac:dyDescent="0.25">
      <c r="A460" s="1">
        <v>459</v>
      </c>
      <c r="B460" s="2" t="str">
        <f>HYPERLINK("http://product.dangdang.com/25323034.html", "信谊世界精选图画书-海马先生")</f>
        <v>信谊世界精选图画书-海马先生</v>
      </c>
      <c r="C460" t="s">
        <v>26</v>
      </c>
      <c r="D460" t="s">
        <v>193</v>
      </c>
      <c r="E460" t="s">
        <v>553</v>
      </c>
      <c r="F460" t="s">
        <v>876</v>
      </c>
      <c r="G460" t="s">
        <v>970</v>
      </c>
      <c r="H460" t="s">
        <v>1061</v>
      </c>
    </row>
    <row r="461" spans="1:8" x14ac:dyDescent="0.25">
      <c r="A461" s="1">
        <v>460</v>
      </c>
      <c r="B461" s="2" t="str">
        <f>HYPERLINK("http://product.dangdang.com/27869461.html", "你不能欺负我")</f>
        <v>你不能欺负我</v>
      </c>
      <c r="C461" t="s">
        <v>51</v>
      </c>
      <c r="D461" t="s">
        <v>204</v>
      </c>
      <c r="E461" t="s">
        <v>618</v>
      </c>
      <c r="F461" t="s">
        <v>835</v>
      </c>
      <c r="G461" t="s">
        <v>866</v>
      </c>
      <c r="H461" t="s">
        <v>1055</v>
      </c>
    </row>
    <row r="462" spans="1:8" x14ac:dyDescent="0.25">
      <c r="A462" s="1">
        <v>461</v>
      </c>
      <c r="B462" s="2" t="str">
        <f>HYPERLINK("http://product.dangdang.com/25573590.html", "跟屁虫（2018版，手足间的相处之道，培养包容愉悦的亲情）")</f>
        <v>跟屁虫（2018版，手足间的相处之道，培养包容愉悦的亲情）</v>
      </c>
      <c r="C462" t="s">
        <v>178</v>
      </c>
      <c r="D462" t="s">
        <v>197</v>
      </c>
      <c r="E462" t="s">
        <v>271</v>
      </c>
      <c r="F462" t="s">
        <v>792</v>
      </c>
      <c r="G462" t="s">
        <v>758</v>
      </c>
      <c r="H462" t="s">
        <v>1059</v>
      </c>
    </row>
    <row r="463" spans="1:8" x14ac:dyDescent="0.25">
      <c r="A463" s="1">
        <v>462</v>
      </c>
      <c r="B463" s="2" t="str">
        <f>HYPERLINK("http://product.dangdang.com/25240908.html", "老鼠牙医生（精装） 麦克米伦世纪")</f>
        <v>老鼠牙医生（精装） 麦克米伦世纪</v>
      </c>
      <c r="C463" t="s">
        <v>15</v>
      </c>
      <c r="D463" t="s">
        <v>197</v>
      </c>
      <c r="E463" t="s">
        <v>619</v>
      </c>
      <c r="F463" t="s">
        <v>681</v>
      </c>
      <c r="G463" t="s">
        <v>707</v>
      </c>
      <c r="H463" t="s">
        <v>1055</v>
      </c>
    </row>
    <row r="464" spans="1:8" x14ac:dyDescent="0.25">
      <c r="A464" s="1">
        <v>463</v>
      </c>
      <c r="B464" s="2" t="str">
        <f>HYPERLINK("http://product.dangdang.com/27847804.html", "神奇的小老鼠故事书系列")</f>
        <v>神奇的小老鼠故事书系列</v>
      </c>
      <c r="C464" t="s">
        <v>179</v>
      </c>
      <c r="D464" t="s">
        <v>264</v>
      </c>
      <c r="E464" t="s">
        <v>620</v>
      </c>
      <c r="F464" t="s">
        <v>738</v>
      </c>
      <c r="G464" t="s">
        <v>678</v>
      </c>
      <c r="H464" t="s">
        <v>1084</v>
      </c>
    </row>
    <row r="465" spans="1:8" x14ac:dyDescent="0.25">
      <c r="A465" s="1">
        <v>464</v>
      </c>
      <c r="B465" s="2" t="str">
        <f>HYPERLINK("http://product.dangdang.com/26514700.html", "萝卜回来了（传递温暖的图画书，感受“重复”的幽默魅力）")</f>
        <v>萝卜回来了（传递温暖的图画书，感受“重复”的幽默魅力）</v>
      </c>
      <c r="C465" t="s">
        <v>89</v>
      </c>
      <c r="D465" t="s">
        <v>228</v>
      </c>
      <c r="E465" t="s">
        <v>621</v>
      </c>
      <c r="F465" t="s">
        <v>822</v>
      </c>
      <c r="G465" t="s">
        <v>866</v>
      </c>
      <c r="H465" t="s">
        <v>1053</v>
      </c>
    </row>
    <row r="466" spans="1:8" x14ac:dyDescent="0.25">
      <c r="A466" s="1">
        <v>465</v>
      </c>
      <c r="B466" s="2" t="str">
        <f>HYPERLINK("http://product.dangdang.com/20599504.html", "我好担心")</f>
        <v>我好担心</v>
      </c>
      <c r="C466" t="s">
        <v>61</v>
      </c>
      <c r="D466" t="s">
        <v>205</v>
      </c>
      <c r="E466" t="s">
        <v>432</v>
      </c>
      <c r="F466" t="s">
        <v>774</v>
      </c>
      <c r="G466" t="s">
        <v>942</v>
      </c>
      <c r="H466" t="s">
        <v>1049</v>
      </c>
    </row>
    <row r="467" spans="1:8" x14ac:dyDescent="0.25">
      <c r="A467" s="1">
        <v>466</v>
      </c>
      <c r="B467" s="2" t="str">
        <f>HYPERLINK("http://product.dangdang.com/27869316.html", "玛德琳――清华附小校长推荐的绘本！")</f>
        <v>玛德琳――清华附小校长推荐的绘本！</v>
      </c>
      <c r="C467" t="s">
        <v>63</v>
      </c>
      <c r="D467" t="s">
        <v>205</v>
      </c>
      <c r="E467" t="s">
        <v>622</v>
      </c>
      <c r="F467" t="s">
        <v>905</v>
      </c>
      <c r="G467" t="s">
        <v>1044</v>
      </c>
      <c r="H467" t="s">
        <v>1049</v>
      </c>
    </row>
    <row r="468" spans="1:8" x14ac:dyDescent="0.25">
      <c r="A468" s="1">
        <v>467</v>
      </c>
      <c r="B468" s="2" t="str">
        <f>HYPERLINK("http://product.dangdang.com/26515295.html", "亲爱的小鱼（套装全2册）――成名已久经典绘本 学校推荐的绘本！")</f>
        <v>亲爱的小鱼（套装全2册）――成名已久经典绘本 学校推荐的绘本！</v>
      </c>
      <c r="C468" t="s">
        <v>100</v>
      </c>
      <c r="D468" t="s">
        <v>205</v>
      </c>
      <c r="E468" t="s">
        <v>527</v>
      </c>
      <c r="F468" t="s">
        <v>906</v>
      </c>
      <c r="G468" t="s">
        <v>1027</v>
      </c>
      <c r="H468" t="s">
        <v>1049</v>
      </c>
    </row>
    <row r="469" spans="1:8" x14ac:dyDescent="0.25">
      <c r="A469" s="1">
        <v>468</v>
      </c>
      <c r="B469" s="2" t="str">
        <f>HYPERLINK("http://product.dangdang.com/25235313.html", "我有友情要出租（珍藏版）")</f>
        <v>我有友情要出租（珍藏版）</v>
      </c>
      <c r="C469" t="s">
        <v>180</v>
      </c>
      <c r="D469" t="s">
        <v>246</v>
      </c>
      <c r="E469" t="s">
        <v>604</v>
      </c>
      <c r="F469" t="s">
        <v>833</v>
      </c>
      <c r="G469" t="s">
        <v>707</v>
      </c>
      <c r="H469" t="s">
        <v>1066</v>
      </c>
    </row>
    <row r="470" spans="1:8" x14ac:dyDescent="0.25">
      <c r="A470" s="1">
        <v>469</v>
      </c>
      <c r="B470" s="2" t="str">
        <f>HYPERLINK("http://product.dangdang.com/27905228.html", "行为习惯养成绘本（套装全3册，《厕所船长》《不怕去医院》《不再尿床了》）")</f>
        <v>行为习惯养成绘本（套装全3册，《厕所船长》《不怕去医院》《不再尿床了》）</v>
      </c>
      <c r="C470" t="s">
        <v>181</v>
      </c>
      <c r="D470" t="s">
        <v>192</v>
      </c>
      <c r="E470" t="s">
        <v>623</v>
      </c>
      <c r="F470" t="s">
        <v>907</v>
      </c>
      <c r="G470" t="s">
        <v>1045</v>
      </c>
      <c r="H470" t="s">
        <v>1049</v>
      </c>
    </row>
    <row r="471" spans="1:8" x14ac:dyDescent="0.25">
      <c r="A471" s="1">
        <v>470</v>
      </c>
      <c r="B471" s="2" t="str">
        <f>HYPERLINK("http://product.dangdang.com/23509396.html", "大卫惹麻烦")</f>
        <v>大卫惹麻烦</v>
      </c>
      <c r="C471" t="s">
        <v>66</v>
      </c>
      <c r="D471" t="s">
        <v>205</v>
      </c>
      <c r="E471" t="s">
        <v>624</v>
      </c>
      <c r="F471" t="s">
        <v>798</v>
      </c>
      <c r="G471" t="s">
        <v>834</v>
      </c>
      <c r="H471" t="s">
        <v>1054</v>
      </c>
    </row>
    <row r="472" spans="1:8" x14ac:dyDescent="0.25">
      <c r="A472" s="1">
        <v>471</v>
      </c>
      <c r="B472" s="2" t="str">
        <f>HYPERLINK("http://product.dangdang.com/25288215.html", "信谊世界精选图画书・有些时候，我特别喜欢爸爸")</f>
        <v>信谊世界精选图画书・有些时候，我特别喜欢爸爸</v>
      </c>
      <c r="C472" t="s">
        <v>23</v>
      </c>
      <c r="D472" t="s">
        <v>193</v>
      </c>
      <c r="E472" t="s">
        <v>625</v>
      </c>
      <c r="F472" t="s">
        <v>733</v>
      </c>
      <c r="G472" t="s">
        <v>944</v>
      </c>
      <c r="H472" t="s">
        <v>1061</v>
      </c>
    </row>
    <row r="473" spans="1:8" x14ac:dyDescent="0.25">
      <c r="A473" s="1">
        <v>472</v>
      </c>
      <c r="B473" s="2" t="str">
        <f>HYPERLINK("http://product.dangdang.com/23831321.html", "孩子没关系逆商培养图画书：受批评也没关系")</f>
        <v>孩子没关系逆商培养图画书：受批评也没关系</v>
      </c>
      <c r="C473" t="s">
        <v>90</v>
      </c>
      <c r="D473" t="s">
        <v>246</v>
      </c>
      <c r="E473" t="s">
        <v>626</v>
      </c>
      <c r="F473" t="s">
        <v>908</v>
      </c>
      <c r="G473" t="s">
        <v>756</v>
      </c>
      <c r="H473" t="s">
        <v>1066</v>
      </c>
    </row>
    <row r="474" spans="1:8" x14ac:dyDescent="0.25">
      <c r="A474" s="1">
        <v>473</v>
      </c>
      <c r="B474" s="2" t="str">
        <f>HYPERLINK("http://product.dangdang.com/25149531.html", "桃花源的故事 小活字图话书系列")</f>
        <v>桃花源的故事 小活字图话书系列</v>
      </c>
      <c r="C474" t="s">
        <v>54</v>
      </c>
      <c r="D474" t="s">
        <v>201</v>
      </c>
      <c r="E474" t="s">
        <v>627</v>
      </c>
      <c r="F474" t="s">
        <v>909</v>
      </c>
      <c r="G474" t="s">
        <v>658</v>
      </c>
      <c r="H474" t="s">
        <v>1049</v>
      </c>
    </row>
    <row r="475" spans="1:8" x14ac:dyDescent="0.25">
      <c r="A475" s="1">
        <v>474</v>
      </c>
      <c r="B475" s="2" t="str">
        <f>HYPERLINK("http://product.dangdang.com/25324236.html", "我的世界・冒险故事图画书 珍藏礼盒装（1-12册）限量版")</f>
        <v>我的世界・冒险故事图画书 珍藏礼盒装（1-12册）限量版</v>
      </c>
      <c r="C475" t="s">
        <v>182</v>
      </c>
      <c r="D475" t="s">
        <v>265</v>
      </c>
      <c r="E475" t="s">
        <v>628</v>
      </c>
      <c r="F475" t="s">
        <v>661</v>
      </c>
      <c r="G475" t="s">
        <v>929</v>
      </c>
      <c r="H475" t="s">
        <v>1049</v>
      </c>
    </row>
    <row r="476" spans="1:8" x14ac:dyDescent="0.25">
      <c r="A476" s="1">
        <v>475</v>
      </c>
      <c r="B476" s="2" t="str">
        <f>HYPERLINK("http://product.dangdang.com/20574334.html", "这样的尾巴可以做什么？")</f>
        <v>这样的尾巴可以做什么？</v>
      </c>
      <c r="C476" t="s">
        <v>183</v>
      </c>
      <c r="D476" t="s">
        <v>205</v>
      </c>
      <c r="E476" t="s">
        <v>629</v>
      </c>
      <c r="F476" t="s">
        <v>774</v>
      </c>
      <c r="G476" t="s">
        <v>942</v>
      </c>
      <c r="H476" t="s">
        <v>1049</v>
      </c>
    </row>
    <row r="477" spans="1:8" x14ac:dyDescent="0.25">
      <c r="A477" s="1">
        <v>476</v>
      </c>
      <c r="B477" s="2" t="str">
        <f>HYPERLINK("http://product.dangdang.com/23590771.html", "小狗安格斯系列(套装共3册)")</f>
        <v>小狗安格斯系列(套装共3册)</v>
      </c>
      <c r="C477" t="s">
        <v>122</v>
      </c>
      <c r="D477" t="s">
        <v>266</v>
      </c>
      <c r="E477" t="s">
        <v>630</v>
      </c>
      <c r="F477" t="s">
        <v>910</v>
      </c>
      <c r="G477" t="s">
        <v>775</v>
      </c>
      <c r="H477" t="s">
        <v>1085</v>
      </c>
    </row>
    <row r="478" spans="1:8" x14ac:dyDescent="0.25">
      <c r="A478" s="1">
        <v>477</v>
      </c>
      <c r="B478" s="2" t="str">
        <f>HYPERLINK("http://product.dangdang.com/26922009.html", "第一次自己睡觉（好孩子修炼手册 套装全4册）――好习惯培养绘本！")</f>
        <v>第一次自己睡觉（好孩子修炼手册 套装全4册）――好习惯培养绘本！</v>
      </c>
      <c r="C478" t="s">
        <v>184</v>
      </c>
      <c r="D478" t="s">
        <v>200</v>
      </c>
      <c r="E478" t="s">
        <v>362</v>
      </c>
      <c r="F478" t="s">
        <v>911</v>
      </c>
      <c r="G478" t="s">
        <v>1046</v>
      </c>
      <c r="H478" t="s">
        <v>1049</v>
      </c>
    </row>
    <row r="479" spans="1:8" x14ac:dyDescent="0.25">
      <c r="A479" s="1">
        <v>478</v>
      </c>
      <c r="B479" s="2" t="str">
        <f>HYPERLINK("http://product.dangdang.com/27862750.html", "嘻哈农场系列（全11册）")</f>
        <v>嘻哈农场系列（全11册）</v>
      </c>
      <c r="C479" t="s">
        <v>31</v>
      </c>
      <c r="D479" t="s">
        <v>203</v>
      </c>
      <c r="E479" t="s">
        <v>282</v>
      </c>
      <c r="F479" t="s">
        <v>659</v>
      </c>
      <c r="G479" t="s">
        <v>927</v>
      </c>
      <c r="H479" t="s">
        <v>1049</v>
      </c>
    </row>
    <row r="480" spans="1:8" x14ac:dyDescent="0.25">
      <c r="A480" s="1">
        <v>479</v>
      </c>
      <c r="B480" s="2" t="str">
        <f>HYPERLINK("http://product.dangdang.com/25163535.html", "狮子王经典故事三部曲（3册）")</f>
        <v>狮子王经典故事三部曲（3册）</v>
      </c>
      <c r="C480" t="s">
        <v>54</v>
      </c>
      <c r="D480" t="s">
        <v>196</v>
      </c>
      <c r="E480" t="s">
        <v>631</v>
      </c>
      <c r="F480" t="s">
        <v>737</v>
      </c>
      <c r="G480" t="s">
        <v>655</v>
      </c>
      <c r="H480" t="s">
        <v>1049</v>
      </c>
    </row>
    <row r="481" spans="1:8" x14ac:dyDescent="0.25">
      <c r="A481" s="1">
        <v>480</v>
      </c>
      <c r="B481" s="2" t="str">
        <f>HYPERLINK("http://product.dangdang.com/25286780.html", "点（2018版）")</f>
        <v>点（2018版）</v>
      </c>
      <c r="C481" t="s">
        <v>46</v>
      </c>
      <c r="D481" t="s">
        <v>209</v>
      </c>
      <c r="E481" t="s">
        <v>632</v>
      </c>
      <c r="F481" t="s">
        <v>650</v>
      </c>
      <c r="G481" t="s">
        <v>674</v>
      </c>
      <c r="H481" t="s">
        <v>1049</v>
      </c>
    </row>
    <row r="482" spans="1:8" x14ac:dyDescent="0.25">
      <c r="A482" s="1">
        <v>481</v>
      </c>
      <c r="B482" s="2" t="str">
        <f>HYPERLINK("http://product.dangdang.com/24178078.html", "菲力的17种情绪")</f>
        <v>菲力的17种情绪</v>
      </c>
      <c r="C482" t="s">
        <v>101</v>
      </c>
      <c r="D482" t="s">
        <v>205</v>
      </c>
      <c r="E482" t="s">
        <v>633</v>
      </c>
      <c r="F482" t="s">
        <v>759</v>
      </c>
      <c r="G482" t="s">
        <v>692</v>
      </c>
      <c r="H482" t="s">
        <v>1055</v>
      </c>
    </row>
    <row r="483" spans="1:8" x14ac:dyDescent="0.25">
      <c r="A483" s="1">
        <v>482</v>
      </c>
      <c r="B483" s="2" t="str">
        <f>HYPERLINK("http://product.dangdang.com/23464322.html", "小真的长头发")</f>
        <v>小真的长头发</v>
      </c>
      <c r="C483" t="s">
        <v>116</v>
      </c>
      <c r="D483" t="s">
        <v>202</v>
      </c>
      <c r="E483" t="s">
        <v>634</v>
      </c>
      <c r="F483" t="s">
        <v>774</v>
      </c>
      <c r="G483" t="s">
        <v>942</v>
      </c>
      <c r="H483" t="s">
        <v>1049</v>
      </c>
    </row>
    <row r="484" spans="1:8" x14ac:dyDescent="0.25">
      <c r="A484" s="1">
        <v>483</v>
      </c>
      <c r="B484" s="2" t="str">
        <f>HYPERLINK("http://product.dangdang.com/25212489.html", "秦文君美绘本.男生贾里套装")</f>
        <v>秦文君美绘本.男生贾里套装</v>
      </c>
      <c r="C484" t="s">
        <v>12</v>
      </c>
      <c r="D484" t="s">
        <v>226</v>
      </c>
      <c r="E484" t="s">
        <v>635</v>
      </c>
      <c r="F484" t="s">
        <v>912</v>
      </c>
      <c r="G484" t="s">
        <v>1037</v>
      </c>
      <c r="H484" t="s">
        <v>1055</v>
      </c>
    </row>
    <row r="485" spans="1:8" x14ac:dyDescent="0.25">
      <c r="A485" s="1">
        <v>484</v>
      </c>
      <c r="B485" s="2" t="str">
        <f>HYPERLINK("http://product.dangdang.com/23720715.html", "小鳄鱼的糖果牙齿：孩子不爱刷牙，怎么办？（精装绘本）")</f>
        <v>小鳄鱼的糖果牙齿：孩子不爱刷牙，怎么办？（精装绘本）</v>
      </c>
      <c r="C485" t="s">
        <v>168</v>
      </c>
      <c r="D485" t="s">
        <v>237</v>
      </c>
      <c r="E485" t="s">
        <v>636</v>
      </c>
      <c r="F485" t="s">
        <v>890</v>
      </c>
      <c r="G485" t="s">
        <v>942</v>
      </c>
      <c r="H485" t="s">
        <v>1080</v>
      </c>
    </row>
    <row r="486" spans="1:8" x14ac:dyDescent="0.25">
      <c r="A486" s="1">
        <v>485</v>
      </c>
      <c r="B486" s="2" t="str">
        <f>HYPERLINK("http://product.dangdang.com/26489306.html", "最美的幼儿文学（全4册）")</f>
        <v>最美的幼儿文学（全4册）</v>
      </c>
      <c r="C486" t="s">
        <v>185</v>
      </c>
      <c r="D486" t="s">
        <v>208</v>
      </c>
      <c r="E486" t="s">
        <v>637</v>
      </c>
      <c r="F486" t="s">
        <v>739</v>
      </c>
      <c r="G486" t="s">
        <v>952</v>
      </c>
      <c r="H486" t="s">
        <v>1049</v>
      </c>
    </row>
    <row r="487" spans="1:8" x14ac:dyDescent="0.25">
      <c r="A487" s="1">
        <v>486</v>
      </c>
      <c r="B487" s="2" t="str">
        <f>HYPERLINK("http://product.dangdang.com/26316113.html", "小小牛顿幼儿馆故事绘本系列（全20册）")</f>
        <v>小小牛顿幼儿馆故事绘本系列（全20册）</v>
      </c>
      <c r="C487" t="s">
        <v>103</v>
      </c>
      <c r="D487" t="s">
        <v>209</v>
      </c>
      <c r="E487" t="s">
        <v>638</v>
      </c>
      <c r="F487" t="s">
        <v>913</v>
      </c>
      <c r="G487" t="s">
        <v>1000</v>
      </c>
      <c r="H487" t="s">
        <v>1053</v>
      </c>
    </row>
    <row r="488" spans="1:8" x14ac:dyDescent="0.25">
      <c r="A488" s="1">
        <v>487</v>
      </c>
      <c r="B488" s="2" t="str">
        <f>HYPERLINK("http://product.dangdang.com/25573171.html", "乐观情绪培养绘本・小鳄鱼相伴成长绘本（全10册）")</f>
        <v>乐观情绪培养绘本・小鳄鱼相伴成长绘本（全10册）</v>
      </c>
      <c r="C488" t="s">
        <v>109</v>
      </c>
      <c r="D488" t="s">
        <v>212</v>
      </c>
      <c r="E488" t="s">
        <v>639</v>
      </c>
      <c r="F488" t="s">
        <v>914</v>
      </c>
      <c r="G488" t="s">
        <v>1047</v>
      </c>
      <c r="H488" t="s">
        <v>1049</v>
      </c>
    </row>
    <row r="489" spans="1:8" x14ac:dyDescent="0.25">
      <c r="A489" s="1">
        <v>488</v>
      </c>
      <c r="B489" s="2" t="str">
        <f>HYPERLINK("http://product.dangdang.com/23578692.html", "台风来了")</f>
        <v>台风来了</v>
      </c>
      <c r="C489" t="s">
        <v>122</v>
      </c>
      <c r="D489" t="s">
        <v>190</v>
      </c>
      <c r="E489" t="s">
        <v>640</v>
      </c>
      <c r="F489" t="s">
        <v>694</v>
      </c>
      <c r="G489" t="s">
        <v>870</v>
      </c>
      <c r="H489" t="s">
        <v>1049</v>
      </c>
    </row>
    <row r="490" spans="1:8" x14ac:dyDescent="0.25">
      <c r="A490" s="1">
        <v>489</v>
      </c>
      <c r="B490" s="2" t="str">
        <f>HYPERLINK("http://product.dangdang.com/25163150.html", "月亮，你好吗――（启发童书馆出品）")</f>
        <v>月亮，你好吗――（启发童书馆出品）</v>
      </c>
      <c r="C490" t="s">
        <v>98</v>
      </c>
      <c r="D490" t="s">
        <v>205</v>
      </c>
      <c r="E490" t="s">
        <v>527</v>
      </c>
      <c r="F490" t="s">
        <v>915</v>
      </c>
      <c r="G490" t="s">
        <v>906</v>
      </c>
      <c r="H490" t="s">
        <v>1049</v>
      </c>
    </row>
    <row r="491" spans="1:8" x14ac:dyDescent="0.25">
      <c r="A491" s="1">
        <v>490</v>
      </c>
      <c r="B491" s="2" t="str">
        <f>HYPERLINK("http://product.dangdang.com/26484271.html", "碟子勺子历险记")</f>
        <v>碟子勺子历险记</v>
      </c>
      <c r="C491" t="s">
        <v>103</v>
      </c>
      <c r="D491" t="s">
        <v>190</v>
      </c>
      <c r="E491" t="s">
        <v>641</v>
      </c>
      <c r="F491" t="s">
        <v>760</v>
      </c>
      <c r="G491" t="s">
        <v>692</v>
      </c>
      <c r="H491" t="s">
        <v>1049</v>
      </c>
    </row>
    <row r="492" spans="1:8" x14ac:dyDescent="0.25">
      <c r="A492" s="1">
        <v>491</v>
      </c>
      <c r="B492" s="2" t="str">
        <f>HYPERLINK("http://product.dangdang.com/25312478.html", "（新版）100层的房子")</f>
        <v>（新版）100层的房子</v>
      </c>
      <c r="C492" t="s">
        <v>26</v>
      </c>
      <c r="D492" t="s">
        <v>204</v>
      </c>
      <c r="E492" t="s">
        <v>288</v>
      </c>
      <c r="F492" t="s">
        <v>768</v>
      </c>
      <c r="G492" t="s">
        <v>768</v>
      </c>
      <c r="H492" t="s">
        <v>1072</v>
      </c>
    </row>
    <row r="493" spans="1:8" x14ac:dyDescent="0.25">
      <c r="A493" s="1">
        <v>492</v>
      </c>
      <c r="B493" s="2" t="str">
        <f>HYPERLINK("http://product.dangdang.com/25072188.html", "他们都看见了一只猫")</f>
        <v>他们都看见了一只猫</v>
      </c>
      <c r="C493" t="s">
        <v>186</v>
      </c>
      <c r="D493" t="s">
        <v>200</v>
      </c>
      <c r="E493" t="s">
        <v>642</v>
      </c>
      <c r="F493" t="s">
        <v>881</v>
      </c>
      <c r="G493" t="s">
        <v>843</v>
      </c>
      <c r="H493" t="s">
        <v>1049</v>
      </c>
    </row>
    <row r="494" spans="1:8" x14ac:dyDescent="0.25">
      <c r="A494" s="1">
        <v>493</v>
      </c>
      <c r="B494" s="2" t="str">
        <f>HYPERLINK("http://product.dangdang.com/25295828.html", "五味太郎四季绘本：全4册 （日本超人气绘本大师五味太郎作品，充分调动孩子想象力）")</f>
        <v>五味太郎四季绘本：全4册 （日本超人气绘本大师五味太郎作品，充分调动孩子想象力）</v>
      </c>
      <c r="C494" t="s">
        <v>187</v>
      </c>
      <c r="D494" t="s">
        <v>213</v>
      </c>
      <c r="E494" t="s">
        <v>367</v>
      </c>
      <c r="F494" t="s">
        <v>916</v>
      </c>
      <c r="G494" t="s">
        <v>750</v>
      </c>
      <c r="H494" t="s">
        <v>1049</v>
      </c>
    </row>
    <row r="495" spans="1:8" x14ac:dyDescent="0.25">
      <c r="A495" s="1">
        <v>494</v>
      </c>
      <c r="B495" s="2" t="str">
        <f>HYPERLINK("http://product.dangdang.com/21086026.html", "糟糕，身上长条纹了！")</f>
        <v>糟糕，身上长条纹了！</v>
      </c>
      <c r="C495" t="s">
        <v>28</v>
      </c>
      <c r="D495" t="s">
        <v>205</v>
      </c>
      <c r="E495" t="s">
        <v>643</v>
      </c>
      <c r="F495" t="s">
        <v>789</v>
      </c>
      <c r="G495" t="s">
        <v>953</v>
      </c>
      <c r="H495" t="s">
        <v>1049</v>
      </c>
    </row>
    <row r="496" spans="1:8" x14ac:dyDescent="0.25">
      <c r="A496" s="1">
        <v>495</v>
      </c>
      <c r="B496" s="2" t="str">
        <f>HYPERLINK("http://product.dangdang.com/25247327.html", "儒勒・凡尔纳科幻绘本系列（精装版）")</f>
        <v>儒勒・凡尔纳科幻绘本系列（精装版）</v>
      </c>
      <c r="C496" t="s">
        <v>12</v>
      </c>
      <c r="D496" t="s">
        <v>195</v>
      </c>
      <c r="E496" t="s">
        <v>644</v>
      </c>
      <c r="F496" t="s">
        <v>917</v>
      </c>
      <c r="G496" t="s">
        <v>1048</v>
      </c>
      <c r="H496" t="s">
        <v>1049</v>
      </c>
    </row>
    <row r="497" spans="1:8" x14ac:dyDescent="0.25">
      <c r="A497" s="1">
        <v>496</v>
      </c>
      <c r="B497" s="2" t="str">
        <f>HYPERLINK("http://product.dangdang.com/25323028.html", "信谊世界精选图画书・下雪天")</f>
        <v>信谊世界精选图画书・下雪天</v>
      </c>
      <c r="C497" t="s">
        <v>12</v>
      </c>
      <c r="D497" t="s">
        <v>193</v>
      </c>
      <c r="E497" t="s">
        <v>645</v>
      </c>
      <c r="F497" t="s">
        <v>918</v>
      </c>
      <c r="G497" t="s">
        <v>953</v>
      </c>
      <c r="H497" t="s">
        <v>1061</v>
      </c>
    </row>
    <row r="498" spans="1:8" x14ac:dyDescent="0.25">
      <c r="A498" s="1">
        <v>497</v>
      </c>
      <c r="B498" s="2" t="str">
        <f>HYPERLINK("http://product.dangdang.com/25306726.html", "信谊世界精选图画书・有些时候，我特别喜欢妈妈")</f>
        <v>信谊世界精选图画书・有些时候，我特别喜欢妈妈</v>
      </c>
      <c r="C498" t="s">
        <v>116</v>
      </c>
      <c r="D498" t="s">
        <v>193</v>
      </c>
      <c r="E498" t="s">
        <v>625</v>
      </c>
      <c r="F498" t="s">
        <v>733</v>
      </c>
      <c r="G498" t="s">
        <v>944</v>
      </c>
      <c r="H498" t="s">
        <v>1061</v>
      </c>
    </row>
    <row r="499" spans="1:8" x14ac:dyDescent="0.25">
      <c r="A499" s="1">
        <v>498</v>
      </c>
      <c r="B499" s="2" t="str">
        <f>HYPERLINK("http://product.dangdang.com/25088473.html", "绘本窗边的小豆豆")</f>
        <v>绘本窗边的小豆豆</v>
      </c>
      <c r="C499" t="s">
        <v>29</v>
      </c>
      <c r="D499" t="s">
        <v>202</v>
      </c>
      <c r="E499" t="s">
        <v>646</v>
      </c>
      <c r="F499" t="s">
        <v>919</v>
      </c>
      <c r="G499" t="s">
        <v>914</v>
      </c>
      <c r="H499" t="s">
        <v>1056</v>
      </c>
    </row>
    <row r="500" spans="1:8" x14ac:dyDescent="0.25">
      <c r="A500" s="1">
        <v>499</v>
      </c>
      <c r="B500" s="2" t="str">
        <f>HYPERLINK("http://product.dangdang.com/27851786.html", "小熊学校（15册）")</f>
        <v>小熊学校（15册）</v>
      </c>
      <c r="C500" t="s">
        <v>31</v>
      </c>
      <c r="D500" t="s">
        <v>196</v>
      </c>
      <c r="E500" t="s">
        <v>554</v>
      </c>
      <c r="F500" t="s">
        <v>920</v>
      </c>
      <c r="G500" t="s">
        <v>960</v>
      </c>
      <c r="H500" t="s">
        <v>1049</v>
      </c>
    </row>
    <row r="501" spans="1:8" x14ac:dyDescent="0.25">
      <c r="A501" s="1">
        <v>500</v>
      </c>
      <c r="B501" s="2" t="str">
        <f>HYPERLINK("http://product.dangdang.com/25155947.html", "启发精选世界优秀畅销绘本：环游世界做苹果派 [3-7岁]")</f>
        <v>启发精选世界优秀畅销绘本：环游世界做苹果派 [3-7岁]</v>
      </c>
      <c r="C501" t="s">
        <v>25</v>
      </c>
      <c r="D501" t="s">
        <v>205</v>
      </c>
      <c r="E501" t="s">
        <v>647</v>
      </c>
      <c r="F501" t="s">
        <v>915</v>
      </c>
      <c r="G501" t="s">
        <v>906</v>
      </c>
      <c r="H501" t="s">
        <v>1049</v>
      </c>
    </row>
  </sheetData>
  <hyperlinks>
    <hyperlink ref="B439" r:id="rId1" tooltip="张大光故事秘方配套绘本第一辑" display="http://product.dangdang.com/23837551.html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ya wang</cp:lastModifiedBy>
  <dcterms:created xsi:type="dcterms:W3CDTF">2019-11-06T08:42:41Z</dcterms:created>
  <dcterms:modified xsi:type="dcterms:W3CDTF">2019-11-06T08:52:13Z</dcterms:modified>
</cp:coreProperties>
</file>