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15" windowWidth="16095" windowHeight="9660"/>
  </bookViews>
  <sheets>
    <sheet name="Sheet1" sheetId="1" r:id="rId1"/>
  </sheets>
  <definedNames>
    <definedName name="_xlnm._FilterDatabase" localSheetId="0" hidden="1">Sheet1!$I$1:$I$501</definedName>
  </definedNames>
  <calcPr calcId="125725"/>
</workbook>
</file>

<file path=xl/calcChain.xml><?xml version="1.0" encoding="utf-8"?>
<calcChain xmlns="http://schemas.openxmlformats.org/spreadsheetml/2006/main">
  <c r="B205" i="1"/>
  <c r="B2"/>
  <c r="B500" l="1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<sst xmlns="http://schemas.openxmlformats.org/spreadsheetml/2006/main" count="3502" uniqueCount="1221">
  <si>
    <t>书名</t>
  </si>
  <si>
    <t>出版时间</t>
  </si>
  <si>
    <t>出版社</t>
  </si>
  <si>
    <t>作者</t>
  </si>
  <si>
    <t>折扣价</t>
  </si>
  <si>
    <t>定价</t>
  </si>
  <si>
    <t>折扣</t>
  </si>
  <si>
    <t>2016-09-15</t>
  </si>
  <si>
    <t>2007-11-01</t>
  </si>
  <si>
    <t>2016-02-01</t>
  </si>
  <si>
    <t>2013-06-01</t>
  </si>
  <si>
    <t>2015-09-01</t>
  </si>
  <si>
    <t>2014-03-01</t>
  </si>
  <si>
    <t>2013-08-01</t>
  </si>
  <si>
    <t>2014-01-12</t>
  </si>
  <si>
    <t>2016-11-01</t>
  </si>
  <si>
    <t>2014-05-01</t>
  </si>
  <si>
    <t>2016-09-01</t>
  </si>
  <si>
    <t>2017-08-01</t>
  </si>
  <si>
    <t>2018-01-01</t>
  </si>
  <si>
    <t>2010-10-01</t>
  </si>
  <si>
    <t>2018-04-01</t>
  </si>
  <si>
    <t>2017-06-01</t>
  </si>
  <si>
    <t>2009-12-01</t>
  </si>
  <si>
    <t>2017-02-01</t>
  </si>
  <si>
    <t>2013-10-01</t>
  </si>
  <si>
    <t>2014-12-01</t>
  </si>
  <si>
    <t>2018-06-01</t>
  </si>
  <si>
    <t>2018-09-01</t>
  </si>
  <si>
    <t>2012-12-01</t>
  </si>
  <si>
    <t>2018-07-01</t>
  </si>
  <si>
    <t>2014-01-01</t>
  </si>
  <si>
    <t>2010-09-01</t>
  </si>
  <si>
    <t>2007-04-01</t>
  </si>
  <si>
    <t>2014-07-01</t>
  </si>
  <si>
    <t>2018-04-20</t>
  </si>
  <si>
    <t>2018-02-01</t>
  </si>
  <si>
    <t>2018-08-17</t>
  </si>
  <si>
    <t>2017-08-31</t>
  </si>
  <si>
    <t>2012-04-01</t>
  </si>
  <si>
    <t>2017-10-01</t>
  </si>
  <si>
    <t>2018-08-01</t>
  </si>
  <si>
    <t>2013-05-01</t>
  </si>
  <si>
    <t>2017-12-18</t>
  </si>
  <si>
    <t>2015-08-10</t>
  </si>
  <si>
    <t>2018-03-20</t>
  </si>
  <si>
    <t>2011-11-15</t>
  </si>
  <si>
    <t>2016-06-30</t>
  </si>
  <si>
    <t>2012-09-01</t>
  </si>
  <si>
    <t>2016-01-01</t>
  </si>
  <si>
    <t>2017-11-01</t>
  </si>
  <si>
    <t>2009-10-01</t>
  </si>
  <si>
    <t>2013-12-01</t>
  </si>
  <si>
    <t>2018-04-23</t>
  </si>
  <si>
    <t>2017-05-01</t>
  </si>
  <si>
    <t>2013-04-01</t>
  </si>
  <si>
    <t>2011-05-01</t>
  </si>
  <si>
    <t>2013-09-01</t>
  </si>
  <si>
    <t>2014-08-01</t>
  </si>
  <si>
    <t>2015-05-01</t>
  </si>
  <si>
    <t>2017-09-01</t>
  </si>
  <si>
    <t>2011-10-01</t>
  </si>
  <si>
    <t>2017-04-01</t>
  </si>
  <si>
    <t>2017-07-01</t>
  </si>
  <si>
    <t>2018-06-03</t>
  </si>
  <si>
    <t>2012-06-01</t>
  </si>
  <si>
    <t>2016-05-01</t>
  </si>
  <si>
    <t>2012-05-01</t>
  </si>
  <si>
    <t>2018-05-01</t>
  </si>
  <si>
    <t>2016-12-01</t>
  </si>
  <si>
    <t>2018-03-01</t>
  </si>
  <si>
    <t>2017-01-01</t>
  </si>
  <si>
    <t>2018-10-26</t>
  </si>
  <si>
    <t>2018-04-11</t>
  </si>
  <si>
    <t>2017-03-01</t>
  </si>
  <si>
    <t>2015-11-01</t>
  </si>
  <si>
    <t>2013-01-01</t>
  </si>
  <si>
    <t>2016-12-20</t>
  </si>
  <si>
    <t>2015-01-01</t>
  </si>
  <si>
    <t>2006-06-01</t>
  </si>
  <si>
    <t>2007-10-15</t>
  </si>
  <si>
    <t>2012-08-01</t>
  </si>
  <si>
    <t>2008-10-01</t>
  </si>
  <si>
    <t>2014-02-01</t>
  </si>
  <si>
    <t>2017-09-10</t>
  </si>
  <si>
    <t>2010-01-01</t>
  </si>
  <si>
    <t>2008-08-01</t>
  </si>
  <si>
    <t>2018-06-06</t>
  </si>
  <si>
    <t>2016-12-21</t>
  </si>
  <si>
    <t>2008-04-01</t>
  </si>
  <si>
    <t>2015-12-01</t>
  </si>
  <si>
    <t>2018-08-14</t>
  </si>
  <si>
    <t>2013-01-15</t>
  </si>
  <si>
    <t>2015-10-01</t>
  </si>
  <si>
    <t>2011-12-01</t>
  </si>
  <si>
    <t>2016-03-01</t>
  </si>
  <si>
    <t>2009-03-01</t>
  </si>
  <si>
    <t>2012-01-01</t>
  </si>
  <si>
    <t>2015-08-01</t>
  </si>
  <si>
    <t>2014-04-01</t>
  </si>
  <si>
    <t>2014-06-01</t>
  </si>
  <si>
    <t>2016-11-03</t>
  </si>
  <si>
    <t>2005-08-01</t>
  </si>
  <si>
    <t>2013-07-01</t>
  </si>
  <si>
    <t>2008-09-01</t>
  </si>
  <si>
    <t>2010-06-01</t>
  </si>
  <si>
    <t>2009-06-01</t>
  </si>
  <si>
    <t>2017-03-17</t>
  </si>
  <si>
    <t>2018-04-12</t>
  </si>
  <si>
    <t>2017-09-18</t>
  </si>
  <si>
    <t>2012-03-01</t>
  </si>
  <si>
    <t>2010-05-01</t>
  </si>
  <si>
    <t>2014-09-01</t>
  </si>
  <si>
    <t>2018-01-29</t>
  </si>
  <si>
    <t>2013-07-22</t>
  </si>
  <si>
    <t>2008-01-01</t>
  </si>
  <si>
    <t>2018-07-10</t>
  </si>
  <si>
    <t>2017-05-09</t>
  </si>
  <si>
    <t>2009-04-01</t>
  </si>
  <si>
    <t>2008-07-01</t>
  </si>
  <si>
    <t>2009-01-01</t>
  </si>
  <si>
    <t>2016-04-01</t>
  </si>
  <si>
    <t>2007-06-01</t>
  </si>
  <si>
    <t>2016-08-09</t>
  </si>
  <si>
    <t>2007-10-23</t>
  </si>
  <si>
    <t>2018-04-18</t>
  </si>
  <si>
    <t>2005-05-01</t>
  </si>
  <si>
    <t>2015-04-01</t>
  </si>
  <si>
    <t>2013-08-08</t>
  </si>
  <si>
    <t>2007-10-01</t>
  </si>
  <si>
    <t>2017-05-10</t>
  </si>
  <si>
    <t>2014-10-01</t>
  </si>
  <si>
    <t>2018-05-30</t>
  </si>
  <si>
    <t>2018-08-15</t>
  </si>
  <si>
    <t>2003-03-01</t>
  </si>
  <si>
    <t>2013-12-13</t>
  </si>
  <si>
    <t>2017-12-01</t>
  </si>
  <si>
    <t>2018-09-30</t>
  </si>
  <si>
    <t>2009-05-01</t>
  </si>
  <si>
    <t>2018-05-10</t>
  </si>
  <si>
    <t>2018-07-30</t>
  </si>
  <si>
    <t>2018-06-25</t>
  </si>
  <si>
    <t>2016-06-10</t>
  </si>
  <si>
    <t>2017-06-15</t>
  </si>
  <si>
    <t>2013-11-01</t>
  </si>
  <si>
    <t>2016-07-15</t>
  </si>
  <si>
    <t>2018-10-01</t>
  </si>
  <si>
    <t>2016-10-01</t>
  </si>
  <si>
    <t>2016-08-01</t>
  </si>
  <si>
    <t>2007-12-01</t>
  </si>
  <si>
    <t>2015-02-01</t>
  </si>
  <si>
    <t>2011-09-01</t>
  </si>
  <si>
    <t>2018-02-03</t>
  </si>
  <si>
    <t>2014-11-01</t>
  </si>
  <si>
    <t>2018-04-28</t>
  </si>
  <si>
    <t>2018-09-28</t>
  </si>
  <si>
    <t>2018-06-13</t>
  </si>
  <si>
    <t>2017-03-02</t>
  </si>
  <si>
    <t>2006-11-01</t>
  </si>
  <si>
    <t>2004-01-01</t>
  </si>
  <si>
    <t>2018-07-05</t>
  </si>
  <si>
    <t>2015-03-01</t>
  </si>
  <si>
    <t>2010-03-01</t>
  </si>
  <si>
    <t>2016-06-01</t>
  </si>
  <si>
    <t>2009-07-01</t>
  </si>
  <si>
    <t>2015-09-17</t>
  </si>
  <si>
    <t>2016-07-01</t>
  </si>
  <si>
    <t>2018-03-08</t>
  </si>
  <si>
    <t>2008-11-01</t>
  </si>
  <si>
    <t>2015-06-01</t>
  </si>
  <si>
    <t>2011-11-01</t>
  </si>
  <si>
    <t>2013-09-09</t>
  </si>
  <si>
    <t>2016-10-10</t>
  </si>
  <si>
    <t>2007-05-01</t>
  </si>
  <si>
    <t>2016-03-03</t>
  </si>
  <si>
    <t>2013-12-05</t>
  </si>
  <si>
    <t>2015-02-06</t>
  </si>
  <si>
    <t>2009-11-01</t>
  </si>
  <si>
    <t>2016-10-26</t>
  </si>
  <si>
    <t>2009-02-01</t>
  </si>
  <si>
    <t>2015-07-01</t>
  </si>
  <si>
    <t>2017-02-16</t>
  </si>
  <si>
    <t>2015-11-25</t>
  </si>
  <si>
    <t>2005-08-09</t>
  </si>
  <si>
    <t>2011-07-01</t>
  </si>
  <si>
    <t>2008-03-01</t>
  </si>
  <si>
    <t>2018-04-10</t>
  </si>
  <si>
    <t>2012-10-01</t>
  </si>
  <si>
    <t>2016-12-02</t>
  </si>
  <si>
    <t>2018-03-31</t>
  </si>
  <si>
    <t>2017-11-21</t>
  </si>
  <si>
    <t>2018-02-20</t>
  </si>
  <si>
    <t>2017-11-17</t>
  </si>
  <si>
    <t>2008-06-01</t>
  </si>
  <si>
    <t>2016-10-07</t>
  </si>
  <si>
    <t>2018-06-12</t>
  </si>
  <si>
    <t>北京联合出版公司</t>
  </si>
  <si>
    <t>贵州人民出版社</t>
  </si>
  <si>
    <t>青岛出版社</t>
  </si>
  <si>
    <t>２１世纪出版社</t>
  </si>
  <si>
    <t>海豚出版社</t>
  </si>
  <si>
    <t>人民邮电出版社</t>
  </si>
  <si>
    <t>南海出版公司</t>
  </si>
  <si>
    <t>新星出版社</t>
  </si>
  <si>
    <t>接力出版社</t>
  </si>
  <si>
    <t>河北教育出版社</t>
  </si>
  <si>
    <t>民主与建设出版社</t>
  </si>
  <si>
    <t>湖南少年儿童出版社</t>
  </si>
  <si>
    <t>北京科学技术出版社</t>
  </si>
  <si>
    <t>湖南少儿出版社</t>
  </si>
  <si>
    <t>天津人民出版社</t>
  </si>
  <si>
    <t>辽宁少年儿童出版社</t>
  </si>
  <si>
    <t>中信出版社</t>
  </si>
  <si>
    <t>二十一世纪出版社</t>
  </si>
  <si>
    <t>明天出版社</t>
  </si>
  <si>
    <t>文汇出版社</t>
  </si>
  <si>
    <t>海燕出版社</t>
  </si>
  <si>
    <t>长江少年儿童出版社</t>
  </si>
  <si>
    <t>吉林美术出版社</t>
  </si>
  <si>
    <t>连环画出版社</t>
  </si>
  <si>
    <t>中国少年儿童出版社</t>
  </si>
  <si>
    <t>安徽少年儿童出版社</t>
  </si>
  <si>
    <t>贵州教育出版社</t>
  </si>
  <si>
    <t>朝华出版社</t>
  </si>
  <si>
    <t>湖北少儿出版社</t>
  </si>
  <si>
    <t>教育科学出版社有限公司</t>
  </si>
  <si>
    <t>新疆青少年出版社</t>
  </si>
  <si>
    <t>福建少年儿童出版社</t>
  </si>
  <si>
    <t>外语教学与研究出版社</t>
  </si>
  <si>
    <t>HarperCollins UK</t>
  </si>
  <si>
    <t>中译出版社</t>
  </si>
  <si>
    <t>湖南少年儿童出版社有限责任公司</t>
  </si>
  <si>
    <t>北京联合出版有限公司</t>
  </si>
  <si>
    <t>国际文化出版公司</t>
  </si>
  <si>
    <t>中国少年儿童新闻出版总社</t>
  </si>
  <si>
    <t>辽宁人民出版社</t>
  </si>
  <si>
    <t>新疆青少年出版社发行部（教辅）</t>
  </si>
  <si>
    <t>少年儿童出版社</t>
  </si>
  <si>
    <t>人民日报出版社</t>
  </si>
  <si>
    <t>湖北美术出版社</t>
  </si>
  <si>
    <t>北京师范大学出版社</t>
  </si>
  <si>
    <t>新世纪出版社</t>
  </si>
  <si>
    <t>上海文化出版社</t>
  </si>
  <si>
    <t>江苏凤凰少年儿童出版社</t>
  </si>
  <si>
    <t>化学工业出版社</t>
  </si>
  <si>
    <t>浙江少年儿童出版社</t>
  </si>
  <si>
    <t>电子工业出版社</t>
  </si>
  <si>
    <t>云南出版集团公司 晨光出版社</t>
  </si>
  <si>
    <t>首都师范大学出版社</t>
  </si>
  <si>
    <t>安徽科学技术出版社</t>
  </si>
  <si>
    <t>国家开放大学出版社</t>
  </si>
  <si>
    <t>天天出版社有限责任公司</t>
  </si>
  <si>
    <t>浙江人民美术出版社</t>
  </si>
  <si>
    <t>北京理工大学出版社</t>
  </si>
  <si>
    <t>江苏美术出版社</t>
  </si>
  <si>
    <t>安徽教育出版社</t>
  </si>
  <si>
    <t>云南科学技术出版社</t>
  </si>
  <si>
    <t>群言出版社</t>
  </si>
  <si>
    <t>新世界出版社</t>
  </si>
  <si>
    <t>江苏少年儿童出版社</t>
  </si>
  <si>
    <t>中国人民大学出版社</t>
  </si>
  <si>
    <t>湖南少年儿童出版社（当当书友会）</t>
  </si>
  <si>
    <t>中国中福会出版社</t>
  </si>
  <si>
    <t>九州出版社</t>
  </si>
  <si>
    <t>河北少年儿童出版社</t>
  </si>
  <si>
    <t>江苏凤凰美术出版社</t>
  </si>
  <si>
    <t>陕西人民出版社</t>
  </si>
  <si>
    <t>上海人民美术出版社</t>
  </si>
  <si>
    <t>重庆出版社</t>
  </si>
  <si>
    <t>新蕾出版社</t>
  </si>
  <si>
    <t>西安交通大学出版社</t>
  </si>
  <si>
    <t>中译出版社（原中国对外翻译出版公司）</t>
  </si>
  <si>
    <t>教育科学出版社</t>
  </si>
  <si>
    <t>上海科学普及出版社</t>
  </si>
  <si>
    <t>中国宇航出版社</t>
  </si>
  <si>
    <t>江苏文艺出版社</t>
  </si>
  <si>
    <t>希望出版社</t>
  </si>
  <si>
    <t>光明日报出版社</t>
  </si>
  <si>
    <t>(美）莱曼・弗兰克・鲍姆，（德）格林兄弟，（丹）安徒生等著，张荣梅 策划，小当当童书馆 出品</t>
  </si>
  <si>
    <t>（荷）阿兰德・丹姆  著，（荷）亚历克斯・沃尔夫  绘，漆仰平，爱桐  译</t>
  </si>
  <si>
    <t>珊蒂克雷文，茱蒂柏斯玛，佩特拉敏特尔（德），安德烈乌斯塔科夫（德）等</t>
  </si>
  <si>
    <t>（法）克利斯提昂 约里波瓦著郑迪蔚译 ,（法）克利斯提昂 艾利施绘</t>
  </si>
  <si>
    <t>高春香，邵敏 著，许明振，李婧 绘</t>
  </si>
  <si>
    <t>[英]罗杰・哈格里维斯　著，童趣出版有限公司 编</t>
  </si>
  <si>
    <t>[日] 中江嘉男 文  [日]上野纪子 图， 爱心树童书  出品</t>
  </si>
  <si>
    <t>［丹］安徒生、[德]格林等著　[意]乌纳、塞尔吉奥、米歇尔、费里等绘  方素珍、崔旭编译 步印童书 出品</t>
  </si>
  <si>
    <t>宫西达也 文/图，杨文 晓晗 译</t>
  </si>
  <si>
    <t>〔英〕安东尼・布朗</t>
  </si>
  <si>
    <t>[美] 艾伦・贝克尔 著， 爱心树童书  出品</t>
  </si>
  <si>
    <t>【美】劳拉・努梅罗夫 著，【美】费利西娅・邦德绘</t>
  </si>
  <si>
    <t>〔美〕大卫・香农David Shannon 文/图</t>
  </si>
  <si>
    <t>（德）格林兄弟 （丹）安徒生 （古希腊）伊索等/原著，(意) 赛琳娜・瑞格里�q等/绘，叶晓雯等译，张荣梅 策划，小当当童书馆 出品</t>
  </si>
  <si>
    <t>（荷兰）马克斯・维尔修思　著</t>
  </si>
  <si>
    <t>（日）岩村和朗</t>
  </si>
  <si>
    <t>〔德〕安娜・鲁斯曼</t>
  </si>
  <si>
    <t>（伊朗）米拦弗特毕　文，（德）沃琪顿　绘，漪然　译</t>
  </si>
  <si>
    <t>著 （日）莳田晋至，译 吴佳芬，绘 （日）长谷川知子</t>
  </si>
  <si>
    <t>郑渊洁 著</t>
  </si>
  <si>
    <t>（日）木村裕一、（日）柳泽幸子 著，（日）江川智�[、福田岩绪、西内俊雄等 绘，彭懿 译，张荣梅 策划，小当当童书馆 出品</t>
  </si>
  <si>
    <t>（英）大卫・麦基</t>
  </si>
  <si>
    <t>郑迪蔚 编译</t>
  </si>
  <si>
    <t>[英]麦克布雷尼 编文；[英]婕朗 绘；梅子涵 译</t>
  </si>
  <si>
    <t>[美]艾瑞克・利温、[美]詹姆斯・迪安 著；彭懿、杨玲玲 译；读客文化 出品</t>
  </si>
  <si>
    <t>（法）玛莉-阿丽娜・巴文　图，（法）克斯多夫・勒・马斯尼　文，  梅莉、梅思繁　等译</t>
  </si>
  <si>
    <t>岩村和朗 著 ,彭懿  译</t>
  </si>
  <si>
    <t>间濑直方 著，彭懿 周龙梅 译</t>
  </si>
  <si>
    <t>文：〔德〕维尔纳霍尔茨瓦特（WernerHolzwarth）　著，方素珍　译</t>
  </si>
  <si>
    <t>郑迪蔚　编译</t>
  </si>
  <si>
    <t>（法）汤米・温格尔(TomiUngerer) 著；程玮方素珍小读客编辑部余治莹张弘张亦琦 译；读客文化 出品</t>
  </si>
  <si>
    <t>文：〔荷兰〕皮姆?范?赫斯特  图：〔荷兰〕妮可?塔斯马</t>
  </si>
  <si>
    <t>（英）史蒂夫・安东尼  著绘</t>
  </si>
  <si>
    <t>詹姆斯・迪安，艾瑞克・利温，金柏莉・迪安 著；彭懿，杨玲玲，常立，余治莹 译；读客文化 出品</t>
  </si>
  <si>
    <t>（伊朗）米兰弗特毕、（英）汤姆・巴贝尔、（英）汤尼・邦宁等</t>
  </si>
  <si>
    <t>（法）法布尔 原著,（日）小林清之介 著,（日）松冈达英，泷波明生，内藤贞夫　等绘， 爱心树童书  出品</t>
  </si>
  <si>
    <t>〔美〕芭芭拉库尼</t>
  </si>
  <si>
    <t>〔美〕玛丽安妮 里奇蒙 北斗童书 出品</t>
  </si>
  <si>
    <t>[日]岩井俊雄</t>
  </si>
  <si>
    <t>【英】保罗布莱特等 著，【英】艾莉森埃奇森　等绘</t>
  </si>
  <si>
    <t>[瑞典]乔治・约翰逊 著；[瑞典]延斯・阿布 绘；王梦达 译；海豚传媒，心喜阅童书 出品</t>
  </si>
  <si>
    <t>艾迪特・史莱博・维克（奥），达格玛・盖斯勒（德）著，张清泉，尔矣 译</t>
  </si>
  <si>
    <t>珊蒂 克雷文，茱蒂 柏斯玛等</t>
  </si>
  <si>
    <t>（日）中川李枝子　文，山胁百合子　图， 爱心树童书  出品</t>
  </si>
  <si>
    <t>（德）克尼斯特 等 著；（法）伊芙・塔勒 等 绘；杨玲玲、彭懿 译</t>
  </si>
  <si>
    <t>[美]埃米.扬　著</t>
  </si>
  <si>
    <t>（美）莱曼・兰克・鲍姆，（德）格林兄弟等 著，张荣梅 策划，小当当童书馆 出品</t>
  </si>
  <si>
    <t>（法）安托南・卢沙尔 著绘；梁珊 译</t>
  </si>
  <si>
    <t>据［法］克利斯提昂约里波瓦同名绘本动画片改编  郑迪蔚 / 编译</t>
  </si>
  <si>
    <t>克利斯提昂・约里波瓦</t>
  </si>
  <si>
    <t>（美）斯凯瑞  编绘，康宁  译</t>
  </si>
  <si>
    <t>（美）苏斯博士 著</t>
  </si>
  <si>
    <t>（比）吉多・范・西纳顿  著</t>
  </si>
  <si>
    <t>（捷）萨塞克　编绘，马爱农　乖译</t>
  </si>
  <si>
    <t>[美]尼古拉斯・艾伦 著；漆仰平 译</t>
  </si>
  <si>
    <t>帕帕尤娜，奥斯兰姆，拉帕塔，德斯特　著，张懿　译</t>
  </si>
  <si>
    <t>〔美〕卡罗尔・罗思，（美）拉申・凯里耶</t>
  </si>
  <si>
    <t>克利斯提昂?约里波瓦 克利斯提昂?艾利施 郑迪蔚/译</t>
  </si>
  <si>
    <t>（美）伊丽莎白・弗迪克等著 陈薇薇、刘宣谷译 步印童书 出品</t>
  </si>
  <si>
    <t>[英]罗伦・乔尔德　等著</t>
  </si>
  <si>
    <t>（美）卡尔森　著，余治莹　译</t>
  </si>
  <si>
    <t>（荷）亚历克斯・沃尔夫  图，（荷）阿兰德・丹姆  文</t>
  </si>
  <si>
    <t>文/图：〔美〕大卫・香农David Shannon</t>
  </si>
  <si>
    <t>克利斯提昂约里波瓦　文  克利斯提昂艾利施　图  郑迪蔚　译</t>
  </si>
  <si>
    <t>吴承恩 著</t>
  </si>
  <si>
    <t>[英]戈尔德萨克 著；[英]斯莫尔曼 绘；柳漾 译；心喜阅童书 出品</t>
  </si>
  <si>
    <t>（日）佐野洋子 著</t>
  </si>
  <si>
    <t>(法) 多米蒂耶・德普雷桑塞  著绘，邢培健  译</t>
  </si>
  <si>
    <t>金柏莉・迪安与詹姆斯・迪安（Kimberly and James Dean） 译者：常立 读客文化 出品</t>
  </si>
  <si>
    <t>（英）大卫・麦基 著；范晓星 译</t>
  </si>
  <si>
    <t>（新西兰）特蕾西莫洛尼 文图 ,萧萍 等译</t>
  </si>
  <si>
    <t>[日]楠茂宣  著，（日）石井圣岳  绘，金海英  译</t>
  </si>
  <si>
    <t>间濑直方</t>
  </si>
  <si>
    <t>中国教育科学研究院学前教育研究中心 编；武建华　王祖民　黄缨　等/绘</t>
  </si>
  <si>
    <t>[日]加古里子、那须正干、关口修等</t>
  </si>
  <si>
    <t>[加] 菲比・吉尔曼 著；宋�� 译</t>
  </si>
  <si>
    <t>[美] 朵琳・克罗宁 著；[美] 哈利・布里斯 绘；陈宏淑 译</t>
  </si>
  <si>
    <t>[日]黑川光广， 爱心树童书  出品</t>
  </si>
  <si>
    <t>中国教育科学研究院早期教育研究中心</t>
  </si>
  <si>
    <t>（法）纳迪娜・布兰－科姆  文，（法）奥利维耶・塔莱克  图，邢培健  译</t>
  </si>
  <si>
    <t>歪歪兔童书馆</t>
  </si>
  <si>
    <t>英国快乐瓢虫出版公司  编著 ; 圣孙鹏译</t>
  </si>
  <si>
    <t>�z日�{马场登 文・图，章斌　等译</t>
  </si>
  <si>
    <t>渡边有一（日） 安娜 沃克（澳）苏西 碧慈尔（斯）等</t>
  </si>
  <si>
    <t>（日）宫西达也 著，米雅　译</t>
  </si>
  <si>
    <t>文 山本直英，绘 佐藤真纪子，译 蒲蒲兰</t>
  </si>
  <si>
    <t>〔美〕布莱恩・弗洛卡 著  袁本阳 译  北斗童书 出品</t>
  </si>
  <si>
    <t>〔美〕莫莉・卞　著</t>
  </si>
  <si>
    <t>（德）安妮・默勒， 爱心树童书  出品</t>
  </si>
  <si>
    <t>（美）理查德斯凯瑞　著，李晓平，张��　译</t>
  </si>
  <si>
    <t>（英）大卫?麦基 著，柳漾 译</t>
  </si>
  <si>
    <t>宫西达也</t>
  </si>
  <si>
    <t>（英）莎伦・瑞特　等著</t>
  </si>
  <si>
    <t>（美）克雷文</t>
  </si>
  <si>
    <t>李欧・李奥尼， 爱心树童书  出品</t>
  </si>
  <si>
    <t>（奥）克里斯蒂娜・诺斯特林格 著，（奥）克里斯蒂安娜・诺斯特林格 绘，张弛 译，张荣梅 策划，小当当童书馆 出品</t>
  </si>
  <si>
    <t>达柯玛尔・盖斯勒 等 著，小萌童书出品，有容书邦 发行</t>
  </si>
  <si>
    <t>麦克格雷涅茨 著</t>
  </si>
  <si>
    <t>高洪波等 著</t>
  </si>
  <si>
    <t>（英）约翰・A.罗 等著 （澳）罗伯特・英潘 等绘 方素珍，李剑敏 等译</t>
  </si>
  <si>
    <t>大卫・香农， 爱心树童书  出品</t>
  </si>
  <si>
    <t>米切尔.恩德，文，[德] 曼弗德雷.施吕特，图 著</t>
  </si>
  <si>
    <t>文：（日）季巳明代 著  图：（日）长谷川香子 绘</t>
  </si>
  <si>
    <t>【美】玛格丽特・怀兹・布朗/著  【美】卡林・伯杰 等/绘　海豚传媒/编</t>
  </si>
  <si>
    <t>〔英〕安东尼・布朗　著</t>
  </si>
  <si>
    <t>（日）加古里子 著，（日）猿渡静子 译， 爱心树童书  出品</t>
  </si>
  <si>
    <t>布克布克／著绘</t>
  </si>
  <si>
    <t>（英）本尼迪克特・布拉瑟韦特  文， 杨玲玲、彭懿　译</t>
  </si>
  <si>
    <t>(澳) 珍・戈德温、(澳) 迈克尔・瓦格纳 文，(加) 安德鲁・乔伊纳 图，方素珍 译，张荣梅 策划，小当当童书馆 出品</t>
  </si>
  <si>
    <t>（荷）马克思 维尔修斯</t>
  </si>
  <si>
    <t>(美)凯萨兹  著，范晓星  译</t>
  </si>
  <si>
    <t>［美］伯纳德・韦伯， 爱心树童书  出品</t>
  </si>
  <si>
    <t>塞尔日・布洛克</t>
  </si>
  <si>
    <t>莫・威廉斯　文/图，漪然　译</t>
  </si>
  <si>
    <t>蒂莫西・纳普曼、萨拉・沃伯顿等 著；袁艺航 译</t>
  </si>
  <si>
    <t>(英)艾伦 著；李小强 译</t>
  </si>
  <si>
    <t>[美] 艾瑞克・利温  [美]詹姆斯・迪安 著；彭懿，杨玲玲 译；读客文化 出品</t>
  </si>
  <si>
    <t>（美）珊蒂 克雷文 等  著，（美）茱蒂 柏斯玛等  绘，刘敏 译</t>
  </si>
  <si>
    <t>文/图：〔英〕托尼?罗斯</t>
  </si>
  <si>
    <t>(美)罗伯特・伯利 文 ，(美)温德尔・迈纳 图，张荣梅 策划，小当当童书馆 出品</t>
  </si>
  <si>
    <t>久世早苗 著； 荀颖 译</t>
  </si>
  <si>
    <t>（美）扬　文图，柯倩华　译</t>
  </si>
  <si>
    <t>(美) 卡尔</t>
  </si>
  <si>
    <t>作者:乔安娜柯尔 著，布鲁斯迪根 绘，汪晓英 译</t>
  </si>
  <si>
    <t>熊亮，果麦文化 出品</t>
  </si>
  <si>
    <t>:(美) 卡尔</t>
  </si>
  <si>
    <t>（美）史蒂芬柯洛</t>
  </si>
  <si>
    <t>高洪波 金波 葛冰 等著；王���� 等绘</t>
  </si>
  <si>
    <t>文/图：大卫・香农David Shannon</t>
  </si>
  <si>
    <t>（德）格林兄弟，（丹）安徒生 等著，张荣梅 策划，小当当童书馆 出品</t>
  </si>
  <si>
    <t>金柏莉・迪安与詹姆斯・迪安（Kimberly and James Dean） 译 者：常立、余治莹 读客文化 出品</t>
  </si>
  <si>
    <t>(美)赫德 绘 (美)布朗 编文</t>
  </si>
  <si>
    <t>王早早</t>
  </si>
  <si>
    <t>(比) 帕特里克・贝尔著 ; (比) 克 洛迪娅・别林斯基绘 张婧译</t>
  </si>
  <si>
    <t>金柏莉・迪安与詹姆斯・迪安（Kimberly and James Dean） 著；常立、余治莹 译；读客文化 出品</t>
  </si>
  <si>
    <t>（荷）马克斯 维尔修斯  著</t>
  </si>
  <si>
    <t>（日）筒井赖子 著，（日）林明子 绘，彭懿 季颖　译， 爱心树童书  出品</t>
  </si>
  <si>
    <t>�酌� 绘 [英]西恩・泰勒 著， 爱心树童书  出品</t>
  </si>
  <si>
    <t>[德] 达柯玛尔・盖斯勒 等 著，小萌童书出品，有容书邦 发行</t>
  </si>
  <si>
    <t>（日）柳生弦一郎， 加古里子 等著， 王维幸 译， 爱心树童书  出品</t>
  </si>
  <si>
    <t>[新西兰]特蕾西・莫洛尼/著，萧萍、萧晶/译</t>
  </si>
  <si>
    <t>（日）酒井驹子 著  著，彭懿  译， 爱心树童书  出品</t>
  </si>
  <si>
    <t>[比] 马里奥?拉莫  著，刘明　译</t>
  </si>
  <si>
    <t>（日） 铃木典丈  文图，彭懿 译</t>
  </si>
  <si>
    <t>（美）谢尔・希尔弗斯坦  著绘， 爱心树童书  出品</t>
  </si>
  <si>
    <t>文：〔英〕安东尼布朗</t>
  </si>
  <si>
    <t>夏娃・埃尔曼；阿德琳・沙尔诺</t>
  </si>
  <si>
    <t>（韩）杨泰锡著</t>
  </si>
  <si>
    <t>［德］达妮拉・库洛特 文/图  方素珍 译</t>
  </si>
  <si>
    <t>(法) 汤米・温格尔  著绘，冯楚�j  译</t>
  </si>
  <si>
    <t>[法]克里斯蒂娜・施耐德/著， [法]埃尔韦・皮内尔/绘，刘春艳/译</t>
  </si>
  <si>
    <t>[美]弗雷德马塞利诺 图，[美]马尔科姆阿瑟 英译，杨玲玲 彭懿 中译</t>
  </si>
  <si>
    <t>(美)麦克洛斯基</t>
  </si>
  <si>
    <t>故宫博物院宣传教育部</t>
  </si>
  <si>
    <t>（法）泰马克・泰勒  文，（法）海贝卡・朵特梅  图，吕娟  译</t>
  </si>
  <si>
    <t>(加)吉尔曼</t>
  </si>
  <si>
    <t>[美] 玛格丽特・怀兹・布朗 著；[美] 克雷门・赫德 绘；黄�i毓 译</t>
  </si>
  <si>
    <t>谢尔・希尔弗斯坦， 爱心树童书  出品</t>
  </si>
  <si>
    <t>王早早　著文，黄弛衡　绘图</t>
  </si>
  <si>
    <t>（德）格林兄弟，（法）夏尔・佩罗等 著，张荣梅 策划，小当当童书馆 出品</t>
  </si>
  <si>
    <t>瑞贝卡・帕特 著，孙昱 译</t>
  </si>
  <si>
    <t>[日] 木村裕一 著，[日] 黑川光广 绘，心喜阅童书 出品</t>
  </si>
  <si>
    <t>（德）格林兄弟，（丹）安徒生等 著，张荣梅 策划，小当当童书馆 出品</t>
  </si>
  <si>
    <t>[美] 大卫?威斯纳/著</t>
  </si>
  <si>
    <t>利奥・巴斯卡利亚　著，任溶溶　译， 爱心树童书  出品</t>
  </si>
  <si>
    <t>（英）奥德利牧师　著</t>
  </si>
  <si>
    <t>（美）大卫・香农 著， 爱心树童书  出品</t>
  </si>
  <si>
    <t>(丹)安徒生 等著； (奥)莉丝白・茨威格 绘；叶君健、杨武能、吴钧陶 等译</t>
  </si>
  <si>
    <t>埃尔维・杜莱 文/图</t>
  </si>
  <si>
    <t>（德）达妮拉・库洛特</t>
  </si>
  <si>
    <t>（美）温特斯　文，（美）卡彭特　图，林良　译</t>
  </si>
  <si>
    <t>［荷］图恩・特勒根 汉斯・哈赫恩 等文 ［荷］彼得・庞蒂亚克 ［比］格尔达・登多芬 等图</t>
  </si>
  <si>
    <t>麦克?格雷涅茨</t>
  </si>
  <si>
    <t>（日）田村茂　文/图，蒲蒲兰　译</t>
  </si>
  <si>
    <t>(英)婕朗 绘;(爱尔兰)山姆.麦克布雷尼 文</t>
  </si>
  <si>
    <t>〔英〕伯宁罕　著，林良　译</t>
  </si>
  <si>
    <t>（美）斯凯瑞　著，康宁　译</t>
  </si>
  <si>
    <t>（瑞典）托马斯・蒂德霍尔姆 著，（瑞典）安娜－克拉拉・蒂德霍尔姆 绘，小培 译</t>
  </si>
  <si>
    <t>[美]佩吉・拉特曼/文・图，爱心树　译， 爱心树童书  出品</t>
  </si>
  <si>
    <t>（英）弗兰恩・普雷斯顿-甘农</t>
  </si>
  <si>
    <t>[美] 艾诺・洛贝尔 著；潘人木，党英台 译</t>
  </si>
  <si>
    <t>萧红</t>
  </si>
  <si>
    <t>（美）路德维格・贝梅尔曼斯（Ludwig Bemelmans） 著</t>
  </si>
  <si>
    <t>（美）简・约伦 著；（美）马克・蒂格 绘；宁宇 译</t>
  </si>
  <si>
    <t>(美)穆</t>
  </si>
  <si>
    <t>埃尔维・杜莱 著，蒲蒲兰 译</t>
  </si>
  <si>
    <t>[法]瑟努斯  著，[法]尔纳  绘，吴雨娜  译</t>
  </si>
  <si>
    <t>托德・帕尔</t>
  </si>
  <si>
    <t>［法］伊莎贝拉　等著 ，［法］康康公主　绘，黄小涂， 张小言　译</t>
  </si>
  <si>
    <t>[美]玛莉布雷比 文 , [美]克里斯K.索恩皮 图 , 梅子涵 译</t>
  </si>
  <si>
    <t>【英】特蕾西・科德里 等/文  【英】艾莉森・埃奇森 等/图罗玲  等/译</t>
  </si>
  <si>
    <t>（阿根廷）罗琳娜・斯密诺维奇　等文・图，林昕　等译</t>
  </si>
  <si>
    <t>著 大西悟，译 蒲蒲兰</t>
  </si>
  <si>
    <t>〔美〕大卫威斯纳David Wiesner</t>
  </si>
  <si>
    <t>英〕安东尼?布朗</t>
  </si>
  <si>
    <t>五味太郎</t>
  </si>
  <si>
    <t>作者:余丽琼　文，朱成梁　绘</t>
  </si>
  <si>
    <t>【捷克】兹德内克・米勒</t>
  </si>
  <si>
    <t>张玲玲 著，刘宗慧 图</t>
  </si>
  <si>
    <t>江通动漫 著，童趣出版有限公司 编</t>
  </si>
  <si>
    <t>[日]五味太郎 著/绘；心喜阅童书出品；</t>
  </si>
  <si>
    <t>奥黛莉・潘恩</t>
  </si>
  <si>
    <t>[加] 罗伯特・蒙施 著；迈克尔・马奇克，迈克・博尔特 绘</t>
  </si>
  <si>
    <t>五味太郎 著， 爱心树童书  出品</t>
  </si>
  <si>
    <t>（挪）埃纳尔?厄维尔恩 等 著 （挪）欧伊文?托尔塞特 等 绘              方琪等 译</t>
  </si>
  <si>
    <t>方素珍</t>
  </si>
  <si>
    <t>宫西达也 文・图， 王志庚 译</t>
  </si>
  <si>
    <t>玛格丽特・怀兹・布朗</t>
  </si>
  <si>
    <t>（美）麦卡利  著，（美）麦卡利  绘，孙晴峰  译</t>
  </si>
  <si>
    <t>（日）深见春夫</t>
  </si>
  <si>
    <t>文/图：赖马</t>
  </si>
  <si>
    <t>（加拿大）玛秋莎・帕基　等文；（加拿大）琳妮・弗兰森　等图；萧晶　等译</t>
  </si>
  <si>
    <t>（日）深见春夫　著/绘，彭懿　译</t>
  </si>
  <si>
    <t>（日）铃木典丈 文图，彭懿  译</t>
  </si>
  <si>
    <t>（英）布朗  著，（英）布朗  绘，柯倩华  译</t>
  </si>
  <si>
    <t>（法）玛莉-阿丽娜・巴文　图，（法）克斯多夫・勒・马斯尼　文，梅莉　译</t>
  </si>
  <si>
    <t>宫西达也 著，杨文 译</t>
  </si>
  <si>
    <t>[英]加比戈尔德萨克 著；[英]史蒂夫斯莫尔曼 绘；陶雪蕾，朱雯霏 译；心喜阅童书 出品；</t>
  </si>
  <si>
    <t>(日）相原博之 著，彭懿 译，童趣出版有限公司 编</t>
  </si>
  <si>
    <t>贝西・艾芙瑞（Betsy Everitt） 著；柯倩华 译</t>
  </si>
  <si>
    <t>[美]马特・德拉培尼亚（Matt de la Pe?a） 著;[美]克里斯蒂安・鲁滨逊（Christian Robinson） 绘;方素珍 译</t>
  </si>
  <si>
    <t>伊东宽 文/图，蒲蒲兰 译</t>
  </si>
  <si>
    <t>（美）维吉尼亚・李・伯顿 著 ，阿甲 译， 爱心树童书  出品</t>
  </si>
  <si>
    <t>[日]伴朋子</t>
  </si>
  <si>
    <t>文 山本直英，图 佐藤真纪子，译 蒲蒲兰</t>
  </si>
  <si>
    <t>【比】吉多・范・西纳顿 著/绘 金波 高洪波 白冰 葛冰 刘丙钧 译创</t>
  </si>
  <si>
    <t>乔・奥康纳，南希・L.夏普 等 著，  亨利・佩恩，克里斯・L.德马雷斯特 等 绘，彭懿，杨玲玲 等 译，童趣出版有限公司 编</t>
  </si>
  <si>
    <t>（英）唐纳森  文，（德）舍夫勒  图，任溶溶  译</t>
  </si>
  <si>
    <t>[美] 约翰・罗科 文/图，任溶溶　译</t>
  </si>
  <si>
    <t>[丹麦]迈普里斯?安徒生/文  [丹麦]叶世邦?杜拉航/ 图 王  芳/译</t>
  </si>
  <si>
    <t>[法]塞尔日・布洛克</t>
  </si>
  <si>
    <t>（美）伯纳德・韦伯 著   著，赵建新 译</t>
  </si>
  <si>
    <t>【瑞士】马克斯 菲斯特</t>
  </si>
  <si>
    <t>（英）迈克奥里斯特 著，海拉德 等绘，任溶溶、漆仰平 等译</t>
  </si>
  <si>
    <t>克里斯托夫・格莱兹</t>
  </si>
  <si>
    <t>(美)威斯纳</t>
  </si>
  <si>
    <t>伊东宽 图/文，蒲蒲兰　译</t>
  </si>
  <si>
    <t>薇拉・威廉斯 著；柯倩华 译</t>
  </si>
  <si>
    <t>（日）筒井赖子，（日）林明子　著，彭懿　译， 爱心树童书  出品</t>
  </si>
  <si>
    <t>[美]菲利斯・格萨托 等著 [美]戴维・沃克 等绘 刘勇军 译</t>
  </si>
  <si>
    <t>（美）朵琳克罗宁 文,贝西赖文 图,漪然  译</t>
  </si>
  <si>
    <t>文/图：〔美〕David Shannon</t>
  </si>
  <si>
    <t>（美）香农　著，黄筱茵　译</t>
  </si>
  <si>
    <t>�i田澄子 著 冈部理香 绘</t>
  </si>
  <si>
    <t>（美）E.B.怀特 文 （英）玛吉・基恩 图， 爱心树童书  出品</t>
  </si>
  <si>
    <t>昆廷・布莱克，杨志成，茱莉亚・唐纳森，米歇尔・奎瓦斯</t>
  </si>
  <si>
    <t>西村敏雄　著，袁秀敏　译</t>
  </si>
  <si>
    <t>[西班牙] 安娜・耶纳斯 著</t>
  </si>
  <si>
    <t>文/图：（日）宫西达也</t>
  </si>
  <si>
    <t>（美）威廉・乔伊斯 文，（美）威廉・乔伊斯、乔・布鲁姆 图， 王林 译</t>
  </si>
  <si>
    <t>(美) 阿伦・雷诺兹　著， (美) 彼得・布朗　绘，杨玲玲，彭懿　译</t>
  </si>
  <si>
    <t>[日]新美南吉・著　[日]太田大八等 绘,林静　译，双螺旋童书馆 出品</t>
  </si>
  <si>
    <t>莉兹・克里莫/著，海豚传媒出品</t>
  </si>
  <si>
    <t>【美】梅根・米勒著</t>
  </si>
  <si>
    <t>安东尼・布朗 绘；佘治莹 译</t>
  </si>
  <si>
    <t>（瑞士）弗利克斯　编绘</t>
  </si>
  <si>
    <t>【英】彼得?本特利 著  【英】路易丝・康维 绘</t>
  </si>
  <si>
    <t>（新西兰）朗达阿米塔奇  文；（澳大利亚）大卫阿米塔奇 图；孙淇 译</t>
  </si>
  <si>
    <t>克利斯提昂・约里波瓦　文</t>
  </si>
  <si>
    <t>（瑞士）热尔马诺・祖罗  文，（瑞士）阿尔贝蒂娜  图，邢培健  译</t>
  </si>
  <si>
    <t>[巴西]埃利安多・罗恰 著，[巴西]保罗・瑟米 绘 ，彭懿 杨玲玲 译</t>
  </si>
  <si>
    <t>柳濑嵩 著；小博集出品</t>
  </si>
  <si>
    <t>（英）奥拉姆  著，（日）北村悟  绘，柯倩华  译</t>
  </si>
  <si>
    <t>〔加〕詹妮弗・劳埃德　著</t>
  </si>
  <si>
    <t>（以色列）保罗・候尔 (Paul Kor) 著；读客文化 出品</t>
  </si>
  <si>
    <t>苏珊・华莱 著</t>
  </si>
  <si>
    <t>解旭华</t>
  </si>
  <si>
    <t>（美）凯洛格　著，彭懿　译</t>
  </si>
  <si>
    <t>[美] 夏洛特・左罗托夫 著；[意] 斯蒂芬诺・维塔 绘；陈丹燕 译</t>
  </si>
  <si>
    <t>谢尔・希尔弗斯坦 著</t>
  </si>
  <si>
    <t>[丹麦]科尔斯滕・罗格德</t>
  </si>
  <si>
    <t>［美］南茜.威拉德，杰里.平克尼</t>
  </si>
  <si>
    <t>[日]土屋富士夫 文／图</t>
  </si>
  <si>
    <t>(日) 林木林、 宫本忠夫 译：赵玉皎</t>
  </si>
  <si>
    <t>[法] 维尔日妮 莫尔冈</t>
  </si>
  <si>
    <t>（希腊）安东尼斯・帕帕塞奥多罗</t>
  </si>
  <si>
    <t>（美）艾伦・贝克尔 著， 爱心树童书  出品</t>
  </si>
  <si>
    <t>苏菲・派普尔 著</t>
  </si>
  <si>
    <t>（日）松井纪子　著，金海英　译</t>
  </si>
  <si>
    <t>(意)妮可莱塔・科斯塔  著，黄鑫  译</t>
  </si>
  <si>
    <t>霍利?霍比</t>
  </si>
  <si>
    <t>亚当・赖豪普特 著，马修・福赛思 绘，余治莹 译</t>
  </si>
  <si>
    <t>文亨具　策划</t>
  </si>
  <si>
    <t>（美）麦基　著，（加）雷诺兹　绘，安妮宝贝　译， 爱心树童书  出品</t>
  </si>
  <si>
    <t>（英）布莱克 著 ，（德）舍夫勒 绘 ，邢培健 译， 爱心树童书  出品</t>
  </si>
  <si>
    <t>（畅销韩国的成长指导书，帮小朋友学会正确看待和调节负面情绪，对抗逆境和挫折，集聚成长的信心和力量！）</t>
  </si>
  <si>
    <t>袁晓峰 文     顾强龄 图</t>
  </si>
  <si>
    <t>（比）贝约 著；徐颖、黄凌霞 译</t>
  </si>
  <si>
    <t>〔俄罗斯〕伊戈尔・欧尼科夫 著，沈念驹 译  北斗童书 出品</t>
  </si>
  <si>
    <t>[美]莫・威廉斯</t>
  </si>
  <si>
    <t>[法]劳伦斯・萨隆 著，小萌童书出品，有容书邦 发行</t>
  </si>
  <si>
    <t>【韩】白希那  著 明书  译</t>
  </si>
  <si>
    <t>（美）亨克斯（Henkes，K）　文图，方素珍　译</t>
  </si>
  <si>
    <t>[日]长新太</t>
  </si>
  <si>
    <t>（美）奥尔斯伯格　著，杨玲玲，彭懿　译</t>
  </si>
  <si>
    <t>波・R・汉伯格</t>
  </si>
  <si>
    <t>（德）莱德尔　著，莎茵博格　绘，孔杰　译</t>
  </si>
  <si>
    <t>蒲松龄/原著　施大畏等/绘画　马兰等/改编</t>
  </si>
  <si>
    <t>（日）竹下文子　著，（日）铃木守　绘，彭懿　译</t>
  </si>
  <si>
    <t>【日】熊田千佳慕 著</t>
  </si>
  <si>
    <t>（美）克罗格特・约翰逊</t>
  </si>
  <si>
    <t>（美）维拉里.格巴契夫　著，王坤　译，（美）维拉里.格巴契夫　绘</t>
  </si>
  <si>
    <t>[英] 佩特・哈群斯 著</t>
  </si>
  <si>
    <t>(美) 玛格丽特・怀兹・布朗</t>
  </si>
  <si>
    <t>胡志明</t>
  </si>
  <si>
    <t>【日】安野光雅  编</t>
  </si>
  <si>
    <t>于平 任凭</t>
  </si>
  <si>
    <t>（美）莫・威廉斯 著</t>
  </si>
  <si>
    <t>［比利时］赛尔菲亚范登海德  文 ，［荷兰］郑宗琼  图 ， 孙鹏 译</t>
  </si>
  <si>
    <t>（英）杰兹・阿波罗   著    绿绮 译 凤凰阿歇特</t>
  </si>
  <si>
    <t>宫西达也 著， 爱心树童书  出品</t>
  </si>
  <si>
    <t>（美）爱德华?恩贝尔利　著，余治莹　译</t>
  </si>
  <si>
    <t>海豚传媒</t>
  </si>
  <si>
    <t>詹姆斯・迪安，艾瑞克・利温，金柏莉・迪安 著；彭懿、杨玲玲、常立、余治莹 译；读客文化 出品</t>
  </si>
  <si>
    <t>米切尔・恩德</t>
  </si>
  <si>
    <t>周壑洋</t>
  </si>
  <si>
    <t>维尔修思（Velthuijs,M.） 编绘，曾齐 译</t>
  </si>
  <si>
    <t>（法）马格达莱纳  文，(法) 洛朗・里夏尔  图，邢培健  译</t>
  </si>
  <si>
    <t>[法] 克雷芒蒂娜・苏黛/编   [法]沙丽娜・皮卡尔/绘 译者：王伶，双螺旋童书馆 出品</t>
  </si>
  <si>
    <t>著 周翔</t>
  </si>
  <si>
    <t>(德) 玛笛亚斯・ 约特克著 ;陈琦译.</t>
  </si>
  <si>
    <t>文/图：〔美〕大卫香农</t>
  </si>
  <si>
    <t>（美）李奥尼　著，彭懿　译</t>
  </si>
  <si>
    <t>[英]潘妮・戴尔</t>
  </si>
  <si>
    <t>[法]巴鲁　文图，某小丫　译</t>
  </si>
  <si>
    <t>（韩）朴洙贤 著，张荣梅 策划，小当当童书馆 出品</t>
  </si>
  <si>
    <t>凯瑟琳?霍拉伯德（文）海伦�q克雷格（图）</t>
  </si>
  <si>
    <t>(美)克罗宁 著;(美)布里斯 绘</t>
  </si>
  <si>
    <t>（法） 汤米・温格尔 著，蒲蒲兰 译</t>
  </si>
  <si>
    <t>(美)谢尔.希尔弗斯坦 编绘</t>
  </si>
  <si>
    <t>（美）约翰逊 著，孙晓娜 译</t>
  </si>
  <si>
    <t>[美] 索尔奇・尼克・利奥德哈斯 著；[美] 诺尼・霍格罗金 绘</t>
  </si>
  <si>
    <t>[日]五味太郎　文/图,黄帆　译</t>
  </si>
  <si>
    <t>[日]武鹿悦子等  著；[日]牧野铃子等  绘；蔡鸣雁  译</t>
  </si>
  <si>
    <t>（美）马丁（Martin，J.B.）文，（美）阿扎里安（Azarian，M.） 图，柯倩华  译</t>
  </si>
  <si>
    <t>李瑾伦 著</t>
  </si>
  <si>
    <t>宫西达也　著</t>
  </si>
  <si>
    <t>(法) 安・居特曼</t>
  </si>
  <si>
    <t>（美）谢斯卡 文，（美）史密斯 图</t>
  </si>
  <si>
    <t>伊恩・福尔克纳 著；郝广才 译</t>
  </si>
  <si>
    <t>安德烈・德昂 著；余治莹 译</t>
  </si>
  <si>
    <t>克利斯提昂?约里波瓦 克利斯提昂?艾利施</t>
  </si>
  <si>
    <t>（美）贝梅尔曼斯　著绘，杨晴川　译</t>
  </si>
  <si>
    <t>（美）彼得・史比尔　著，李威　译</t>
  </si>
  <si>
    <t>〔德〕安娜?鲁斯曼</t>
  </si>
  <si>
    <t>[荷兰] 玛丽斯・范德・韦尔 北斗童书 出品</t>
  </si>
  <si>
    <t>［日］田岛征彦  译 者 李秀芬 编 译 浪花朵朵童书</t>
  </si>
  <si>
    <t>（英）柏林罕　编绘，党英台　译</t>
  </si>
  <si>
    <t>(英)弗兰恩・普雷斯顿-甘农 (Frann Preston-Gannon) 著，余治莹 译，读客图书 出品</t>
  </si>
  <si>
    <t>施大畏等</t>
  </si>
  <si>
    <t>安房直子  著，彭懿  译，小峰由三、早川纯子、味户桂子、山本孝、广川沙映子  图</t>
  </si>
  <si>
    <t>[法] 埃尔维杜莱 著，青豆童书馆 陈小齐 译</t>
  </si>
  <si>
    <t>（比）吉贝尔德莱雅</t>
  </si>
  <si>
    <t>于虹呈</t>
  </si>
  <si>
    <t>（日） 宫西达也 著,(日) 宫西达也 绘 , 杨文 译</t>
  </si>
  <si>
    <t>[德]尤塔・保尔</t>
  </si>
  <si>
    <t>[日]安野光雅　等著，艾茗 译，双螺旋童书馆 出品</t>
  </si>
  <si>
    <t>向华　改编，绘本创作工作室　绘</t>
  </si>
  <si>
    <t>[日]长谷川义史 文图</t>
  </si>
  <si>
    <t>文/（韩）李圭喜   图/（韩）李荣勋</t>
  </si>
  <si>
    <t>（美）马丁　著；（美）卡尔　绘；李坤珊　译</t>
  </si>
  <si>
    <t>（英）克里斯・沃梅尔 文/图，常立 译</t>
  </si>
  <si>
    <t>[英]伊恩?威柏</t>
  </si>
  <si>
    <t>（英）英拉克（Clarke,J.），（英）科特（Cort,B.）　图，金波　审译</t>
  </si>
  <si>
    <t>【日】渡边有一 文图 余立涛 译</t>
  </si>
  <si>
    <t>杨永青</t>
  </si>
  <si>
    <t>【日]】竹下文子 文；铃木守 图</t>
  </si>
  <si>
    <t>[英] 海伦・库柏，文・图 著；柯倩华 译</t>
  </si>
  <si>
    <t>彭懿 文，九儿 图</t>
  </si>
  <si>
    <t>（美）左罗托夫　编文；（意）维塔　绘；陈丹燕　译</t>
  </si>
  <si>
    <t>〔法〕艾瑞克・巴图／著，第五婷婷／译</t>
  </si>
  <si>
    <t>律豆博士</t>
  </si>
  <si>
    <t>（韩）杨泰锡著  （韩）全炳俊绘</t>
  </si>
  <si>
    <t>（日）坂崎千春/文・图 林静/译</t>
  </si>
  <si>
    <t>文/图：（日）宫西达也  著，陈珊珊  译者</t>
  </si>
  <si>
    <t>[美]玛格莉特・怀兹・布朗 [日]坪井郁美 文  , [日]林明子  图</t>
  </si>
  <si>
    <t>[美] 戴夫・皮尔奇</t>
  </si>
  <si>
    <t>詹姆斯・梅修</t>
  </si>
  <si>
    <t>叶露盈</t>
  </si>
  <si>
    <t>（英）梅修  等著，王宇丹  等译</t>
  </si>
  <si>
    <t>[美]简・尼尔森 著， [美]比尔・肖尔 绘，张宏武  译</t>
  </si>
  <si>
    <t>松冈达英　著，松村由美子　编</t>
  </si>
  <si>
    <t>（澳）瓦莱丽・托马斯 著；（英）科奇・保罗 绘；任溶溶 译</t>
  </si>
  <si>
    <t>（日）末吉晓子　著，（日）林明子　绘，彭懿　译</t>
  </si>
  <si>
    <t>[美]萝伦卡斯提罗　著，方素珍　译</t>
  </si>
  <si>
    <t>罗伦斯・安荷特，凯瑟琳・安荷特</t>
  </si>
  <si>
    <t>[英]安杰拉・迈克奥里斯特  文，[英]苏・海拉德  图 漆仰平  译</t>
  </si>
  <si>
    <t>文/图 宫西达也，译 彭懿</t>
  </si>
  <si>
    <t>李卓颖</t>
  </si>
  <si>
    <t>【瑞典】乌尔夫・史塔克</t>
  </si>
  <si>
    <t>【美】凯特?麦克姆兰 著 【美】吉姆?麦克姆兰 绘 柳漾 译</t>
  </si>
  <si>
    <t>[英] 碧翠克丝・波特 著，刘耀辉 译</t>
  </si>
  <si>
    <t>亚东 著；麦克小奎 绘</t>
  </si>
  <si>
    <t>[英] 罗伦斯・安荷特 著，[英] 凯萨琳・安荷特 绘，郭玉芬，万�_君 译</t>
  </si>
  <si>
    <t>（美）胡斯，（美）胡斯　著，（美）蒂莉　绘，漪然　译</t>
  </si>
  <si>
    <t>(美)布兰登・文策尔 Brendan Wenzel 著，刘畅 译，未读 出品，</t>
  </si>
  <si>
    <t>冰波等 文，朱成梁等 图</t>
  </si>
  <si>
    <t>泰德 阿诺德</t>
  </si>
  <si>
    <t>安东尼・布朗　文图，崔维燕　译</t>
  </si>
  <si>
    <t>（英）罗杰・哈格里维斯 著，马爱农 译，童趣出版有限公司 编</t>
  </si>
  <si>
    <t>（美）丹・桑塔特　著绘，彭懿 杨玲玲　译</t>
  </si>
  <si>
    <t>文 土屋麻由美，图 相野谷由起，译 蒲蒲兰</t>
  </si>
  <si>
    <t>(日)和田诚 著  著，彭懿 译， 爱心树童书  出品</t>
  </si>
  <si>
    <t>大卫・威斯纳</t>
  </si>
  <si>
    <t>(美)劳伦斯 大卫/著 ，（法）戴勒菲妮 杜朗/绘 著，邢培健 译</t>
  </si>
  <si>
    <t>[波]亚历山德拉・米热林斯卡，丹尼尔・米热林斯基 著，乌兰 译</t>
  </si>
  <si>
    <t>（英）布朗（Browne，A.）　文图，林良　译</t>
  </si>
  <si>
    <t>[美]科尼莉亚・莫德・斯佩尔曼</t>
  </si>
  <si>
    <t>中国教育科学研究院早期教育研究中心 编；金波、圣野 等/文，蔡皋、朱成梁等/图</t>
  </si>
  <si>
    <t>凯斯特文化</t>
  </si>
  <si>
    <t>（美）努森　著，（美）霍克斯　绘，周逸芬　译</t>
  </si>
  <si>
    <t>北方童谣 编；周翔 绘</t>
  </si>
  <si>
    <t>渡边 千夏</t>
  </si>
  <si>
    <t>文/图 田村茂，译 蒲蒲兰</t>
  </si>
  <si>
    <t>（美）詹金斯　著，（美）佩奇　绘，郭恩惠　译</t>
  </si>
  <si>
    <t>[法]西尔维娜・多尼奥/著 ，文小山　译</t>
  </si>
  <si>
    <t>马克斯・维尔修思  著</t>
  </si>
  <si>
    <t>文/方素珍 汤素兰 王一梅 萧袤 冰波  图/ 蔡皋、陈雅丹、朱训德、陈巽如、贺旭、宣森、郑小娟、朱红、译者：  胡丹</t>
  </si>
  <si>
    <t>【美】谢尔・希尔弗斯坦　编绘，陈明俊　译</t>
  </si>
  <si>
    <t>著 安东尼・布朗 ，译 唐玲</t>
  </si>
  <si>
    <t>[瑞典]拉尔斯克林汀</t>
  </si>
  <si>
    <t>[日]竹下文子/文　[日]铃木守/图　崔维燕/译</t>
  </si>
  <si>
    <t>[芬]图沃?高斯基宁 著/绘,劳燕玲 译</t>
  </si>
  <si>
    <t>（美）塞伊 著，匡咏梅 译</t>
  </si>
  <si>
    <t>（西班牙）Sergio Lairla（塞吉奥・莱拉）　著，杨玲玲　彭懿　译</t>
  </si>
  <si>
    <t>（日）中江嘉男　著，赵静 文纪子 译</t>
  </si>
  <si>
    <t>[法] 玛乔丽・普赖斯曼</t>
  </si>
  <si>
    <t>罗伯特・蒙施</t>
  </si>
  <si>
    <t>余非鱼 北斗童书 出品</t>
  </si>
  <si>
    <t>（美）艾伦・贝克尔， 爱心树童书  出品</t>
  </si>
  <si>
    <t>（美）瑟莱娜・尹</t>
  </si>
  <si>
    <t>�酌� 绘 [英]乔伊斯・邓巴 著</t>
  </si>
  <si>
    <t>[瑞典]波・R・汉伯格 等/文  [瑞典]爱娃・艾瑞克松 等/图</t>
  </si>
  <si>
    <t>（美）滕川尧  文/图 空桐  译</t>
  </si>
  <si>
    <t>新美南吉 文，黑井健  图， 爱心树童书  出品</t>
  </si>
  <si>
    <t>(美) 德鲁・戴沃特 (Drew Daywalt)、(美) 亚当・雷克斯 (Adam Rex)著；余治莹 译；读客文化 出品</t>
  </si>
  <si>
    <t>凯斯・格雷 文，大卫・米尔格姆 图，娟子 译</t>
  </si>
  <si>
    <t>[日]林明子 文/图， 爱心树童书  出品</t>
  </si>
  <si>
    <t>[美]大卫?威斯纳/著</t>
  </si>
  <si>
    <t>（美）瑞安　著，（美）洛贝尔　绘，林良　译</t>
  </si>
  <si>
    <t>杰夫・麦克　著，快读慢活 出品</t>
  </si>
  <si>
    <t>（美）迪士尼公司 著，童趣出版有限公司 编</t>
  </si>
  <si>
    <t>（美）梅林达・朗　著，（美）香农绘，任溶溶　译， 爱心树童书  出品</t>
  </si>
  <si>
    <t>（日）五味太郎</t>
  </si>
  <si>
    <t>贝西・艾芙瑞</t>
  </si>
  <si>
    <t>唐亚明</t>
  </si>
  <si>
    <t>(美)朱蒂丝 圣乔治 著 （美）大卫 司摩/绘 著，杨卫东 译， 爱心树童书  出品</t>
  </si>
  <si>
    <t>（英）奥利弗?杰夫斯 著，杨玲玲、彭懿、枣泥 译</t>
  </si>
  <si>
    <t>高楼方子， 爱心树童书  出品</t>
  </si>
  <si>
    <t>（美）布兰达・S.迈尔斯 著  （加）史蒂夫・麦克 绘</t>
  </si>
  <si>
    <t>[日]入山智/著；海豚传媒，心喜阅童书 出品；</t>
  </si>
  <si>
    <t>[比利时]希尔德・舒尔曼斯 著，国开童媒 编</t>
  </si>
  <si>
    <t>莫・威廉斯</t>
  </si>
  <si>
    <t>（英）帕特森(Paterson,C)　文，（英）帕特林(Paterson,B)　图，艾斯苔尔　译</t>
  </si>
  <si>
    <t>（美）迪士尼公司 著，任立新 译，童趣出版有限公司 编</t>
  </si>
  <si>
    <t>维吉尼亚・李・伯顿 文/图，刘宇清 译</t>
  </si>
  <si>
    <t>（美）狄波拉　编绘，张剑鸣　译</t>
  </si>
  <si>
    <t>[丹麦]迈普里斯・安徒生　文， [丹麦]叶世邦・杜拉航　图，王  芳　译</t>
  </si>
  <si>
    <t>[日] 谷川俊太郎 文 [日]元永定正 绘， 爱心树童书  出品</t>
  </si>
  <si>
    <t>[美] 凯文・汉克斯 著；黄忆慈（黄多多） 译</t>
  </si>
  <si>
    <t>方素珍　著，仉桂芳　绘</t>
  </si>
  <si>
    <t>（美）霍格罗金　编绘，阿甲　译</t>
  </si>
  <si>
    <t>[瑞典]斯文・诺德奎斯特</t>
  </si>
  <si>
    <t>（瑞典）克里斯蒂娜　著，（瑞典）莉娜　绘，范晓星，周小涵　译，双螺旋童书馆 出品</t>
  </si>
  <si>
    <t>【德】弗朗齐斯卡比尔曼  著，王从兵　译</t>
  </si>
  <si>
    <t>美] 维拉.布罗斯格 著；孙慧阳 译</t>
  </si>
  <si>
    <t>[美]芭芭拉・莱曼 著</t>
  </si>
  <si>
    <t>李欧・李奥尼 著；彭懿 译</t>
  </si>
  <si>
    <t>[日] 谷口智则 著</t>
  </si>
  <si>
    <t>（美）亨克斯  著/绘，方素珍  译</t>
  </si>
  <si>
    <t>【日】间濑直方　文/图，彭懿，周龙梅　译</t>
  </si>
  <si>
    <t>(美) 多丽丝・费谢 (美) 丹妮・施耐德/著 (美) 凯伦・李/绘  朱其芳/译</t>
  </si>
  <si>
    <t>[美]阿曼达・F.多林，[美]梅丽莎・希金斯，李凯琳</t>
  </si>
  <si>
    <t>[英]珍妮・威利斯 插画师：[英]肯?布朗</t>
  </si>
  <si>
    <t>著  丝特法妮・布莱克，译 武娟</t>
  </si>
  <si>
    <t>（奥）恩斯特・杨德尔 文 （德）诺尔曼・荣格 图</t>
  </si>
  <si>
    <t>¥236.80</t>
  </si>
  <si>
    <t>¥17.50</t>
  </si>
  <si>
    <t>¥74.80</t>
  </si>
  <si>
    <t>¥58.80</t>
  </si>
  <si>
    <t>¥50.00</t>
  </si>
  <si>
    <t>¥229.00</t>
  </si>
  <si>
    <t>¥193.00</t>
  </si>
  <si>
    <t>¥280.80</t>
  </si>
  <si>
    <t>¥61.70</t>
  </si>
  <si>
    <t>¥56.50</t>
  </si>
  <si>
    <t>¥46.30</t>
  </si>
  <si>
    <t>¥105.30</t>
  </si>
  <si>
    <t>¥80.10</t>
  </si>
  <si>
    <t>¥525.30</t>
  </si>
  <si>
    <t>¥81.30</t>
  </si>
  <si>
    <t>¥112.80</t>
  </si>
  <si>
    <t>¥35.00</t>
  </si>
  <si>
    <t>¥73.30</t>
  </si>
  <si>
    <t>¥17.60</t>
  </si>
  <si>
    <t>¥99.00</t>
  </si>
  <si>
    <t>¥104.50</t>
  </si>
  <si>
    <t>¥48.60</t>
  </si>
  <si>
    <t>¥129.60</t>
  </si>
  <si>
    <t>¥168.40</t>
  </si>
  <si>
    <t>¥26.80</t>
  </si>
  <si>
    <t>¥50.30</t>
  </si>
  <si>
    <t>¥49.10</t>
  </si>
  <si>
    <t>¥113.99</t>
  </si>
  <si>
    <t>¥68.60</t>
  </si>
  <si>
    <t>¥49.00</t>
  </si>
  <si>
    <t>¥250.30</t>
  </si>
  <si>
    <t>¥17.10</t>
  </si>
  <si>
    <t>¥31.60</t>
  </si>
  <si>
    <t>¥201.40</t>
  </si>
  <si>
    <t>¥124.80</t>
  </si>
  <si>
    <t>¥84.20</t>
  </si>
  <si>
    <t>¥16.10</t>
  </si>
  <si>
    <t>¥42.90</t>
  </si>
  <si>
    <t>¥57.30</t>
  </si>
  <si>
    <t>¥49.90</t>
  </si>
  <si>
    <t>¥148.20</t>
  </si>
  <si>
    <t>¥150.00</t>
  </si>
  <si>
    <t>¥38.60</t>
  </si>
  <si>
    <t>¥57.00</t>
  </si>
  <si>
    <t>¥59.60</t>
  </si>
  <si>
    <t>¥47.30</t>
  </si>
  <si>
    <t>¥90.00</t>
  </si>
  <si>
    <t>¥132.30</t>
  </si>
  <si>
    <t>¥42.60</t>
  </si>
  <si>
    <t>¥51.80</t>
  </si>
  <si>
    <t>¥200.00</t>
  </si>
  <si>
    <t>¥18.00</t>
  </si>
  <si>
    <t>¥78.00</t>
  </si>
  <si>
    <t>¥49.50</t>
  </si>
  <si>
    <t>¥112.50</t>
  </si>
  <si>
    <t>¥13.60</t>
  </si>
  <si>
    <t>¥63.00</t>
  </si>
  <si>
    <t>¥26.70</t>
  </si>
  <si>
    <t>¥63.70</t>
  </si>
  <si>
    <t>¥361.40</t>
  </si>
  <si>
    <t>¥25.90</t>
  </si>
  <si>
    <t>¥64.80</t>
  </si>
  <si>
    <t>¥69.90</t>
  </si>
  <si>
    <t>¥42.40</t>
  </si>
  <si>
    <t>¥259.80</t>
  </si>
  <si>
    <t>¥13.70</t>
  </si>
  <si>
    <t>¥127.40</t>
  </si>
  <si>
    <t>¥120.00</t>
  </si>
  <si>
    <t>¥108.00</t>
  </si>
  <si>
    <t>¥25.20</t>
  </si>
  <si>
    <t>¥29.44</t>
  </si>
  <si>
    <t>¥62.70</t>
  </si>
  <si>
    <t>¥40.00</t>
  </si>
  <si>
    <t>¥23.40</t>
  </si>
  <si>
    <t>¥60.40</t>
  </si>
  <si>
    <t>¥44.10</t>
  </si>
  <si>
    <t>¥64.00</t>
  </si>
  <si>
    <t>¥44.00</t>
  </si>
  <si>
    <t>¥35.30</t>
  </si>
  <si>
    <t>¥38.50</t>
  </si>
  <si>
    <t>¥25.70</t>
  </si>
  <si>
    <t>¥15.60</t>
  </si>
  <si>
    <t>¥357.60</t>
  </si>
  <si>
    <t>¥47.00</t>
  </si>
  <si>
    <t>¥141.10</t>
  </si>
  <si>
    <t>¥17.20</t>
  </si>
  <si>
    <t>¥55.40</t>
  </si>
  <si>
    <t>¥71.20</t>
  </si>
  <si>
    <t>¥19.50</t>
  </si>
  <si>
    <t>¥45.20</t>
  </si>
  <si>
    <t>¥28.20</t>
  </si>
  <si>
    <t>¥39.70</t>
  </si>
  <si>
    <t>¥77.60</t>
  </si>
  <si>
    <t>¥44.50</t>
  </si>
  <si>
    <t>¥22.00</t>
  </si>
  <si>
    <t>¥28.80</t>
  </si>
  <si>
    <t>¥21.80</t>
  </si>
  <si>
    <t>¥48.20</t>
  </si>
  <si>
    <t>¥17.80</t>
  </si>
  <si>
    <t>¥39.90</t>
  </si>
  <si>
    <t>¥22.50</t>
  </si>
  <si>
    <t>¥21.90</t>
  </si>
  <si>
    <t>¥19.10</t>
  </si>
  <si>
    <t>¥14.60</t>
  </si>
  <si>
    <t>¥34.49</t>
  </si>
  <si>
    <t>¥27.00</t>
  </si>
  <si>
    <t>¥195.00</t>
  </si>
  <si>
    <t>¥37.10</t>
  </si>
  <si>
    <t>¥139.30</t>
  </si>
  <si>
    <t>¥29.00</t>
  </si>
  <si>
    <t>¥81.00</t>
  </si>
  <si>
    <t>¥23.23</t>
  </si>
  <si>
    <t>¥11.60</t>
  </si>
  <si>
    <t>¥59.20</t>
  </si>
  <si>
    <t>¥113.50</t>
  </si>
  <si>
    <t>¥39.00</t>
  </si>
  <si>
    <t>¥22.90</t>
  </si>
  <si>
    <t>¥29.40</t>
  </si>
  <si>
    <t>¥14.90</t>
  </si>
  <si>
    <t>¥68.10</t>
  </si>
  <si>
    <t>¥94.00</t>
  </si>
  <si>
    <t>¥102.60</t>
  </si>
  <si>
    <t>¥82.00</t>
  </si>
  <si>
    <t>¥61.60</t>
  </si>
  <si>
    <t>¥33.80</t>
  </si>
  <si>
    <t>¥59.00</t>
  </si>
  <si>
    <t>¥98.00</t>
  </si>
  <si>
    <t>¥28.43</t>
  </si>
  <si>
    <t>¥18.60</t>
  </si>
  <si>
    <t>¥104.80</t>
  </si>
  <si>
    <t>¥51.40</t>
  </si>
  <si>
    <t>¥20.60</t>
  </si>
  <si>
    <t>¥14.00</t>
  </si>
  <si>
    <t>¥164.00</t>
  </si>
  <si>
    <t>¥39.80</t>
  </si>
  <si>
    <t>¥180.30</t>
  </si>
  <si>
    <t>¥22.10</t>
  </si>
  <si>
    <t>¥49.20</t>
  </si>
  <si>
    <t>¥85.30</t>
  </si>
  <si>
    <t>¥23.00</t>
  </si>
  <si>
    <t>¥57.60</t>
  </si>
  <si>
    <t>¥12.50</t>
  </si>
  <si>
    <t>¥54.43</t>
  </si>
  <si>
    <t>¥38.20</t>
  </si>
  <si>
    <t>¥88.20</t>
  </si>
  <si>
    <t>¥19.80</t>
  </si>
  <si>
    <t>¥82.30</t>
  </si>
  <si>
    <t>¥80.00</t>
  </si>
  <si>
    <t>¥145.50</t>
  </si>
  <si>
    <t>¥42.10</t>
  </si>
  <si>
    <t>¥76.80</t>
  </si>
  <si>
    <t>¥25.83</t>
  </si>
  <si>
    <t>¥149.00</t>
  </si>
  <si>
    <t>¥166.00</t>
  </si>
  <si>
    <t>¥27.56</t>
  </si>
  <si>
    <t>¥111.70</t>
  </si>
  <si>
    <t>¥48.50</t>
  </si>
  <si>
    <t>¥18.50</t>
  </si>
  <si>
    <t>¥77.20</t>
  </si>
  <si>
    <t>¥28.00</t>
  </si>
  <si>
    <t>¥117.60</t>
  </si>
  <si>
    <t>¥15.70</t>
  </si>
  <si>
    <t>¥162.50</t>
  </si>
  <si>
    <t>¥56.10</t>
  </si>
  <si>
    <t>¥44.70</t>
  </si>
  <si>
    <t>¥79.50</t>
  </si>
  <si>
    <t>¥122.50</t>
  </si>
  <si>
    <t>¥36.00</t>
  </si>
  <si>
    <t>¥30.80</t>
  </si>
  <si>
    <t>¥26.20</t>
  </si>
  <si>
    <t>¥132.80</t>
  </si>
  <si>
    <t>¥12.90</t>
  </si>
  <si>
    <t>¥34.20</t>
  </si>
  <si>
    <t>¥79.00</t>
  </si>
  <si>
    <t>¥16.70</t>
  </si>
  <si>
    <t>¥37.09</t>
  </si>
  <si>
    <t>¥14.80</t>
  </si>
  <si>
    <t>¥52.60</t>
  </si>
  <si>
    <t>¥156.00</t>
  </si>
  <si>
    <t>¥48.00</t>
  </si>
  <si>
    <t>¥77.70</t>
  </si>
  <si>
    <t>¥69.10</t>
  </si>
  <si>
    <t>¥70.60</t>
  </si>
  <si>
    <t>¥29.30</t>
  </si>
  <si>
    <t>¥13.40</t>
  </si>
  <si>
    <t>¥14.70</t>
  </si>
  <si>
    <t>¥58.70</t>
  </si>
  <si>
    <t>¥31.03</t>
  </si>
  <si>
    <t>¥37.40</t>
  </si>
  <si>
    <t>¥38.40</t>
  </si>
  <si>
    <t>¥31.40</t>
  </si>
  <si>
    <t>¥38.61</t>
  </si>
  <si>
    <t>¥70.40</t>
  </si>
  <si>
    <t>¥19.90</t>
  </si>
  <si>
    <t>¥33.30</t>
  </si>
  <si>
    <t>¥85.80</t>
  </si>
  <si>
    <t>¥149.50</t>
  </si>
  <si>
    <t>¥58.50</t>
  </si>
  <si>
    <t>¥45.00</t>
  </si>
  <si>
    <t>¥117.00</t>
  </si>
  <si>
    <t>¥12.30</t>
  </si>
  <si>
    <t>¥16.50</t>
  </si>
  <si>
    <t>¥240.00</t>
  </si>
  <si>
    <t>¥63.30</t>
  </si>
  <si>
    <t>¥52.90</t>
  </si>
  <si>
    <t>¥77.40</t>
  </si>
  <si>
    <t>¥24.00</t>
  </si>
  <si>
    <t>¥24.50</t>
  </si>
  <si>
    <t>¥51.00</t>
  </si>
  <si>
    <t>¥48.30</t>
  </si>
  <si>
    <t>¥22.60</t>
  </si>
  <si>
    <t>¥29.29</t>
  </si>
  <si>
    <t>¥294.00</t>
  </si>
  <si>
    <t>¥19.42</t>
  </si>
  <si>
    <t>¥122.00</t>
  </si>
  <si>
    <t>¥32.00</t>
  </si>
  <si>
    <t>¥56.70</t>
  </si>
  <si>
    <t>¥9.70</t>
  </si>
  <si>
    <t>¥334.70</t>
  </si>
  <si>
    <t>¥103.90</t>
  </si>
  <si>
    <t>¥123.20</t>
  </si>
  <si>
    <t>¥62.40</t>
  </si>
  <si>
    <t>¥39.60</t>
  </si>
  <si>
    <t>¥21.00</t>
  </si>
  <si>
    <t>¥25.40</t>
  </si>
  <si>
    <t>¥35.10</t>
  </si>
  <si>
    <t>¥46.50</t>
  </si>
  <si>
    <t>¥119.00</t>
  </si>
  <si>
    <t>¥43.60</t>
  </si>
  <si>
    <t>¥9.60</t>
  </si>
  <si>
    <t>¥34.00</t>
  </si>
  <si>
    <t>¥97.50</t>
  </si>
  <si>
    <t>¥33.63</t>
  </si>
  <si>
    <t>¥134.50</t>
  </si>
  <si>
    <t>¥27.50</t>
  </si>
  <si>
    <t>¥229.30</t>
  </si>
  <si>
    <t>¥42.80</t>
  </si>
  <si>
    <t>¥570.00</t>
  </si>
  <si>
    <t>¥25.30</t>
  </si>
  <si>
    <t>¥14.30</t>
  </si>
  <si>
    <t>¥16.00</t>
  </si>
  <si>
    <t>¥11.50</t>
  </si>
  <si>
    <t>¥72.50</t>
  </si>
  <si>
    <t>¥112.30</t>
  </si>
  <si>
    <t>¥259.10</t>
  </si>
  <si>
    <t>¥8.50</t>
  </si>
  <si>
    <t>¥67.00</t>
  </si>
  <si>
    <t>¥101.90</t>
  </si>
  <si>
    <t>¥103.60</t>
  </si>
  <si>
    <t>¥105.80</t>
  </si>
  <si>
    <t>¥74.10</t>
  </si>
  <si>
    <t>¥10.80</t>
  </si>
  <si>
    <t>¥139.20</t>
  </si>
  <si>
    <t>¥44.40</t>
  </si>
  <si>
    <t>¥66.20</t>
  </si>
  <si>
    <t>¥184.00</t>
  </si>
  <si>
    <t>¥16.30</t>
  </si>
  <si>
    <t>¥148.00</t>
  </si>
  <si>
    <t>¥77.22</t>
  </si>
  <si>
    <t>¥20.50</t>
  </si>
  <si>
    <t>¥26.30</t>
  </si>
  <si>
    <t>¥58.60</t>
  </si>
  <si>
    <t>¥79.60</t>
  </si>
  <si>
    <t>¥34.40</t>
  </si>
  <si>
    <t>¥31.89</t>
  </si>
  <si>
    <t>¥68.00</t>
  </si>
  <si>
    <t>¥249.00</t>
  </si>
  <si>
    <t>¥132.00</t>
  </si>
  <si>
    <t>¥28.40</t>
  </si>
  <si>
    <t>¥71.00</t>
  </si>
  <si>
    <t>¥23.50</t>
  </si>
  <si>
    <t>¥14.50</t>
  </si>
  <si>
    <t>¥56.80</t>
  </si>
  <si>
    <t>¥24.70</t>
  </si>
  <si>
    <t>¥84.30</t>
  </si>
  <si>
    <t>¥62.00</t>
  </si>
  <si>
    <t>¥34.80</t>
  </si>
  <si>
    <t>¥11.30</t>
  </si>
  <si>
    <t>¥12.20</t>
  </si>
  <si>
    <t>¥30.00</t>
  </si>
  <si>
    <t>¥92.20</t>
  </si>
  <si>
    <t>¥100.00</t>
  </si>
  <si>
    <t>¥40.90</t>
  </si>
  <si>
    <t>¥60.00</t>
  </si>
  <si>
    <t>¥24.40</t>
  </si>
  <si>
    <t>¥22.36</t>
  </si>
  <si>
    <t>¥63.10</t>
  </si>
  <si>
    <t>¥33.50</t>
  </si>
  <si>
    <t>¥29.60</t>
  </si>
  <si>
    <t>¥107.80</t>
  </si>
  <si>
    <t>¥146.70</t>
  </si>
  <si>
    <t>¥444.00</t>
  </si>
  <si>
    <t>¥192.00</t>
  </si>
  <si>
    <t>¥458.00</t>
  </si>
  <si>
    <t>¥386.00</t>
  </si>
  <si>
    <t>¥720.00</t>
  </si>
  <si>
    <t>¥126.00</t>
  </si>
  <si>
    <t>¥71.60</t>
  </si>
  <si>
    <t>¥118.80</t>
  </si>
  <si>
    <t>¥162.00</t>
  </si>
  <si>
    <t>¥101.40</t>
  </si>
  <si>
    <t>¥788.00</t>
  </si>
  <si>
    <t>¥162.60</t>
  </si>
  <si>
    <t>¥225.60</t>
  </si>
  <si>
    <t>¥70.00</t>
  </si>
  <si>
    <t>¥188.00</t>
  </si>
  <si>
    <t>¥198.00</t>
  </si>
  <si>
    <t>¥135.20</t>
  </si>
  <si>
    <t>¥135.00</t>
  </si>
  <si>
    <t>¥288.00</t>
  </si>
  <si>
    <t>¥468.00</t>
  </si>
  <si>
    <t>¥38.80</t>
  </si>
  <si>
    <t>¥139.90</t>
  </si>
  <si>
    <t>¥165.60</t>
  </si>
  <si>
    <t>¥140.00</t>
  </si>
  <si>
    <t>¥35.80</t>
  </si>
  <si>
    <t>¥510.90</t>
  </si>
  <si>
    <t>¥88.00</t>
  </si>
  <si>
    <t>¥559.60</t>
  </si>
  <si>
    <t>¥320.00</t>
  </si>
  <si>
    <t>¥216.00</t>
  </si>
  <si>
    <t>¥32.80</t>
  </si>
  <si>
    <t>¥119.20</t>
  </si>
  <si>
    <t>¥128.00</t>
  </si>
  <si>
    <t>¥380.00</t>
  </si>
  <si>
    <t>¥300.00</t>
  </si>
  <si>
    <t>¥158.40</t>
  </si>
  <si>
    <t>¥88.80</t>
  </si>
  <si>
    <t>¥180.00</t>
  </si>
  <si>
    <t>¥270.00</t>
  </si>
  <si>
    <t>¥85.20</t>
  </si>
  <si>
    <t>¥144.00</t>
  </si>
  <si>
    <t>¥400.00</t>
  </si>
  <si>
    <t>¥225.00</t>
  </si>
  <si>
    <t>¥27.80</t>
  </si>
  <si>
    <t>¥130.00</t>
  </si>
  <si>
    <t>¥556.00</t>
  </si>
  <si>
    <t>¥72.00</t>
  </si>
  <si>
    <t>¥118.00</t>
  </si>
  <si>
    <t>¥464.00</t>
  </si>
  <si>
    <t>¥260.00</t>
  </si>
  <si>
    <t>¥36.80</t>
  </si>
  <si>
    <t>¥168.00</t>
  </si>
  <si>
    <t>¥77.00</t>
  </si>
  <si>
    <t>¥66.00</t>
  </si>
  <si>
    <t>¥31.80</t>
  </si>
  <si>
    <t>¥715.20</t>
  </si>
  <si>
    <t>¥154.00</t>
  </si>
  <si>
    <t>¥116.00</t>
  </si>
  <si>
    <t>¥199.00</t>
  </si>
  <si>
    <t>¥89.00</t>
  </si>
  <si>
    <t>¥134.00</t>
  </si>
  <si>
    <t>¥99.80</t>
  </si>
  <si>
    <t>¥46.80</t>
  </si>
  <si>
    <t>¥29.80</t>
  </si>
  <si>
    <t>¥54.00</t>
  </si>
  <si>
    <t>¥398.00</t>
  </si>
  <si>
    <t>¥278.60</t>
  </si>
  <si>
    <t>¥58.00</t>
  </si>
  <si>
    <t>¥227.00</t>
  </si>
  <si>
    <t>¥105.00</t>
  </si>
  <si>
    <t>¥360.00</t>
  </si>
  <si>
    <t>¥158.00</t>
  </si>
  <si>
    <t>¥196.00</t>
  </si>
  <si>
    <t>¥38.00</t>
  </si>
  <si>
    <t>¥177.60</t>
  </si>
  <si>
    <t>¥42.00</t>
  </si>
  <si>
    <t>¥328.00</t>
  </si>
  <si>
    <t>¥368.00</t>
  </si>
  <si>
    <t>¥98.40</t>
  </si>
  <si>
    <t>¥46.00</t>
  </si>
  <si>
    <t>¥160.00</t>
  </si>
  <si>
    <t>¥25.00</t>
  </si>
  <si>
    <t>¥62.80</t>
  </si>
  <si>
    <t>¥185.00</t>
  </si>
  <si>
    <t>¥99.40</t>
  </si>
  <si>
    <t>¥298.00</t>
  </si>
  <si>
    <t>¥498.00</t>
  </si>
  <si>
    <t>¥228.00</t>
  </si>
  <si>
    <t>¥152.00</t>
  </si>
  <si>
    <t>¥37.80</t>
  </si>
  <si>
    <t>¥235.20</t>
  </si>
  <si>
    <t>¥325.00</t>
  </si>
  <si>
    <t>¥89.40</t>
  </si>
  <si>
    <t>¥159.00</t>
  </si>
  <si>
    <t>¥245.00</t>
  </si>
  <si>
    <t>¥69.80</t>
  </si>
  <si>
    <t>¥119.40</t>
  </si>
  <si>
    <t>¥312.00</t>
  </si>
  <si>
    <t>¥96.00</t>
  </si>
  <si>
    <t>¥75.20</t>
  </si>
  <si>
    <t>¥119.80</t>
  </si>
  <si>
    <t>¥195.60</t>
  </si>
  <si>
    <t>¥175.00</t>
  </si>
  <si>
    <t>¥299.00</t>
  </si>
  <si>
    <t>¥56.00</t>
  </si>
  <si>
    <t>¥480.00</t>
  </si>
  <si>
    <t>¥176.00</t>
  </si>
  <si>
    <t>¥85.00</t>
  </si>
  <si>
    <t>¥96.60</t>
  </si>
  <si>
    <t>¥588.00</t>
  </si>
  <si>
    <t>¥49.80</t>
  </si>
  <si>
    <t>¥113.40</t>
  </si>
  <si>
    <t>¥669.50</t>
  </si>
  <si>
    <t>¥212.00</t>
  </si>
  <si>
    <t>¥52.50</t>
  </si>
  <si>
    <t>¥110.00</t>
  </si>
  <si>
    <t>¥75.00</t>
  </si>
  <si>
    <t>¥238.00</t>
  </si>
  <si>
    <t>¥250.00</t>
  </si>
  <si>
    <t>¥194.00</t>
  </si>
  <si>
    <t>¥85.60</t>
  </si>
  <si>
    <t>¥1140.00</t>
  </si>
  <si>
    <t>¥65.00</t>
  </si>
  <si>
    <t>¥145.00</t>
  </si>
  <si>
    <t>¥134.10</t>
  </si>
  <si>
    <t>¥208.00</t>
  </si>
  <si>
    <t>¥278.40</t>
  </si>
  <si>
    <t>¥114.00</t>
  </si>
  <si>
    <t>¥296.00</t>
  </si>
  <si>
    <t>¥163.00</t>
  </si>
  <si>
    <t>¥159.20</t>
  </si>
  <si>
    <t>¥43.80</t>
  </si>
  <si>
    <t>¥136.00</t>
  </si>
  <si>
    <t>¥264.00</t>
  </si>
  <si>
    <t>¥142.00</t>
  </si>
  <si>
    <t>¥168.60</t>
  </si>
  <si>
    <t>¥110.80</t>
  </si>
  <si>
    <t>¥124.00</t>
  </si>
  <si>
    <t>¥45.90</t>
  </si>
  <si>
    <t>¥24.80</t>
  </si>
  <si>
    <t>¥184.50</t>
  </si>
  <si>
    <t>¥25.80</t>
  </si>
  <si>
    <t>¥76.00</t>
  </si>
  <si>
    <t>¥220.00</t>
  </si>
  <si>
    <t>¥185.80</t>
  </si>
  <si>
    <t>5.3折</t>
  </si>
  <si>
    <t>5折</t>
  </si>
  <si>
    <t>3.9折</t>
  </si>
  <si>
    <t>4.9折</t>
  </si>
  <si>
    <t>7.9折</t>
  </si>
  <si>
    <t>6.5折</t>
  </si>
  <si>
    <t>6.7折</t>
  </si>
  <si>
    <t>7.7折</t>
  </si>
  <si>
    <t>3.6折</t>
  </si>
  <si>
    <t>4.5折</t>
  </si>
  <si>
    <t>6.9折</t>
  </si>
  <si>
    <t>7.2折</t>
  </si>
  <si>
    <t>5.6折</t>
  </si>
  <si>
    <t>8折</t>
  </si>
  <si>
    <t>6折</t>
  </si>
  <si>
    <t>6.6折</t>
  </si>
  <si>
    <t>4折</t>
  </si>
  <si>
    <t>4.7折</t>
  </si>
  <si>
    <t>8.7折</t>
  </si>
  <si>
    <t>7.5折</t>
  </si>
  <si>
    <t>7.3折</t>
  </si>
  <si>
    <t>5.9折</t>
  </si>
  <si>
    <t>3.3折</t>
  </si>
  <si>
    <t>6.4折</t>
  </si>
  <si>
    <t>2.9折</t>
  </si>
  <si>
    <t>第五个</t>
  </si>
  <si>
    <t>进口</t>
  </si>
  <si>
    <t>原创</t>
  </si>
  <si>
    <t>类型</t>
    <phoneticPr fontId="3" type="noConversion"/>
  </si>
  <si>
    <t>进口</t>
    <phoneticPr fontId="3" type="noConversion"/>
  </si>
  <si>
    <t>麦克?史密斯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</si>
</sst>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0" borderId="0" xfId="1"/>
    <xf numFmtId="0" fontId="4" fillId="2" borderId="1" xfId="0" applyFont="1" applyFill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duct.dangdang.com/250762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1"/>
  <sheetViews>
    <sheetView tabSelected="1" topLeftCell="C1" workbookViewId="0">
      <pane ySplit="1" topLeftCell="A2" activePane="bottomLeft" state="frozen"/>
      <selection pane="bottomLeft" activeCell="J13" sqref="J13"/>
    </sheetView>
  </sheetViews>
  <sheetFormatPr defaultRowHeight="13.5"/>
  <cols>
    <col min="2" max="2" width="73.625" style="4" customWidth="1"/>
    <col min="3" max="3" width="24.375" customWidth="1"/>
    <col min="4" max="4" width="40.625" bestFit="1" customWidth="1"/>
    <col min="5" max="5" width="49.375" customWidth="1"/>
  </cols>
  <sheetData>
    <row r="1" spans="1:9" s="2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1218</v>
      </c>
    </row>
    <row r="2" spans="1:9">
      <c r="A2" s="1">
        <v>1</v>
      </c>
      <c r="B2" s="4" t="str">
        <f>HYPERLINK("http://product.dangdang.com/1518063545.html", "百年童话绘本・典藏版（全套30册）当当2018年度常青藤畅销书奖，台湾企鹅金牌畅销书，历时5年匠心绘制，上千张手绘插画美翻了！")</f>
        <v>百年童话绘本・典藏版（全套30册）当当2018年度常青藤畅销书奖，台湾企鹅金牌畅销书，历时5年匠心绘制，上千张手绘插画美翻了！</v>
      </c>
      <c r="C2" t="s">
        <v>7</v>
      </c>
      <c r="D2" t="s">
        <v>196</v>
      </c>
      <c r="E2" t="s">
        <v>278</v>
      </c>
      <c r="F2" t="s">
        <v>754</v>
      </c>
      <c r="G2" t="s">
        <v>1045</v>
      </c>
      <c r="H2" t="s">
        <v>1190</v>
      </c>
      <c r="I2" t="s">
        <v>1216</v>
      </c>
    </row>
    <row r="3" spans="1:9">
      <c r="A3" s="1">
        <v>2</v>
      </c>
      <c r="B3" s="4" t="str">
        <f>HYPERLINK("http://product.dangdang.com/20039611.html", "小熊和最好的爸爸（全7册）")</f>
        <v>小熊和最好的爸爸（全7册）</v>
      </c>
      <c r="C3" t="s">
        <v>8</v>
      </c>
      <c r="D3" t="s">
        <v>197</v>
      </c>
      <c r="E3" t="s">
        <v>279</v>
      </c>
      <c r="F3" t="s">
        <v>755</v>
      </c>
      <c r="G3" t="s">
        <v>770</v>
      </c>
      <c r="H3" t="s">
        <v>1191</v>
      </c>
      <c r="I3" t="s">
        <v>1216</v>
      </c>
    </row>
    <row r="4" spans="1:9">
      <c r="A4" s="1">
        <v>3</v>
      </c>
      <c r="B4" s="4" t="str">
        <f>HYPERLINK("http://product.dangdang.com/23851466.html", "学会爱自己（全14册安全意识、行为习惯培养绘本）（必备安全教育儿童绘本！学会抵御心理伤害，培养健康性格！学会管理自己，做对自己负责任的主人！）")</f>
        <v>学会爱自己（全14册安全意识、行为习惯培养绘本）（必备安全教育儿童绘本！学会抵御心理伤害，培养健康性格！学会管理自己，做对自己负责任的主人！）</v>
      </c>
      <c r="C4" t="s">
        <v>9</v>
      </c>
      <c r="D4" t="s">
        <v>198</v>
      </c>
      <c r="E4" t="s">
        <v>280</v>
      </c>
      <c r="F4" t="s">
        <v>756</v>
      </c>
      <c r="G4" t="s">
        <v>1046</v>
      </c>
      <c r="H4" t="s">
        <v>1192</v>
      </c>
      <c r="I4" t="s">
        <v>1216</v>
      </c>
    </row>
    <row r="5" spans="1:9">
      <c r="A5" s="1">
        <v>4</v>
      </c>
      <c r="B5" s="4" t="str">
        <f>HYPERLINK("http://product.dangdang.com/23257828.html", "不一样的卡梅拉手绘本（1-12册）")</f>
        <v>不一样的卡梅拉手绘本（1-12册）</v>
      </c>
      <c r="C5" t="s">
        <v>10</v>
      </c>
      <c r="D5" t="s">
        <v>199</v>
      </c>
      <c r="E5" t="s">
        <v>281</v>
      </c>
      <c r="F5" t="s">
        <v>757</v>
      </c>
      <c r="G5" t="s">
        <v>821</v>
      </c>
      <c r="H5" t="s">
        <v>1193</v>
      </c>
      <c r="I5" t="s">
        <v>1216</v>
      </c>
    </row>
    <row r="6" spans="1:9">
      <c r="A6" s="1">
        <v>5</v>
      </c>
      <c r="B6" s="4" t="str">
        <f>HYPERLINK("http://product.dangdang.com/23808035.html", "这就是二十四节气（中国二十四节气彩绘版，文津图书奖获奖绘本，共4册）")</f>
        <v>这就是二十四节气（中国二十四节气彩绘版，文津图书奖获奖绘本，共4册）</v>
      </c>
      <c r="C6" t="s">
        <v>11</v>
      </c>
      <c r="D6" t="s">
        <v>200</v>
      </c>
      <c r="E6" t="s">
        <v>282</v>
      </c>
      <c r="F6" t="s">
        <v>758</v>
      </c>
      <c r="G6" t="s">
        <v>1035</v>
      </c>
      <c r="H6" t="s">
        <v>1191</v>
      </c>
      <c r="I6" t="s">
        <v>1217</v>
      </c>
    </row>
    <row r="7" spans="1:9">
      <c r="A7" s="1">
        <v>6</v>
      </c>
      <c r="B7" s="4" t="str">
        <f>HYPERLINK("http://product.dangdang.com/23422457.html", "奇先生妙小姐・全新译本（全83册）")</f>
        <v>奇先生妙小姐・全新译本（全83册）</v>
      </c>
      <c r="C7" t="s">
        <v>12</v>
      </c>
      <c r="D7" t="s">
        <v>201</v>
      </c>
      <c r="E7" t="s">
        <v>283</v>
      </c>
      <c r="F7" t="s">
        <v>759</v>
      </c>
      <c r="G7" t="s">
        <v>1047</v>
      </c>
      <c r="H7" t="s">
        <v>1191</v>
      </c>
      <c r="I7" t="s">
        <v>1216</v>
      </c>
    </row>
    <row r="8" spans="1:9">
      <c r="A8" s="1">
        <v>7</v>
      </c>
      <c r="B8" s="4" t="str">
        <f>HYPERLINK("http://product.dangdang.com/25069495.html", "可爱的鼠小弟（1-22）")</f>
        <v>可爱的鼠小弟（1-22）</v>
      </c>
      <c r="C8" t="s">
        <v>13</v>
      </c>
      <c r="D8" t="s">
        <v>202</v>
      </c>
      <c r="E8" t="s">
        <v>284</v>
      </c>
      <c r="F8" t="s">
        <v>760</v>
      </c>
      <c r="G8" t="s">
        <v>1048</v>
      </c>
      <c r="H8" t="s">
        <v>1191</v>
      </c>
      <c r="I8" t="s">
        <v>1216</v>
      </c>
    </row>
    <row r="9" spans="1:9">
      <c r="A9" s="1">
        <v>8</v>
      </c>
      <c r="B9" s="4" t="str">
        <f>HYPERLINK("http://product.dangdang.com/22639104.html", "彩色世界童话全集（全60册）")</f>
        <v>彩色世界童话全集（全60册）</v>
      </c>
      <c r="C9" t="s">
        <v>14</v>
      </c>
      <c r="E9" t="s">
        <v>285</v>
      </c>
      <c r="F9" t="s">
        <v>761</v>
      </c>
      <c r="G9" t="s">
        <v>1049</v>
      </c>
      <c r="H9" t="s">
        <v>1192</v>
      </c>
      <c r="I9" t="s">
        <v>1216</v>
      </c>
    </row>
    <row r="10" spans="1:9">
      <c r="A10" s="1">
        <v>9</v>
      </c>
      <c r="B10" s="4" t="str">
        <f>HYPERLINK("http://product.dangdang.com/24079906.html", "宫西达也恐龙套装（你看起来好像很好吃+我是霸王龙等全7册）")</f>
        <v>宫西达也恐龙套装（你看起来好像很好吃+我是霸王龙等全7册）</v>
      </c>
      <c r="C10" t="s">
        <v>15</v>
      </c>
      <c r="D10" t="s">
        <v>199</v>
      </c>
      <c r="E10" t="s">
        <v>286</v>
      </c>
      <c r="F10" t="s">
        <v>762</v>
      </c>
      <c r="G10" t="s">
        <v>1050</v>
      </c>
      <c r="H10" t="s">
        <v>1193</v>
      </c>
      <c r="I10" t="s">
        <v>1216</v>
      </c>
    </row>
    <row r="11" spans="1:9">
      <c r="A11" s="1">
        <v>10</v>
      </c>
      <c r="B11" s="4" t="str">
        <f>HYPERLINK("http://product.dangdang.com/23483032.html", "我爸爸+我妈妈（全2册）")</f>
        <v>我爸爸+我妈妈（全2册）</v>
      </c>
      <c r="C11" t="s">
        <v>16</v>
      </c>
      <c r="E11" t="s">
        <v>287</v>
      </c>
      <c r="F11" t="s">
        <v>763</v>
      </c>
      <c r="G11" t="s">
        <v>1051</v>
      </c>
      <c r="H11" t="s">
        <v>1194</v>
      </c>
      <c r="I11" t="s">
        <v>1216</v>
      </c>
    </row>
    <row r="12" spans="1:9">
      <c r="A12" s="1">
        <v>11</v>
      </c>
      <c r="B12" s="4" t="str">
        <f>HYPERLINK("http://product.dangdang.com/24033539.html", "不可思议的旅程（凯迪克大奖绘本三部曲）")</f>
        <v>不可思议的旅程（凯迪克大奖绘本三部曲）</v>
      </c>
      <c r="C12" t="s">
        <v>17</v>
      </c>
      <c r="D12" t="s">
        <v>203</v>
      </c>
      <c r="E12" t="s">
        <v>288</v>
      </c>
      <c r="F12" t="s">
        <v>764</v>
      </c>
      <c r="G12" t="s">
        <v>1052</v>
      </c>
      <c r="H12" t="s">
        <v>1192</v>
      </c>
      <c r="I12" t="s">
        <v>1216</v>
      </c>
    </row>
    <row r="13" spans="1:9">
      <c r="A13" s="1">
        <v>12</v>
      </c>
      <c r="B13" s="4" t="str">
        <f>HYPERLINK("http://product.dangdang.com/25125417.html", "要是你给老鼠吃饼干系列（全9册）")</f>
        <v>要是你给老鼠吃饼干系列（全9册）</v>
      </c>
      <c r="C13" t="s">
        <v>18</v>
      </c>
      <c r="D13" t="s">
        <v>204</v>
      </c>
      <c r="E13" t="s">
        <v>289</v>
      </c>
      <c r="F13" t="s">
        <v>765</v>
      </c>
      <c r="G13" t="s">
        <v>1053</v>
      </c>
      <c r="H13" t="s">
        <v>1195</v>
      </c>
      <c r="I13" t="s">
        <v>1216</v>
      </c>
    </row>
    <row r="14" spans="1:9">
      <c r="A14" s="1">
        <v>13</v>
      </c>
      <c r="B14" s="4" t="str">
        <f>HYPERLINK("http://product.dangdang.com/23485462.html", "大卫不可以+大卫上学去+大卫惹麻烦（大卫系列全3册）")</f>
        <v>大卫不可以+大卫上学去+大卫惹麻烦（大卫系列全3册）</v>
      </c>
      <c r="C14" t="s">
        <v>16</v>
      </c>
      <c r="D14" t="s">
        <v>205</v>
      </c>
      <c r="E14" t="s">
        <v>290</v>
      </c>
      <c r="F14" t="s">
        <v>766</v>
      </c>
      <c r="G14" t="s">
        <v>1054</v>
      </c>
      <c r="H14" t="s">
        <v>1194</v>
      </c>
      <c r="I14" t="s">
        <v>1216</v>
      </c>
    </row>
    <row r="15" spans="1:9">
      <c r="A15" s="1">
        <v>14</v>
      </c>
      <c r="B15" s="4" t="str">
        <f>HYPERLINK("http://product.dangdang.com/25204247.html", "百年童话绘本・精装音频礼盒版（30册精装+唯美礼盒+古典乐配乐的故事音频， ZUI好的童年礼物）")</f>
        <v>百年童话绘本・精装音频礼盒版（30册精装+唯美礼盒+古典乐配乐的故事音频， ZUI好的童年礼物）</v>
      </c>
      <c r="C15" t="s">
        <v>19</v>
      </c>
      <c r="D15" t="s">
        <v>206</v>
      </c>
      <c r="E15" t="s">
        <v>291</v>
      </c>
      <c r="F15" t="s">
        <v>767</v>
      </c>
      <c r="G15" t="s">
        <v>1055</v>
      </c>
      <c r="H15" t="s">
        <v>1196</v>
      </c>
      <c r="I15" t="s">
        <v>1216</v>
      </c>
    </row>
    <row r="16" spans="1:9">
      <c r="A16" s="1">
        <v>15</v>
      </c>
      <c r="B16" s="4" t="str">
        <f>HYPERLINK("http://product.dangdang.com/22791395.html", "青蛙弗洛格的成长故事（全三辑，共26册）")</f>
        <v>青蛙弗洛格的成长故事（全三辑，共26册）</v>
      </c>
      <c r="C16" t="s">
        <v>20</v>
      </c>
      <c r="D16" t="s">
        <v>207</v>
      </c>
      <c r="E16" t="s">
        <v>292</v>
      </c>
      <c r="F16" t="s">
        <v>768</v>
      </c>
      <c r="G16" t="s">
        <v>1056</v>
      </c>
      <c r="H16" t="s">
        <v>1191</v>
      </c>
      <c r="I16" t="s">
        <v>1216</v>
      </c>
    </row>
    <row r="17" spans="1:9">
      <c r="A17" s="1">
        <v>16</v>
      </c>
      <c r="B17" s="4" t="str">
        <f>HYPERLINK("http://product.dangdang.com/25243621.html", "14只老鼠全集（全12册）")</f>
        <v>14只老鼠全集（全12册）</v>
      </c>
      <c r="C17" t="s">
        <v>21</v>
      </c>
      <c r="D17" t="s">
        <v>204</v>
      </c>
      <c r="E17" t="s">
        <v>293</v>
      </c>
      <c r="F17" t="s">
        <v>769</v>
      </c>
      <c r="G17" t="s">
        <v>1057</v>
      </c>
      <c r="H17" t="s">
        <v>1191</v>
      </c>
      <c r="I17" t="s">
        <v>1216</v>
      </c>
    </row>
    <row r="18" spans="1:9">
      <c r="A18" s="1">
        <v>17</v>
      </c>
      <c r="B18" s="4" t="str">
        <f>HYPERLINK("http://product.dangdang.com/25084417.html", "德国精选科学图画书 （肚子里有个火车站+牙齿大街的新鲜事，套装2册，扫二维码听春天姐姐讲故事）")</f>
        <v>德国精选科学图画书 （肚子里有个火车站+牙齿大街的新鲜事，套装2册，扫二维码听春天姐姐讲故事）</v>
      </c>
      <c r="C18" t="s">
        <v>22</v>
      </c>
      <c r="D18" t="s">
        <v>208</v>
      </c>
      <c r="E18" t="s">
        <v>294</v>
      </c>
      <c r="F18" t="s">
        <v>770</v>
      </c>
      <c r="G18" t="s">
        <v>1058</v>
      </c>
      <c r="H18" t="s">
        <v>1191</v>
      </c>
      <c r="I18" t="s">
        <v>1216</v>
      </c>
    </row>
    <row r="19" spans="1:9">
      <c r="A19" s="1">
        <v>18</v>
      </c>
      <c r="B19" s="4" t="str">
        <f>HYPERLINK("http://product.dangdang.com/20812025.html", "暖暖心绘本（全四辑19本）")</f>
        <v>暖暖心绘本（全四辑19本）</v>
      </c>
      <c r="C19" t="s">
        <v>23</v>
      </c>
      <c r="D19" t="s">
        <v>209</v>
      </c>
      <c r="E19" t="s">
        <v>295</v>
      </c>
      <c r="F19" t="s">
        <v>771</v>
      </c>
      <c r="G19" t="s">
        <v>1059</v>
      </c>
      <c r="H19" t="s">
        <v>1192</v>
      </c>
      <c r="I19" t="s">
        <v>1216</v>
      </c>
    </row>
    <row r="20" spans="1:9">
      <c r="A20" s="1">
        <v>19</v>
      </c>
      <c r="B20" s="4" t="str">
        <f>HYPERLINK("http://product.dangdang.com/24194575.html", "在教室说错了没关系")</f>
        <v>在教室说错了没关系</v>
      </c>
      <c r="C20" t="s">
        <v>24</v>
      </c>
      <c r="D20" t="s">
        <v>198</v>
      </c>
      <c r="E20" t="s">
        <v>296</v>
      </c>
      <c r="F20" t="s">
        <v>772</v>
      </c>
      <c r="G20" t="s">
        <v>921</v>
      </c>
      <c r="H20" t="s">
        <v>1193</v>
      </c>
      <c r="I20" t="s">
        <v>1216</v>
      </c>
    </row>
    <row r="21" spans="1:9">
      <c r="A21" s="1">
        <v>20</v>
      </c>
      <c r="B21" s="4" t="str">
        <f>HYPERLINK("http://product.dangdang.com/25069494.html", "可爱的鼠小弟（1-12）")</f>
        <v>可爱的鼠小弟（1-12）</v>
      </c>
      <c r="C21" t="s">
        <v>25</v>
      </c>
      <c r="D21" t="s">
        <v>202</v>
      </c>
      <c r="E21" t="s">
        <v>284</v>
      </c>
      <c r="F21" t="s">
        <v>773</v>
      </c>
      <c r="G21" t="s">
        <v>1060</v>
      </c>
      <c r="H21" t="s">
        <v>1191</v>
      </c>
      <c r="I21" t="s">
        <v>1216</v>
      </c>
    </row>
    <row r="22" spans="1:9">
      <c r="A22" s="1">
        <v>21</v>
      </c>
      <c r="B22" s="4" t="str">
        <f>HYPERLINK("http://product.dangdang.com/24136647.html", "大卫不可以+大卫上学去+大卫惹麻烦+圣诞节到了（大卫系列全4册）")</f>
        <v>大卫不可以+大卫上学去+大卫惹麻烦+圣诞节到了（大卫系列全4册）</v>
      </c>
      <c r="C22" t="s">
        <v>26</v>
      </c>
      <c r="D22" t="s">
        <v>196</v>
      </c>
      <c r="E22" t="s">
        <v>290</v>
      </c>
      <c r="F22" t="s">
        <v>774</v>
      </c>
      <c r="G22" t="s">
        <v>1061</v>
      </c>
      <c r="H22" t="s">
        <v>1197</v>
      </c>
      <c r="I22" t="s">
        <v>1216</v>
      </c>
    </row>
    <row r="23" spans="1:9">
      <c r="A23" s="1">
        <v>22</v>
      </c>
      <c r="B23" s="4" t="str">
        <f>HYPERLINK("http://product.dangdang.com/23466258.html", "郑渊洁给孙女的好习惯书：十二生肖童话绘本")</f>
        <v>郑渊洁给孙女的好习惯书：十二生肖童话绘本</v>
      </c>
      <c r="C23" t="s">
        <v>16</v>
      </c>
      <c r="D23" t="s">
        <v>210</v>
      </c>
      <c r="E23" t="s">
        <v>297</v>
      </c>
      <c r="F23" t="s">
        <v>775</v>
      </c>
      <c r="G23" t="s">
        <v>1062</v>
      </c>
      <c r="H23" t="s">
        <v>1198</v>
      </c>
      <c r="I23" t="s">
        <v>1217</v>
      </c>
    </row>
    <row r="24" spans="1:9">
      <c r="A24" s="1">
        <v>23</v>
      </c>
      <c r="B24" s="4" t="str">
        <f>HYPERLINK("http://product.dangdang.com/25270073.html", "成长的味道・香味互动绘本（精装全7册）日本绘本大奖得主、千万级别畅销书作家木村裕一等人联袂打造")</f>
        <v>成长的味道・香味互动绘本（精装全7册）日本绘本大奖得主、千万级别畅销书作家木村裕一等人联袂打造</v>
      </c>
      <c r="C24" t="s">
        <v>27</v>
      </c>
      <c r="D24" t="s">
        <v>211</v>
      </c>
      <c r="E24" t="s">
        <v>298</v>
      </c>
      <c r="F24" t="s">
        <v>776</v>
      </c>
      <c r="G24" t="s">
        <v>1063</v>
      </c>
      <c r="H24" t="s">
        <v>1199</v>
      </c>
      <c r="I24" t="s">
        <v>1216</v>
      </c>
    </row>
    <row r="25" spans="1:9">
      <c r="A25" s="1">
        <v>24</v>
      </c>
      <c r="B25" s="4" t="str">
        <f>HYPERLINK("http://product.dangdang.com/25342352.html", "花格子大象艾玛经典绘本（套装全23册）")</f>
        <v>花格子大象艾玛经典绘本（套装全23册）</v>
      </c>
      <c r="C25" t="s">
        <v>28</v>
      </c>
      <c r="D25" t="s">
        <v>212</v>
      </c>
      <c r="E25" t="s">
        <v>299</v>
      </c>
      <c r="F25" t="s">
        <v>777</v>
      </c>
      <c r="G25" t="s">
        <v>1064</v>
      </c>
      <c r="H25" t="s">
        <v>1198</v>
      </c>
      <c r="I25" t="s">
        <v>1216</v>
      </c>
    </row>
    <row r="26" spans="1:9">
      <c r="A26" s="1">
        <v>25</v>
      </c>
      <c r="B26" s="4" t="str">
        <f>HYPERLINK("http://product.dangdang.com/23211544.html", "不一样的卡梅拉动漫绘本（1-12）")</f>
        <v>不一样的卡梅拉动漫绘本（1-12）</v>
      </c>
      <c r="C26" t="s">
        <v>29</v>
      </c>
      <c r="D26" t="s">
        <v>213</v>
      </c>
      <c r="E26" t="s">
        <v>300</v>
      </c>
      <c r="F26" t="s">
        <v>757</v>
      </c>
      <c r="G26" t="s">
        <v>821</v>
      </c>
      <c r="H26" t="s">
        <v>1193</v>
      </c>
      <c r="I26" t="s">
        <v>1216</v>
      </c>
    </row>
    <row r="27" spans="1:9">
      <c r="A27" s="1">
        <v>26</v>
      </c>
      <c r="B27" s="4" t="str">
        <f>HYPERLINK("http://product.dangdang.com/25218540.html", "信谊世界精选图画书・猜猜我有多爱你")</f>
        <v>信谊世界精选图画书・猜猜我有多爱你</v>
      </c>
      <c r="C27" t="s">
        <v>19</v>
      </c>
      <c r="D27" t="s">
        <v>214</v>
      </c>
      <c r="E27" t="s">
        <v>301</v>
      </c>
      <c r="F27" t="s">
        <v>778</v>
      </c>
      <c r="G27" t="s">
        <v>1065</v>
      </c>
      <c r="H27" t="s">
        <v>1200</v>
      </c>
      <c r="I27" t="s">
        <v>1216</v>
      </c>
    </row>
    <row r="28" spans="1:9">
      <c r="A28" s="1">
        <v>27</v>
      </c>
      <c r="B28" s="4" t="str">
        <f>HYPERLINK("http://product.dangdang.com/25298374.html", "皮特猫・3~6岁好性格养成书：第一辑（套装共6册）（乐观、积极、开朗……荣获19项大奖的好性格榜样，在美国家喻户晓）")</f>
        <v>皮特猫・3~6岁好性格养成书：第一辑（套装共6册）（乐观、积极、开朗……荣获19项大奖的好性格榜样，在美国家喻户晓）</v>
      </c>
      <c r="C28" t="s">
        <v>30</v>
      </c>
      <c r="D28" t="s">
        <v>215</v>
      </c>
      <c r="E28" t="s">
        <v>302</v>
      </c>
      <c r="F28" t="s">
        <v>779</v>
      </c>
      <c r="G28" t="s">
        <v>1066</v>
      </c>
      <c r="H28" t="s">
        <v>1198</v>
      </c>
      <c r="I28" t="s">
        <v>1216</v>
      </c>
    </row>
    <row r="29" spans="1:9">
      <c r="A29" s="1">
        <v>28</v>
      </c>
      <c r="B29" s="4" t="str">
        <f>HYPERLINK("http://product.dangdang.com/23426498.html", "小兔汤姆旅行版（全26册）")</f>
        <v>小兔汤姆旅行版（全26册）</v>
      </c>
      <c r="C29" t="s">
        <v>31</v>
      </c>
      <c r="D29" t="s">
        <v>216</v>
      </c>
      <c r="E29" t="s">
        <v>303</v>
      </c>
      <c r="F29" t="s">
        <v>780</v>
      </c>
      <c r="G29" t="s">
        <v>1050</v>
      </c>
      <c r="H29" t="s">
        <v>1192</v>
      </c>
      <c r="I29" t="s">
        <v>1216</v>
      </c>
    </row>
    <row r="30" spans="1:9">
      <c r="A30" s="1">
        <v>29</v>
      </c>
      <c r="B30" s="4" t="str">
        <f>HYPERLINK("http://product.dangdang.com/21112439.html", "14只老鼠全集（全12册）")</f>
        <v>14只老鼠全集（全12册）</v>
      </c>
      <c r="C30" t="s">
        <v>32</v>
      </c>
      <c r="D30" t="s">
        <v>204</v>
      </c>
      <c r="E30" t="s">
        <v>304</v>
      </c>
      <c r="F30" t="s">
        <v>781</v>
      </c>
      <c r="G30" t="s">
        <v>1067</v>
      </c>
      <c r="H30" t="s">
        <v>1200</v>
      </c>
      <c r="I30" t="s">
        <v>1216</v>
      </c>
    </row>
    <row r="31" spans="1:9">
      <c r="A31" s="1">
        <v>30</v>
      </c>
      <c r="B31" s="4" t="str">
        <f>HYPERLINK("http://product.dangdang.com/25157364.html", "全景式图画书 开车出发系列（共7册）")</f>
        <v>全景式图画书 开车出发系列（共7册）</v>
      </c>
      <c r="C31" t="s">
        <v>18</v>
      </c>
      <c r="D31" t="s">
        <v>213</v>
      </c>
      <c r="E31" t="s">
        <v>305</v>
      </c>
      <c r="F31" t="s">
        <v>782</v>
      </c>
      <c r="G31" t="s">
        <v>1068</v>
      </c>
      <c r="H31" t="s">
        <v>1193</v>
      </c>
      <c r="I31" t="s">
        <v>1216</v>
      </c>
    </row>
    <row r="32" spans="1:9">
      <c r="A32" s="1">
        <v>31</v>
      </c>
      <c r="B32" s="4" t="str">
        <f>HYPERLINK("http://product.dangdang.com/23509394.html", "是谁嗯嗯在我的头上")</f>
        <v>是谁嗯嗯在我的头上</v>
      </c>
      <c r="C32" t="s">
        <v>33</v>
      </c>
      <c r="D32" t="s">
        <v>205</v>
      </c>
      <c r="E32" t="s">
        <v>306</v>
      </c>
      <c r="F32" t="s">
        <v>755</v>
      </c>
      <c r="G32" t="s">
        <v>1069</v>
      </c>
      <c r="H32" t="s">
        <v>1193</v>
      </c>
      <c r="I32" t="s">
        <v>1216</v>
      </c>
    </row>
    <row r="33" spans="1:9">
      <c r="A33" s="1">
        <v>32</v>
      </c>
      <c r="B33" s="4" t="str">
        <f>HYPERLINK("http://product.dangdang.com/23533306.html", "不一样的卡梅拉动漫绘本(13-22)")</f>
        <v>不一样的卡梅拉动漫绘本(13-22)</v>
      </c>
      <c r="C33" t="s">
        <v>34</v>
      </c>
      <c r="D33" t="s">
        <v>213</v>
      </c>
      <c r="E33" t="s">
        <v>307</v>
      </c>
      <c r="F33" t="s">
        <v>783</v>
      </c>
      <c r="G33" t="s">
        <v>1035</v>
      </c>
      <c r="H33" t="s">
        <v>1193</v>
      </c>
      <c r="I33" t="s">
        <v>1216</v>
      </c>
    </row>
    <row r="34" spans="1:9">
      <c r="A34" s="1">
        <v>33</v>
      </c>
      <c r="B34" s="4" t="str">
        <f>HYPERLINK("http://product.dangdang.com/25263558.html", "国际安徒生奖・3-12岁想象力启蒙经典 汤米・温格尔绘本（精装12册礼盒）")</f>
        <v>国际安徒生奖・3-12岁想象力启蒙经典 汤米・温格尔绘本（精装12册礼盒）</v>
      </c>
      <c r="C34" t="s">
        <v>35</v>
      </c>
      <c r="D34" t="s">
        <v>215</v>
      </c>
      <c r="E34" t="s">
        <v>308</v>
      </c>
      <c r="F34" t="s">
        <v>784</v>
      </c>
      <c r="G34" t="s">
        <v>1070</v>
      </c>
      <c r="H34" t="s">
        <v>1193</v>
      </c>
      <c r="I34" t="s">
        <v>1216</v>
      </c>
    </row>
    <row r="35" spans="1:9">
      <c r="A35" s="1">
        <v>34</v>
      </c>
      <c r="B35" s="4" t="str">
        <f>HYPERLINK("http://product.dangdang.com/24144615.html", "我不敢说，我怕被骂")</f>
        <v>我不敢说，我怕被骂</v>
      </c>
      <c r="C35" t="s">
        <v>17</v>
      </c>
      <c r="D35" t="s">
        <v>196</v>
      </c>
      <c r="E35" t="s">
        <v>309</v>
      </c>
      <c r="F35" t="s">
        <v>785</v>
      </c>
      <c r="G35" t="s">
        <v>1030</v>
      </c>
      <c r="H35" t="s">
        <v>1193</v>
      </c>
      <c r="I35" t="s">
        <v>1216</v>
      </c>
    </row>
    <row r="36" spans="1:9">
      <c r="A36" s="1">
        <v>35</v>
      </c>
      <c r="B36" s="4" t="str">
        <f>HYPERLINK("http://product.dangdang.com/25213919.html", "熊猫先生礼仪课堂（全4册）")</f>
        <v>熊猫先生礼仪课堂（全4册）</v>
      </c>
      <c r="C36" t="s">
        <v>36</v>
      </c>
      <c r="D36" t="s">
        <v>212</v>
      </c>
      <c r="E36" t="s">
        <v>310</v>
      </c>
      <c r="F36" t="s">
        <v>786</v>
      </c>
      <c r="G36" t="s">
        <v>1071</v>
      </c>
      <c r="H36" t="s">
        <v>1198</v>
      </c>
      <c r="I36" t="s">
        <v>1216</v>
      </c>
    </row>
    <row r="37" spans="1:9">
      <c r="A37" s="1">
        <v>36</v>
      </c>
      <c r="B37" s="4" t="str">
        <f>HYPERLINK("http://product.dangdang.com/25323113.html", "皮特猫・3~6岁好性格养成书：共四辑（套装1~4辑）（乐观、自信、执著……荣获19项大奖的好性格榜样，在美国家喻户晓）")</f>
        <v>皮特猫・3~6岁好性格养成书：共四辑（套装1~4辑）（乐观、自信、执著……荣获19项大奖的好性格榜样，在美国家喻户晓）</v>
      </c>
      <c r="C37" t="s">
        <v>37</v>
      </c>
      <c r="D37" t="s">
        <v>215</v>
      </c>
      <c r="E37" t="s">
        <v>311</v>
      </c>
      <c r="F37" t="s">
        <v>787</v>
      </c>
      <c r="G37" t="s">
        <v>1072</v>
      </c>
      <c r="H37" t="s">
        <v>1198</v>
      </c>
      <c r="I37" t="s">
        <v>1216</v>
      </c>
    </row>
    <row r="38" spans="1:9">
      <c r="A38" s="1">
        <v>37</v>
      </c>
      <c r="B38" s="4" t="str">
        <f>HYPERLINK("http://product.dangdang.com/25120690.html", "暖暖心绘本・珍藏礼品装（全30册，为3~7岁处在性格形成关键期的孩子准备的心理自助礼物）")</f>
        <v>暖暖心绘本・珍藏礼品装（全30册，为3~7岁处在性格形成关键期的孩子准备的心理自助礼物）</v>
      </c>
      <c r="C38" t="s">
        <v>38</v>
      </c>
      <c r="D38" t="s">
        <v>207</v>
      </c>
      <c r="E38" t="s">
        <v>312</v>
      </c>
      <c r="F38" t="s">
        <v>788</v>
      </c>
      <c r="G38" t="s">
        <v>1073</v>
      </c>
      <c r="H38" t="s">
        <v>1192</v>
      </c>
      <c r="I38" t="s">
        <v>1216</v>
      </c>
    </row>
    <row r="39" spans="1:9">
      <c r="A39" s="1">
        <v>38</v>
      </c>
      <c r="B39" s="4" t="str">
        <f>HYPERLINK("http://product.dangdang.com/22608209.html", "最美的法布尔昆虫记（1-12）")</f>
        <v>最美的法布尔昆虫记（1-12）</v>
      </c>
      <c r="C39" t="s">
        <v>39</v>
      </c>
      <c r="D39" t="s">
        <v>203</v>
      </c>
      <c r="E39" t="s">
        <v>313</v>
      </c>
      <c r="F39" t="s">
        <v>789</v>
      </c>
      <c r="G39" t="s">
        <v>1074</v>
      </c>
      <c r="H39" t="s">
        <v>1192</v>
      </c>
      <c r="I39" t="s">
        <v>1216</v>
      </c>
    </row>
    <row r="40" spans="1:9">
      <c r="A40" s="1">
        <v>39</v>
      </c>
      <c r="B40" s="4" t="str">
        <f>HYPERLINK("http://product.dangdang.com/23633727.html", "花婆婆")</f>
        <v>花婆婆</v>
      </c>
      <c r="C40" t="s">
        <v>26</v>
      </c>
      <c r="D40" t="s">
        <v>205</v>
      </c>
      <c r="E40" t="s">
        <v>314</v>
      </c>
      <c r="F40" t="s">
        <v>790</v>
      </c>
      <c r="G40" t="s">
        <v>1075</v>
      </c>
      <c r="H40" t="s">
        <v>1193</v>
      </c>
      <c r="I40" t="s">
        <v>1216</v>
      </c>
    </row>
    <row r="41" spans="1:9">
      <c r="A41" s="1">
        <v>40</v>
      </c>
      <c r="B41" s="4" t="str">
        <f>HYPERLINK("http://product.dangdang.com/25171004.html", "妈妈选择奖金奖绘本（精装全4册:我爱你这么多+为你喝彩+如果我让你永远这么小+天使的礼物)")</f>
        <v>妈妈选择奖金奖绘本（精装全4册:我爱你这么多+为你喝彩+如果我让你永远这么小+天使的礼物)</v>
      </c>
      <c r="C41" t="s">
        <v>40</v>
      </c>
      <c r="D41" t="s">
        <v>210</v>
      </c>
      <c r="E41" t="s">
        <v>315</v>
      </c>
      <c r="F41" t="s">
        <v>791</v>
      </c>
      <c r="G41" t="s">
        <v>1076</v>
      </c>
      <c r="H41" t="s">
        <v>1198</v>
      </c>
      <c r="I41" t="s">
        <v>1216</v>
      </c>
    </row>
    <row r="42" spans="1:9">
      <c r="A42" s="1">
        <v>41</v>
      </c>
      <c r="B42" s="4" t="str">
        <f>HYPERLINK("http://product.dangdang.com/25314288.html", "100层的房子【新版】（纵开式畅销绘本3册套装， 100层的房子+地下100层的房子+海底100层的房子）")</f>
        <v>100层的房子【新版】（纵开式畅销绘本3册套装， 100层的房子+地下100层的房子+海底100层的房子）</v>
      </c>
      <c r="C42" t="s">
        <v>41</v>
      </c>
      <c r="D42" t="s">
        <v>208</v>
      </c>
      <c r="E42" t="s">
        <v>316</v>
      </c>
      <c r="F42" t="s">
        <v>792</v>
      </c>
      <c r="G42" t="s">
        <v>953</v>
      </c>
      <c r="H42" t="s">
        <v>1193</v>
      </c>
      <c r="I42" t="s">
        <v>1216</v>
      </c>
    </row>
    <row r="43" spans="1:9">
      <c r="A43" s="1">
        <v>42</v>
      </c>
      <c r="B43" s="4" t="str">
        <f>HYPERLINK("http://product.dangdang.com/23254613.html", "暖房子爱的故事口袋绘本（套装共30册）")</f>
        <v>暖房子爱的故事口袋绘本（套装共30册）</v>
      </c>
      <c r="C43" t="s">
        <v>42</v>
      </c>
      <c r="D43" t="s">
        <v>196</v>
      </c>
      <c r="E43" t="s">
        <v>317</v>
      </c>
      <c r="F43" t="s">
        <v>793</v>
      </c>
      <c r="G43" t="s">
        <v>1077</v>
      </c>
      <c r="H43" t="s">
        <v>1192</v>
      </c>
      <c r="I43" t="s">
        <v>1216</v>
      </c>
    </row>
    <row r="44" spans="1:9">
      <c r="A44" s="1">
        <v>43</v>
      </c>
      <c r="B44" s="4" t="str">
        <f>HYPERLINK("http://product.dangdang.com/25195971.html", "万能工程师麦克（全20册）为3～6岁孩子打造的小工程师养成绘本")</f>
        <v>万能工程师麦克（全20册）为3～6岁孩子打造的小工程师养成绘本</v>
      </c>
      <c r="C44" t="s">
        <v>43</v>
      </c>
      <c r="D44" t="s">
        <v>217</v>
      </c>
      <c r="E44" t="s">
        <v>318</v>
      </c>
      <c r="F44" t="s">
        <v>794</v>
      </c>
      <c r="G44" t="s">
        <v>1078</v>
      </c>
      <c r="H44" t="s">
        <v>1192</v>
      </c>
      <c r="I44" t="s">
        <v>1216</v>
      </c>
    </row>
    <row r="45" spans="1:9">
      <c r="A45" s="1">
        <v>44</v>
      </c>
      <c r="B45" s="4" t="str">
        <f>HYPERLINK("http://product.dangdang.com/23748591.html", "学会爱自己（情绪管理篇）提升自控力、分辨力！不为坏人保守秘密，不随便顺从别人！学会保护自己，做对自己负责的主人")</f>
        <v>学会爱自己（情绪管理篇）提升自控力、分辨力！不为坏人保守秘密，不随便顺从别人！学会保护自己，做对自己负责的主人</v>
      </c>
      <c r="C45" t="s">
        <v>44</v>
      </c>
      <c r="D45" t="s">
        <v>198</v>
      </c>
      <c r="E45" t="s">
        <v>319</v>
      </c>
      <c r="F45" t="s">
        <v>783</v>
      </c>
      <c r="G45" t="s">
        <v>880</v>
      </c>
      <c r="H45" t="s">
        <v>1191</v>
      </c>
      <c r="I45" t="s">
        <v>1216</v>
      </c>
    </row>
    <row r="46" spans="1:9">
      <c r="A46" s="1">
        <v>45</v>
      </c>
      <c r="B46" s="4" t="str">
        <f>HYPERLINK("http://product.dangdang.com/25247886.html", "学会爱自己（全20册安全意识+勇敢表达+情绪管理+自我激励）（教孩子免受性侵犯！学会自我保护、自我管理，懂得自我悦纳、自我激励！儿童自我保护意识、行为习惯培养绘本！）？")</f>
        <v>学会爱自己（全20册安全意识+勇敢表达+情绪管理+自我激励）（教孩子免受性侵犯！学会自我保护、自我管理，懂得自我悦纳、自我激励！儿童自我保护意识、行为习惯培养绘本！）？</v>
      </c>
      <c r="C46" t="s">
        <v>45</v>
      </c>
      <c r="D46" t="s">
        <v>198</v>
      </c>
      <c r="E46" t="s">
        <v>320</v>
      </c>
      <c r="F46" t="s">
        <v>795</v>
      </c>
      <c r="G46" t="s">
        <v>1079</v>
      </c>
      <c r="H46" t="s">
        <v>1191</v>
      </c>
      <c r="I46" t="s">
        <v>1219</v>
      </c>
    </row>
    <row r="47" spans="1:9">
      <c r="A47" s="1">
        <v>46</v>
      </c>
      <c r="B47" s="4" t="str">
        <f>HYPERLINK("http://product.dangdang.com/22545142.html", "古利和古拉系列（1-7）")</f>
        <v>古利和古拉系列（1-7）</v>
      </c>
      <c r="C47" t="s">
        <v>46</v>
      </c>
      <c r="D47" t="s">
        <v>202</v>
      </c>
      <c r="E47" t="s">
        <v>321</v>
      </c>
      <c r="F47" t="s">
        <v>796</v>
      </c>
      <c r="G47" t="s">
        <v>773</v>
      </c>
      <c r="H47" t="s">
        <v>1192</v>
      </c>
      <c r="I47" t="s">
        <v>1216</v>
      </c>
    </row>
    <row r="48" spans="1:9">
      <c r="A48" s="1">
        <v>47</v>
      </c>
      <c r="B48" s="4" t="str">
        <f>HYPERLINK("http://product.dangdang.com/23967003.html", "遇见美好系列（第1辑，全8册）")</f>
        <v>遇见美好系列（第1辑，全8册）</v>
      </c>
      <c r="C48" t="s">
        <v>47</v>
      </c>
      <c r="D48" t="s">
        <v>212</v>
      </c>
      <c r="E48" t="s">
        <v>322</v>
      </c>
      <c r="F48" t="s">
        <v>797</v>
      </c>
      <c r="G48" t="s">
        <v>1080</v>
      </c>
      <c r="H48" t="s">
        <v>1198</v>
      </c>
      <c r="I48" t="s">
        <v>1216</v>
      </c>
    </row>
    <row r="49" spans="1:9">
      <c r="A49" s="1">
        <v>48</v>
      </c>
      <c r="B49" s="4" t="str">
        <f>HYPERLINK("http://product.dangdang.com/22886330.html", "大脚丫跳芭蕾系列（套装全4册 跳芭蕾+学芭蕾+玻璃鞋+游巴黎）")</f>
        <v>大脚丫跳芭蕾系列（套装全4册 跳芭蕾+学芭蕾+玻璃鞋+游巴黎）</v>
      </c>
      <c r="C49" t="s">
        <v>48</v>
      </c>
      <c r="D49" t="s">
        <v>205</v>
      </c>
      <c r="E49" t="s">
        <v>323</v>
      </c>
      <c r="F49" t="s">
        <v>798</v>
      </c>
      <c r="G49" t="s">
        <v>1076</v>
      </c>
      <c r="H49" t="s">
        <v>1191</v>
      </c>
      <c r="I49" t="s">
        <v>1216</v>
      </c>
    </row>
    <row r="50" spans="1:9">
      <c r="A50" s="1">
        <v>49</v>
      </c>
      <c r="B50" s="4" t="str">
        <f>HYPERLINK("http://product.dangdang.com/24030565.html", "百年童话绘本・典藏版第1辑（全6册）")</f>
        <v>百年童话绘本・典藏版第1辑（全6册）</v>
      </c>
      <c r="C50" t="s">
        <v>7</v>
      </c>
      <c r="D50" t="s">
        <v>196</v>
      </c>
      <c r="E50" t="s">
        <v>324</v>
      </c>
      <c r="F50" t="s">
        <v>799</v>
      </c>
      <c r="G50" t="s">
        <v>1081</v>
      </c>
      <c r="H50" t="s">
        <v>1190</v>
      </c>
      <c r="I50" t="s">
        <v>1216</v>
      </c>
    </row>
    <row r="51" spans="1:9">
      <c r="A51" s="1">
        <v>50</v>
      </c>
      <c r="B51" s="4" t="str">
        <f>HYPERLINK("http://product.dangdang.com/25342852.html", "遇见幽默:没有什么不可以（首套法国幽默情商启蒙绘本，精装全5册）")</f>
        <v>遇见幽默:没有什么不可以（首套法国幽默情商启蒙绘本，精装全5册）</v>
      </c>
      <c r="C51" t="s">
        <v>41</v>
      </c>
      <c r="D51" t="s">
        <v>218</v>
      </c>
      <c r="E51" t="s">
        <v>325</v>
      </c>
      <c r="F51" t="s">
        <v>800</v>
      </c>
      <c r="G51" t="s">
        <v>1082</v>
      </c>
      <c r="H51" t="s">
        <v>1191</v>
      </c>
      <c r="I51" t="s">
        <v>1216</v>
      </c>
    </row>
    <row r="52" spans="1:9">
      <c r="A52" s="1">
        <v>51</v>
      </c>
      <c r="B52" s="4" t="str">
        <f>HYPERLINK("http://product.dangdang.com/23840178.html", "不一样的卡梅拉动漫绘本(23-32)")</f>
        <v>不一样的卡梅拉动漫绘本(23-32)</v>
      </c>
      <c r="C52" t="s">
        <v>49</v>
      </c>
      <c r="D52" t="s">
        <v>213</v>
      </c>
      <c r="E52" t="s">
        <v>326</v>
      </c>
      <c r="F52" t="s">
        <v>783</v>
      </c>
      <c r="G52" t="s">
        <v>1035</v>
      </c>
      <c r="H52" t="s">
        <v>1193</v>
      </c>
      <c r="I52" t="s">
        <v>1216</v>
      </c>
    </row>
    <row r="53" spans="1:9">
      <c r="A53" s="1">
        <v>52</v>
      </c>
      <c r="B53" s="4" t="str">
        <f>HYPERLINK("http://product.dangdang.com/25190113.html", "不一样的卡梅拉注音版(1-15) 想去看海/想有颗星星/有个弟弟/找回太阳/爱小黑猫/打败怪兽/找到朗朗/不要被吃掉/喜欢他/逍遥岛/挑战魔法屋")</f>
        <v>不一样的卡梅拉注音版(1-15) 想去看海/想有颗星星/有个弟弟/找回太阳/爱小黑猫/打败怪兽/找到朗朗/不要被吃掉/喜欢他/逍遥岛/挑战魔法屋</v>
      </c>
      <c r="C53" t="s">
        <v>50</v>
      </c>
      <c r="D53" t="s">
        <v>213</v>
      </c>
      <c r="E53" t="s">
        <v>327</v>
      </c>
      <c r="F53" t="s">
        <v>801</v>
      </c>
      <c r="G53" t="s">
        <v>1083</v>
      </c>
      <c r="H53" t="s">
        <v>1193</v>
      </c>
      <c r="I53" t="s">
        <v>1216</v>
      </c>
    </row>
    <row r="54" spans="1:9">
      <c r="A54" s="1">
        <v>53</v>
      </c>
      <c r="B54" s="4" t="str">
        <f>HYPERLINK("http://product.dangdang.com/20675243.html", "斯凯瑞金色童书・第五辑（全4册）")</f>
        <v>斯凯瑞金色童书・第五辑（全4册）</v>
      </c>
      <c r="C54" t="s">
        <v>51</v>
      </c>
      <c r="D54" t="s">
        <v>197</v>
      </c>
      <c r="E54" t="s">
        <v>328</v>
      </c>
      <c r="F54" t="s">
        <v>802</v>
      </c>
      <c r="G54" t="s">
        <v>1084</v>
      </c>
      <c r="H54" t="s">
        <v>1191</v>
      </c>
      <c r="I54" t="s">
        <v>1216</v>
      </c>
    </row>
    <row r="55" spans="1:9">
      <c r="A55" s="1">
        <v>54</v>
      </c>
      <c r="B55" s="4" t="str">
        <f>HYPERLINK("http://product.dangdang.com/23392959.html", "苏斯博士经典绘本（全15册）")</f>
        <v>苏斯博士经典绘本（全15册）</v>
      </c>
      <c r="C55" t="s">
        <v>31</v>
      </c>
      <c r="D55" t="s">
        <v>219</v>
      </c>
      <c r="E55" t="s">
        <v>329</v>
      </c>
      <c r="F55" t="s">
        <v>773</v>
      </c>
      <c r="G55" t="s">
        <v>1060</v>
      </c>
      <c r="H55" t="s">
        <v>1191</v>
      </c>
      <c r="I55" t="s">
        <v>1216</v>
      </c>
    </row>
    <row r="56" spans="1:9">
      <c r="A56" s="1">
        <v>55</v>
      </c>
      <c r="B56" s="4" t="str">
        <f>HYPERLINK("http://product.dangdang.com/23387014.html", "折耳兔瑞奇成长绘本系列（ 共12册）")</f>
        <v>折耳兔瑞奇成长绘本系列（ 共12册）</v>
      </c>
      <c r="C56" t="s">
        <v>52</v>
      </c>
      <c r="D56" t="s">
        <v>220</v>
      </c>
      <c r="E56" t="s">
        <v>330</v>
      </c>
      <c r="F56" t="s">
        <v>803</v>
      </c>
      <c r="G56" t="s">
        <v>1085</v>
      </c>
      <c r="H56" t="s">
        <v>1198</v>
      </c>
      <c r="I56" t="s">
        <v>1216</v>
      </c>
    </row>
    <row r="57" spans="1:9">
      <c r="A57" s="1">
        <v>56</v>
      </c>
      <c r="B57" s="4" t="str">
        <f>HYPERLINK("http://product.dangdang.com/23478852.html", "THIS IS米先生的世界旅游绘本全集（全16册）")</f>
        <v>THIS IS米先生的世界旅游绘本全集（全16册）</v>
      </c>
      <c r="C57" t="s">
        <v>16</v>
      </c>
      <c r="D57" t="s">
        <v>221</v>
      </c>
      <c r="E57" t="s">
        <v>331</v>
      </c>
      <c r="F57" t="s">
        <v>804</v>
      </c>
      <c r="G57" t="s">
        <v>1086</v>
      </c>
      <c r="H57" t="s">
        <v>1191</v>
      </c>
      <c r="I57" t="s">
        <v>1216</v>
      </c>
    </row>
    <row r="58" spans="1:9">
      <c r="A58" s="1">
        <v>57</v>
      </c>
      <c r="B58" s="4" t="str">
        <f>HYPERLINK("http://product.dangdang.com/25246337.html", "小威向前冲")</f>
        <v>小威向前冲</v>
      </c>
      <c r="C58" t="s">
        <v>53</v>
      </c>
      <c r="D58" t="s">
        <v>197</v>
      </c>
      <c r="E58" t="s">
        <v>332</v>
      </c>
      <c r="F58" t="s">
        <v>805</v>
      </c>
      <c r="G58" t="s">
        <v>921</v>
      </c>
      <c r="H58" t="s">
        <v>1191</v>
      </c>
      <c r="I58" t="s">
        <v>1216</v>
      </c>
    </row>
    <row r="59" spans="1:9">
      <c r="A59" s="1">
        <v>58</v>
      </c>
      <c r="B59" s="4" t="str">
        <f>HYPERLINK("http://product.dangdang.com/23427130.html", "小小自然图书馆（全40册）")</f>
        <v>小小自然图书馆（全40册）</v>
      </c>
      <c r="C59" t="s">
        <v>31</v>
      </c>
      <c r="D59" t="s">
        <v>221</v>
      </c>
      <c r="E59" t="s">
        <v>333</v>
      </c>
      <c r="F59" t="s">
        <v>806</v>
      </c>
      <c r="G59" t="s">
        <v>804</v>
      </c>
      <c r="H59" t="s">
        <v>1192</v>
      </c>
      <c r="I59" t="s">
        <v>1216</v>
      </c>
    </row>
    <row r="60" spans="1:9">
      <c r="A60" s="1">
        <v>59</v>
      </c>
      <c r="B60" s="4" t="str">
        <f>HYPERLINK("http://product.dangdang.com/25102405.html", "把坏脾气收起来")</f>
        <v>把坏脾气收起来</v>
      </c>
      <c r="C60" t="s">
        <v>18</v>
      </c>
      <c r="D60" t="s">
        <v>208</v>
      </c>
      <c r="E60" t="s">
        <v>334</v>
      </c>
      <c r="F60" t="s">
        <v>772</v>
      </c>
      <c r="G60" t="s">
        <v>921</v>
      </c>
      <c r="H60" t="s">
        <v>1193</v>
      </c>
      <c r="I60" t="s">
        <v>1216</v>
      </c>
    </row>
    <row r="61" spans="1:9">
      <c r="A61" s="1">
        <v>60</v>
      </c>
      <c r="B61" s="4" t="str">
        <f>HYPERLINK("http://product.dangdang.com/25074553.html", "不一样的卡梅拉全套手绘本（1-14册）")</f>
        <v>不一样的卡梅拉全套手绘本（1-14册）</v>
      </c>
      <c r="C61" t="s">
        <v>54</v>
      </c>
      <c r="D61" t="s">
        <v>213</v>
      </c>
      <c r="E61" t="s">
        <v>335</v>
      </c>
      <c r="F61" t="s">
        <v>782</v>
      </c>
      <c r="G61" t="s">
        <v>1068</v>
      </c>
      <c r="H61" t="s">
        <v>1193</v>
      </c>
      <c r="I61" t="s">
        <v>1216</v>
      </c>
    </row>
    <row r="62" spans="1:9">
      <c r="A62" s="1">
        <v>61</v>
      </c>
      <c r="B62" s="4" t="str">
        <f>HYPERLINK("http://product.dangdang.com/25284537.html", "手不是用来打人的（儿童好品德系列，全5册）")</f>
        <v>手不是用来打人的（儿童好品德系列，全5册）</v>
      </c>
      <c r="C62" t="s">
        <v>21</v>
      </c>
      <c r="D62" t="s">
        <v>222</v>
      </c>
      <c r="E62" t="s">
        <v>336</v>
      </c>
      <c r="F62" t="s">
        <v>807</v>
      </c>
      <c r="G62" t="s">
        <v>773</v>
      </c>
      <c r="H62" t="s">
        <v>1191</v>
      </c>
      <c r="I62" t="s">
        <v>1216</v>
      </c>
    </row>
    <row r="63" spans="1:9">
      <c r="A63" s="1">
        <v>62</v>
      </c>
      <c r="B63" s="4" t="str">
        <f>HYPERLINK("http://product.dangdang.com/23247691.html", "查理与劳拉（升级版全15册）含我绝对绝对不吃番茄")</f>
        <v>查理与劳拉（升级版全15册）含我绝对绝对不吃番茄</v>
      </c>
      <c r="C63" t="s">
        <v>55</v>
      </c>
      <c r="E63" t="s">
        <v>337</v>
      </c>
      <c r="F63" t="s">
        <v>808</v>
      </c>
      <c r="G63" t="s">
        <v>1087</v>
      </c>
      <c r="H63" t="s">
        <v>1191</v>
      </c>
      <c r="I63" t="s">
        <v>1216</v>
      </c>
    </row>
    <row r="64" spans="1:9">
      <c r="A64" s="1">
        <v>63</v>
      </c>
      <c r="B64" s="4" t="str">
        <f>HYPERLINK("http://product.dangdang.com/21086025.html", "我喜欢自己")</f>
        <v>我喜欢自己</v>
      </c>
      <c r="C64" t="s">
        <v>56</v>
      </c>
      <c r="D64" t="s">
        <v>205</v>
      </c>
      <c r="E64" t="s">
        <v>338</v>
      </c>
      <c r="F64" t="s">
        <v>809</v>
      </c>
      <c r="G64" t="s">
        <v>1088</v>
      </c>
      <c r="H64" t="s">
        <v>1193</v>
      </c>
      <c r="I64" t="s">
        <v>1216</v>
      </c>
    </row>
    <row r="65" spans="1:9">
      <c r="A65" s="1">
        <v>64</v>
      </c>
      <c r="B65" s="4" t="str">
        <f>HYPERLINK("http://product.dangdang.com/23329837.html", "小熊和最好的爸爸（全7册）（精装版）")</f>
        <v>小熊和最好的爸爸（全7册）（精装版）</v>
      </c>
      <c r="C65" t="s">
        <v>57</v>
      </c>
      <c r="D65" t="s">
        <v>197</v>
      </c>
      <c r="E65" t="s">
        <v>339</v>
      </c>
      <c r="F65" t="s">
        <v>810</v>
      </c>
      <c r="G65" t="s">
        <v>1050</v>
      </c>
      <c r="H65" t="s">
        <v>1191</v>
      </c>
      <c r="I65" t="s">
        <v>1216</v>
      </c>
    </row>
    <row r="66" spans="1:9">
      <c r="A66" s="1">
        <v>65</v>
      </c>
      <c r="B66" s="4" t="str">
        <f>HYPERLINK("http://product.dangdang.com/23485739.html", "大卫，不可以")</f>
        <v>大卫，不可以</v>
      </c>
      <c r="C66" t="s">
        <v>58</v>
      </c>
      <c r="D66" t="s">
        <v>205</v>
      </c>
      <c r="E66" t="s">
        <v>340</v>
      </c>
      <c r="F66" t="s">
        <v>811</v>
      </c>
      <c r="G66" t="s">
        <v>878</v>
      </c>
      <c r="H66" t="s">
        <v>1194</v>
      </c>
      <c r="I66" t="s">
        <v>1216</v>
      </c>
    </row>
    <row r="67" spans="1:9">
      <c r="A67" s="1">
        <v>66</v>
      </c>
      <c r="B67" s="4" t="str">
        <f>HYPERLINK("http://product.dangdang.com/23797263.html", "不一样的卡梅拉手绘本（1-13烫金版）去看海/有颗星星/弟弟/找回太阳/小黑猫/打败怪兽/找到朗朗/平底锅/睡美")</f>
        <v>不一样的卡梅拉手绘本（1-13烫金版）去看海/有颗星星/弟弟/找回太阳/小黑猫/打败怪兽/找到朗朗/平底锅/睡美</v>
      </c>
      <c r="C67" t="s">
        <v>59</v>
      </c>
      <c r="D67" t="s">
        <v>213</v>
      </c>
      <c r="E67" t="s">
        <v>341</v>
      </c>
      <c r="F67" t="s">
        <v>812</v>
      </c>
      <c r="G67" t="s">
        <v>1089</v>
      </c>
      <c r="H67" t="s">
        <v>1193</v>
      </c>
      <c r="I67" t="s">
        <v>1216</v>
      </c>
    </row>
    <row r="68" spans="1:9">
      <c r="A68" s="1">
        <v>67</v>
      </c>
      <c r="B68" s="4" t="str">
        <f>HYPERLINK("http://product.dangdang.com/25205610.html", "美猴王系列丛书（全32册）")</f>
        <v>美猴王系列丛书（全32册）</v>
      </c>
      <c r="C68" t="s">
        <v>60</v>
      </c>
      <c r="D68" t="s">
        <v>223</v>
      </c>
      <c r="E68" t="s">
        <v>342</v>
      </c>
      <c r="F68" t="s">
        <v>813</v>
      </c>
      <c r="G68" t="s">
        <v>1090</v>
      </c>
      <c r="H68" t="s">
        <v>1195</v>
      </c>
      <c r="I68" t="s">
        <v>1217</v>
      </c>
    </row>
    <row r="69" spans="1:9">
      <c r="A69" s="1">
        <v>68</v>
      </c>
      <c r="B69" s="4" t="str">
        <f>HYPERLINK("http://product.dangdang.com/22518209.html", "和朋友们一起想办法(全八册）")</f>
        <v>和朋友们一起想办法(全八册）</v>
      </c>
      <c r="C69" t="s">
        <v>61</v>
      </c>
      <c r="D69" t="s">
        <v>217</v>
      </c>
      <c r="E69" t="s">
        <v>343</v>
      </c>
      <c r="F69" t="s">
        <v>814</v>
      </c>
      <c r="G69" t="s">
        <v>1091</v>
      </c>
      <c r="H69" t="s">
        <v>1198</v>
      </c>
      <c r="I69" t="s">
        <v>1216</v>
      </c>
    </row>
    <row r="70" spans="1:9">
      <c r="A70" s="1">
        <v>69</v>
      </c>
      <c r="B70" s="4" t="str">
        <f>HYPERLINK("http://product.dangdang.com/25108090.html", "活了100万次的猫（珍藏版）")</f>
        <v>活了100万次的猫（珍藏版）</v>
      </c>
      <c r="C70" t="s">
        <v>62</v>
      </c>
      <c r="D70" t="s">
        <v>204</v>
      </c>
      <c r="E70" t="s">
        <v>344</v>
      </c>
      <c r="F70" t="s">
        <v>814</v>
      </c>
      <c r="G70" t="s">
        <v>921</v>
      </c>
      <c r="H70" t="s">
        <v>1201</v>
      </c>
      <c r="I70" t="s">
        <v>1216</v>
      </c>
    </row>
    <row r="71" spans="1:9">
      <c r="A71" s="1">
        <v>70</v>
      </c>
      <c r="B71" s="4" t="str">
        <f>HYPERLINK("http://product.dangdang.com/25098168.html", "红帽子艾米莉（共24册） 法国经典畅销绘本，助孩子轻松解决成长问题")</f>
        <v>红帽子艾米莉（共24册） 法国经典畅销绘本，助孩子轻松解决成长问题</v>
      </c>
      <c r="C71" t="s">
        <v>63</v>
      </c>
      <c r="D71" t="s">
        <v>211</v>
      </c>
      <c r="E71" t="s">
        <v>345</v>
      </c>
      <c r="F71" t="s">
        <v>815</v>
      </c>
      <c r="G71" t="s">
        <v>1082</v>
      </c>
      <c r="H71" t="s">
        <v>1198</v>
      </c>
      <c r="I71" t="s">
        <v>1216</v>
      </c>
    </row>
    <row r="72" spans="1:9">
      <c r="A72" s="1">
        <v>71</v>
      </c>
      <c r="B72" s="4" t="str">
        <f>HYPERLINK("http://product.dangdang.com/25280799.html", "皮特猫・3~6岁好性格养成书：第二辑（套装共6册）（自信、豁达、友善……荣获19项大奖的好性格榜样，在美国家喻户晓）")</f>
        <v>皮特猫・3~6岁好性格养成书：第二辑（套装共6册）（自信、豁达、友善……荣获19项大奖的好性格榜样，在美国家喻户晓）</v>
      </c>
      <c r="C72" t="s">
        <v>64</v>
      </c>
      <c r="D72" t="s">
        <v>215</v>
      </c>
      <c r="E72" t="s">
        <v>346</v>
      </c>
      <c r="F72" t="s">
        <v>816</v>
      </c>
      <c r="G72" t="s">
        <v>1066</v>
      </c>
      <c r="H72" t="s">
        <v>1191</v>
      </c>
      <c r="I72" t="s">
        <v>1216</v>
      </c>
    </row>
    <row r="73" spans="1:9">
      <c r="A73" s="1">
        <v>72</v>
      </c>
      <c r="B73" s="4" t="str">
        <f>HYPERLINK("http://product.dangdang.com/25176540.html", "花格子大象艾玛经典绘本系列（套装全6册）")</f>
        <v>花格子大象艾玛经典绘本系列（套装全6册）</v>
      </c>
      <c r="C73" t="s">
        <v>40</v>
      </c>
      <c r="D73" t="s">
        <v>212</v>
      </c>
      <c r="E73" t="s">
        <v>347</v>
      </c>
      <c r="F73" t="s">
        <v>817</v>
      </c>
      <c r="G73" t="s">
        <v>1092</v>
      </c>
      <c r="H73" t="s">
        <v>1198</v>
      </c>
      <c r="I73" t="s">
        <v>1216</v>
      </c>
    </row>
    <row r="74" spans="1:9">
      <c r="A74" s="1">
        <v>73</v>
      </c>
      <c r="B74" s="4" t="str">
        <f>HYPERLINK("http://product.dangdang.com/22766429.html", "中国第一套儿童情绪管理图画书全集（典藏版）（全16册）")</f>
        <v>中国第一套儿童情绪管理图画书全集（典藏版）（全16册）</v>
      </c>
      <c r="C74" t="s">
        <v>65</v>
      </c>
      <c r="D74" t="s">
        <v>224</v>
      </c>
      <c r="E74" t="s">
        <v>348</v>
      </c>
      <c r="F74" t="s">
        <v>818</v>
      </c>
      <c r="G74" t="s">
        <v>1093</v>
      </c>
      <c r="H74" t="s">
        <v>1202</v>
      </c>
      <c r="I74" t="s">
        <v>1216</v>
      </c>
    </row>
    <row r="75" spans="1:9">
      <c r="A75" s="1">
        <v>74</v>
      </c>
      <c r="B75" s="4" t="str">
        <f>HYPERLINK("http://product.dangdang.com/23535952.html", "请不要生气・日本精选儿童成长绘本系列")</f>
        <v>请不要生气・日本精选儿童成长绘本系列</v>
      </c>
      <c r="C75" t="s">
        <v>34</v>
      </c>
      <c r="D75" t="s">
        <v>208</v>
      </c>
      <c r="E75" t="s">
        <v>349</v>
      </c>
      <c r="F75" t="s">
        <v>819</v>
      </c>
      <c r="G75" t="s">
        <v>913</v>
      </c>
      <c r="H75" t="s">
        <v>1193</v>
      </c>
      <c r="I75" t="s">
        <v>1216</v>
      </c>
    </row>
    <row r="76" spans="1:9">
      <c r="A76" s="1">
        <v>75</v>
      </c>
      <c r="B76" s="4" t="str">
        <f>HYPERLINK("http://product.dangdang.com/25224741.html", "开车出发系列礼盒装 (第一辑+第二辑）赠送 四个KT板拼差车模")</f>
        <v>开车出发系列礼盒装 (第一辑+第二辑）赠送 四个KT板拼差车模</v>
      </c>
      <c r="C76" t="s">
        <v>60</v>
      </c>
      <c r="D76" t="s">
        <v>213</v>
      </c>
      <c r="E76" t="s">
        <v>350</v>
      </c>
      <c r="F76" t="s">
        <v>820</v>
      </c>
      <c r="G76" t="s">
        <v>1094</v>
      </c>
      <c r="H76" t="s">
        <v>1193</v>
      </c>
      <c r="I76" t="s">
        <v>1219</v>
      </c>
    </row>
    <row r="77" spans="1:9">
      <c r="A77" s="1">
        <v>76</v>
      </c>
      <c r="B77" s="4" t="str">
        <f>HYPERLINK("http://product.dangdang.com/25315718.html", "成语故事（全20册）（绘本版）")</f>
        <v>成语故事（全20册）（绘本版）</v>
      </c>
      <c r="C77" t="s">
        <v>41</v>
      </c>
      <c r="D77" t="s">
        <v>225</v>
      </c>
      <c r="E77" t="s">
        <v>351</v>
      </c>
      <c r="F77" t="s">
        <v>821</v>
      </c>
      <c r="G77" t="s">
        <v>956</v>
      </c>
      <c r="H77" t="s">
        <v>1191</v>
      </c>
      <c r="I77" t="s">
        <v>1217</v>
      </c>
    </row>
    <row r="78" spans="1:9">
      <c r="A78" s="1">
        <v>77</v>
      </c>
      <c r="B78" s="4" t="str">
        <f>HYPERLINK("http://product.dangdang.com/23941774.html", "日本精选科学绘本（平装版，共12册，适合4岁以上儿童阅读）")</f>
        <v>日本精选科学绘本（平装版，共12册，适合4岁以上儿童阅读）</v>
      </c>
      <c r="C78" t="s">
        <v>66</v>
      </c>
      <c r="D78" t="s">
        <v>208</v>
      </c>
      <c r="E78" t="s">
        <v>352</v>
      </c>
      <c r="F78" t="s">
        <v>822</v>
      </c>
      <c r="G78" t="s">
        <v>1074</v>
      </c>
      <c r="H78" t="s">
        <v>1191</v>
      </c>
      <c r="I78" t="s">
        <v>1216</v>
      </c>
    </row>
    <row r="79" spans="1:9">
      <c r="A79" s="1">
        <v>78</v>
      </c>
      <c r="B79" s="4" t="str">
        <f>HYPERLINK("http://product.dangdang.com/25227339.html", "信谊世界精选图画书・爷爷一定有办法")</f>
        <v>信谊世界精选图画书・爷爷一定有办法</v>
      </c>
      <c r="C79" t="s">
        <v>55</v>
      </c>
      <c r="D79" t="s">
        <v>214</v>
      </c>
      <c r="E79" t="s">
        <v>353</v>
      </c>
      <c r="F79" t="s">
        <v>823</v>
      </c>
      <c r="G79" t="s">
        <v>1065</v>
      </c>
      <c r="H79" t="s">
        <v>1195</v>
      </c>
      <c r="I79" t="s">
        <v>1216</v>
      </c>
    </row>
    <row r="80" spans="1:9">
      <c r="A80" s="1">
        <v>79</v>
      </c>
      <c r="B80" s="4" t="str">
        <f>HYPERLINK("http://product.dangdang.com/25227242.html", "信谊世界精选图画书・蚯蚓的日记")</f>
        <v>信谊世界精选图画书・蚯蚓的日记</v>
      </c>
      <c r="C80" t="s">
        <v>55</v>
      </c>
      <c r="D80" t="s">
        <v>214</v>
      </c>
      <c r="E80" t="s">
        <v>354</v>
      </c>
      <c r="F80" t="s">
        <v>824</v>
      </c>
      <c r="G80" t="s">
        <v>1095</v>
      </c>
      <c r="H80" t="s">
        <v>1203</v>
      </c>
      <c r="I80" t="s">
        <v>1216</v>
      </c>
    </row>
    <row r="81" spans="1:9">
      <c r="A81" s="1">
        <v>80</v>
      </c>
      <c r="B81" s="4" t="str">
        <f>HYPERLINK("http://product.dangdang.com/22760339.html", "恐龙大陆")</f>
        <v>恐龙大陆</v>
      </c>
      <c r="C81" t="s">
        <v>67</v>
      </c>
      <c r="D81" t="s">
        <v>203</v>
      </c>
      <c r="E81" t="s">
        <v>355</v>
      </c>
      <c r="F81" t="s">
        <v>825</v>
      </c>
      <c r="G81" t="s">
        <v>1077</v>
      </c>
      <c r="H81" t="s">
        <v>1193</v>
      </c>
      <c r="I81" t="s">
        <v>1216</v>
      </c>
    </row>
    <row r="82" spans="1:9">
      <c r="A82" s="1">
        <v>81</v>
      </c>
      <c r="B82" s="4" t="str">
        <f>HYPERLINK("http://product.dangdang.com/25264856.html", "《幼儿学古诗（全2册）》")</f>
        <v>《幼儿学古诗（全2册）》</v>
      </c>
      <c r="C82" t="s">
        <v>68</v>
      </c>
      <c r="D82" t="s">
        <v>225</v>
      </c>
      <c r="E82" t="s">
        <v>356</v>
      </c>
      <c r="F82" t="s">
        <v>826</v>
      </c>
      <c r="G82" t="s">
        <v>901</v>
      </c>
      <c r="H82" t="s">
        <v>1191</v>
      </c>
      <c r="I82" t="s">
        <v>1217</v>
      </c>
    </row>
    <row r="83" spans="1:9">
      <c r="A83" s="1">
        <v>82</v>
      </c>
      <c r="B83" s="4" t="str">
        <f>HYPERLINK("http://product.dangdang.com/25215300.html", "有你真好（全三册）")</f>
        <v>有你真好（全三册）</v>
      </c>
      <c r="C83" t="s">
        <v>69</v>
      </c>
      <c r="D83" t="s">
        <v>226</v>
      </c>
      <c r="E83" t="s">
        <v>357</v>
      </c>
      <c r="F83" t="s">
        <v>827</v>
      </c>
      <c r="G83" t="s">
        <v>1037</v>
      </c>
      <c r="H83" t="s">
        <v>1192</v>
      </c>
      <c r="I83" t="s">
        <v>1216</v>
      </c>
    </row>
    <row r="84" spans="1:9">
      <c r="A84" s="1">
        <v>83</v>
      </c>
      <c r="B84" s="4" t="str">
        <f>HYPERLINK("http://product.dangdang.com/25233153.html", "中国神话故事绘本")</f>
        <v>中国神话故事绘本</v>
      </c>
      <c r="C84" t="s">
        <v>70</v>
      </c>
      <c r="D84" t="s">
        <v>200</v>
      </c>
      <c r="E84" t="s">
        <v>358</v>
      </c>
      <c r="F84" t="s">
        <v>828</v>
      </c>
      <c r="G84" t="s">
        <v>1096</v>
      </c>
      <c r="H84" t="s">
        <v>1198</v>
      </c>
      <c r="I84" t="s">
        <v>1217</v>
      </c>
    </row>
    <row r="85" spans="1:9">
      <c r="A85" s="1">
        <v>84</v>
      </c>
      <c r="B85" s="4" t="str">
        <f>HYPERLINK("http://product.dangdang.com/24170653.html", "小猪佩奇主题绘本（套装5册）")</f>
        <v>小猪佩奇主题绘本（套装5册）</v>
      </c>
      <c r="C85" t="s">
        <v>71</v>
      </c>
      <c r="D85" t="s">
        <v>221</v>
      </c>
      <c r="E85" t="s">
        <v>359</v>
      </c>
      <c r="F85" t="s">
        <v>829</v>
      </c>
      <c r="G85" t="s">
        <v>800</v>
      </c>
      <c r="H85" t="s">
        <v>1193</v>
      </c>
      <c r="I85" t="s">
        <v>1216</v>
      </c>
    </row>
    <row r="86" spans="1:9">
      <c r="A86" s="1">
        <v>85</v>
      </c>
      <c r="B86" s="4" t="str">
        <f>HYPERLINK("http://product.dangdang.com/22644662.html", "11只猫（全6册）：好奇、调皮、有点儿自我，就是真正孩子的模样")</f>
        <v>11只猫（全6册）：好奇、调皮、有点儿自我，就是真正孩子的模样</v>
      </c>
      <c r="C86" t="s">
        <v>39</v>
      </c>
      <c r="D86" t="s">
        <v>203</v>
      </c>
      <c r="E86" t="s">
        <v>360</v>
      </c>
      <c r="F86" t="s">
        <v>830</v>
      </c>
      <c r="G86" t="s">
        <v>1077</v>
      </c>
      <c r="H86" t="s">
        <v>1191</v>
      </c>
      <c r="I86" t="s">
        <v>1216</v>
      </c>
    </row>
    <row r="87" spans="1:9">
      <c r="A87" s="1">
        <v>86</v>
      </c>
      <c r="B87" s="4" t="str">
        <f>HYPERLINK("http://product.dangdang.com/25247885.html", "学会爱自己（自我激励篇）培养自信心，加强行为管理！儿童情绪管理、行为习惯培养绘本。让孩子成为更好的自己！")</f>
        <v>学会爱自己（自我激励篇）培养自信心，加强行为管理！儿童情绪管理、行为习惯培养绘本。让孩子成为更好的自己！</v>
      </c>
      <c r="C87" t="s">
        <v>45</v>
      </c>
      <c r="D87" t="s">
        <v>198</v>
      </c>
      <c r="E87" t="s">
        <v>361</v>
      </c>
      <c r="F87" t="s">
        <v>807</v>
      </c>
      <c r="G87" t="s">
        <v>773</v>
      </c>
      <c r="H87" t="s">
        <v>1191</v>
      </c>
      <c r="I87" t="s">
        <v>1216</v>
      </c>
    </row>
    <row r="88" spans="1:9">
      <c r="A88" s="1">
        <v>87</v>
      </c>
      <c r="B88" s="4" t="str">
        <f>HYPERLINK("http://product.dangdang.com/25572546.html", "宫西达也精选绘本（数学绘本+超人绘本+暖心绘本！第2辑，全5册）")</f>
        <v>宫西达也精选绘本（数学绘本+超人绘本+暖心绘本！第2辑，全5册）</v>
      </c>
      <c r="C88" t="s">
        <v>72</v>
      </c>
      <c r="D88" t="s">
        <v>198</v>
      </c>
      <c r="E88" t="s">
        <v>362</v>
      </c>
      <c r="F88" t="s">
        <v>831</v>
      </c>
      <c r="G88" t="s">
        <v>1071</v>
      </c>
      <c r="H88" t="s">
        <v>1191</v>
      </c>
      <c r="I88" t="s">
        <v>1216</v>
      </c>
    </row>
    <row r="89" spans="1:9">
      <c r="A89" s="1">
        <v>88</v>
      </c>
      <c r="B89" s="4" t="str">
        <f>HYPERLINK("http://product.dangdang.com/25265074.html", "小鸡鸡的故事+乳房的故事（全2册，性教育套装2018版）")</f>
        <v>小鸡鸡的故事+乳房的故事（全2册，性教育套装2018版）</v>
      </c>
      <c r="C89" t="s">
        <v>73</v>
      </c>
      <c r="D89" t="s">
        <v>219</v>
      </c>
      <c r="E89" t="s">
        <v>363</v>
      </c>
      <c r="F89" t="s">
        <v>832</v>
      </c>
      <c r="G89" t="s">
        <v>1091</v>
      </c>
      <c r="H89" t="s">
        <v>1193</v>
      </c>
      <c r="I89" t="s">
        <v>1216</v>
      </c>
    </row>
    <row r="90" spans="1:9">
      <c r="A90" s="1">
        <v>89</v>
      </c>
      <c r="B90" s="4" t="str">
        <f>HYPERLINK("http://product.dangdang.com/24196631.html", "火车头+火车迷（凯迪克金奖、奥斯汀年轻工程师奖作品，套装共2册）")</f>
        <v>火车头+火车迷（凯迪克金奖、奥斯汀年轻工程师奖作品，套装共2册）</v>
      </c>
      <c r="C90" t="s">
        <v>74</v>
      </c>
      <c r="D90" t="s">
        <v>227</v>
      </c>
      <c r="E90" t="s">
        <v>364</v>
      </c>
      <c r="F90" t="s">
        <v>833</v>
      </c>
      <c r="G90" t="s">
        <v>1097</v>
      </c>
      <c r="H90" t="s">
        <v>1191</v>
      </c>
      <c r="I90" t="s">
        <v>1216</v>
      </c>
    </row>
    <row r="91" spans="1:9">
      <c r="A91" s="1">
        <v>90</v>
      </c>
      <c r="B91" s="4" t="str">
        <f>HYPERLINK("http://product.dangdang.com/23485741.html", "菲菲生气了")</f>
        <v>菲菲生气了</v>
      </c>
      <c r="C91" t="s">
        <v>12</v>
      </c>
      <c r="D91" t="s">
        <v>205</v>
      </c>
      <c r="E91" t="s">
        <v>365</v>
      </c>
      <c r="F91" t="s">
        <v>755</v>
      </c>
      <c r="G91" t="s">
        <v>1069</v>
      </c>
      <c r="H91" t="s">
        <v>1193</v>
      </c>
      <c r="I91" t="s">
        <v>1216</v>
      </c>
    </row>
    <row r="92" spans="1:9">
      <c r="A92" s="1">
        <v>91</v>
      </c>
      <c r="B92" s="4" t="str">
        <f>HYPERLINK("http://product.dangdang.com/25073861.html", "一粒种子的旅行")</f>
        <v>一粒种子的旅行</v>
      </c>
      <c r="C92" t="s">
        <v>22</v>
      </c>
      <c r="D92" t="s">
        <v>202</v>
      </c>
      <c r="E92" t="s">
        <v>366</v>
      </c>
      <c r="F92" t="s">
        <v>755</v>
      </c>
      <c r="G92" t="s">
        <v>770</v>
      </c>
      <c r="H92" t="s">
        <v>1191</v>
      </c>
      <c r="I92" t="s">
        <v>1216</v>
      </c>
    </row>
    <row r="93" spans="1:9">
      <c r="A93" s="1">
        <v>92</v>
      </c>
      <c r="B93" s="4" t="str">
        <f>HYPERLINK("http://product.dangdang.com/20910677.html", "斯凯瑞金色童书 第6辑（全4册）")</f>
        <v>斯凯瑞金色童书 第6辑（全4册）</v>
      </c>
      <c r="C93" t="s">
        <v>32</v>
      </c>
      <c r="D93" t="s">
        <v>197</v>
      </c>
      <c r="E93" t="s">
        <v>367</v>
      </c>
      <c r="F93" t="s">
        <v>834</v>
      </c>
      <c r="G93" t="s">
        <v>1098</v>
      </c>
      <c r="H93" t="s">
        <v>1192</v>
      </c>
      <c r="I93" t="s">
        <v>1216</v>
      </c>
    </row>
    <row r="94" spans="1:9">
      <c r="A94" s="1">
        <v>93</v>
      </c>
      <c r="B94" s="4" t="str">
        <f>HYPERLINK("http://product.dangdang.com/23234814.html", "爱打嗝的斑马（精装）")</f>
        <v>爱打嗝的斑马（精装）</v>
      </c>
      <c r="C94" t="s">
        <v>55</v>
      </c>
      <c r="D94" t="s">
        <v>196</v>
      </c>
      <c r="E94" t="s">
        <v>368</v>
      </c>
      <c r="F94" t="s">
        <v>835</v>
      </c>
      <c r="G94" t="s">
        <v>1099</v>
      </c>
      <c r="H94" t="s">
        <v>1193</v>
      </c>
      <c r="I94" t="s">
        <v>1216</v>
      </c>
    </row>
    <row r="95" spans="1:9">
      <c r="A95" s="1">
        <v>94</v>
      </c>
      <c r="B95" s="4" t="str">
        <f>HYPERLINK("http://product.dangdang.com/23808894.html", "宫西达也勇气绘本（平装全6册）")</f>
        <v>宫西达也勇气绘本（平装全6册）</v>
      </c>
      <c r="C95" t="s">
        <v>75</v>
      </c>
      <c r="D95" t="s">
        <v>198</v>
      </c>
      <c r="E95" t="s">
        <v>369</v>
      </c>
      <c r="F95" t="s">
        <v>783</v>
      </c>
      <c r="G95" t="s">
        <v>880</v>
      </c>
      <c r="H95" t="s">
        <v>1191</v>
      </c>
      <c r="I95" t="s">
        <v>1219</v>
      </c>
    </row>
    <row r="96" spans="1:9">
      <c r="A96" s="1">
        <v>95</v>
      </c>
      <c r="B96" s="4" t="str">
        <f>HYPERLINK("http://product.dangdang.com/23229260.html", "聪明豆绘本系列第1-7辑(套装共48册)")</f>
        <v>聪明豆绘本系列第1-7辑(套装共48册)</v>
      </c>
      <c r="C96" t="s">
        <v>55</v>
      </c>
      <c r="D96" t="s">
        <v>228</v>
      </c>
      <c r="E96" t="s">
        <v>370</v>
      </c>
      <c r="F96" t="s">
        <v>836</v>
      </c>
      <c r="G96" t="s">
        <v>1100</v>
      </c>
      <c r="H96" t="s">
        <v>1191</v>
      </c>
      <c r="I96" t="s">
        <v>1216</v>
      </c>
    </row>
    <row r="97" spans="1:9">
      <c r="A97" s="1">
        <v>96</v>
      </c>
      <c r="B97" s="4" t="str">
        <f>HYPERLINK("http://product.dangdang.com/23217273.html", "学会爱自己（全7册）儿童自我保护意识培养绘本，含不要随便摸我、不要随便亲我等")</f>
        <v>学会爱自己（全7册）儿童自我保护意识培养绘本，含不要随便摸我、不要随便亲我等</v>
      </c>
      <c r="C97" t="s">
        <v>76</v>
      </c>
      <c r="D97" t="s">
        <v>198</v>
      </c>
      <c r="E97" t="s">
        <v>371</v>
      </c>
      <c r="F97" t="s">
        <v>837</v>
      </c>
      <c r="G97" t="s">
        <v>874</v>
      </c>
      <c r="H97" t="s">
        <v>1191</v>
      </c>
      <c r="I97" t="s">
        <v>1216</v>
      </c>
    </row>
    <row r="98" spans="1:9">
      <c r="A98" s="1">
        <v>97</v>
      </c>
      <c r="B98" s="4" t="str">
        <f>HYPERLINK("http://product.dangdang.com/25070171.html", "小黑鱼和他的朋友们（全14册）")</f>
        <v>小黑鱼和他的朋友们（全14册）</v>
      </c>
      <c r="C98" t="s">
        <v>22</v>
      </c>
      <c r="D98" t="s">
        <v>202</v>
      </c>
      <c r="E98" t="s">
        <v>372</v>
      </c>
      <c r="F98" t="s">
        <v>838</v>
      </c>
      <c r="G98" t="s">
        <v>1063</v>
      </c>
      <c r="H98" t="s">
        <v>1193</v>
      </c>
      <c r="I98" t="s">
        <v>1216</v>
      </c>
    </row>
    <row r="99" spans="1:9">
      <c r="A99" s="1">
        <v>98</v>
      </c>
      <c r="B99" s="4" t="str">
        <f>HYPERLINK("http://product.dangdang.com/25229340.html", "国际大奖情绪绘本（精装全3册）")</f>
        <v>国际大奖情绪绘本（精装全3册）</v>
      </c>
      <c r="C99" t="s">
        <v>70</v>
      </c>
      <c r="D99" t="s">
        <v>211</v>
      </c>
      <c r="E99" t="s">
        <v>373</v>
      </c>
      <c r="F99" t="s">
        <v>810</v>
      </c>
      <c r="G99" t="s">
        <v>1068</v>
      </c>
      <c r="H99" t="s">
        <v>1199</v>
      </c>
      <c r="I99" t="s">
        <v>1216</v>
      </c>
    </row>
    <row r="100" spans="1:9">
      <c r="A100" s="1">
        <v>99</v>
      </c>
      <c r="B100" s="4" t="str">
        <f>HYPERLINK("http://product.dangdang.com/25140803.html", "自我保护意识培养（1-5辑精美盒装）（套装共10册）")</f>
        <v>自我保护意识培养（1-5辑精美盒装）（套装共10册）</v>
      </c>
      <c r="C100" t="s">
        <v>18</v>
      </c>
      <c r="D100" t="s">
        <v>229</v>
      </c>
      <c r="E100" t="s">
        <v>374</v>
      </c>
      <c r="F100" t="s">
        <v>795</v>
      </c>
      <c r="G100" t="s">
        <v>1079</v>
      </c>
      <c r="H100" t="s">
        <v>1191</v>
      </c>
      <c r="I100" t="s">
        <v>1216</v>
      </c>
    </row>
    <row r="101" spans="1:9">
      <c r="A101" s="1">
        <v>100</v>
      </c>
      <c r="B101" s="4" t="str">
        <f>HYPERLINK("http://product.dangdang.com/25176229.html", "月亮的味道（精装）")</f>
        <v>月亮的味道（精装）</v>
      </c>
      <c r="C101" t="s">
        <v>40</v>
      </c>
      <c r="D101" t="s">
        <v>213</v>
      </c>
      <c r="E101" t="s">
        <v>375</v>
      </c>
      <c r="F101" t="s">
        <v>839</v>
      </c>
      <c r="G101" t="s">
        <v>770</v>
      </c>
      <c r="H101" t="s">
        <v>1193</v>
      </c>
      <c r="I101" t="s">
        <v>1219</v>
      </c>
    </row>
    <row r="102" spans="1:9">
      <c r="A102" s="1">
        <v>101</v>
      </c>
      <c r="B102" s="4" t="str">
        <f>HYPERLINK("http://product.dangdang.com/25246688.html", "中国传统节日故事图画书（共七册：春节、元宵、清明、端午、七夕、中秋、重阳）")</f>
        <v>中国传统节日故事图画书（共七册：春节、元宵、清明、端午、七夕、中秋、重阳）</v>
      </c>
      <c r="C102" t="s">
        <v>21</v>
      </c>
      <c r="D102" t="s">
        <v>220</v>
      </c>
      <c r="E102" t="s">
        <v>376</v>
      </c>
      <c r="F102" t="s">
        <v>840</v>
      </c>
      <c r="G102" t="s">
        <v>1101</v>
      </c>
      <c r="H102" t="s">
        <v>1198</v>
      </c>
      <c r="I102" t="s">
        <v>1217</v>
      </c>
    </row>
    <row r="103" spans="1:9">
      <c r="A103" s="1">
        <v>102</v>
      </c>
      <c r="B103" s="4" t="str">
        <f>HYPERLINK("http://product.dangdang.com/24145119.html", "遇见美好系列（第2辑 全10册）")</f>
        <v>遇见美好系列（第2辑 全10册）</v>
      </c>
      <c r="C103" t="s">
        <v>77</v>
      </c>
      <c r="D103" t="s">
        <v>212</v>
      </c>
      <c r="E103" t="s">
        <v>377</v>
      </c>
      <c r="F103" t="s">
        <v>841</v>
      </c>
      <c r="G103" t="s">
        <v>1060</v>
      </c>
      <c r="H103" t="s">
        <v>1198</v>
      </c>
      <c r="I103" t="s">
        <v>1216</v>
      </c>
    </row>
    <row r="104" spans="1:9">
      <c r="A104" s="1">
        <v>103</v>
      </c>
      <c r="B104" s="4" t="str">
        <f>HYPERLINK("http://product.dangdang.com/24242871.html", "鸭子骑车记")</f>
        <v>鸭子骑车记</v>
      </c>
      <c r="C104" t="s">
        <v>62</v>
      </c>
      <c r="D104" t="s">
        <v>203</v>
      </c>
      <c r="E104" t="s">
        <v>378</v>
      </c>
      <c r="F104" t="s">
        <v>842</v>
      </c>
      <c r="G104" t="s">
        <v>888</v>
      </c>
      <c r="H104" t="s">
        <v>1193</v>
      </c>
      <c r="I104" t="s">
        <v>1216</v>
      </c>
    </row>
    <row r="105" spans="1:9">
      <c r="A105" s="1">
        <v>104</v>
      </c>
      <c r="B105" s="4" t="str">
        <f>HYPERLINK("http://product.dangdang.com/25169361.html", "犟龟")</f>
        <v>犟龟</v>
      </c>
      <c r="C105" t="s">
        <v>40</v>
      </c>
      <c r="D105" t="s">
        <v>213</v>
      </c>
      <c r="E105" t="s">
        <v>379</v>
      </c>
      <c r="F105" t="s">
        <v>772</v>
      </c>
      <c r="G105" t="s">
        <v>921</v>
      </c>
      <c r="H105" t="s">
        <v>1193</v>
      </c>
      <c r="I105" t="s">
        <v>1216</v>
      </c>
    </row>
    <row r="106" spans="1:9">
      <c r="A106" s="1">
        <v>105</v>
      </c>
      <c r="B106" s="4" t="str">
        <f>HYPERLINK("http://product.dangdang.com/23809865.html", "第一次自己睡觉")</f>
        <v>第一次自己睡觉</v>
      </c>
      <c r="C106" t="s">
        <v>11</v>
      </c>
      <c r="D106" t="s">
        <v>196</v>
      </c>
      <c r="E106" t="s">
        <v>380</v>
      </c>
      <c r="F106" t="s">
        <v>790</v>
      </c>
      <c r="G106" t="s">
        <v>1075</v>
      </c>
      <c r="H106" t="s">
        <v>1193</v>
      </c>
      <c r="I106" t="s">
        <v>1216</v>
      </c>
    </row>
    <row r="107" spans="1:9">
      <c r="A107" s="1">
        <v>106</v>
      </c>
      <c r="B107" s="4" t="str">
        <f>HYPERLINK("http://product.dangdang.com/24236833.html", "玛格丽特晚安诗（全2册）双语绘本 经典诗歌")</f>
        <v>玛格丽特晚安诗（全2册）双语绘本 经典诗歌</v>
      </c>
      <c r="C107" t="s">
        <v>54</v>
      </c>
      <c r="D107" t="s">
        <v>217</v>
      </c>
      <c r="E107" t="s">
        <v>381</v>
      </c>
      <c r="F107" t="s">
        <v>843</v>
      </c>
      <c r="G107" t="s">
        <v>1102</v>
      </c>
      <c r="H107" t="s">
        <v>1192</v>
      </c>
      <c r="I107" t="s">
        <v>1216</v>
      </c>
    </row>
    <row r="108" spans="1:9">
      <c r="A108" s="1">
        <v>107</v>
      </c>
      <c r="B108" s="4" t="str">
        <f>HYPERLINK("http://product.dangdang.com/23485740.html", "我爸爸")</f>
        <v>我爸爸</v>
      </c>
      <c r="C108" t="s">
        <v>58</v>
      </c>
      <c r="D108" t="s">
        <v>205</v>
      </c>
      <c r="E108" t="s">
        <v>382</v>
      </c>
      <c r="F108" t="s">
        <v>844</v>
      </c>
      <c r="G108" t="s">
        <v>1069</v>
      </c>
      <c r="H108" t="s">
        <v>1194</v>
      </c>
      <c r="I108" t="s">
        <v>1216</v>
      </c>
    </row>
    <row r="109" spans="1:9">
      <c r="A109" s="1">
        <v>108</v>
      </c>
      <c r="B109" s="4" t="str">
        <f>HYPERLINK("http://product.dangdang.com/23604582.html", "乌鸦面包店（全5册）")</f>
        <v>乌鸦面包店（全5册）</v>
      </c>
      <c r="C109" t="s">
        <v>78</v>
      </c>
      <c r="D109" t="s">
        <v>203</v>
      </c>
      <c r="E109" t="s">
        <v>383</v>
      </c>
      <c r="F109" t="s">
        <v>845</v>
      </c>
      <c r="G109" t="s">
        <v>919</v>
      </c>
      <c r="H109" t="s">
        <v>1191</v>
      </c>
      <c r="I109" t="s">
        <v>1216</v>
      </c>
    </row>
    <row r="110" spans="1:9">
      <c r="A110" s="1">
        <v>109</v>
      </c>
      <c r="B110" s="4" t="str">
        <f>HYPERLINK("http://product.dangdang.com/25189769.html", "100层的巴士 麦克米伦世纪")</f>
        <v>100层的巴士 麦克米伦世纪</v>
      </c>
      <c r="C110" t="s">
        <v>40</v>
      </c>
      <c r="D110" t="s">
        <v>213</v>
      </c>
      <c r="E110" t="s">
        <v>1220</v>
      </c>
      <c r="F110" t="s">
        <v>755</v>
      </c>
      <c r="G110" t="s">
        <v>770</v>
      </c>
      <c r="H110" t="s">
        <v>1191</v>
      </c>
      <c r="I110" t="s">
        <v>1219</v>
      </c>
    </row>
    <row r="111" spans="1:9">
      <c r="A111" s="1">
        <v>110</v>
      </c>
      <c r="B111" s="4" t="str">
        <f>HYPERLINK("http://product.dangdang.com/25284772.html", "莫可可看世界全8册")</f>
        <v>莫可可看世界全8册</v>
      </c>
      <c r="C111" t="s">
        <v>27</v>
      </c>
      <c r="D111" t="s">
        <v>211</v>
      </c>
      <c r="E111" t="s">
        <v>384</v>
      </c>
      <c r="F111" t="s">
        <v>846</v>
      </c>
      <c r="G111" t="s">
        <v>1103</v>
      </c>
      <c r="H111" t="s">
        <v>1192</v>
      </c>
      <c r="I111" t="s">
        <v>1219</v>
      </c>
    </row>
    <row r="112" spans="1:9">
      <c r="A112" s="1">
        <v>111</v>
      </c>
      <c r="B112" s="4" t="str">
        <f>HYPERLINK("http://product.dangdang.com/23524999.html", "小红火车大冒险故事绘本系列(全7册)")</f>
        <v>小红火车大冒险故事绘本系列(全7册)</v>
      </c>
      <c r="C112" t="s">
        <v>58</v>
      </c>
      <c r="D112" t="s">
        <v>197</v>
      </c>
      <c r="E112" t="s">
        <v>385</v>
      </c>
      <c r="F112" t="s">
        <v>847</v>
      </c>
      <c r="G112" t="s">
        <v>1104</v>
      </c>
      <c r="H112" t="s">
        <v>1191</v>
      </c>
      <c r="I112" t="s">
        <v>1216</v>
      </c>
    </row>
    <row r="113" spans="1:9">
      <c r="A113" s="1">
        <v>112</v>
      </c>
      <c r="B113" s="4" t="str">
        <f>HYPERLINK("http://product.dangdang.com/25183398.html", "大熊先生盖房子（澳大利亚青少年图书奖获奖作家、加拿大总督奖获奖绘者联袂打造）")</f>
        <v>大熊先生盖房子（澳大利亚青少年图书奖获奖作家、加拿大总督奖获奖绘者联袂打造）</v>
      </c>
      <c r="C113" t="s">
        <v>50</v>
      </c>
      <c r="D113" t="s">
        <v>230</v>
      </c>
      <c r="E113" t="s">
        <v>386</v>
      </c>
      <c r="F113" t="s">
        <v>848</v>
      </c>
      <c r="G113" t="s">
        <v>952</v>
      </c>
      <c r="H113" t="s">
        <v>1193</v>
      </c>
      <c r="I113" t="s">
        <v>1216</v>
      </c>
    </row>
    <row r="114" spans="1:9">
      <c r="A114" s="1">
        <v>113</v>
      </c>
      <c r="B114" s="4" t="str">
        <f>HYPERLINK("http://product.dangdang.com/9203153.html", "青蛙弗洛格的成长故事（第一辑 全12册）")</f>
        <v>青蛙弗洛格的成长故事（第一辑 全12册）</v>
      </c>
      <c r="C114" t="s">
        <v>79</v>
      </c>
      <c r="D114" t="s">
        <v>231</v>
      </c>
      <c r="E114" t="s">
        <v>387</v>
      </c>
      <c r="F114" t="s">
        <v>849</v>
      </c>
      <c r="G114" t="s">
        <v>894</v>
      </c>
      <c r="H114" t="s">
        <v>1191</v>
      </c>
      <c r="I114" t="s">
        <v>1216</v>
      </c>
    </row>
    <row r="115" spans="1:9">
      <c r="A115" s="1">
        <v>114</v>
      </c>
      <c r="B115" s="4" t="str">
        <f>HYPERLINK("http://product.dangdang.com/20043534.html", "庆子绘本（全4册）")</f>
        <v>庆子绘本（全4册）</v>
      </c>
      <c r="C115" t="s">
        <v>80</v>
      </c>
      <c r="D115" t="s">
        <v>197</v>
      </c>
      <c r="E115" t="s">
        <v>388</v>
      </c>
      <c r="F115" t="s">
        <v>849</v>
      </c>
      <c r="G115" t="s">
        <v>933</v>
      </c>
      <c r="H115" t="s">
        <v>1204</v>
      </c>
      <c r="I115" t="s">
        <v>1216</v>
      </c>
    </row>
    <row r="116" spans="1:9">
      <c r="A116" s="1">
        <v>115</v>
      </c>
      <c r="B116" s="4" t="str">
        <f>HYPERLINK("http://product.dangdang.com/25197943.html", "勇气 绘本")</f>
        <v>勇气 绘本</v>
      </c>
      <c r="C116" t="s">
        <v>19</v>
      </c>
      <c r="D116" t="s">
        <v>232</v>
      </c>
      <c r="E116" t="s">
        <v>389</v>
      </c>
      <c r="F116" t="s">
        <v>839</v>
      </c>
      <c r="G116" t="s">
        <v>770</v>
      </c>
      <c r="H116" t="s">
        <v>1193</v>
      </c>
      <c r="I116" t="s">
        <v>1216</v>
      </c>
    </row>
    <row r="117" spans="1:9">
      <c r="A117" s="1">
        <v>116</v>
      </c>
      <c r="B117" s="4" t="str">
        <f>HYPERLINK("http://product.dangdang.com/22812599.html", "我爱幼儿园")</f>
        <v>我爱幼儿园</v>
      </c>
      <c r="C117" t="s">
        <v>81</v>
      </c>
      <c r="D117" t="s">
        <v>208</v>
      </c>
      <c r="E117" t="s">
        <v>390</v>
      </c>
      <c r="F117" t="s">
        <v>850</v>
      </c>
      <c r="G117" t="s">
        <v>1075</v>
      </c>
      <c r="H117" t="s">
        <v>1205</v>
      </c>
      <c r="I117" t="s">
        <v>1216</v>
      </c>
    </row>
    <row r="118" spans="1:9">
      <c r="A118" s="1">
        <v>117</v>
      </c>
      <c r="B118" s="4" t="str">
        <f>HYPERLINK("http://product.dangdang.com/23636869.html", "小猪小象系列套装（全5册）")</f>
        <v>小猪小象系列套装（全5册）</v>
      </c>
      <c r="C118" t="s">
        <v>78</v>
      </c>
      <c r="D118" t="s">
        <v>233</v>
      </c>
      <c r="E118" t="s">
        <v>391</v>
      </c>
      <c r="F118" t="s">
        <v>851</v>
      </c>
      <c r="G118" t="s">
        <v>1105</v>
      </c>
      <c r="H118" t="s">
        <v>1198</v>
      </c>
      <c r="I118" t="s">
        <v>1216</v>
      </c>
    </row>
    <row r="119" spans="1:9">
      <c r="A119" s="1">
        <v>118</v>
      </c>
      <c r="B119" s="4" t="str">
        <f>HYPERLINK("http://product.dangdang.com/24197644.html", "如果恐龙还活着・想象力与心智成长绘本（套装四册）")</f>
        <v>如果恐龙还活着・想象力与心智成长绘本（套装四册）</v>
      </c>
      <c r="C119" t="s">
        <v>24</v>
      </c>
      <c r="D119" t="s">
        <v>212</v>
      </c>
      <c r="E119" t="s">
        <v>392</v>
      </c>
      <c r="F119" t="s">
        <v>814</v>
      </c>
      <c r="G119" t="s">
        <v>1091</v>
      </c>
      <c r="H119" t="s">
        <v>1198</v>
      </c>
      <c r="I119" t="s">
        <v>1216</v>
      </c>
    </row>
    <row r="120" spans="1:9">
      <c r="A120" s="1">
        <v>119</v>
      </c>
      <c r="B120" s="4" t="str">
        <f>HYPERLINK("http://product.dangdang.com/20359144.html", "小威向前冲")</f>
        <v>小威向前冲</v>
      </c>
      <c r="C120" t="s">
        <v>82</v>
      </c>
      <c r="D120" t="s">
        <v>197</v>
      </c>
      <c r="E120" t="s">
        <v>393</v>
      </c>
      <c r="F120" t="s">
        <v>852</v>
      </c>
      <c r="G120" t="s">
        <v>778</v>
      </c>
      <c r="H120" t="s">
        <v>1205</v>
      </c>
      <c r="I120" t="s">
        <v>1216</v>
      </c>
    </row>
    <row r="121" spans="1:9">
      <c r="A121" s="1">
        <v>120</v>
      </c>
      <c r="B121" s="4" t="str">
        <f>HYPERLINK("http://product.dangdang.com/25281633.html", "小读客・3-6岁好性格养成书：皮特猫第一辑(套装共6册)（乐观、自信、勇敢……皮特猫在美国家喻户晓，几乎每个孩子都在读！）")</f>
        <v>小读客・3-6岁好性格养成书：皮特猫第一辑(套装共6册)（乐观、自信、勇敢……皮特猫在美国家喻户晓，几乎每个孩子都在读！）</v>
      </c>
      <c r="C121" t="s">
        <v>83</v>
      </c>
      <c r="D121" t="s">
        <v>196</v>
      </c>
      <c r="E121" t="s">
        <v>394</v>
      </c>
      <c r="F121" t="s">
        <v>853</v>
      </c>
      <c r="G121" t="s">
        <v>1106</v>
      </c>
      <c r="H121" t="s">
        <v>1206</v>
      </c>
      <c r="I121" t="s">
        <v>1216</v>
      </c>
    </row>
    <row r="122" spans="1:9">
      <c r="A122" s="1">
        <v>121</v>
      </c>
      <c r="B122" s="4" t="str">
        <f>HYPERLINK("http://product.dangdang.com/25167441.html", "学会爱自己（安全意识篇）防性侵、防诱拐！儿童必备安全教育图画书！让孩子学会保护自己！含《不要随便摸我》《不要随便亲我》《不要随便跟陌生人走》")</f>
        <v>学会爱自己（安全意识篇）防性侵、防诱拐！儿童必备安全教育图画书！让孩子学会保护自己！含《不要随便摸我》《不要随便亲我》《不要随便跟陌生人走》</v>
      </c>
      <c r="C122" t="s">
        <v>84</v>
      </c>
      <c r="D122" t="s">
        <v>198</v>
      </c>
      <c r="E122" t="s">
        <v>395</v>
      </c>
      <c r="F122" t="s">
        <v>854</v>
      </c>
      <c r="G122" t="s">
        <v>952</v>
      </c>
      <c r="H122" t="s">
        <v>1191</v>
      </c>
      <c r="I122" t="s">
        <v>1216</v>
      </c>
    </row>
    <row r="123" spans="1:9">
      <c r="A123" s="1">
        <v>122</v>
      </c>
      <c r="B123" s="4" t="str">
        <f>HYPERLINK("http://product.dangdang.com/25069962.html", "小黑鱼")</f>
        <v>小黑鱼</v>
      </c>
      <c r="C123" t="s">
        <v>85</v>
      </c>
      <c r="D123" t="s">
        <v>202</v>
      </c>
      <c r="E123" t="s">
        <v>372</v>
      </c>
      <c r="F123" t="s">
        <v>842</v>
      </c>
      <c r="G123" t="s">
        <v>888</v>
      </c>
      <c r="H123" t="s">
        <v>1193</v>
      </c>
      <c r="I123" t="s">
        <v>1216</v>
      </c>
    </row>
    <row r="124" spans="1:9">
      <c r="A124" s="1">
        <v>123</v>
      </c>
      <c r="B124" s="4" t="str">
        <f>HYPERLINK("http://product.dangdang.com/24144606.html", "不许抠鼻子！")</f>
        <v>不许抠鼻子！</v>
      </c>
      <c r="C124" t="s">
        <v>15</v>
      </c>
      <c r="D124" t="s">
        <v>196</v>
      </c>
      <c r="E124" t="s">
        <v>396</v>
      </c>
      <c r="F124" t="s">
        <v>805</v>
      </c>
      <c r="G124" t="s">
        <v>1095</v>
      </c>
      <c r="H124" t="s">
        <v>1193</v>
      </c>
      <c r="I124" t="s">
        <v>1216</v>
      </c>
    </row>
    <row r="125" spans="1:9">
      <c r="A125" s="1">
        <v>124</v>
      </c>
      <c r="B125" s="4" t="str">
        <f>HYPERLINK("http://product.dangdang.com/25183401.html", "解救座头鲸（2016美国银行街zui佳童书奖，美国CCBC Choice 2016年度zui佳图书）")</f>
        <v>解救座头鲸（2016美国银行街zui佳童书奖，美国CCBC Choice 2016年度zui佳图书）</v>
      </c>
      <c r="C125" t="s">
        <v>50</v>
      </c>
      <c r="D125" t="s">
        <v>230</v>
      </c>
      <c r="E125" t="s">
        <v>397</v>
      </c>
      <c r="F125" t="s">
        <v>855</v>
      </c>
      <c r="G125" t="s">
        <v>1107</v>
      </c>
      <c r="H125" t="s">
        <v>1207</v>
      </c>
      <c r="I125" t="s">
        <v>1216</v>
      </c>
    </row>
    <row r="126" spans="1:9">
      <c r="A126" s="1">
        <v>125</v>
      </c>
      <c r="B126" s="4" t="str">
        <f>HYPERLINK("http://product.dangdang.com/25148578.html", "我不再吃手了")</f>
        <v>我不再吃手了</v>
      </c>
      <c r="C126" t="s">
        <v>18</v>
      </c>
      <c r="D126" t="s">
        <v>208</v>
      </c>
      <c r="E126" t="s">
        <v>398</v>
      </c>
      <c r="F126" t="s">
        <v>856</v>
      </c>
      <c r="G126" t="s">
        <v>869</v>
      </c>
      <c r="H126" t="s">
        <v>1193</v>
      </c>
      <c r="I126" t="s">
        <v>1216</v>
      </c>
    </row>
    <row r="127" spans="1:9">
      <c r="A127" s="1">
        <v>126</v>
      </c>
      <c r="B127" s="4" t="str">
        <f>HYPERLINK("http://product.dangdang.com/9296435.html", "大脚丫跳芭蕾")</f>
        <v>大脚丫跳芭蕾</v>
      </c>
      <c r="C127" t="s">
        <v>33</v>
      </c>
      <c r="D127" t="s">
        <v>205</v>
      </c>
      <c r="E127" t="s">
        <v>399</v>
      </c>
      <c r="F127" t="s">
        <v>857</v>
      </c>
      <c r="G127" t="s">
        <v>1108</v>
      </c>
      <c r="H127" t="s">
        <v>1193</v>
      </c>
      <c r="I127" t="s">
        <v>1216</v>
      </c>
    </row>
    <row r="128" spans="1:9">
      <c r="A128" s="1">
        <v>127</v>
      </c>
      <c r="B128" s="4" t="str">
        <f>HYPERLINK("http://product.dangdang.com/20263101.html", "信谊世界精选图画书・好饿的毛毛虫")</f>
        <v>信谊世界精选图画书・好饿的毛毛虫</v>
      </c>
      <c r="C128" t="s">
        <v>86</v>
      </c>
      <c r="D128" t="s">
        <v>214</v>
      </c>
      <c r="E128" t="s">
        <v>400</v>
      </c>
      <c r="F128" t="s">
        <v>858</v>
      </c>
      <c r="G128" t="s">
        <v>888</v>
      </c>
      <c r="H128" t="s">
        <v>1208</v>
      </c>
      <c r="I128" t="s">
        <v>1216</v>
      </c>
    </row>
    <row r="129" spans="1:9">
      <c r="A129" s="1">
        <v>128</v>
      </c>
      <c r="B129" s="4" t="str">
        <f>HYPERLINK("http://product.dangdang.com/25280355.html", "神奇校车・人文版（全3册）")</f>
        <v>神奇校车・人文版（全3册）</v>
      </c>
      <c r="C129" t="s">
        <v>87</v>
      </c>
      <c r="D129" t="s">
        <v>197</v>
      </c>
      <c r="E129" t="s">
        <v>401</v>
      </c>
      <c r="F129" t="s">
        <v>859</v>
      </c>
      <c r="G129" t="s">
        <v>1109</v>
      </c>
      <c r="H129" t="s">
        <v>1191</v>
      </c>
      <c r="I129" t="s">
        <v>1216</v>
      </c>
    </row>
    <row r="130" spans="1:9">
      <c r="A130" s="1">
        <v>129</v>
      </c>
      <c r="B130" s="4" t="str">
        <f>HYPERLINK("http://product.dangdang.com/24157228.html", "熊亮・中国绘本（全10册）")</f>
        <v>熊亮・中国绘本（全10册）</v>
      </c>
      <c r="C130" t="s">
        <v>88</v>
      </c>
      <c r="D130" t="s">
        <v>210</v>
      </c>
      <c r="E130" t="s">
        <v>402</v>
      </c>
      <c r="F130" t="s">
        <v>860</v>
      </c>
      <c r="G130" t="s">
        <v>1110</v>
      </c>
      <c r="H130" t="s">
        <v>1193</v>
      </c>
      <c r="I130" t="s">
        <v>1217</v>
      </c>
    </row>
    <row r="131" spans="1:9">
      <c r="A131" s="1">
        <v>130</v>
      </c>
      <c r="B131" s="4" t="str">
        <f>HYPERLINK("http://product.dangdang.com/25234508.html", "信谊世界精选图画书・好饿的毛毛虫")</f>
        <v>信谊世界精选图画书・好饿的毛毛虫</v>
      </c>
      <c r="C131" t="s">
        <v>89</v>
      </c>
      <c r="D131" t="s">
        <v>214</v>
      </c>
      <c r="E131" t="s">
        <v>403</v>
      </c>
      <c r="F131" t="s">
        <v>861</v>
      </c>
      <c r="G131" t="s">
        <v>990</v>
      </c>
      <c r="H131" t="s">
        <v>1208</v>
      </c>
      <c r="I131" t="s">
        <v>1216</v>
      </c>
    </row>
    <row r="132" spans="1:9">
      <c r="A132" s="1">
        <v>131</v>
      </c>
      <c r="B132" s="4" t="str">
        <f>HYPERLINK("http://product.dangdang.com/25182142.html", "凯迪克得主李欧・李奥尼经典作品：第1辑（7本：小黑鱼、田鼠阿佛、发条老鼠、玛修的梦、这是我的、鳄鱼哥尼流、奇特的蛋）")</f>
        <v>凯迪克得主李欧・李奥尼经典作品：第1辑（7本：小黑鱼、田鼠阿佛、发条老鼠、玛修的梦、这是我的、鳄鱼哥尼流、奇特的蛋）</v>
      </c>
      <c r="C132" t="s">
        <v>22</v>
      </c>
      <c r="D132" t="s">
        <v>202</v>
      </c>
      <c r="E132" t="s">
        <v>372</v>
      </c>
      <c r="F132" t="s">
        <v>862</v>
      </c>
      <c r="G132" t="s">
        <v>1111</v>
      </c>
      <c r="H132" t="s">
        <v>1191</v>
      </c>
      <c r="I132" t="s">
        <v>1216</v>
      </c>
    </row>
    <row r="133" spans="1:9">
      <c r="A133" s="1">
        <v>132</v>
      </c>
      <c r="B133" s="4" t="str">
        <f>HYPERLINK("http://product.dangdang.com/23170830.html", "学会爱自己（勇敢表达篇 ） 自我认可，拒绝霸凌！学会大声说“不”，拒绝不当对待！学会保护自己！含《不要随便欺负我》《不要随便命令我》《不要随便嘲笑我》《不要随便改变自己》")</f>
        <v>学会爱自己（勇敢表达篇 ） 自我认可，拒绝霸凌！学会大声说“不”，拒绝不当对待！学会保护自己！含《不要随便欺负我》《不要随便命令我》《不要随便嘲笑我》《不要随便改变自己》</v>
      </c>
      <c r="C133" t="s">
        <v>76</v>
      </c>
      <c r="D133" t="s">
        <v>198</v>
      </c>
      <c r="E133" t="s">
        <v>404</v>
      </c>
      <c r="F133" t="s">
        <v>863</v>
      </c>
      <c r="G133" t="s">
        <v>1112</v>
      </c>
      <c r="H133" t="s">
        <v>1191</v>
      </c>
      <c r="I133" t="s">
        <v>1216</v>
      </c>
    </row>
    <row r="134" spans="1:9">
      <c r="A134" s="1">
        <v>133</v>
      </c>
      <c r="B134" s="4" t="str">
        <f>HYPERLINK("http://product.dangdang.com/23822903.html", "我的日记系列・第一辑")</f>
        <v>我的日记系列・第一辑</v>
      </c>
      <c r="C134" t="s">
        <v>90</v>
      </c>
      <c r="D134" t="s">
        <v>234</v>
      </c>
      <c r="E134" t="s">
        <v>405</v>
      </c>
      <c r="F134" t="s">
        <v>864</v>
      </c>
      <c r="G134" t="s">
        <v>822</v>
      </c>
      <c r="H134" t="s">
        <v>1209</v>
      </c>
      <c r="I134" t="s">
        <v>1217</v>
      </c>
    </row>
    <row r="135" spans="1:9">
      <c r="A135" s="1">
        <v>134</v>
      </c>
      <c r="B135" s="4" t="str">
        <f>HYPERLINK("http://product.dangdang.com/23557290.html", "大卫上学去")</f>
        <v>大卫上学去</v>
      </c>
      <c r="C135" t="s">
        <v>82</v>
      </c>
      <c r="D135" t="s">
        <v>205</v>
      </c>
      <c r="E135" t="s">
        <v>406</v>
      </c>
      <c r="F135" t="s">
        <v>811</v>
      </c>
      <c r="G135" t="s">
        <v>878</v>
      </c>
      <c r="H135" t="s">
        <v>1194</v>
      </c>
      <c r="I135" t="s">
        <v>1216</v>
      </c>
    </row>
    <row r="136" spans="1:9">
      <c r="A136" s="1">
        <v>135</v>
      </c>
      <c r="B136" s="4" t="str">
        <f>HYPERLINK("http://product.dangdang.com/24030561.html", "百年童话绘本・典藏版第3辑（全6册）")</f>
        <v>百年童话绘本・典藏版第3辑（全6册）</v>
      </c>
      <c r="C136" t="s">
        <v>7</v>
      </c>
      <c r="D136" t="s">
        <v>196</v>
      </c>
      <c r="E136" t="s">
        <v>407</v>
      </c>
      <c r="F136" t="s">
        <v>799</v>
      </c>
      <c r="G136" t="s">
        <v>1081</v>
      </c>
      <c r="H136" t="s">
        <v>1190</v>
      </c>
      <c r="I136" t="s">
        <v>1216</v>
      </c>
    </row>
    <row r="137" spans="1:9">
      <c r="A137" s="1">
        <v>136</v>
      </c>
      <c r="B137" s="4" t="str">
        <f>HYPERLINK("http://product.dangdang.com/25280800.html", "皮特猫・3~6岁好性格养成书：第三辑（套装共6册）（执著、坚持、梦想……荣获19项大奖的好性格榜样，在美国家喻户晓）")</f>
        <v>皮特猫・3~6岁好性格养成书：第三辑（套装共6册）（执著、坚持、梦想……荣获19项大奖的好性格榜样，在美国家喻户晓）</v>
      </c>
      <c r="C137" t="s">
        <v>64</v>
      </c>
      <c r="D137" t="s">
        <v>215</v>
      </c>
      <c r="E137" t="s">
        <v>408</v>
      </c>
      <c r="F137" t="s">
        <v>816</v>
      </c>
      <c r="G137" t="s">
        <v>1066</v>
      </c>
      <c r="H137" t="s">
        <v>1191</v>
      </c>
      <c r="I137" t="s">
        <v>1216</v>
      </c>
    </row>
    <row r="138" spans="1:9">
      <c r="A138" s="1">
        <v>137</v>
      </c>
      <c r="B138" s="4" t="str">
        <f>HYPERLINK("http://product.dangdang.com/23353916.html", "信谊世界精选图画书・逃家小兔")</f>
        <v>信谊世界精选图画书・逃家小兔</v>
      </c>
      <c r="C138" t="s">
        <v>10</v>
      </c>
      <c r="D138" t="s">
        <v>214</v>
      </c>
      <c r="E138" t="s">
        <v>409</v>
      </c>
      <c r="F138" t="s">
        <v>865</v>
      </c>
      <c r="G138" t="s">
        <v>778</v>
      </c>
      <c r="H138" t="s">
        <v>1208</v>
      </c>
      <c r="I138" t="s">
        <v>1216</v>
      </c>
    </row>
    <row r="139" spans="1:9">
      <c r="A139" s="1">
        <v>138</v>
      </c>
      <c r="B139" s="4" t="str">
        <f>HYPERLINK("http://product.dangdang.com/23667083.html", "安的种子")</f>
        <v>安的种子</v>
      </c>
      <c r="C139" t="s">
        <v>78</v>
      </c>
      <c r="D139" t="s">
        <v>216</v>
      </c>
      <c r="E139" t="s">
        <v>410</v>
      </c>
      <c r="F139" t="s">
        <v>866</v>
      </c>
      <c r="G139" t="s">
        <v>1108</v>
      </c>
      <c r="H139" t="s">
        <v>1192</v>
      </c>
      <c r="I139" t="s">
        <v>1217</v>
      </c>
    </row>
    <row r="140" spans="1:9">
      <c r="A140" s="1">
        <v>139</v>
      </c>
      <c r="B140" s="4" t="str">
        <f>HYPERLINK("http://product.dangdang.com/24167477.html", "再见，电视机")</f>
        <v>再见，电视机</v>
      </c>
      <c r="C140" t="s">
        <v>71</v>
      </c>
      <c r="D140" t="s">
        <v>208</v>
      </c>
      <c r="E140" t="s">
        <v>411</v>
      </c>
      <c r="F140" t="s">
        <v>839</v>
      </c>
      <c r="G140" t="s">
        <v>770</v>
      </c>
      <c r="H140" t="s">
        <v>1193</v>
      </c>
      <c r="I140" t="s">
        <v>1216</v>
      </c>
    </row>
    <row r="141" spans="1:9">
      <c r="A141" s="1">
        <v>140</v>
      </c>
      <c r="B141" s="4" t="str">
        <f>HYPERLINK("http://product.dangdang.com/24030560.html", "百年童话绘本・典藏版第2辑（全6册）")</f>
        <v>百年童话绘本・典藏版第2辑（全6册）</v>
      </c>
      <c r="C141" t="s">
        <v>7</v>
      </c>
      <c r="D141" t="s">
        <v>196</v>
      </c>
      <c r="E141" t="s">
        <v>407</v>
      </c>
      <c r="F141" t="s">
        <v>867</v>
      </c>
      <c r="G141" t="s">
        <v>1081</v>
      </c>
      <c r="H141" t="s">
        <v>1196</v>
      </c>
      <c r="I141" t="s">
        <v>1216</v>
      </c>
    </row>
    <row r="142" spans="1:9">
      <c r="A142" s="1">
        <v>141</v>
      </c>
      <c r="B142" s="4" t="str">
        <f>HYPERLINK("http://product.dangdang.com/25317615.html", "皮特猫・3~6岁好性格养成书：第四辑（套装共6册）（宽容、体贴、接纳……荣获19项大奖的好性格榜样，在美国家喻户晓）")</f>
        <v>皮特猫・3~6岁好性格养成书：第四辑（套装共6册）（宽容、体贴、接纳……荣获19项大奖的好性格榜样，在美国家喻户晓）</v>
      </c>
      <c r="C142" t="s">
        <v>91</v>
      </c>
      <c r="D142" t="s">
        <v>215</v>
      </c>
      <c r="E142" t="s">
        <v>412</v>
      </c>
      <c r="F142" t="s">
        <v>816</v>
      </c>
      <c r="G142" t="s">
        <v>1066</v>
      </c>
      <c r="H142" t="s">
        <v>1191</v>
      </c>
      <c r="I142" t="s">
        <v>1216</v>
      </c>
    </row>
    <row r="143" spans="1:9">
      <c r="A143" s="1">
        <v>142</v>
      </c>
      <c r="B143" s="4" t="str">
        <f>HYPERLINK("http://product.dangdang.com/23223234.html", "青蛙弗洛格系列礼盒装（全四辑，共34册）")</f>
        <v>青蛙弗洛格系列礼盒装（全四辑，共34册）</v>
      </c>
      <c r="C143" t="s">
        <v>55</v>
      </c>
      <c r="E143" t="s">
        <v>413</v>
      </c>
      <c r="F143" t="s">
        <v>868</v>
      </c>
      <c r="G143" t="s">
        <v>1113</v>
      </c>
      <c r="H143" t="s">
        <v>1191</v>
      </c>
      <c r="I143" t="s">
        <v>1216</v>
      </c>
    </row>
    <row r="144" spans="1:9">
      <c r="A144" s="1">
        <v>143</v>
      </c>
      <c r="B144" s="4" t="str">
        <f>HYPERLINK("http://product.dangdang.com/23168354.html", "第一次上街买东西（全5册）")</f>
        <v>第一次上街买东西（全5册）</v>
      </c>
      <c r="C144" t="s">
        <v>92</v>
      </c>
      <c r="D144" t="s">
        <v>203</v>
      </c>
      <c r="E144" t="s">
        <v>414</v>
      </c>
      <c r="F144" t="s">
        <v>869</v>
      </c>
      <c r="G144" t="s">
        <v>806</v>
      </c>
      <c r="H144" t="s">
        <v>1191</v>
      </c>
      <c r="I144" t="s">
        <v>1216</v>
      </c>
    </row>
    <row r="145" spans="1:9">
      <c r="A145" s="1">
        <v>144</v>
      </c>
      <c r="B145" s="4" t="str">
        <f>HYPERLINK("http://product.dangdang.com/25078294.html", "几米：不睡觉世界冠军")</f>
        <v>几米：不睡觉世界冠军</v>
      </c>
      <c r="C145" t="s">
        <v>22</v>
      </c>
      <c r="D145" t="s">
        <v>203</v>
      </c>
      <c r="E145" t="s">
        <v>415</v>
      </c>
      <c r="F145" t="s">
        <v>870</v>
      </c>
      <c r="G145" t="s">
        <v>1107</v>
      </c>
      <c r="H145" t="s">
        <v>1193</v>
      </c>
      <c r="I145" t="s">
        <v>1216</v>
      </c>
    </row>
    <row r="146" spans="1:9">
      <c r="A146" s="1">
        <v>145</v>
      </c>
      <c r="B146" s="4" t="str">
        <f>HYPERLINK("http://product.dangdang.com/24184714.html", "自我保护意识培养第1辑：我不跟你走+别想欺负我")</f>
        <v>自我保护意识培养第1辑：我不跟你走+别想欺负我</v>
      </c>
      <c r="C146" t="s">
        <v>17</v>
      </c>
      <c r="D146" t="s">
        <v>235</v>
      </c>
      <c r="E146" t="s">
        <v>416</v>
      </c>
      <c r="F146" t="s">
        <v>871</v>
      </c>
      <c r="G146" t="s">
        <v>1037</v>
      </c>
      <c r="H146" t="s">
        <v>1193</v>
      </c>
      <c r="I146" t="s">
        <v>1216</v>
      </c>
    </row>
    <row r="147" spans="1:9">
      <c r="A147" s="1">
        <v>146</v>
      </c>
      <c r="B147" s="4" t="str">
        <f>HYPERLINK("http://product.dangdang.com/23319370.html", "身体有个小秘密（全八册）")</f>
        <v>身体有个小秘密（全八册）</v>
      </c>
      <c r="C147" t="s">
        <v>13</v>
      </c>
      <c r="D147" t="s">
        <v>203</v>
      </c>
      <c r="E147" t="s">
        <v>417</v>
      </c>
      <c r="F147" t="s">
        <v>830</v>
      </c>
      <c r="G147" t="s">
        <v>1077</v>
      </c>
      <c r="H147" t="s">
        <v>1191</v>
      </c>
      <c r="I147" t="s">
        <v>1216</v>
      </c>
    </row>
    <row r="148" spans="1:9">
      <c r="A148" s="1">
        <v>147</v>
      </c>
      <c r="B148" s="4" t="str">
        <f>HYPERLINK("http://product.dangdang.com/25247931.html", "毛毛兔儿童情绪管理图画书（全8册）中英双语版")</f>
        <v>毛毛兔儿童情绪管理图画书（全8册）中英双语版</v>
      </c>
      <c r="C148" t="s">
        <v>21</v>
      </c>
      <c r="D148" t="s">
        <v>217</v>
      </c>
      <c r="E148" t="s">
        <v>418</v>
      </c>
      <c r="F148" t="s">
        <v>762</v>
      </c>
      <c r="G148" t="s">
        <v>1080</v>
      </c>
      <c r="H148" t="s">
        <v>1192</v>
      </c>
      <c r="I148" t="s">
        <v>1216</v>
      </c>
    </row>
    <row r="149" spans="1:9">
      <c r="A149" s="1">
        <v>148</v>
      </c>
      <c r="B149" s="4" t="str">
        <f>HYPERLINK("http://product.dangdang.com/23798047.html", "我讨厌妈妈")</f>
        <v>我讨厌妈妈</v>
      </c>
      <c r="C149" t="s">
        <v>93</v>
      </c>
      <c r="D149" t="s">
        <v>203</v>
      </c>
      <c r="E149" t="s">
        <v>419</v>
      </c>
      <c r="F149" t="s">
        <v>839</v>
      </c>
      <c r="G149" t="s">
        <v>770</v>
      </c>
      <c r="H149" t="s">
        <v>1193</v>
      </c>
      <c r="I149" t="s">
        <v>1216</v>
      </c>
    </row>
    <row r="150" spans="1:9">
      <c r="A150" s="1">
        <v>149</v>
      </c>
      <c r="B150" s="4" t="str">
        <f>HYPERLINK("http://product.dangdang.com/22576782.html", "睡觉去，小怪物！")</f>
        <v>睡觉去，小怪物！</v>
      </c>
      <c r="C150" t="s">
        <v>94</v>
      </c>
      <c r="D150" t="s">
        <v>196</v>
      </c>
      <c r="E150" t="s">
        <v>420</v>
      </c>
      <c r="F150" t="s">
        <v>809</v>
      </c>
      <c r="G150" t="s">
        <v>1088</v>
      </c>
      <c r="H150" t="s">
        <v>1193</v>
      </c>
      <c r="I150" t="s">
        <v>1216</v>
      </c>
    </row>
    <row r="151" spans="1:9">
      <c r="A151" s="1">
        <v>150</v>
      </c>
      <c r="B151" s="4" t="str">
        <f>HYPERLINK("http://product.dangdang.com/23815226.html", "《我的神奇马桶》亲子阅读绘本")</f>
        <v>《我的神奇马桶》亲子阅读绘本</v>
      </c>
      <c r="C151" t="s">
        <v>49</v>
      </c>
      <c r="D151" t="s">
        <v>197</v>
      </c>
      <c r="E151" t="s">
        <v>421</v>
      </c>
      <c r="F151" t="s">
        <v>872</v>
      </c>
      <c r="G151" t="s">
        <v>1108</v>
      </c>
      <c r="H151" t="s">
        <v>1191</v>
      </c>
      <c r="I151" t="s">
        <v>1216</v>
      </c>
    </row>
    <row r="152" spans="1:9">
      <c r="A152" s="1">
        <v>151</v>
      </c>
      <c r="B152" s="4" t="str">
        <f>HYPERLINK("http://product.dangdang.com/25096919.html", "德国精选科学图画书 （套装3册，扫二维码听故事）")</f>
        <v>德国精选科学图画书 （套装3册，扫二维码听故事）</v>
      </c>
      <c r="C152" t="s">
        <v>22</v>
      </c>
      <c r="D152" t="s">
        <v>208</v>
      </c>
      <c r="E152" t="s">
        <v>294</v>
      </c>
      <c r="F152" t="s">
        <v>873</v>
      </c>
      <c r="G152" t="s">
        <v>1114</v>
      </c>
      <c r="H152" t="s">
        <v>1195</v>
      </c>
      <c r="I152" t="s">
        <v>1216</v>
      </c>
    </row>
    <row r="153" spans="1:9">
      <c r="A153" s="1">
        <v>152</v>
      </c>
      <c r="B153" s="4" t="str">
        <f>HYPERLINK("http://product.dangdang.com/25214826.html", "爱心树（2018版）")</f>
        <v>爱心树（2018版）</v>
      </c>
      <c r="C153" t="s">
        <v>19</v>
      </c>
      <c r="D153" t="s">
        <v>232</v>
      </c>
      <c r="E153" t="s">
        <v>422</v>
      </c>
      <c r="F153" t="s">
        <v>755</v>
      </c>
      <c r="G153" t="s">
        <v>770</v>
      </c>
      <c r="H153" t="s">
        <v>1191</v>
      </c>
      <c r="I153" t="s">
        <v>1216</v>
      </c>
    </row>
    <row r="154" spans="1:9">
      <c r="A154" s="1">
        <v>153</v>
      </c>
      <c r="B154" s="4" t="str">
        <f>HYPERLINK("http://product.dangdang.com/25069496.html", "可爱的鼠小弟（13-22）")</f>
        <v>可爱的鼠小弟（13-22）</v>
      </c>
      <c r="C154" t="s">
        <v>25</v>
      </c>
      <c r="D154" t="s">
        <v>202</v>
      </c>
      <c r="E154" t="s">
        <v>284</v>
      </c>
      <c r="F154" t="s">
        <v>874</v>
      </c>
      <c r="G154" t="s">
        <v>1059</v>
      </c>
      <c r="H154" t="s">
        <v>1191</v>
      </c>
      <c r="I154" t="s">
        <v>1216</v>
      </c>
    </row>
    <row r="155" spans="1:9">
      <c r="A155" s="1">
        <v>154</v>
      </c>
      <c r="B155" s="4" t="str">
        <f>HYPERLINK("http://product.dangdang.com/23612361.html", "我妈妈")</f>
        <v>我妈妈</v>
      </c>
      <c r="C155" t="s">
        <v>33</v>
      </c>
      <c r="D155" t="s">
        <v>205</v>
      </c>
      <c r="E155" t="s">
        <v>423</v>
      </c>
      <c r="F155" t="s">
        <v>844</v>
      </c>
      <c r="G155" t="s">
        <v>1069</v>
      </c>
      <c r="H155" t="s">
        <v>1194</v>
      </c>
      <c r="I155" t="s">
        <v>1216</v>
      </c>
    </row>
    <row r="156" spans="1:9">
      <c r="A156" s="1">
        <v>155</v>
      </c>
      <c r="B156" s="4" t="str">
        <f>HYPERLINK("http://product.dangdang.com/25289479.html", "蒙氏家庭幼儿园：蒙台梭利儿童独立发展绘本+蒙台梭利亲子学习工具包")</f>
        <v>蒙氏家庭幼儿园：蒙台梭利儿童独立发展绘本+蒙台梭利亲子学习工具包</v>
      </c>
      <c r="C156" t="s">
        <v>30</v>
      </c>
      <c r="D156" t="s">
        <v>212</v>
      </c>
      <c r="E156" t="s">
        <v>424</v>
      </c>
      <c r="F156" t="s">
        <v>776</v>
      </c>
      <c r="G156" t="s">
        <v>1115</v>
      </c>
      <c r="H156" t="s">
        <v>1198</v>
      </c>
      <c r="I156" t="s">
        <v>1216</v>
      </c>
    </row>
    <row r="157" spans="1:9">
      <c r="A157" s="1">
        <v>156</v>
      </c>
      <c r="B157" s="4" t="str">
        <f>HYPERLINK("http://product.dangdang.com/23940063.html", "孩子没关系逆商培养图画书（全5册）")</f>
        <v>孩子没关系逆商培养图画书（全5册）</v>
      </c>
      <c r="C157" t="s">
        <v>95</v>
      </c>
      <c r="D157" t="s">
        <v>236</v>
      </c>
      <c r="E157" t="s">
        <v>425</v>
      </c>
      <c r="F157" t="s">
        <v>875</v>
      </c>
      <c r="G157" t="s">
        <v>1068</v>
      </c>
      <c r="H157" t="s">
        <v>1210</v>
      </c>
      <c r="I157" t="s">
        <v>1216</v>
      </c>
    </row>
    <row r="158" spans="1:9">
      <c r="A158" s="1">
        <v>157</v>
      </c>
      <c r="B158" s="4" t="str">
        <f>HYPERLINK("http://product.dangdang.com/25246666.html", "麦田精选图画书 鳄鱼爱上长颈鹿系列（5本套装）")</f>
        <v>麦田精选图画书 鳄鱼爱上长颈鹿系列（5本套装）</v>
      </c>
      <c r="C158" t="s">
        <v>19</v>
      </c>
      <c r="D158" t="s">
        <v>237</v>
      </c>
      <c r="E158" t="s">
        <v>426</v>
      </c>
      <c r="F158" t="s">
        <v>876</v>
      </c>
      <c r="G158" t="s">
        <v>887</v>
      </c>
      <c r="H158" t="s">
        <v>1191</v>
      </c>
      <c r="I158" t="s">
        <v>1216</v>
      </c>
    </row>
    <row r="159" spans="1:9">
      <c r="A159" s="1">
        <v>158</v>
      </c>
      <c r="B159" s="4" t="str">
        <f>HYPERLINK("http://product.dangdang.com/25082364.html", "小猪麦洛普一家探险记（全五册） 国际安徒生奖得主、《三个强盗》作者首部成名作")</f>
        <v>小猪麦洛普一家探险记（全五册） 国际安徒生奖得主、《三个强盗》作者首部成名作</v>
      </c>
      <c r="C159" t="s">
        <v>22</v>
      </c>
      <c r="D159" t="s">
        <v>207</v>
      </c>
      <c r="E159" t="s">
        <v>427</v>
      </c>
      <c r="F159" t="s">
        <v>869</v>
      </c>
      <c r="G159" t="s">
        <v>1035</v>
      </c>
      <c r="H159" t="s">
        <v>1192</v>
      </c>
      <c r="I159" t="s">
        <v>1216</v>
      </c>
    </row>
    <row r="160" spans="1:9">
      <c r="A160" s="1">
        <v>159</v>
      </c>
      <c r="B160" s="4" t="str">
        <f>HYPERLINK("http://product.dangdang.com/25262408.html", "我要做自己系列图画书（全7册）（一套让孩子从我要做自己到学会我会爱自己的优秀图画书，帮助孩子自立、自爱、自信的成长）")</f>
        <v>我要做自己系列图画书（全7册）（一套让孩子从我要做自己到学会我会爱自己的优秀图画书，帮助孩子自立、自爱、自信的成长）</v>
      </c>
      <c r="C160" t="s">
        <v>27</v>
      </c>
      <c r="D160" t="s">
        <v>200</v>
      </c>
      <c r="E160" t="s">
        <v>428</v>
      </c>
      <c r="F160" t="s">
        <v>877</v>
      </c>
      <c r="G160" t="s">
        <v>1116</v>
      </c>
      <c r="H160" t="s">
        <v>1192</v>
      </c>
      <c r="I160" t="s">
        <v>1216</v>
      </c>
    </row>
    <row r="161" spans="1:9">
      <c r="A161" s="1">
        <v>160</v>
      </c>
      <c r="B161" s="4" t="str">
        <f>HYPERLINK("http://product.dangdang.com/23639310.html", "穿靴子的猫")</f>
        <v>穿靴子的猫</v>
      </c>
      <c r="C161" t="s">
        <v>78</v>
      </c>
      <c r="D161" t="s">
        <v>213</v>
      </c>
      <c r="E161" t="s">
        <v>429</v>
      </c>
      <c r="F161" t="s">
        <v>839</v>
      </c>
      <c r="G161" t="s">
        <v>770</v>
      </c>
      <c r="H161" t="s">
        <v>1193</v>
      </c>
      <c r="I161" t="s">
        <v>1216</v>
      </c>
    </row>
    <row r="162" spans="1:9">
      <c r="A162" s="1">
        <v>161</v>
      </c>
      <c r="B162" s="4" t="str">
        <f>HYPERLINK("http://product.dangdang.com/25163145.html", "让路给小鸭子――（启发童书馆出品）")</f>
        <v>让路给小鸭子――（启发童书馆出品）</v>
      </c>
      <c r="C162" t="s">
        <v>60</v>
      </c>
      <c r="D162" t="s">
        <v>205</v>
      </c>
      <c r="E162" t="s">
        <v>430</v>
      </c>
      <c r="F162" t="s">
        <v>878</v>
      </c>
      <c r="G162" t="s">
        <v>990</v>
      </c>
      <c r="H162" t="s">
        <v>1194</v>
      </c>
      <c r="I162" t="s">
        <v>1216</v>
      </c>
    </row>
    <row r="163" spans="1:9">
      <c r="A163" s="1">
        <v>162</v>
      </c>
      <c r="B163" s="4" t="str">
        <f>HYPERLINK("http://product.dangdang.com/25217983.html", "哇！故宫的二十四节气・春")</f>
        <v>哇！故宫的二十四节气・春</v>
      </c>
      <c r="C163" t="s">
        <v>36</v>
      </c>
      <c r="D163" t="s">
        <v>238</v>
      </c>
      <c r="E163" t="s">
        <v>431</v>
      </c>
      <c r="F163" t="s">
        <v>879</v>
      </c>
      <c r="G163" t="s">
        <v>1092</v>
      </c>
      <c r="H163" t="s">
        <v>1191</v>
      </c>
      <c r="I163" t="s">
        <v>1217</v>
      </c>
    </row>
    <row r="164" spans="1:9">
      <c r="A164" s="1">
        <v>163</v>
      </c>
      <c r="B164" s="4" t="str">
        <f>HYPERLINK("http://product.dangdang.com/22529197.html", "海豚绘本花园第8辑・大爱的涵义（全15册）")</f>
        <v>海豚绘本花园第8辑・大爱的涵义（全15册）</v>
      </c>
      <c r="C164" t="s">
        <v>96</v>
      </c>
      <c r="D164" t="s">
        <v>239</v>
      </c>
      <c r="E164" t="s">
        <v>432</v>
      </c>
      <c r="F164" t="s">
        <v>880</v>
      </c>
      <c r="G164" t="s">
        <v>1117</v>
      </c>
      <c r="H164" t="s">
        <v>1191</v>
      </c>
      <c r="I164" t="s">
        <v>1216</v>
      </c>
    </row>
    <row r="165" spans="1:9">
      <c r="A165" s="1">
        <v>164</v>
      </c>
      <c r="B165" s="4" t="str">
        <f>HYPERLINK("http://product.dangdang.com/23259520.html", "信谊世界精选图画书・爷爷一定有办法")</f>
        <v>信谊世界精选图画书・爷爷一定有办法</v>
      </c>
      <c r="C165" t="s">
        <v>55</v>
      </c>
      <c r="D165" t="s">
        <v>214</v>
      </c>
      <c r="E165" t="s">
        <v>433</v>
      </c>
      <c r="F165" t="s">
        <v>881</v>
      </c>
      <c r="G165" t="s">
        <v>1075</v>
      </c>
      <c r="H165" t="s">
        <v>1208</v>
      </c>
      <c r="I165" t="s">
        <v>1216</v>
      </c>
    </row>
    <row r="166" spans="1:9">
      <c r="A166" s="1">
        <v>165</v>
      </c>
      <c r="B166" s="4" t="str">
        <f>HYPERLINK("http://product.dangdang.com/25227340.html", "信谊世界精选图画书・逃家小兔")</f>
        <v>信谊世界精选图画书・逃家小兔</v>
      </c>
      <c r="C166" t="s">
        <v>10</v>
      </c>
      <c r="D166" t="s">
        <v>214</v>
      </c>
      <c r="E166" t="s">
        <v>434</v>
      </c>
      <c r="F166" t="s">
        <v>848</v>
      </c>
      <c r="G166" t="s">
        <v>878</v>
      </c>
      <c r="H166" t="s">
        <v>1195</v>
      </c>
      <c r="I166" t="s">
        <v>1216</v>
      </c>
    </row>
    <row r="167" spans="1:9">
      <c r="A167" s="1">
        <v>166</v>
      </c>
      <c r="B167" s="4" t="str">
        <f>HYPERLINK("http://product.dangdang.com/25230329.html", "失落的一角（2018版）")</f>
        <v>失落的一角（2018版）</v>
      </c>
      <c r="C167" t="s">
        <v>19</v>
      </c>
      <c r="D167" t="s">
        <v>232</v>
      </c>
      <c r="E167" t="s">
        <v>435</v>
      </c>
      <c r="F167" t="s">
        <v>882</v>
      </c>
      <c r="G167" t="s">
        <v>1118</v>
      </c>
      <c r="H167" t="s">
        <v>1193</v>
      </c>
      <c r="I167" t="s">
        <v>1216</v>
      </c>
    </row>
    <row r="168" spans="1:9">
      <c r="A168" s="1">
        <v>167</v>
      </c>
      <c r="B168" s="4" t="str">
        <f>HYPERLINK("http://product.dangdang.com/23200283.html", "中国记忆・传统节日图画书（全12册）")</f>
        <v>中国记忆・传统节日图画书（全12册）</v>
      </c>
      <c r="C168" t="s">
        <v>97</v>
      </c>
      <c r="D168" t="s">
        <v>240</v>
      </c>
      <c r="E168" t="s">
        <v>436</v>
      </c>
      <c r="F168" t="s">
        <v>883</v>
      </c>
      <c r="G168" t="s">
        <v>1119</v>
      </c>
      <c r="H168" t="s">
        <v>1211</v>
      </c>
      <c r="I168" t="s">
        <v>1217</v>
      </c>
    </row>
    <row r="169" spans="1:9">
      <c r="A169" s="1">
        <v>168</v>
      </c>
      <c r="B169" s="4" t="str">
        <f>HYPERLINK("http://product.dangdang.com/24030563.html", "百年童话绘本・典藏版第4辑（全6册）")</f>
        <v>百年童话绘本・典藏版第4辑（全6册）</v>
      </c>
      <c r="C169" t="s">
        <v>7</v>
      </c>
      <c r="D169" t="s">
        <v>196</v>
      </c>
      <c r="E169" t="s">
        <v>437</v>
      </c>
      <c r="F169" t="s">
        <v>867</v>
      </c>
      <c r="G169" t="s">
        <v>1081</v>
      </c>
      <c r="H169" t="s">
        <v>1196</v>
      </c>
      <c r="I169" t="s">
        <v>1216</v>
      </c>
    </row>
    <row r="170" spans="1:9">
      <c r="A170" s="1">
        <v>169</v>
      </c>
      <c r="B170" s="4" t="str">
        <f>HYPERLINK("http://product.dangdang.com/23767677.html", "我的大喊大叫的一天")</f>
        <v>我的大喊大叫的一天</v>
      </c>
      <c r="C170" t="s">
        <v>98</v>
      </c>
      <c r="D170" t="s">
        <v>241</v>
      </c>
      <c r="E170" t="s">
        <v>438</v>
      </c>
      <c r="F170" t="s">
        <v>772</v>
      </c>
      <c r="G170" t="s">
        <v>921</v>
      </c>
      <c r="H170" t="s">
        <v>1193</v>
      </c>
      <c r="I170" t="s">
        <v>1216</v>
      </c>
    </row>
    <row r="171" spans="1:9">
      <c r="A171" s="1">
        <v>170</v>
      </c>
      <c r="B171" s="4" t="str">
        <f>HYPERLINK("http://product.dangdang.com/25267926.html", "好习惯・坏习惯（全6册 ）帮助3-6岁孩子养成好的行为习惯绘本")</f>
        <v>好习惯・坏习惯（全6册 ）帮助3-6岁孩子养成好的行为习惯绘本</v>
      </c>
      <c r="C171" t="s">
        <v>28</v>
      </c>
      <c r="D171" t="s">
        <v>242</v>
      </c>
      <c r="E171" t="s">
        <v>439</v>
      </c>
      <c r="F171" t="s">
        <v>884</v>
      </c>
      <c r="G171" t="s">
        <v>1021</v>
      </c>
      <c r="H171" t="s">
        <v>1192</v>
      </c>
      <c r="I171" t="s">
        <v>1216</v>
      </c>
    </row>
    <row r="172" spans="1:9">
      <c r="A172" s="1">
        <v>171</v>
      </c>
      <c r="B172" s="4" t="str">
        <f>HYPERLINK("http://product.dangdang.com/24030564.html", "百年童话绘本・典藏版第5辑（全6册）")</f>
        <v>百年童话绘本・典藏版第5辑（全6册）</v>
      </c>
      <c r="C172" t="s">
        <v>7</v>
      </c>
      <c r="D172" t="s">
        <v>196</v>
      </c>
      <c r="E172" t="s">
        <v>440</v>
      </c>
      <c r="F172" t="s">
        <v>867</v>
      </c>
      <c r="G172" t="s">
        <v>1081</v>
      </c>
      <c r="H172" t="s">
        <v>1196</v>
      </c>
      <c r="I172" t="s">
        <v>1216</v>
      </c>
    </row>
    <row r="173" spans="1:9">
      <c r="A173" s="1">
        <v>172</v>
      </c>
      <c r="B173" s="4" t="str">
        <f>HYPERLINK("http://product.dangdang.com/25251691.html", "凯迪克金奖绘本 ： 三只小猪――清华附小推荐经典儿童绘本！")</f>
        <v>凯迪克金奖绘本 ： 三只小猪――清华附小推荐经典儿童绘本！</v>
      </c>
      <c r="C173" t="s">
        <v>19</v>
      </c>
      <c r="D173" t="s">
        <v>243</v>
      </c>
      <c r="E173" t="s">
        <v>441</v>
      </c>
      <c r="F173" t="s">
        <v>885</v>
      </c>
      <c r="G173" t="s">
        <v>1120</v>
      </c>
      <c r="H173" t="s">
        <v>1193</v>
      </c>
      <c r="I173" t="s">
        <v>1216</v>
      </c>
    </row>
    <row r="174" spans="1:9">
      <c r="A174" s="1">
        <v>173</v>
      </c>
      <c r="B174" s="4" t="str">
        <f>HYPERLINK("http://product.dangdang.com/23441432.html", "一片叶子落下来")</f>
        <v>一片叶子落下来</v>
      </c>
      <c r="C174" t="s">
        <v>99</v>
      </c>
      <c r="D174" t="s">
        <v>202</v>
      </c>
      <c r="E174" t="s">
        <v>442</v>
      </c>
      <c r="F174" t="s">
        <v>886</v>
      </c>
      <c r="G174" t="s">
        <v>913</v>
      </c>
      <c r="H174" t="s">
        <v>1191</v>
      </c>
      <c r="I174" t="s">
        <v>1216</v>
      </c>
    </row>
    <row r="175" spans="1:9">
      <c r="A175" s="1">
        <v>174</v>
      </c>
      <c r="B175" s="4" t="str">
        <f>HYPERLINK("http://product.dangdang.com/23486162.html", "托马斯和朋友精装原著绘本（全20册）")</f>
        <v>托马斯和朋友精装原著绘本（全20册）</v>
      </c>
      <c r="C175" t="s">
        <v>100</v>
      </c>
      <c r="D175" t="s">
        <v>201</v>
      </c>
      <c r="E175" t="s">
        <v>443</v>
      </c>
      <c r="F175" t="s">
        <v>887</v>
      </c>
      <c r="G175" t="s">
        <v>1121</v>
      </c>
      <c r="H175" t="s">
        <v>1191</v>
      </c>
      <c r="I175" t="s">
        <v>1216</v>
      </c>
    </row>
    <row r="176" spans="1:9">
      <c r="A176" s="1">
        <v>175</v>
      </c>
      <c r="B176" s="4" t="str">
        <f>HYPERLINK("http://product.dangdang.com/25164146.html", "鸭子骑车记（全2册）")</f>
        <v>鸭子骑车记（全2册）</v>
      </c>
      <c r="C176" t="s">
        <v>60</v>
      </c>
      <c r="D176" t="s">
        <v>229</v>
      </c>
      <c r="E176" t="s">
        <v>444</v>
      </c>
      <c r="F176" t="s">
        <v>888</v>
      </c>
      <c r="G176" t="s">
        <v>1016</v>
      </c>
      <c r="H176" t="s">
        <v>1191</v>
      </c>
      <c r="I176" t="s">
        <v>1216</v>
      </c>
    </row>
    <row r="177" spans="1:9">
      <c r="A177" s="1">
        <v>176</v>
      </c>
      <c r="B177" s="4" t="str">
        <f>HYPERLINK("http://product.dangdang.com/25124595.html", "遇见美好系列（第3辑，全15册）")</f>
        <v>遇见美好系列（第3辑，全15册）</v>
      </c>
      <c r="C177" t="s">
        <v>22</v>
      </c>
      <c r="D177" t="s">
        <v>212</v>
      </c>
      <c r="E177" t="s">
        <v>445</v>
      </c>
      <c r="F177" t="s">
        <v>889</v>
      </c>
      <c r="G177" t="s">
        <v>1122</v>
      </c>
      <c r="H177" t="s">
        <v>1193</v>
      </c>
      <c r="I177" t="s">
        <v>1216</v>
      </c>
    </row>
    <row r="178" spans="1:9">
      <c r="A178" s="1">
        <v>177</v>
      </c>
      <c r="B178" s="4" t="str">
        <f>HYPERLINK("http://product.dangdang.com/25241910.html", "点点点(2018版，小黄和小蓝升级版)")</f>
        <v>点点点(2018版，小黄和小蓝升级版)</v>
      </c>
      <c r="C178" t="s">
        <v>70</v>
      </c>
      <c r="D178" t="s">
        <v>199</v>
      </c>
      <c r="E178" t="s">
        <v>446</v>
      </c>
      <c r="F178" t="s">
        <v>890</v>
      </c>
      <c r="G178" t="s">
        <v>952</v>
      </c>
      <c r="H178" t="s">
        <v>1193</v>
      </c>
      <c r="I178" t="s">
        <v>1216</v>
      </c>
    </row>
    <row r="179" spans="1:9">
      <c r="A179" s="1">
        <v>178</v>
      </c>
      <c r="B179" s="4" t="str">
        <f>HYPERLINK("http://product.dangdang.com/23906415.html", "麦田精选图画书 鳄鱼爱上长颈鹿系列（3本套装）")</f>
        <v>麦田精选图画书 鳄鱼爱上长颈鹿系列（3本套装）</v>
      </c>
      <c r="C179" t="s">
        <v>9</v>
      </c>
      <c r="D179" t="s">
        <v>237</v>
      </c>
      <c r="E179" t="s">
        <v>447</v>
      </c>
      <c r="F179" t="s">
        <v>891</v>
      </c>
      <c r="G179" t="s">
        <v>1123</v>
      </c>
      <c r="H179" t="s">
        <v>1191</v>
      </c>
      <c r="I179" t="s">
        <v>1216</v>
      </c>
    </row>
    <row r="180" spans="1:9">
      <c r="A180" s="1">
        <v>179</v>
      </c>
      <c r="B180" s="4" t="str">
        <f>HYPERLINK("http://product.dangdang.com/22715324.html", "爱看书的男孩：亚伯拉罕・林肯")</f>
        <v>爱看书的男孩：亚伯拉罕・林肯</v>
      </c>
      <c r="C180" t="s">
        <v>67</v>
      </c>
      <c r="D180" t="s">
        <v>196</v>
      </c>
      <c r="E180" t="s">
        <v>448</v>
      </c>
      <c r="F180" t="s">
        <v>857</v>
      </c>
      <c r="G180" t="s">
        <v>1108</v>
      </c>
      <c r="H180" t="s">
        <v>1193</v>
      </c>
      <c r="I180" t="s">
        <v>1216</v>
      </c>
    </row>
    <row r="181" spans="1:9">
      <c r="A181" s="1">
        <v>180</v>
      </c>
      <c r="B181" s="4" t="str">
        <f>HYPERLINK("http://product.dangdang.com/24105082.html", "荷兰金色童书（全20册）")</f>
        <v>荷兰金色童书（全20册）</v>
      </c>
      <c r="C181" t="s">
        <v>101</v>
      </c>
      <c r="D181" t="s">
        <v>197</v>
      </c>
      <c r="E181" t="s">
        <v>449</v>
      </c>
      <c r="F181" t="s">
        <v>892</v>
      </c>
      <c r="G181" t="s">
        <v>1077</v>
      </c>
      <c r="H181" t="s">
        <v>1196</v>
      </c>
      <c r="I181" t="s">
        <v>1216</v>
      </c>
    </row>
    <row r="182" spans="1:9">
      <c r="A182" s="1">
        <v>181</v>
      </c>
      <c r="B182" s="4" t="str">
        <f>HYPERLINK("http://product.dangdang.com/25311931.html", "彩虹色的花")</f>
        <v>彩虹色的花</v>
      </c>
      <c r="C182" t="s">
        <v>30</v>
      </c>
      <c r="D182" t="s">
        <v>213</v>
      </c>
      <c r="E182" t="s">
        <v>450</v>
      </c>
      <c r="F182" t="s">
        <v>893</v>
      </c>
      <c r="G182" t="s">
        <v>1124</v>
      </c>
      <c r="H182" t="s">
        <v>1191</v>
      </c>
      <c r="I182" t="s">
        <v>1219</v>
      </c>
    </row>
    <row r="183" spans="1:9">
      <c r="A183" s="1">
        <v>182</v>
      </c>
      <c r="B183" s="4" t="str">
        <f>HYPERLINK("http://product.dangdang.com/23249152.html", "蚂蚁和西瓜")</f>
        <v>蚂蚁和西瓜</v>
      </c>
      <c r="C183" t="s">
        <v>102</v>
      </c>
      <c r="D183" t="s">
        <v>199</v>
      </c>
      <c r="E183" t="s">
        <v>451</v>
      </c>
      <c r="F183" t="s">
        <v>850</v>
      </c>
      <c r="G183" t="s">
        <v>1108</v>
      </c>
      <c r="H183" t="s">
        <v>1210</v>
      </c>
      <c r="I183" t="s">
        <v>1216</v>
      </c>
    </row>
    <row r="184" spans="1:9">
      <c r="A184" s="1">
        <v>183</v>
      </c>
      <c r="B184" s="4" t="str">
        <f>HYPERLINK("http://product.dangdang.com/23337896.html", "信谊世界精选图画书・猜猜我有多爱你")</f>
        <v>信谊世界精选图画书・猜猜我有多爱你</v>
      </c>
      <c r="C184" t="s">
        <v>103</v>
      </c>
      <c r="D184" t="s">
        <v>214</v>
      </c>
      <c r="E184" t="s">
        <v>452</v>
      </c>
      <c r="F184" t="s">
        <v>844</v>
      </c>
      <c r="G184" t="s">
        <v>1069</v>
      </c>
      <c r="H184" t="s">
        <v>1194</v>
      </c>
      <c r="I184" t="s">
        <v>1216</v>
      </c>
    </row>
    <row r="185" spans="1:9">
      <c r="A185" s="1">
        <v>184</v>
      </c>
      <c r="B185" s="4" t="str">
        <f>HYPERLINK("http://product.dangdang.com/23509395.html", "和甘伯伯去游河")</f>
        <v>和甘伯伯去游河</v>
      </c>
      <c r="C185" t="s">
        <v>104</v>
      </c>
      <c r="D185" t="s">
        <v>205</v>
      </c>
      <c r="E185" t="s">
        <v>453</v>
      </c>
      <c r="F185" t="s">
        <v>790</v>
      </c>
      <c r="G185" t="s">
        <v>1075</v>
      </c>
      <c r="H185" t="s">
        <v>1193</v>
      </c>
      <c r="I185" t="s">
        <v>1216</v>
      </c>
    </row>
    <row r="186" spans="1:9">
      <c r="A186" s="1">
        <v>185</v>
      </c>
      <c r="B186" s="4" t="str">
        <f>HYPERLINK("http://product.dangdang.com/20163872.html", "斯凯瑞金色童书・第四辑（全2册）")</f>
        <v>斯凯瑞金色童书・第四辑（全2册）</v>
      </c>
      <c r="C186" t="s">
        <v>89</v>
      </c>
      <c r="D186" t="s">
        <v>197</v>
      </c>
      <c r="E186" t="s">
        <v>454</v>
      </c>
      <c r="F186" t="s">
        <v>893</v>
      </c>
      <c r="G186" t="s">
        <v>879</v>
      </c>
      <c r="H186" t="s">
        <v>1192</v>
      </c>
      <c r="I186" t="s">
        <v>1216</v>
      </c>
    </row>
    <row r="187" spans="1:9">
      <c r="A187" s="1">
        <v>186</v>
      </c>
      <c r="B187" s="4" t="str">
        <f>HYPERLINK("http://product.dangdang.com/25264607.html", "图勒的小幸福（全8册）")</f>
        <v>图勒的小幸福（全8册）</v>
      </c>
      <c r="C187" t="s">
        <v>70</v>
      </c>
      <c r="D187" t="s">
        <v>211</v>
      </c>
      <c r="E187" t="s">
        <v>455</v>
      </c>
      <c r="F187" t="s">
        <v>894</v>
      </c>
      <c r="G187" t="s">
        <v>1125</v>
      </c>
      <c r="H187" t="s">
        <v>1198</v>
      </c>
      <c r="I187" t="s">
        <v>1216</v>
      </c>
    </row>
    <row r="188" spans="1:9">
      <c r="A188" s="1">
        <v>187</v>
      </c>
      <c r="B188" s="4" t="str">
        <f>HYPERLINK("http://product.dangdang.com/20831348.html", "晚安，大猩猩")</f>
        <v>晚安，大猩猩</v>
      </c>
      <c r="C188" t="s">
        <v>105</v>
      </c>
      <c r="D188" t="s">
        <v>202</v>
      </c>
      <c r="E188" t="s">
        <v>456</v>
      </c>
      <c r="F188" t="s">
        <v>895</v>
      </c>
      <c r="G188" t="s">
        <v>1126</v>
      </c>
      <c r="H188" t="s">
        <v>1191</v>
      </c>
      <c r="I188" t="s">
        <v>1216</v>
      </c>
    </row>
    <row r="189" spans="1:9">
      <c r="A189" s="1">
        <v>188</v>
      </c>
      <c r="B189" s="4" t="str">
        <f>HYPERLINK("http://product.dangdang.com/25328595.html", "桑达克奖幽默绘本（套装4册）")</f>
        <v>桑达克奖幽默绘本（套装4册）</v>
      </c>
      <c r="C189" t="s">
        <v>41</v>
      </c>
      <c r="D189" t="s">
        <v>212</v>
      </c>
      <c r="E189" t="s">
        <v>457</v>
      </c>
      <c r="F189" t="s">
        <v>831</v>
      </c>
      <c r="G189" t="s">
        <v>1071</v>
      </c>
      <c r="H189" t="s">
        <v>1191</v>
      </c>
      <c r="I189" t="s">
        <v>1216</v>
      </c>
    </row>
    <row r="190" spans="1:9">
      <c r="A190" s="1">
        <v>189</v>
      </c>
      <c r="B190" s="4" t="str">
        <f>HYPERLINK("http://product.dangdang.com/25225870.html", "信谊世界精选图画书・青蛙和蟾蜍")</f>
        <v>信谊世界精选图画书・青蛙和蟾蜍</v>
      </c>
      <c r="C190" t="s">
        <v>106</v>
      </c>
      <c r="D190" t="s">
        <v>214</v>
      </c>
      <c r="E190" t="s">
        <v>458</v>
      </c>
      <c r="F190" t="s">
        <v>896</v>
      </c>
      <c r="G190" t="s">
        <v>1127</v>
      </c>
      <c r="H190" t="s">
        <v>1208</v>
      </c>
      <c r="I190" t="s">
        <v>1216</v>
      </c>
    </row>
    <row r="191" spans="1:9">
      <c r="A191" s="1">
        <v>190</v>
      </c>
      <c r="B191" s="4" t="str">
        <f>HYPERLINK("http://product.dangdang.com/25182695.html", "呼兰河传（绘本版）（和孩子一起，用单纯清澈的目光看世界）")</f>
        <v>呼兰河传（绘本版）（和孩子一起，用单纯清澈的目光看世界）</v>
      </c>
      <c r="C191" t="s">
        <v>50</v>
      </c>
      <c r="D191" t="s">
        <v>200</v>
      </c>
      <c r="E191" t="s">
        <v>459</v>
      </c>
      <c r="F191" t="s">
        <v>897</v>
      </c>
      <c r="G191" t="s">
        <v>880</v>
      </c>
      <c r="H191" t="s">
        <v>1192</v>
      </c>
      <c r="I191" t="s">
        <v>1217</v>
      </c>
    </row>
    <row r="192" spans="1:9">
      <c r="A192" s="1">
        <v>191</v>
      </c>
      <c r="B192" s="4" t="str">
        <f>HYPERLINK("http://product.dangdang.com/25089703.html", "凯迪克金奖绘本 永远的玛德琳 （全6册）")</f>
        <v>凯迪克金奖绘本 永远的玛德琳 （全6册）</v>
      </c>
      <c r="C192" t="s">
        <v>22</v>
      </c>
      <c r="D192" t="s">
        <v>244</v>
      </c>
      <c r="E192" t="s">
        <v>460</v>
      </c>
      <c r="F192" t="s">
        <v>825</v>
      </c>
      <c r="G192" t="s">
        <v>1077</v>
      </c>
      <c r="H192" t="s">
        <v>1193</v>
      </c>
      <c r="I192" t="s">
        <v>1216</v>
      </c>
    </row>
    <row r="193" spans="1:9">
      <c r="A193" s="1">
        <v>192</v>
      </c>
      <c r="B193" s="4" t="str">
        <f>HYPERLINK("http://product.dangdang.com/24221823.html", "家有恐龙习惯养成图画书")</f>
        <v>家有恐龙习惯养成图画书</v>
      </c>
      <c r="C193" t="s">
        <v>107</v>
      </c>
      <c r="D193" t="s">
        <v>204</v>
      </c>
      <c r="E193" t="s">
        <v>461</v>
      </c>
      <c r="F193" t="s">
        <v>898</v>
      </c>
      <c r="G193" t="s">
        <v>1082</v>
      </c>
      <c r="H193" t="s">
        <v>1193</v>
      </c>
      <c r="I193" t="s">
        <v>1216</v>
      </c>
    </row>
    <row r="194" spans="1:9">
      <c r="A194" s="1">
        <v>193</v>
      </c>
      <c r="B194" s="4" t="str">
        <f>HYPERLINK("http://product.dangdang.com/23268048.html", "石头汤")</f>
        <v>石头汤</v>
      </c>
      <c r="C194" t="s">
        <v>10</v>
      </c>
      <c r="D194" t="s">
        <v>202</v>
      </c>
      <c r="E194" t="s">
        <v>462</v>
      </c>
      <c r="F194" t="s">
        <v>823</v>
      </c>
      <c r="G194" t="s">
        <v>969</v>
      </c>
      <c r="H194" t="s">
        <v>1194</v>
      </c>
      <c r="I194" t="s">
        <v>1216</v>
      </c>
    </row>
    <row r="195" spans="1:9">
      <c r="A195" s="1">
        <v>194</v>
      </c>
      <c r="B195" s="4" t="str">
        <f>HYPERLINK("http://product.dangdang.com/25267663.html", "点点点+变变变（点变套装2018版）")</f>
        <v>点点点+变变变（点变套装2018版）</v>
      </c>
      <c r="C195" t="s">
        <v>108</v>
      </c>
      <c r="D195" t="s">
        <v>213</v>
      </c>
      <c r="E195" t="s">
        <v>463</v>
      </c>
      <c r="F195" t="s">
        <v>829</v>
      </c>
      <c r="G195" t="s">
        <v>800</v>
      </c>
      <c r="H195" t="s">
        <v>1193</v>
      </c>
      <c r="I195" t="s">
        <v>1216</v>
      </c>
    </row>
    <row r="196" spans="1:9">
      <c r="A196" s="1">
        <v>195</v>
      </c>
      <c r="B196" s="4" t="str">
        <f>HYPERLINK("http://product.dangdang.com/23528897.html", "幼儿园的一天")</f>
        <v>幼儿园的一天</v>
      </c>
      <c r="C196" t="s">
        <v>58</v>
      </c>
      <c r="D196" t="s">
        <v>208</v>
      </c>
      <c r="E196" t="s">
        <v>464</v>
      </c>
      <c r="F196" t="s">
        <v>899</v>
      </c>
      <c r="G196" t="s">
        <v>1108</v>
      </c>
      <c r="H196" t="s">
        <v>1205</v>
      </c>
      <c r="I196" t="s">
        <v>1216</v>
      </c>
    </row>
    <row r="197" spans="1:9">
      <c r="A197" s="1">
        <v>196</v>
      </c>
      <c r="B197" s="4" t="str">
        <f>HYPERLINK("http://product.dangdang.com/25183655.html", "淘弟有个大世界：孩子的第一套情商培养书（双语版）（套装全8册）")</f>
        <v>淘弟有个大世界：孩子的第一套情商培养书（双语版）（套装全8册）</v>
      </c>
      <c r="C197" t="s">
        <v>109</v>
      </c>
      <c r="D197" t="s">
        <v>212</v>
      </c>
      <c r="E197" t="s">
        <v>465</v>
      </c>
      <c r="F197" t="s">
        <v>900</v>
      </c>
      <c r="G197" t="s">
        <v>1096</v>
      </c>
      <c r="H197" t="s">
        <v>1193</v>
      </c>
      <c r="I197" t="s">
        <v>1216</v>
      </c>
    </row>
    <row r="198" spans="1:9">
      <c r="A198" s="1">
        <v>197</v>
      </c>
      <c r="B198" s="4" t="str">
        <f>HYPERLINK("http://product.dangdang.com/23441381.html", "小小旅行家――我的第一本人文地理图画书（全12册）")</f>
        <v>小小旅行家――我的第一本人文地理图画书（全12册）</v>
      </c>
      <c r="C198" t="s">
        <v>31</v>
      </c>
      <c r="D198" t="s">
        <v>237</v>
      </c>
      <c r="E198" t="s">
        <v>466</v>
      </c>
      <c r="F198" t="s">
        <v>901</v>
      </c>
      <c r="G198" t="s">
        <v>1125</v>
      </c>
      <c r="H198" t="s">
        <v>1191</v>
      </c>
      <c r="I198" t="s">
        <v>1216</v>
      </c>
    </row>
    <row r="199" spans="1:9">
      <c r="A199" s="1">
        <v>198</v>
      </c>
      <c r="B199" s="4" t="str">
        <f>HYPERLINK("http://product.dangdang.com/22641750.html", "海豚绘本花园第9辑・沟通的妙招（全15册）")</f>
        <v>海豚绘本花园第9辑・沟通的妙招（全15册）</v>
      </c>
      <c r="C199" t="s">
        <v>110</v>
      </c>
      <c r="D199" t="s">
        <v>224</v>
      </c>
      <c r="E199" t="s">
        <v>467</v>
      </c>
      <c r="F199" t="s">
        <v>902</v>
      </c>
      <c r="G199" t="s">
        <v>1128</v>
      </c>
      <c r="H199" t="s">
        <v>1194</v>
      </c>
      <c r="I199" t="s">
        <v>1216</v>
      </c>
    </row>
    <row r="200" spans="1:9">
      <c r="A200" s="1">
        <v>199</v>
      </c>
      <c r="B200" s="4" t="str">
        <f>HYPERLINK("http://product.dangdang.com/23806760.html", "暖房子爱的故事口袋绘本・第二辑（套装共20册）")</f>
        <v>暖房子爱的故事口袋绘本・第二辑（套装共20册）</v>
      </c>
      <c r="C200" t="s">
        <v>49</v>
      </c>
      <c r="D200" t="s">
        <v>196</v>
      </c>
      <c r="E200" t="s">
        <v>468</v>
      </c>
      <c r="F200" t="s">
        <v>903</v>
      </c>
      <c r="G200" t="s">
        <v>822</v>
      </c>
      <c r="H200" t="s">
        <v>1192</v>
      </c>
      <c r="I200" t="s">
        <v>1216</v>
      </c>
    </row>
    <row r="201" spans="1:9">
      <c r="A201" s="1">
        <v>200</v>
      </c>
      <c r="B201" s="4" t="str">
        <f>HYPERLINK("http://product.dangdang.com/21036203.html", "海豚绘本花园第6辑・顽皮的精灵（全15册）")</f>
        <v>海豚绘本花园第6辑・顽皮的精灵（全15册）</v>
      </c>
      <c r="C201" t="s">
        <v>111</v>
      </c>
      <c r="D201" t="s">
        <v>239</v>
      </c>
      <c r="E201" t="s">
        <v>469</v>
      </c>
      <c r="F201" t="s">
        <v>800</v>
      </c>
      <c r="G201" t="s">
        <v>1082</v>
      </c>
      <c r="H201" t="s">
        <v>1191</v>
      </c>
      <c r="I201" t="s">
        <v>1216</v>
      </c>
    </row>
    <row r="202" spans="1:9">
      <c r="A202" s="1">
        <v>201</v>
      </c>
      <c r="B202" s="4" t="str">
        <f>HYPERLINK("http://product.dangdang.com/25286302.html", "谁藏起来了（2018版）")</f>
        <v>谁藏起来了（2018版）</v>
      </c>
      <c r="C202" t="s">
        <v>27</v>
      </c>
      <c r="D202" t="s">
        <v>199</v>
      </c>
      <c r="E202" t="s">
        <v>470</v>
      </c>
      <c r="F202" t="s">
        <v>785</v>
      </c>
      <c r="G202" t="s">
        <v>1030</v>
      </c>
      <c r="H202" t="s">
        <v>1193</v>
      </c>
      <c r="I202" t="s">
        <v>1216</v>
      </c>
    </row>
    <row r="203" spans="1:9">
      <c r="A203" s="1">
        <v>202</v>
      </c>
      <c r="B203" s="4" t="str">
        <f>HYPERLINK("http://product.dangdang.com/23633726.html", "疯狂星期二")</f>
        <v>疯狂星期二</v>
      </c>
      <c r="C203" t="s">
        <v>112</v>
      </c>
      <c r="D203" t="s">
        <v>205</v>
      </c>
      <c r="E203" t="s">
        <v>471</v>
      </c>
      <c r="F203" t="s">
        <v>755</v>
      </c>
      <c r="G203" t="s">
        <v>1069</v>
      </c>
      <c r="H203" t="s">
        <v>1193</v>
      </c>
      <c r="I203" t="s">
        <v>1216</v>
      </c>
    </row>
    <row r="204" spans="1:9">
      <c r="A204" s="1">
        <v>203</v>
      </c>
      <c r="B204" s="4" t="str">
        <f>HYPERLINK("http://product.dangdang.com/25215890.html", "我爸爸+我妈妈+我喜欢书（幼儿园经典绘本套装全3册）―（启发童书馆出品）")</f>
        <v>我爸爸+我妈妈+我喜欢书（幼儿园经典绘本套装全3册）―（启发童书馆出品）</v>
      </c>
      <c r="C204" t="s">
        <v>113</v>
      </c>
      <c r="D204" t="s">
        <v>205</v>
      </c>
      <c r="E204" t="s">
        <v>472</v>
      </c>
      <c r="F204" t="s">
        <v>904</v>
      </c>
      <c r="G204" t="s">
        <v>1129</v>
      </c>
      <c r="H204" t="s">
        <v>1197</v>
      </c>
      <c r="I204" t="s">
        <v>1219</v>
      </c>
    </row>
    <row r="205" spans="1:9">
      <c r="A205" s="1">
        <v>204</v>
      </c>
      <c r="B205" s="4" t="str">
        <f>HYPERLINK("http://product.dangdang.com/23300108.html", "信谊世界精选图画书・鳄鱼怕怕 牙医怕怕")</f>
        <v>信谊世界精选图画书・鳄鱼怕怕 牙医怕怕</v>
      </c>
      <c r="C205" t="s">
        <v>114</v>
      </c>
      <c r="D205" t="s">
        <v>214</v>
      </c>
      <c r="E205" t="s">
        <v>473</v>
      </c>
      <c r="F205" t="s">
        <v>905</v>
      </c>
      <c r="G205" t="s">
        <v>1108</v>
      </c>
      <c r="H205" t="s">
        <v>1208</v>
      </c>
      <c r="I205" t="s">
        <v>1219</v>
      </c>
    </row>
    <row r="206" spans="1:9">
      <c r="A206" s="1">
        <v>205</v>
      </c>
      <c r="B206" s="4" t="str">
        <f>HYPERLINK("http://product.dangdang.com/25225871.html", "信谊绘本：3-6岁中国传统文化绘本・团圆")</f>
        <v>信谊绘本：3-6岁中国传统文化绘本・团圆</v>
      </c>
      <c r="C206" t="s">
        <v>89</v>
      </c>
      <c r="D206" t="s">
        <v>214</v>
      </c>
      <c r="E206" t="s">
        <v>474</v>
      </c>
      <c r="F206" t="s">
        <v>858</v>
      </c>
      <c r="G206" t="s">
        <v>888</v>
      </c>
      <c r="H206" t="s">
        <v>1208</v>
      </c>
      <c r="I206" t="s">
        <v>1217</v>
      </c>
    </row>
    <row r="207" spans="1:9">
      <c r="A207" s="1">
        <v>206</v>
      </c>
      <c r="B207" s="4" t="str">
        <f>HYPERLINK("http://product.dangdang.com/25223888.html", "鼹鼠的故事：经典版")</f>
        <v>鼹鼠的故事：经典版</v>
      </c>
      <c r="C207" t="s">
        <v>21</v>
      </c>
      <c r="D207" t="s">
        <v>204</v>
      </c>
      <c r="E207" t="s">
        <v>475</v>
      </c>
      <c r="F207" t="s">
        <v>906</v>
      </c>
      <c r="G207" t="s">
        <v>1130</v>
      </c>
      <c r="H207" t="s">
        <v>1191</v>
      </c>
      <c r="I207" t="s">
        <v>1216</v>
      </c>
    </row>
    <row r="208" spans="1:9">
      <c r="A208" s="1">
        <v>207</v>
      </c>
      <c r="B208" s="4" t="str">
        <f>HYPERLINK("http://product.dangdang.com/23274872.html", "老鼠娶新娘")</f>
        <v>老鼠娶新娘</v>
      </c>
      <c r="C208" t="s">
        <v>115</v>
      </c>
      <c r="D208" t="s">
        <v>199</v>
      </c>
      <c r="E208" t="s">
        <v>476</v>
      </c>
      <c r="F208" t="s">
        <v>827</v>
      </c>
      <c r="G208" t="s">
        <v>969</v>
      </c>
      <c r="H208" t="s">
        <v>1210</v>
      </c>
      <c r="I208" t="s">
        <v>1217</v>
      </c>
    </row>
    <row r="209" spans="1:9">
      <c r="A209" s="1">
        <v>208</v>
      </c>
      <c r="B209" s="4" t="str">
        <f>HYPERLINK("http://product.dangdang.com/25226861.html", "小喇叭中国儿童经典广播故事讲读绘本（80册）")</f>
        <v>小喇叭中国儿童经典广播故事讲读绘本（80册）</v>
      </c>
      <c r="C209" t="s">
        <v>19</v>
      </c>
      <c r="D209" t="s">
        <v>201</v>
      </c>
      <c r="E209" t="s">
        <v>477</v>
      </c>
      <c r="F209" t="s">
        <v>907</v>
      </c>
      <c r="G209" t="s">
        <v>1131</v>
      </c>
      <c r="H209" t="s">
        <v>1212</v>
      </c>
      <c r="I209" t="s">
        <v>1217</v>
      </c>
    </row>
    <row r="210" spans="1:9">
      <c r="A210" s="1">
        <v>209</v>
      </c>
      <c r="B210" s="4" t="str">
        <f>HYPERLINK("http://product.dangdang.com/25295828.html", "五味太郎四季绘本：全4册 （日本超人气绘本大师五味太郎作品，充分调动孩子想象力）")</f>
        <v>五味太郎四季绘本：全4册 （日本超人气绘本大师五味太郎作品，充分调动孩子想象力）</v>
      </c>
      <c r="C210" t="s">
        <v>116</v>
      </c>
      <c r="D210" t="s">
        <v>242</v>
      </c>
      <c r="E210" t="s">
        <v>478</v>
      </c>
      <c r="F210" t="s">
        <v>843</v>
      </c>
      <c r="G210" t="s">
        <v>1102</v>
      </c>
      <c r="H210" t="s">
        <v>1192</v>
      </c>
      <c r="I210" t="s">
        <v>1216</v>
      </c>
    </row>
    <row r="211" spans="1:9">
      <c r="A211" s="1">
        <v>210</v>
      </c>
      <c r="B211" s="4" t="str">
        <f>HYPERLINK("http://product.dangdang.com/20565187.html", "信谊世界精选图画书・魔法亲亲")</f>
        <v>信谊世界精选图画书・魔法亲亲</v>
      </c>
      <c r="C211" t="s">
        <v>96</v>
      </c>
      <c r="D211" t="s">
        <v>214</v>
      </c>
      <c r="E211" t="s">
        <v>479</v>
      </c>
      <c r="F211" t="s">
        <v>908</v>
      </c>
      <c r="G211" t="s">
        <v>1099</v>
      </c>
      <c r="H211" t="s">
        <v>1208</v>
      </c>
      <c r="I211" t="s">
        <v>1216</v>
      </c>
    </row>
    <row r="212" spans="1:9">
      <c r="A212" s="1">
        <v>211</v>
      </c>
      <c r="B212" s="4" t="str">
        <f>HYPERLINK("http://product.dangdang.com/25192711.html", "蒙施爷爷讲故事（全12册）")</f>
        <v>蒙施爷爷讲故事（全12册）</v>
      </c>
      <c r="C212" t="s">
        <v>117</v>
      </c>
      <c r="D212" t="s">
        <v>196</v>
      </c>
      <c r="E212" t="s">
        <v>480</v>
      </c>
      <c r="F212" t="s">
        <v>828</v>
      </c>
      <c r="G212" t="s">
        <v>1096</v>
      </c>
      <c r="H212" t="s">
        <v>1198</v>
      </c>
      <c r="I212" t="s">
        <v>1216</v>
      </c>
    </row>
    <row r="213" spans="1:9">
      <c r="A213" s="1">
        <v>212</v>
      </c>
      <c r="B213" s="4" t="str">
        <f>HYPERLINK("http://product.dangdang.com/25069499.html", "小金鱼逃走了")</f>
        <v>小金鱼逃走了</v>
      </c>
      <c r="C213" t="s">
        <v>62</v>
      </c>
      <c r="D213" t="s">
        <v>203</v>
      </c>
      <c r="E213" t="s">
        <v>481</v>
      </c>
      <c r="F213" t="s">
        <v>839</v>
      </c>
      <c r="G213" t="s">
        <v>770</v>
      </c>
      <c r="H213" t="s">
        <v>1193</v>
      </c>
      <c r="I213" t="s">
        <v>1219</v>
      </c>
    </row>
    <row r="214" spans="1:9">
      <c r="A214" s="1">
        <v>213</v>
      </c>
      <c r="B214" s="4" t="str">
        <f>HYPERLINK("http://product.dangdang.com/25177137.html", "给孩子的哲学绘本（套装全6册）")</f>
        <v>给孩子的哲学绘本（套装全6册）</v>
      </c>
      <c r="C214" t="s">
        <v>50</v>
      </c>
      <c r="D214" t="s">
        <v>212</v>
      </c>
      <c r="E214" t="s">
        <v>482</v>
      </c>
      <c r="F214" t="s">
        <v>909</v>
      </c>
      <c r="G214" t="s">
        <v>1132</v>
      </c>
      <c r="H214" t="s">
        <v>1193</v>
      </c>
      <c r="I214" t="s">
        <v>1216</v>
      </c>
    </row>
    <row r="215" spans="1:9">
      <c r="A215" s="1">
        <v>214</v>
      </c>
      <c r="B215" s="4" t="str">
        <f>HYPERLINK("http://product.dangdang.com/23347670.html", "花婆婆・方素珍 翻译绘本馆：爱书的孩子")</f>
        <v>花婆婆・方素珍 翻译绘本馆：爱书的孩子</v>
      </c>
      <c r="C215" t="s">
        <v>25</v>
      </c>
      <c r="D215" t="s">
        <v>245</v>
      </c>
      <c r="E215" t="s">
        <v>483</v>
      </c>
      <c r="F215" t="s">
        <v>872</v>
      </c>
      <c r="G215" t="s">
        <v>1108</v>
      </c>
      <c r="H215" t="s">
        <v>1191</v>
      </c>
      <c r="I215" t="s">
        <v>1217</v>
      </c>
    </row>
    <row r="216" spans="1:9">
      <c r="A216" s="1">
        <v>215</v>
      </c>
      <c r="B216" s="4" t="str">
        <f>HYPERLINK("http://product.dangdang.com/25099787.html", "暖房子游乐园・小卡车系列(全4册)")</f>
        <v>暖房子游乐园・小卡车系列(全4册)</v>
      </c>
      <c r="C216" t="s">
        <v>22</v>
      </c>
      <c r="D216" t="s">
        <v>196</v>
      </c>
      <c r="E216" t="s">
        <v>484</v>
      </c>
      <c r="F216" t="s">
        <v>867</v>
      </c>
      <c r="G216" t="s">
        <v>1133</v>
      </c>
      <c r="H216" t="s">
        <v>1192</v>
      </c>
      <c r="I216" t="s">
        <v>1216</v>
      </c>
    </row>
    <row r="217" spans="1:9">
      <c r="A217" s="1">
        <v>216</v>
      </c>
      <c r="B217" s="4" t="str">
        <f>HYPERLINK("http://product.dangdang.com/23483995.html", "晚安，月亮")</f>
        <v>晚安，月亮</v>
      </c>
      <c r="C217" t="s">
        <v>34</v>
      </c>
      <c r="D217" t="s">
        <v>196</v>
      </c>
      <c r="E217" t="s">
        <v>485</v>
      </c>
      <c r="F217" t="s">
        <v>809</v>
      </c>
      <c r="G217" t="s">
        <v>770</v>
      </c>
      <c r="H217" t="s">
        <v>1192</v>
      </c>
      <c r="I217" t="s">
        <v>1216</v>
      </c>
    </row>
    <row r="218" spans="1:9">
      <c r="A218" s="1">
        <v>217</v>
      </c>
      <c r="B218" s="4" t="str">
        <f>HYPERLINK("http://product.dangdang.com/20560434.html", "启发精选美国凯迪克大奖绘本：天空在脚下")</f>
        <v>启发精选美国凯迪克大奖绘本：天空在脚下</v>
      </c>
      <c r="C218" t="s">
        <v>118</v>
      </c>
      <c r="D218" t="s">
        <v>205</v>
      </c>
      <c r="E218" t="s">
        <v>486</v>
      </c>
      <c r="F218" t="s">
        <v>893</v>
      </c>
      <c r="G218" t="s">
        <v>1108</v>
      </c>
      <c r="H218" t="s">
        <v>1197</v>
      </c>
      <c r="I218" t="s">
        <v>1216</v>
      </c>
    </row>
    <row r="219" spans="1:9">
      <c r="A219" s="1">
        <v>218</v>
      </c>
      <c r="B219" s="4" t="str">
        <f>HYPERLINK("http://product.dangdang.com/25244032.html", "深见春夫魔法图画书系列（全5册）")</f>
        <v>深见春夫魔法图画书系列（全5册）</v>
      </c>
      <c r="C219" t="s">
        <v>70</v>
      </c>
      <c r="D219" t="s">
        <v>246</v>
      </c>
      <c r="E219" t="s">
        <v>487</v>
      </c>
      <c r="F219" t="s">
        <v>910</v>
      </c>
      <c r="G219" t="s">
        <v>773</v>
      </c>
      <c r="H219" t="s">
        <v>1193</v>
      </c>
      <c r="I219" t="s">
        <v>1216</v>
      </c>
    </row>
    <row r="220" spans="1:9">
      <c r="A220" s="1">
        <v>219</v>
      </c>
      <c r="B220" s="4" t="str">
        <f>HYPERLINK("http://product.dangdang.com/24144614.html", "我变成一只喷火龙了！")</f>
        <v>我变成一只喷火龙了！</v>
      </c>
      <c r="C220" t="s">
        <v>15</v>
      </c>
      <c r="D220" t="s">
        <v>205</v>
      </c>
      <c r="E220" t="s">
        <v>488</v>
      </c>
      <c r="F220" t="s">
        <v>911</v>
      </c>
      <c r="G220" t="s">
        <v>1134</v>
      </c>
      <c r="H220" t="s">
        <v>1193</v>
      </c>
      <c r="I220" t="s">
        <v>1217</v>
      </c>
    </row>
    <row r="221" spans="1:9">
      <c r="A221" s="1">
        <v>220</v>
      </c>
      <c r="B221" s="4" t="str">
        <f>HYPERLINK("http://product.dangdang.com/22725911.html", "海豚绘本花园第10辑・艺术的盛宴（全15册）")</f>
        <v>海豚绘本花园第10辑・艺术的盛宴（全15册）</v>
      </c>
      <c r="C221" t="s">
        <v>119</v>
      </c>
      <c r="D221" t="s">
        <v>239</v>
      </c>
      <c r="E221" t="s">
        <v>489</v>
      </c>
      <c r="F221" t="s">
        <v>912</v>
      </c>
      <c r="G221" t="s">
        <v>1060</v>
      </c>
      <c r="H221" t="s">
        <v>1192</v>
      </c>
      <c r="I221" t="s">
        <v>1216</v>
      </c>
    </row>
    <row r="222" spans="1:9">
      <c r="A222" s="1">
        <v>221</v>
      </c>
      <c r="B222" s="4" t="str">
        <f>HYPERLINK("http://product.dangdang.com/23790037.html", "深见春夫“睡得香”图画书系列（彩色套装，共5册）")</f>
        <v>深见春夫“睡得香”图画书系列（彩色套装，共5册）</v>
      </c>
      <c r="C222" t="s">
        <v>93</v>
      </c>
      <c r="D222" t="s">
        <v>246</v>
      </c>
      <c r="E222" t="s">
        <v>490</v>
      </c>
      <c r="F222" t="s">
        <v>910</v>
      </c>
      <c r="G222" t="s">
        <v>773</v>
      </c>
      <c r="H222" t="s">
        <v>1193</v>
      </c>
      <c r="I222" t="s">
        <v>1216</v>
      </c>
    </row>
    <row r="223" spans="1:9">
      <c r="A223" s="1">
        <v>222</v>
      </c>
      <c r="B223" s="4" t="str">
        <f>HYPERLINK("http://product.dangdang.com/23815227.html", "《我的百变浴缸》亲子阅读绘本")</f>
        <v>《我的百变浴缸》亲子阅读绘本</v>
      </c>
      <c r="C223" t="s">
        <v>49</v>
      </c>
      <c r="D223" t="s">
        <v>197</v>
      </c>
      <c r="E223" t="s">
        <v>491</v>
      </c>
      <c r="F223" t="s">
        <v>872</v>
      </c>
      <c r="G223" t="s">
        <v>1108</v>
      </c>
      <c r="H223" t="s">
        <v>1191</v>
      </c>
      <c r="I223" t="s">
        <v>1216</v>
      </c>
    </row>
    <row r="224" spans="1:9">
      <c r="A224" s="1">
        <v>223</v>
      </c>
      <c r="B224" s="4" t="str">
        <f>HYPERLINK("http://product.dangdang.com/20460673.html", "朱家故事")</f>
        <v>朱家故事</v>
      </c>
      <c r="C224" t="s">
        <v>120</v>
      </c>
      <c r="D224" t="s">
        <v>205</v>
      </c>
      <c r="E224" t="s">
        <v>492</v>
      </c>
      <c r="F224" t="s">
        <v>857</v>
      </c>
      <c r="G224" t="s">
        <v>1108</v>
      </c>
      <c r="H224" t="s">
        <v>1193</v>
      </c>
      <c r="I224" t="s">
        <v>1216</v>
      </c>
    </row>
    <row r="225" spans="1:9">
      <c r="A225" s="1">
        <v>224</v>
      </c>
      <c r="B225" s="4" t="str">
        <f>HYPERLINK("http://product.dangdang.com/25274358.html", "小兔汤姆系列（第一辑）（全六册 ）")</f>
        <v>小兔汤姆系列（第一辑）（全六册 ）</v>
      </c>
      <c r="C225" t="s">
        <v>115</v>
      </c>
      <c r="D225" t="s">
        <v>216</v>
      </c>
      <c r="E225" t="s">
        <v>493</v>
      </c>
      <c r="F225" t="s">
        <v>913</v>
      </c>
      <c r="G225" t="s">
        <v>1091</v>
      </c>
      <c r="H225" t="s">
        <v>1192</v>
      </c>
      <c r="I225" t="s">
        <v>1216</v>
      </c>
    </row>
    <row r="226" spans="1:9">
      <c r="A226" s="1">
        <v>225</v>
      </c>
      <c r="B226" s="4" t="str">
        <f>HYPERLINK("http://product.dangdang.com/23257360.html", "你看起来好像很好吃")</f>
        <v>你看起来好像很好吃</v>
      </c>
      <c r="C226" t="s">
        <v>120</v>
      </c>
      <c r="D226" t="s">
        <v>199</v>
      </c>
      <c r="E226" t="s">
        <v>494</v>
      </c>
      <c r="F226" t="s">
        <v>827</v>
      </c>
      <c r="G226" t="s">
        <v>969</v>
      </c>
      <c r="H226" t="s">
        <v>1210</v>
      </c>
      <c r="I226" t="s">
        <v>1216</v>
      </c>
    </row>
    <row r="227" spans="1:9">
      <c r="A227" s="1">
        <v>226</v>
      </c>
      <c r="B227" s="4" t="str">
        <f>HYPERLINK("http://product.dangdang.com/23813712.html", "和朋友们一起想办法（第二辑）：全8册")</f>
        <v>和朋友们一起想办法（第二辑）：全8册</v>
      </c>
      <c r="C227" t="s">
        <v>90</v>
      </c>
      <c r="D227" t="s">
        <v>217</v>
      </c>
      <c r="E227" t="s">
        <v>495</v>
      </c>
      <c r="F227" t="s">
        <v>913</v>
      </c>
      <c r="G227" t="s">
        <v>1091</v>
      </c>
      <c r="H227" t="s">
        <v>1192</v>
      </c>
      <c r="I227" t="s">
        <v>1216</v>
      </c>
    </row>
    <row r="228" spans="1:9">
      <c r="A228" s="1">
        <v>227</v>
      </c>
      <c r="B228" s="4" t="str">
        <f>HYPERLINK("http://product.dangdang.com/23931109.html", "小熊学校（14册）")</f>
        <v>小熊学校（14册）</v>
      </c>
      <c r="C228" t="s">
        <v>121</v>
      </c>
      <c r="D228" t="s">
        <v>201</v>
      </c>
      <c r="E228" t="s">
        <v>496</v>
      </c>
      <c r="F228" t="s">
        <v>914</v>
      </c>
      <c r="G228" t="s">
        <v>1135</v>
      </c>
      <c r="H228" t="s">
        <v>1191</v>
      </c>
      <c r="I228" t="s">
        <v>1216</v>
      </c>
    </row>
    <row r="229" spans="1:9">
      <c r="A229" s="1">
        <v>228</v>
      </c>
      <c r="B229" s="4" t="str">
        <f>HYPERLINK("http://product.dangdang.com/25227237.html", "信谊世界精选图画书・生气汤")</f>
        <v>信谊世界精选图画书・生气汤</v>
      </c>
      <c r="C229" t="s">
        <v>122</v>
      </c>
      <c r="D229" t="s">
        <v>214</v>
      </c>
      <c r="E229" t="s">
        <v>497</v>
      </c>
      <c r="F229" t="s">
        <v>858</v>
      </c>
      <c r="G229" t="s">
        <v>888</v>
      </c>
      <c r="H229" t="s">
        <v>1208</v>
      </c>
      <c r="I229" t="s">
        <v>1216</v>
      </c>
    </row>
    <row r="230" spans="1:9">
      <c r="A230" s="1">
        <v>229</v>
      </c>
      <c r="B230" s="4" t="str">
        <f>HYPERLINK("http://product.dangdang.com/24002579.html", "市场街最后一站")</f>
        <v>市场街最后一站</v>
      </c>
      <c r="C230" t="s">
        <v>123</v>
      </c>
      <c r="D230" t="s">
        <v>212</v>
      </c>
      <c r="E230" t="s">
        <v>498</v>
      </c>
      <c r="F230" t="s">
        <v>885</v>
      </c>
      <c r="G230" t="s">
        <v>1120</v>
      </c>
      <c r="H230" t="s">
        <v>1193</v>
      </c>
      <c r="I230" t="s">
        <v>1216</v>
      </c>
    </row>
    <row r="231" spans="1:9">
      <c r="A231" s="1">
        <v>230</v>
      </c>
      <c r="B231" s="4" t="str">
        <f>HYPERLINK("http://product.dangdang.com/25323286.html", "落叶跳舞（2018版 秋季主题阅读首选）")</f>
        <v>落叶跳舞（2018版 秋季主题阅读首选）</v>
      </c>
      <c r="C231" t="s">
        <v>124</v>
      </c>
      <c r="D231" t="s">
        <v>199</v>
      </c>
      <c r="E231" t="s">
        <v>499</v>
      </c>
      <c r="F231" t="s">
        <v>785</v>
      </c>
      <c r="G231" t="s">
        <v>1030</v>
      </c>
      <c r="H231" t="s">
        <v>1193</v>
      </c>
      <c r="I231" t="s">
        <v>1216</v>
      </c>
    </row>
    <row r="232" spans="1:9">
      <c r="A232" s="1">
        <v>231</v>
      </c>
      <c r="B232" s="4" t="str">
        <f>HYPERLINK("http://product.dangdang.com/23275009.html", "小房子")</f>
        <v>小房子</v>
      </c>
      <c r="C232" t="s">
        <v>103</v>
      </c>
      <c r="D232" t="s">
        <v>202</v>
      </c>
      <c r="E232" t="s">
        <v>500</v>
      </c>
      <c r="F232" t="s">
        <v>772</v>
      </c>
      <c r="G232" t="s">
        <v>921</v>
      </c>
      <c r="H232" t="s">
        <v>1193</v>
      </c>
      <c r="I232" t="s">
        <v>1216</v>
      </c>
    </row>
    <row r="233" spans="1:9">
      <c r="A233" s="1">
        <v>232</v>
      </c>
      <c r="B233" s="4" t="str">
        <f>HYPERLINK("http://product.dangdang.com/23909341.html", "再见，妈妈的奶")</f>
        <v>再见，妈妈的奶</v>
      </c>
      <c r="C233" t="s">
        <v>95</v>
      </c>
      <c r="D233" t="s">
        <v>208</v>
      </c>
      <c r="E233" t="s">
        <v>501</v>
      </c>
      <c r="F233" t="s">
        <v>915</v>
      </c>
      <c r="G233" t="s">
        <v>969</v>
      </c>
      <c r="H233" t="s">
        <v>1193</v>
      </c>
      <c r="I233" t="s">
        <v>1216</v>
      </c>
    </row>
    <row r="234" spans="1:9">
      <c r="A234" s="1">
        <v>233</v>
      </c>
      <c r="B234" s="4" t="str">
        <f>HYPERLINK("http://product.dangdang.com/25265348.html", "小鸡鸡的故事（2018版，早期儿童性教育自我保护系列）")</f>
        <v>小鸡鸡的故事（2018版，早期儿童性教育自我保护系列）</v>
      </c>
      <c r="C234" t="s">
        <v>125</v>
      </c>
      <c r="D234" t="s">
        <v>219</v>
      </c>
      <c r="E234" t="s">
        <v>502</v>
      </c>
      <c r="F234" t="s">
        <v>772</v>
      </c>
      <c r="G234" t="s">
        <v>921</v>
      </c>
      <c r="H234" t="s">
        <v>1193</v>
      </c>
      <c r="I234" t="s">
        <v>1216</v>
      </c>
    </row>
    <row r="235" spans="1:9">
      <c r="A235" s="1">
        <v>234</v>
      </c>
      <c r="B235" s="4" t="str">
        <f>HYPERLINK("http://product.dangdang.com/23959733.html", "折耳兔瑞奇快乐成长绘本系列（ 全13册）大开本")</f>
        <v>折耳兔瑞奇快乐成长绘本系列（ 全13册）大开本</v>
      </c>
      <c r="C235" t="s">
        <v>66</v>
      </c>
      <c r="D235" t="s">
        <v>220</v>
      </c>
      <c r="E235" t="s">
        <v>503</v>
      </c>
      <c r="F235" t="s">
        <v>916</v>
      </c>
      <c r="G235" t="s">
        <v>1136</v>
      </c>
      <c r="H235" t="s">
        <v>1191</v>
      </c>
      <c r="I235" t="s">
        <v>1216</v>
      </c>
    </row>
    <row r="236" spans="1:9">
      <c r="A236" s="1">
        <v>235</v>
      </c>
      <c r="B236" s="4" t="str">
        <f>HYPERLINK("http://product.dangdang.com/23933715.html", "暖暖心绘本・旅行版（全30册）")</f>
        <v>暖暖心绘本・旅行版（全30册）</v>
      </c>
      <c r="C236" t="s">
        <v>66</v>
      </c>
      <c r="D236" t="s">
        <v>207</v>
      </c>
      <c r="E236" t="s">
        <v>312</v>
      </c>
      <c r="F236" t="s">
        <v>830</v>
      </c>
      <c r="G236" t="s">
        <v>1077</v>
      </c>
      <c r="H236" t="s">
        <v>1191</v>
      </c>
      <c r="I236" t="s">
        <v>1216</v>
      </c>
    </row>
    <row r="237" spans="1:9">
      <c r="A237" s="1">
        <v>236</v>
      </c>
      <c r="B237" s="4" t="str">
        <f>HYPERLINK("http://product.dangdang.com/25119981.html", "好爸爸绘本系列（8册）（爸爸的头发/可怕的爸爸/爸爸船/去钓鱼/开学日/找爸爸/小红帽/真正的爸爸）")</f>
        <v>好爸爸绘本系列（8册）（爸爸的头发/可怕的爸爸/爸爸船/去钓鱼/开学日/找爸爸/小红帽/真正的爸爸）</v>
      </c>
      <c r="C237" t="s">
        <v>63</v>
      </c>
      <c r="D237" t="s">
        <v>229</v>
      </c>
      <c r="E237" t="s">
        <v>504</v>
      </c>
      <c r="F237" t="s">
        <v>917</v>
      </c>
      <c r="G237" t="s">
        <v>932</v>
      </c>
      <c r="H237" t="s">
        <v>1198</v>
      </c>
      <c r="I237" t="s">
        <v>1216</v>
      </c>
    </row>
    <row r="238" spans="1:9">
      <c r="A238" s="1">
        <v>237</v>
      </c>
      <c r="B238" s="4" t="str">
        <f>HYPERLINK("http://product.dangdang.com/9272644.html", "聪明豆绘本系列第一辑（套装共6册）")</f>
        <v>聪明豆绘本系列第一辑（套装共6册）</v>
      </c>
      <c r="C238" t="s">
        <v>126</v>
      </c>
      <c r="D238" t="s">
        <v>228</v>
      </c>
      <c r="E238" t="s">
        <v>505</v>
      </c>
      <c r="F238" t="s">
        <v>918</v>
      </c>
      <c r="G238" t="s">
        <v>1137</v>
      </c>
      <c r="H238" t="s">
        <v>1191</v>
      </c>
      <c r="I238" t="s">
        <v>1216</v>
      </c>
    </row>
    <row r="239" spans="1:9">
      <c r="A239" s="1">
        <v>238</v>
      </c>
      <c r="B239" s="4" t="str">
        <f>HYPERLINK("http://product.dangdang.com/23184346.html", "停电以后")</f>
        <v>停电以后</v>
      </c>
      <c r="C239" t="s">
        <v>10</v>
      </c>
      <c r="D239" t="s">
        <v>197</v>
      </c>
      <c r="E239" t="s">
        <v>506</v>
      </c>
      <c r="F239" t="s">
        <v>872</v>
      </c>
      <c r="G239" t="s">
        <v>1108</v>
      </c>
      <c r="H239" t="s">
        <v>1191</v>
      </c>
      <c r="I239" t="s">
        <v>1216</v>
      </c>
    </row>
    <row r="240" spans="1:9">
      <c r="A240" s="1">
        <v>239</v>
      </c>
      <c r="B240" s="4" t="str">
        <f>HYPERLINK("http://product.dangdang.com/25264680.html", "耕林童书馆：呀！屁股 （性教育启蒙自我保护意识绘本 ）")</f>
        <v>耕林童书馆：呀！屁股 （性教育启蒙自我保护意识绘本 ）</v>
      </c>
      <c r="C240" t="s">
        <v>68</v>
      </c>
      <c r="D240" t="s">
        <v>243</v>
      </c>
      <c r="E240" t="s">
        <v>507</v>
      </c>
      <c r="F240" t="s">
        <v>882</v>
      </c>
      <c r="G240" t="s">
        <v>1118</v>
      </c>
      <c r="H240" t="s">
        <v>1193</v>
      </c>
      <c r="I240" t="s">
        <v>1216</v>
      </c>
    </row>
    <row r="241" spans="1:9">
      <c r="A241" s="1">
        <v>240</v>
      </c>
      <c r="B241" s="4" t="str">
        <f>HYPERLINK("http://product.dangdang.com/25153516.html", "和爸爸一起真好")</f>
        <v>和爸爸一起真好</v>
      </c>
      <c r="C241" t="s">
        <v>60</v>
      </c>
      <c r="D241" t="s">
        <v>208</v>
      </c>
      <c r="E241" t="s">
        <v>508</v>
      </c>
      <c r="F241" t="s">
        <v>856</v>
      </c>
      <c r="G241" t="s">
        <v>869</v>
      </c>
      <c r="H241" t="s">
        <v>1193</v>
      </c>
      <c r="I241" t="s">
        <v>1216</v>
      </c>
    </row>
    <row r="242" spans="1:9">
      <c r="A242" s="1">
        <v>241</v>
      </c>
      <c r="B242" s="4" t="str">
        <f>HYPERLINK("http://product.dangdang.com/23790038.html", "深见春夫“想得美”图画书系列（彩色套装，共5册）")</f>
        <v>深见春夫“想得美”图画书系列（彩色套装，共5册）</v>
      </c>
      <c r="C242" t="s">
        <v>93</v>
      </c>
      <c r="D242" t="s">
        <v>246</v>
      </c>
      <c r="E242" t="s">
        <v>490</v>
      </c>
      <c r="F242" t="s">
        <v>910</v>
      </c>
      <c r="G242" t="s">
        <v>773</v>
      </c>
      <c r="H242" t="s">
        <v>1193</v>
      </c>
      <c r="I242" t="s">
        <v>1216</v>
      </c>
    </row>
    <row r="243" spans="1:9">
      <c r="A243" s="1">
        <v>242</v>
      </c>
      <c r="B243" s="4" t="str">
        <f>HYPERLINK("http://product.dangdang.com/23677870.html", "鳄鱼莱莱人际交往绘本（全8册）")</f>
        <v>鳄鱼莱莱人际交往绘本（全8册）</v>
      </c>
      <c r="C243" t="s">
        <v>127</v>
      </c>
      <c r="D243" t="s">
        <v>203</v>
      </c>
      <c r="E243" t="s">
        <v>509</v>
      </c>
      <c r="F243" t="s">
        <v>919</v>
      </c>
      <c r="G243" t="s">
        <v>1138</v>
      </c>
      <c r="H243" t="s">
        <v>1191</v>
      </c>
      <c r="I243" t="s">
        <v>1216</v>
      </c>
    </row>
    <row r="244" spans="1:9">
      <c r="A244" s="1">
        <v>243</v>
      </c>
      <c r="B244" s="4" t="str">
        <f>HYPERLINK("http://product.dangdang.com/25070178.html", "田鼠阿佛")</f>
        <v>田鼠阿佛</v>
      </c>
      <c r="C244" t="s">
        <v>32</v>
      </c>
      <c r="D244" t="s">
        <v>202</v>
      </c>
      <c r="E244" t="s">
        <v>372</v>
      </c>
      <c r="F244" t="s">
        <v>842</v>
      </c>
      <c r="G244" t="s">
        <v>888</v>
      </c>
      <c r="H244" t="s">
        <v>1193</v>
      </c>
      <c r="I244" t="s">
        <v>1216</v>
      </c>
    </row>
    <row r="245" spans="1:9">
      <c r="A245" s="1">
        <v>244</v>
      </c>
      <c r="B245" s="4" t="str">
        <f>HYPERLINK("http://product.dangdang.com/23313602.html", "彩虹鱼系列（全7册）")</f>
        <v>彩虹鱼系列（全7册）</v>
      </c>
      <c r="C245" t="s">
        <v>128</v>
      </c>
      <c r="D245" t="s">
        <v>204</v>
      </c>
      <c r="E245" t="s">
        <v>510</v>
      </c>
      <c r="F245" t="s">
        <v>920</v>
      </c>
      <c r="G245" t="s">
        <v>1139</v>
      </c>
      <c r="H245" t="s">
        <v>1191</v>
      </c>
      <c r="I245" t="s">
        <v>1216</v>
      </c>
    </row>
    <row r="246" spans="1:9">
      <c r="A246" s="1">
        <v>245</v>
      </c>
      <c r="B246" s="4" t="str">
        <f>HYPERLINK("http://product.dangdang.com/20022172.html", "一看再看系列（全6册）")</f>
        <v>一看再看系列（全6册）</v>
      </c>
      <c r="C246" t="s">
        <v>129</v>
      </c>
      <c r="D246" t="s">
        <v>197</v>
      </c>
      <c r="E246" t="s">
        <v>511</v>
      </c>
      <c r="F246" t="s">
        <v>921</v>
      </c>
      <c r="G246" t="s">
        <v>1091</v>
      </c>
      <c r="H246" t="s">
        <v>1191</v>
      </c>
      <c r="I246" t="s">
        <v>1216</v>
      </c>
    </row>
    <row r="247" spans="1:9">
      <c r="A247" s="1">
        <v>246</v>
      </c>
      <c r="B247" s="4" t="str">
        <f>HYPERLINK("http://product.dangdang.com/25093211.html", "世界插画大师英诺森提作品・铁丝网上的小花")</f>
        <v>世界插画大师英诺森提作品・铁丝网上的小花</v>
      </c>
      <c r="C247" t="s">
        <v>54</v>
      </c>
      <c r="D247" t="s">
        <v>214</v>
      </c>
      <c r="E247" t="s">
        <v>512</v>
      </c>
      <c r="F247" t="s">
        <v>772</v>
      </c>
      <c r="G247" t="s">
        <v>921</v>
      </c>
      <c r="H247" t="s">
        <v>1193</v>
      </c>
      <c r="I247" t="s">
        <v>1216</v>
      </c>
    </row>
    <row r="248" spans="1:9">
      <c r="A248" s="1">
        <v>247</v>
      </c>
      <c r="B248" s="4" t="str">
        <f>HYPERLINK("http://product.dangdang.com/20420792.html", "海底的秘密――启发精选美国凯迪克大奖绘本系列")</f>
        <v>海底的秘密――启发精选美国凯迪克大奖绘本系列</v>
      </c>
      <c r="C248" t="s">
        <v>82</v>
      </c>
      <c r="D248" t="s">
        <v>205</v>
      </c>
      <c r="E248" t="s">
        <v>513</v>
      </c>
      <c r="F248" t="s">
        <v>790</v>
      </c>
      <c r="G248" t="s">
        <v>1075</v>
      </c>
      <c r="H248" t="s">
        <v>1193</v>
      </c>
      <c r="I248" t="s">
        <v>1216</v>
      </c>
    </row>
    <row r="249" spans="1:9">
      <c r="A249" s="1">
        <v>248</v>
      </c>
      <c r="B249" s="4" t="str">
        <f>HYPERLINK("http://product.dangdang.com/25293735.html", "天空100层的房子")</f>
        <v>天空100层的房子</v>
      </c>
      <c r="C249" t="s">
        <v>30</v>
      </c>
      <c r="D249" t="s">
        <v>208</v>
      </c>
      <c r="E249" t="s">
        <v>316</v>
      </c>
      <c r="F249" t="s">
        <v>922</v>
      </c>
      <c r="G249" t="s">
        <v>869</v>
      </c>
      <c r="H249" t="s">
        <v>1194</v>
      </c>
      <c r="I249" t="s">
        <v>1216</v>
      </c>
    </row>
    <row r="250" spans="1:9">
      <c r="A250" s="1">
        <v>249</v>
      </c>
      <c r="B250" s="4" t="str">
        <f>HYPERLINK("http://product.dangdang.com/23298589.html", "落叶跳舞")</f>
        <v>落叶跳舞</v>
      </c>
      <c r="C250" t="s">
        <v>129</v>
      </c>
      <c r="D250" t="s">
        <v>199</v>
      </c>
      <c r="E250" t="s">
        <v>514</v>
      </c>
      <c r="F250" t="s">
        <v>850</v>
      </c>
      <c r="G250" t="s">
        <v>1108</v>
      </c>
      <c r="H250" t="s">
        <v>1210</v>
      </c>
      <c r="I250" t="s">
        <v>1216</v>
      </c>
    </row>
    <row r="251" spans="1:9">
      <c r="A251" s="1">
        <v>250</v>
      </c>
      <c r="B251" s="4" t="str">
        <f>HYPERLINK("http://product.dangdang.com/25163143.html", "妈妈的红沙发――（启发童书馆出品）")</f>
        <v>妈妈的红沙发――（启发童书馆出品）</v>
      </c>
      <c r="C251" t="s">
        <v>60</v>
      </c>
      <c r="D251" t="s">
        <v>205</v>
      </c>
      <c r="E251" t="s">
        <v>515</v>
      </c>
      <c r="F251" t="s">
        <v>923</v>
      </c>
      <c r="G251" t="s">
        <v>1030</v>
      </c>
      <c r="H251" t="s">
        <v>1209</v>
      </c>
      <c r="I251" t="s">
        <v>1216</v>
      </c>
    </row>
    <row r="252" spans="1:9">
      <c r="A252" s="1">
        <v>251</v>
      </c>
      <c r="B252" s="4" t="str">
        <f>HYPERLINK("http://product.dangdang.com/23456501.html", "第一次上街买东西（精装）")</f>
        <v>第一次上街买东西（精装）</v>
      </c>
      <c r="C252" t="s">
        <v>99</v>
      </c>
      <c r="D252" t="s">
        <v>203</v>
      </c>
      <c r="E252" t="s">
        <v>516</v>
      </c>
      <c r="F252" t="s">
        <v>857</v>
      </c>
      <c r="G252" t="s">
        <v>1108</v>
      </c>
      <c r="H252" t="s">
        <v>1193</v>
      </c>
      <c r="I252" t="s">
        <v>1216</v>
      </c>
    </row>
    <row r="253" spans="1:9">
      <c r="A253" s="1">
        <v>252</v>
      </c>
      <c r="B253" s="4" t="str">
        <f>HYPERLINK("http://product.dangdang.com/25077115.html", "依偎的时光双语睡前绘本（全5册）")</f>
        <v>依偎的时光双语睡前绘本（全5册）</v>
      </c>
      <c r="C253" t="s">
        <v>130</v>
      </c>
      <c r="D253" t="s">
        <v>212</v>
      </c>
      <c r="E253" t="s">
        <v>517</v>
      </c>
      <c r="F253" t="s">
        <v>924</v>
      </c>
      <c r="G253" t="s">
        <v>1096</v>
      </c>
      <c r="H253" t="s">
        <v>1194</v>
      </c>
      <c r="I253" t="s">
        <v>1216</v>
      </c>
    </row>
    <row r="254" spans="1:9">
      <c r="A254" s="1">
        <v>253</v>
      </c>
      <c r="B254" s="4" t="str">
        <f>HYPERLINK("http://product.dangdang.com/23207640.html", "嘻哈农场（全4册）")</f>
        <v>嘻哈农场（全4册）</v>
      </c>
      <c r="C254" t="s">
        <v>55</v>
      </c>
      <c r="D254" t="s">
        <v>209</v>
      </c>
      <c r="E254" t="s">
        <v>518</v>
      </c>
      <c r="F254" t="s">
        <v>921</v>
      </c>
      <c r="G254" t="s">
        <v>1037</v>
      </c>
      <c r="H254" t="s">
        <v>1204</v>
      </c>
      <c r="I254" t="s">
        <v>1216</v>
      </c>
    </row>
    <row r="255" spans="1:9">
      <c r="A255" s="1">
        <v>254</v>
      </c>
      <c r="B255" s="4" t="str">
        <f>HYPERLINK("http://product.dangdang.com/23509396.html", "大卫惹麻烦")</f>
        <v>大卫惹麻烦</v>
      </c>
      <c r="C255" t="s">
        <v>34</v>
      </c>
      <c r="D255" t="s">
        <v>205</v>
      </c>
      <c r="E255" t="s">
        <v>519</v>
      </c>
      <c r="F255" t="s">
        <v>811</v>
      </c>
      <c r="G255" t="s">
        <v>878</v>
      </c>
      <c r="H255" t="s">
        <v>1194</v>
      </c>
      <c r="I255" t="s">
        <v>1216</v>
      </c>
    </row>
    <row r="256" spans="1:9">
      <c r="A256" s="1">
        <v>255</v>
      </c>
      <c r="B256" s="4" t="str">
        <f>HYPERLINK("http://product.dangdang.com/21086026.html", "糟糕，身上长条纹了！")</f>
        <v>糟糕，身上长条纹了！</v>
      </c>
      <c r="C256" t="s">
        <v>56</v>
      </c>
      <c r="D256" t="s">
        <v>205</v>
      </c>
      <c r="E256" t="s">
        <v>520</v>
      </c>
      <c r="F256" t="s">
        <v>835</v>
      </c>
      <c r="G256" t="s">
        <v>1099</v>
      </c>
      <c r="H256" t="s">
        <v>1193</v>
      </c>
      <c r="I256" t="s">
        <v>1216</v>
      </c>
    </row>
    <row r="257" spans="1:9">
      <c r="A257" s="1">
        <v>256</v>
      </c>
      <c r="B257" s="4" t="str">
        <f>HYPERLINK("http://product.dangdang.com/24220938.html", "牙婆婆 （儿童医师张思莱倾情推荐。愉快教导孩子保护牙齿的妈妈必备书！小朋友，你喜欢甜食吗？吃过甜食，你有好好刷牙吗？送给爱吃甜食的你！）")</f>
        <v>牙婆婆 （儿童医师张思莱倾情推荐。愉快教导孩子保护牙齿的妈妈必备书！小朋友，你喜欢甜食吗？吃过甜食，你有好好刷牙吗？送给爱吃甜食的你！）</v>
      </c>
      <c r="C257" t="s">
        <v>69</v>
      </c>
      <c r="D257" t="s">
        <v>196</v>
      </c>
      <c r="E257" t="s">
        <v>521</v>
      </c>
      <c r="F257" t="s">
        <v>925</v>
      </c>
      <c r="G257" t="s">
        <v>921</v>
      </c>
      <c r="H257" t="s">
        <v>1198</v>
      </c>
      <c r="I257" t="s">
        <v>1219</v>
      </c>
    </row>
    <row r="258" spans="1:9">
      <c r="A258" s="1">
        <v>257</v>
      </c>
      <c r="B258" s="4" t="str">
        <f>HYPERLINK("http://product.dangdang.com/25185359.html", "绘本夏洛的网")</f>
        <v>绘本夏洛的网</v>
      </c>
      <c r="C258" t="s">
        <v>50</v>
      </c>
      <c r="D258" t="s">
        <v>232</v>
      </c>
      <c r="E258" t="s">
        <v>522</v>
      </c>
      <c r="F258" t="s">
        <v>926</v>
      </c>
      <c r="G258" t="s">
        <v>1140</v>
      </c>
      <c r="H258" t="s">
        <v>1193</v>
      </c>
      <c r="I258" t="s">
        <v>1216</v>
      </c>
    </row>
    <row r="259" spans="1:9">
      <c r="A259" s="1">
        <v>258</v>
      </c>
      <c r="B259" s="4" t="str">
        <f>HYPERLINK("http://product.dangdang.com/25246338.html", "致敬童心：给孩子的人生启蒙课（套装4册）")</f>
        <v>致敬童心：给孩子的人生启蒙课（套装4册）</v>
      </c>
      <c r="C259" t="s">
        <v>36</v>
      </c>
      <c r="D259" t="s">
        <v>212</v>
      </c>
      <c r="E259" t="s">
        <v>523</v>
      </c>
      <c r="F259" t="s">
        <v>927</v>
      </c>
      <c r="G259" t="s">
        <v>1116</v>
      </c>
      <c r="H259" t="s">
        <v>1191</v>
      </c>
      <c r="I259" t="s">
        <v>1216</v>
      </c>
    </row>
    <row r="260" spans="1:9">
      <c r="A260" s="1">
        <v>259</v>
      </c>
      <c r="B260" s="4" t="str">
        <f>HYPERLINK("http://product.dangdang.com/23547568.html", "你好，安东医生")</f>
        <v>你好，安东医生</v>
      </c>
      <c r="C260" t="s">
        <v>112</v>
      </c>
      <c r="D260" t="s">
        <v>219</v>
      </c>
      <c r="E260" t="s">
        <v>524</v>
      </c>
      <c r="F260" t="s">
        <v>928</v>
      </c>
      <c r="G260" t="s">
        <v>1041</v>
      </c>
      <c r="H260" t="s">
        <v>1191</v>
      </c>
      <c r="I260" t="s">
        <v>1216</v>
      </c>
    </row>
    <row r="261" spans="1:9">
      <c r="A261" s="1">
        <v>260</v>
      </c>
      <c r="B261" s="4" t="str">
        <f>HYPERLINK("http://product.dangdang.com/25156397.html", "信谊世界精选图画书・我的情绪小怪兽")</f>
        <v>信谊世界精选图画书・我的情绪小怪兽</v>
      </c>
      <c r="C261" t="s">
        <v>69</v>
      </c>
      <c r="D261" t="s">
        <v>214</v>
      </c>
      <c r="E261" t="s">
        <v>525</v>
      </c>
      <c r="F261" t="s">
        <v>929</v>
      </c>
      <c r="G261" t="s">
        <v>990</v>
      </c>
      <c r="H261" t="s">
        <v>1208</v>
      </c>
      <c r="I261" t="s">
        <v>1216</v>
      </c>
    </row>
    <row r="262" spans="1:9">
      <c r="A262" s="1">
        <v>261</v>
      </c>
      <c r="B262" s="4" t="str">
        <f>HYPERLINK("http://product.dangdang.com/23600995.html", "神奇糖果店")</f>
        <v>神奇糖果店</v>
      </c>
      <c r="C262" t="s">
        <v>131</v>
      </c>
      <c r="D262" t="s">
        <v>205</v>
      </c>
      <c r="E262" t="s">
        <v>526</v>
      </c>
      <c r="F262" t="s">
        <v>811</v>
      </c>
      <c r="G262" t="s">
        <v>878</v>
      </c>
      <c r="H262" t="s">
        <v>1194</v>
      </c>
      <c r="I262" t="s">
        <v>1216</v>
      </c>
    </row>
    <row r="263" spans="1:9">
      <c r="A263" s="1">
        <v>262</v>
      </c>
      <c r="B263" s="4" t="str">
        <f>HYPERLINK("http://product.dangdang.com/23254614.html", "神奇飞书")</f>
        <v>神奇飞书</v>
      </c>
      <c r="C263" t="s">
        <v>42</v>
      </c>
      <c r="D263" t="s">
        <v>247</v>
      </c>
      <c r="E263" t="s">
        <v>527</v>
      </c>
      <c r="F263" t="s">
        <v>930</v>
      </c>
      <c r="G263" t="s">
        <v>1118</v>
      </c>
      <c r="H263" t="s">
        <v>1192</v>
      </c>
      <c r="I263" t="s">
        <v>1216</v>
      </c>
    </row>
    <row r="264" spans="1:9">
      <c r="A264" s="1">
        <v>263</v>
      </c>
      <c r="B264" s="4" t="str">
        <f>HYPERLINK("http://product.dangdang.com/23480987.html", "胡萝卜怪")</f>
        <v>胡萝卜怪</v>
      </c>
      <c r="C264" t="s">
        <v>100</v>
      </c>
      <c r="D264" t="s">
        <v>197</v>
      </c>
      <c r="E264" t="s">
        <v>528</v>
      </c>
      <c r="F264" t="s">
        <v>885</v>
      </c>
      <c r="G264" t="s">
        <v>1108</v>
      </c>
      <c r="H264" t="s">
        <v>1200</v>
      </c>
      <c r="I264" t="s">
        <v>1216</v>
      </c>
    </row>
    <row r="265" spans="1:9">
      <c r="A265" s="1">
        <v>264</v>
      </c>
      <c r="B265" s="4" t="str">
        <f>HYPERLINK("http://product.dangdang.com/25208722.html", "新美南吉绘本珍藏版")</f>
        <v>新美南吉绘本珍藏版</v>
      </c>
      <c r="C265" t="s">
        <v>19</v>
      </c>
      <c r="D265" t="s">
        <v>248</v>
      </c>
      <c r="E265" t="s">
        <v>529</v>
      </c>
      <c r="F265" t="s">
        <v>791</v>
      </c>
      <c r="G265" t="s">
        <v>1141</v>
      </c>
      <c r="H265" t="s">
        <v>1198</v>
      </c>
      <c r="I265" t="s">
        <v>1216</v>
      </c>
    </row>
    <row r="266" spans="1:9">
      <c r="A266" s="1">
        <v>265</v>
      </c>
      <c r="B266" s="4" t="str">
        <f>HYPERLINK("http://product.dangdang.com/25266965.html", "罗力小恐龙绘本系列（全3册）（我和老爸、我想要个宠物嘛、神秘的圣诞礼物）")</f>
        <v>罗力小恐龙绘本系列（全3册）（我和老爸、我想要个宠物嘛、神秘的圣诞礼物）</v>
      </c>
      <c r="C266" t="s">
        <v>132</v>
      </c>
      <c r="D266" t="s">
        <v>217</v>
      </c>
      <c r="E266" t="s">
        <v>530</v>
      </c>
      <c r="F266" t="s">
        <v>931</v>
      </c>
      <c r="G266" t="s">
        <v>1062</v>
      </c>
      <c r="H266" t="s">
        <v>1192</v>
      </c>
      <c r="I266" t="s">
        <v>1216</v>
      </c>
    </row>
    <row r="267" spans="1:9">
      <c r="A267" s="1">
        <v>266</v>
      </c>
      <c r="B267" s="4" t="str">
        <f>HYPERLINK("http://product.dangdang.com/25324236.html", "我的世界・冒险故事图画书 珍藏礼盒装（1-12册）限量版")</f>
        <v>我的世界・冒险故事图画书 珍藏礼盒装（1-12册）限量版</v>
      </c>
      <c r="C267" t="s">
        <v>133</v>
      </c>
      <c r="D267" t="s">
        <v>249</v>
      </c>
      <c r="E267" t="s">
        <v>531</v>
      </c>
      <c r="F267" t="s">
        <v>932</v>
      </c>
      <c r="G267" t="s">
        <v>1142</v>
      </c>
      <c r="H267" t="s">
        <v>1191</v>
      </c>
      <c r="I267" t="s">
        <v>1216</v>
      </c>
    </row>
    <row r="268" spans="1:9">
      <c r="A268" s="1">
        <v>267</v>
      </c>
      <c r="B268" s="4" t="str">
        <f>HYPERLINK("http://product.dangdang.com/25163147.html", "我喜欢书――（启发童书馆出品）")</f>
        <v>我喜欢书――（启发童书馆出品）</v>
      </c>
      <c r="C268" t="s">
        <v>60</v>
      </c>
      <c r="D268" t="s">
        <v>205</v>
      </c>
      <c r="E268" t="s">
        <v>532</v>
      </c>
      <c r="F268" t="s">
        <v>855</v>
      </c>
      <c r="G268" t="s">
        <v>1088</v>
      </c>
      <c r="H268" t="s">
        <v>1194</v>
      </c>
      <c r="I268" t="s">
        <v>1216</v>
      </c>
    </row>
    <row r="269" spans="1:9">
      <c r="A269" s="1">
        <v>268</v>
      </c>
      <c r="B269" s="4" t="str">
        <f>HYPERLINK("http://product.dangdang.com/20907593.html", "小老鼠无字书（全八册）")</f>
        <v>小老鼠无字书（全八册）</v>
      </c>
      <c r="C269" t="s">
        <v>134</v>
      </c>
      <c r="D269" t="s">
        <v>214</v>
      </c>
      <c r="E269" t="s">
        <v>533</v>
      </c>
      <c r="F269" t="s">
        <v>933</v>
      </c>
      <c r="G269" t="s">
        <v>1143</v>
      </c>
      <c r="H269" t="s">
        <v>1191</v>
      </c>
      <c r="I269" t="s">
        <v>1216</v>
      </c>
    </row>
    <row r="270" spans="1:9">
      <c r="A270" s="1">
        <v>269</v>
      </c>
      <c r="B270" s="4" t="str">
        <f>HYPERLINK("http://product.dangdang.com/25312918.html", "忙碌的车轮子系列（典藏版）（套装12册）")</f>
        <v>忙碌的车轮子系列（典藏版）（套装12册）</v>
      </c>
      <c r="C270" t="s">
        <v>41</v>
      </c>
      <c r="D270" t="s">
        <v>221</v>
      </c>
      <c r="E270" t="s">
        <v>534</v>
      </c>
      <c r="F270" t="s">
        <v>934</v>
      </c>
      <c r="G270" t="s">
        <v>1074</v>
      </c>
      <c r="H270" t="s">
        <v>1198</v>
      </c>
      <c r="I270" t="s">
        <v>1216</v>
      </c>
    </row>
    <row r="271" spans="1:9">
      <c r="A271" s="1">
        <v>270</v>
      </c>
      <c r="B271" s="4" t="str">
        <f>HYPERLINK("http://product.dangdang.com/23389905.html", "灯塔守护人（全9册)")</f>
        <v>灯塔守护人（全9册)</v>
      </c>
      <c r="C271" t="s">
        <v>135</v>
      </c>
      <c r="D271" t="s">
        <v>197</v>
      </c>
      <c r="E271" t="s">
        <v>535</v>
      </c>
      <c r="F271" t="s">
        <v>935</v>
      </c>
      <c r="G271" t="s">
        <v>822</v>
      </c>
      <c r="H271" t="s">
        <v>1213</v>
      </c>
      <c r="I271" t="s">
        <v>1216</v>
      </c>
    </row>
    <row r="272" spans="1:9">
      <c r="A272" s="1">
        <v>271</v>
      </c>
      <c r="B272" s="4" t="str">
        <f>HYPERLINK("http://product.dangdang.com/23498087.html", "不一样的卡梅拉 珍藏版（共三册）")</f>
        <v>不一样的卡梅拉 珍藏版（共三册）</v>
      </c>
      <c r="C272" t="s">
        <v>16</v>
      </c>
      <c r="D272" t="s">
        <v>213</v>
      </c>
      <c r="E272" t="s">
        <v>536</v>
      </c>
      <c r="F272" t="s">
        <v>936</v>
      </c>
      <c r="G272" t="s">
        <v>1085</v>
      </c>
      <c r="H272" t="s">
        <v>1193</v>
      </c>
      <c r="I272" t="s">
        <v>1216</v>
      </c>
    </row>
    <row r="273" spans="1:9">
      <c r="A273" s="1">
        <v>272</v>
      </c>
      <c r="B273" s="4" t="str">
        <f>HYPERLINK("http://product.dangdang.com/25215275.html", "母牛玛塔向前冲（全四册）")</f>
        <v>母牛玛塔向前冲（全四册）</v>
      </c>
      <c r="C273" t="s">
        <v>136</v>
      </c>
      <c r="D273" t="s">
        <v>226</v>
      </c>
      <c r="E273" t="s">
        <v>537</v>
      </c>
      <c r="F273" t="s">
        <v>913</v>
      </c>
      <c r="G273" t="s">
        <v>1091</v>
      </c>
      <c r="H273" t="s">
        <v>1192</v>
      </c>
      <c r="I273" t="s">
        <v>1216</v>
      </c>
    </row>
    <row r="274" spans="1:9">
      <c r="A274" s="1">
        <v>273</v>
      </c>
      <c r="B274" s="4" t="str">
        <f>HYPERLINK("http://product.dangdang.com/25095344.html", "朋友桥・儿童社交能力培养精选绘本（全4册）")</f>
        <v>朋友桥・儿童社交能力培养精选绘本（全4册）</v>
      </c>
      <c r="C274" t="s">
        <v>63</v>
      </c>
      <c r="D274" t="s">
        <v>250</v>
      </c>
      <c r="E274" t="s">
        <v>538</v>
      </c>
      <c r="F274" t="s">
        <v>937</v>
      </c>
      <c r="G274" t="s">
        <v>1144</v>
      </c>
      <c r="H274" t="s">
        <v>1192</v>
      </c>
      <c r="I274" t="s">
        <v>1216</v>
      </c>
    </row>
    <row r="275" spans="1:9">
      <c r="A275" s="1">
        <v>274</v>
      </c>
      <c r="B275" s="4" t="str">
        <f>HYPERLINK("http://product.dangdang.com/25352854.html", "面包超人图画书系列（套装12册）")</f>
        <v>面包超人图画书系列（套装12册）</v>
      </c>
      <c r="C275" t="s">
        <v>137</v>
      </c>
      <c r="D275" t="s">
        <v>207</v>
      </c>
      <c r="E275" t="s">
        <v>539</v>
      </c>
      <c r="F275" t="s">
        <v>756</v>
      </c>
      <c r="G275" t="s">
        <v>1046</v>
      </c>
      <c r="H275" t="s">
        <v>1192</v>
      </c>
      <c r="I275" t="s">
        <v>1217</v>
      </c>
    </row>
    <row r="276" spans="1:9">
      <c r="A276" s="1">
        <v>275</v>
      </c>
      <c r="B276" s="4" t="str">
        <f>HYPERLINK("http://product.dangdang.com/20599505.html", "生气的亚瑟")</f>
        <v>生气的亚瑟</v>
      </c>
      <c r="C276" t="s">
        <v>106</v>
      </c>
      <c r="D276" t="s">
        <v>205</v>
      </c>
      <c r="E276" t="s">
        <v>540</v>
      </c>
      <c r="F276" t="s">
        <v>938</v>
      </c>
      <c r="G276" t="s">
        <v>778</v>
      </c>
      <c r="H276" t="s">
        <v>1191</v>
      </c>
      <c r="I276" t="s">
        <v>1216</v>
      </c>
    </row>
    <row r="277" spans="1:9">
      <c r="A277" s="1">
        <v>276</v>
      </c>
      <c r="B277" s="4" t="str">
        <f>HYPERLINK("http://product.dangdang.com/23826474.html", "幼儿园里我最棒")</f>
        <v>幼儿园里我最棒</v>
      </c>
      <c r="C277" t="s">
        <v>49</v>
      </c>
      <c r="D277" t="s">
        <v>208</v>
      </c>
      <c r="E277" t="s">
        <v>541</v>
      </c>
      <c r="F277" t="s">
        <v>939</v>
      </c>
      <c r="G277" t="s">
        <v>1033</v>
      </c>
      <c r="H277" t="s">
        <v>1193</v>
      </c>
      <c r="I277" t="s">
        <v>1216</v>
      </c>
    </row>
    <row r="278" spans="1:9">
      <c r="A278" s="1">
        <v>277</v>
      </c>
      <c r="B278" s="4" t="str">
        <f>HYPERLINK("http://product.dangdang.com/24242346.html", "一闪一闪小银鱼：3~6岁生命智慧启蒙：理解弱小与强大、学会自我保护、拓宽视野。犹太孩子的学前启蒙绘本。（精装全3册）")</f>
        <v>一闪一闪小银鱼：3~6岁生命智慧启蒙：理解弱小与强大、学会自我保护、拓宽视野。犹太孩子的学前启蒙绘本。（精装全3册）</v>
      </c>
      <c r="C278" t="s">
        <v>74</v>
      </c>
      <c r="D278" t="s">
        <v>196</v>
      </c>
      <c r="E278" t="s">
        <v>542</v>
      </c>
      <c r="F278" t="s">
        <v>940</v>
      </c>
      <c r="G278" t="s">
        <v>1145</v>
      </c>
      <c r="H278" t="s">
        <v>1193</v>
      </c>
      <c r="I278" t="s">
        <v>1216</v>
      </c>
    </row>
    <row r="279" spans="1:9">
      <c r="A279" s="1">
        <v>278</v>
      </c>
      <c r="B279" s="4" t="str">
        <f>HYPERLINK("http://product.dangdang.com/25248008.html", "信谊世界精选图画书・獾的礼物")</f>
        <v>信谊世界精选图画书・獾的礼物</v>
      </c>
      <c r="C279" t="s">
        <v>50</v>
      </c>
      <c r="D279" t="s">
        <v>214</v>
      </c>
      <c r="E279" t="s">
        <v>543</v>
      </c>
      <c r="F279" t="s">
        <v>941</v>
      </c>
      <c r="G279" t="s">
        <v>1069</v>
      </c>
      <c r="H279" t="s">
        <v>1208</v>
      </c>
      <c r="I279" t="s">
        <v>1216</v>
      </c>
    </row>
    <row r="280" spans="1:9">
      <c r="A280" s="1">
        <v>279</v>
      </c>
      <c r="B280" s="4" t="str">
        <f>HYPERLINK("http://product.dangdang.com/25190753.html", "幼儿园，我来了")</f>
        <v>幼儿园，我来了</v>
      </c>
      <c r="C280" t="s">
        <v>50</v>
      </c>
      <c r="D280" t="s">
        <v>251</v>
      </c>
      <c r="E280" t="s">
        <v>544</v>
      </c>
      <c r="F280" t="s">
        <v>942</v>
      </c>
      <c r="G280" t="s">
        <v>1143</v>
      </c>
      <c r="H280" t="s">
        <v>1192</v>
      </c>
      <c r="I280" t="s">
        <v>1217</v>
      </c>
    </row>
    <row r="281" spans="1:9">
      <c r="A281" s="1">
        <v>280</v>
      </c>
      <c r="B281" s="4" t="str">
        <f>HYPERLINK("http://product.dangdang.com/20531233.html", "神奇的蝌蚪系列（全６册）")</f>
        <v>神奇的蝌蚪系列（全６册）</v>
      </c>
      <c r="C281" t="s">
        <v>138</v>
      </c>
      <c r="D281" t="s">
        <v>197</v>
      </c>
      <c r="E281" t="s">
        <v>545</v>
      </c>
      <c r="F281" t="s">
        <v>943</v>
      </c>
      <c r="G281" t="s">
        <v>904</v>
      </c>
      <c r="H281" t="s">
        <v>1191</v>
      </c>
      <c r="I281" t="s">
        <v>1216</v>
      </c>
    </row>
    <row r="282" spans="1:9">
      <c r="A282" s="1">
        <v>281</v>
      </c>
      <c r="B282" s="4" t="str">
        <f>HYPERLINK("http://product.dangdang.com/25254721.html", "信谊世界精选图画书・风到哪里去了")</f>
        <v>信谊世界精选图画书・风到哪里去了</v>
      </c>
      <c r="C282" t="s">
        <v>70</v>
      </c>
      <c r="D282" t="s">
        <v>214</v>
      </c>
      <c r="E282" t="s">
        <v>546</v>
      </c>
      <c r="F282" t="s">
        <v>824</v>
      </c>
      <c r="G282" t="s">
        <v>1095</v>
      </c>
      <c r="H282" t="s">
        <v>1203</v>
      </c>
      <c r="I282" t="s">
        <v>1216</v>
      </c>
    </row>
    <row r="283" spans="1:9">
      <c r="A283" s="1">
        <v>282</v>
      </c>
      <c r="B283" s="4" t="str">
        <f>HYPERLINK("http://product.dangdang.com/25076239.html", "阁楼上的光")</f>
        <v>阁楼上的光</v>
      </c>
      <c r="C283" t="s">
        <v>54</v>
      </c>
      <c r="D283" t="s">
        <v>202</v>
      </c>
      <c r="E283" t="s">
        <v>547</v>
      </c>
      <c r="F283" t="s">
        <v>944</v>
      </c>
      <c r="G283" t="s">
        <v>888</v>
      </c>
      <c r="H283" t="s">
        <v>1194</v>
      </c>
      <c r="I283" t="s">
        <v>1216</v>
      </c>
    </row>
    <row r="284" spans="1:9">
      <c r="A284" s="1">
        <v>283</v>
      </c>
      <c r="B284" s="4" t="str">
        <f>HYPERLINK("http://product.dangdang.com/25267927.html", "内向的孩子怎么教：敏感小孩安东尼（全5册）")</f>
        <v>内向的孩子怎么教：敏感小孩安东尼（全5册）</v>
      </c>
      <c r="C284" t="s">
        <v>139</v>
      </c>
      <c r="D284" t="s">
        <v>207</v>
      </c>
      <c r="E284" t="s">
        <v>548</v>
      </c>
      <c r="F284" t="s">
        <v>945</v>
      </c>
      <c r="G284" t="s">
        <v>773</v>
      </c>
      <c r="H284" t="s">
        <v>1192</v>
      </c>
      <c r="I284" t="s">
        <v>1216</v>
      </c>
    </row>
    <row r="285" spans="1:9">
      <c r="A285" s="1">
        <v>284</v>
      </c>
      <c r="B285" s="4" t="str">
        <f>HYPERLINK("http://product.dangdang.com/25329124.html", "森林鱼童书：孩子必读的凯迪克大奖经典绘本（全4册、狮子和老鼠、威廉・布莱克旅馆的一次访问、丑小鸭、米兰迪和风哥哥）")</f>
        <v>森林鱼童书：孩子必读的凯迪克大奖经典绘本（全4册、狮子和老鼠、威廉・布莱克旅馆的一次访问、丑小鸭、米兰迪和风哥哥）</v>
      </c>
      <c r="C285" t="s">
        <v>140</v>
      </c>
      <c r="D285" t="s">
        <v>252</v>
      </c>
      <c r="E285" t="s">
        <v>549</v>
      </c>
      <c r="F285" t="s">
        <v>946</v>
      </c>
      <c r="G285" t="s">
        <v>1146</v>
      </c>
      <c r="H285" t="s">
        <v>1198</v>
      </c>
      <c r="I285" t="s">
        <v>1216</v>
      </c>
    </row>
    <row r="286" spans="1:9">
      <c r="A286" s="1">
        <v>285</v>
      </c>
      <c r="B286" s="4" t="str">
        <f>HYPERLINK("http://product.dangdang.com/25302892.html", "憋不住，憋不住，快要憋不住了")</f>
        <v>憋不住，憋不住，快要憋不住了</v>
      </c>
      <c r="C286" t="s">
        <v>141</v>
      </c>
      <c r="D286" t="s">
        <v>197</v>
      </c>
      <c r="E286" t="s">
        <v>550</v>
      </c>
      <c r="F286" t="s">
        <v>947</v>
      </c>
      <c r="G286" t="s">
        <v>888</v>
      </c>
      <c r="H286" t="s">
        <v>1191</v>
      </c>
      <c r="I286" t="s">
        <v>1216</v>
      </c>
    </row>
    <row r="287" spans="1:9">
      <c r="A287" s="1">
        <v>286</v>
      </c>
      <c r="B287" s="4" t="str">
        <f>HYPERLINK("http://product.dangdang.com/25273470.html", "铃木绘本・成长是什么?（函套书共12册）")</f>
        <v>铃木绘本・成长是什么?（函套书共12册）</v>
      </c>
      <c r="C287" t="s">
        <v>132</v>
      </c>
      <c r="D287" t="s">
        <v>253</v>
      </c>
      <c r="E287" t="s">
        <v>551</v>
      </c>
      <c r="F287" t="s">
        <v>789</v>
      </c>
      <c r="G287" t="s">
        <v>1074</v>
      </c>
      <c r="H287" t="s">
        <v>1192</v>
      </c>
      <c r="I287" t="s">
        <v>1216</v>
      </c>
    </row>
    <row r="288" spans="1:9">
      <c r="A288" s="1">
        <v>287</v>
      </c>
      <c r="B288" s="4" t="str">
        <f>HYPERLINK("http://product.dangdang.com/25149720.html", "大人每天都在做什么？（职业认知绘本）")</f>
        <v>大人每天都在做什么？（职业认知绘本）</v>
      </c>
      <c r="C288" t="s">
        <v>18</v>
      </c>
      <c r="D288" t="s">
        <v>198</v>
      </c>
      <c r="E288" t="s">
        <v>552</v>
      </c>
      <c r="F288" t="s">
        <v>948</v>
      </c>
      <c r="G288" t="s">
        <v>1019</v>
      </c>
      <c r="H288" t="s">
        <v>1193</v>
      </c>
      <c r="I288" t="s">
        <v>1216</v>
      </c>
    </row>
    <row r="289" spans="1:9">
      <c r="A289" s="1">
        <v>288</v>
      </c>
      <c r="B289" s="4" t="str">
        <f>HYPERLINK("http://product.dangdang.com/25247327.html", "儒勒・凡尔纳科幻绘本系列（精装版）")</f>
        <v>儒勒・凡尔纳科幻绘本系列（精装版）</v>
      </c>
      <c r="C289" t="s">
        <v>19</v>
      </c>
      <c r="D289" t="s">
        <v>212</v>
      </c>
      <c r="E289" t="s">
        <v>553</v>
      </c>
      <c r="F289" t="s">
        <v>949</v>
      </c>
      <c r="G289" t="s">
        <v>1147</v>
      </c>
      <c r="H289" t="s">
        <v>1193</v>
      </c>
      <c r="I289" t="s">
        <v>1216</v>
      </c>
    </row>
    <row r="290" spans="1:9">
      <c r="A290" s="1">
        <v>289</v>
      </c>
      <c r="B290" s="4" t="str">
        <f>HYPERLINK("http://product.dangdang.com/23520085.html", "不可思议的旅程")</f>
        <v>不可思议的旅程</v>
      </c>
      <c r="C290" t="s">
        <v>58</v>
      </c>
      <c r="D290" t="s">
        <v>203</v>
      </c>
      <c r="E290" t="s">
        <v>554</v>
      </c>
      <c r="F290" t="s">
        <v>899</v>
      </c>
      <c r="G290" t="s">
        <v>976</v>
      </c>
      <c r="H290" t="s">
        <v>1191</v>
      </c>
      <c r="I290" t="s">
        <v>1216</v>
      </c>
    </row>
    <row r="291" spans="1:9">
      <c r="A291" s="1">
        <v>290</v>
      </c>
      <c r="B291" s="4" t="str">
        <f>HYPERLINK("http://product.dangdang.com/24186672.html", "我的第一套圣经故事书")</f>
        <v>我的第一套圣经故事书</v>
      </c>
      <c r="C291" t="s">
        <v>74</v>
      </c>
      <c r="D291" t="s">
        <v>254</v>
      </c>
      <c r="E291" t="s">
        <v>555</v>
      </c>
      <c r="F291" t="s">
        <v>950</v>
      </c>
      <c r="G291" t="s">
        <v>1148</v>
      </c>
      <c r="H291" t="s">
        <v>1191</v>
      </c>
      <c r="I291" t="s">
        <v>1216</v>
      </c>
    </row>
    <row r="292" spans="1:9">
      <c r="A292" s="1">
        <v>291</v>
      </c>
      <c r="B292" s="4" t="str">
        <f>HYPERLINK("http://product.dangdang.com/22725936.html", "时钟的书（全2册 ）")</f>
        <v>时钟的书（全2册 ）</v>
      </c>
      <c r="C292" t="s">
        <v>39</v>
      </c>
      <c r="D292" t="s">
        <v>208</v>
      </c>
      <c r="E292" t="s">
        <v>556</v>
      </c>
      <c r="F292" t="s">
        <v>913</v>
      </c>
      <c r="G292" t="s">
        <v>1149</v>
      </c>
      <c r="H292" t="s">
        <v>1191</v>
      </c>
      <c r="I292" t="s">
        <v>1216</v>
      </c>
    </row>
    <row r="293" spans="1:9">
      <c r="A293" s="1">
        <v>292</v>
      </c>
      <c r="B293" s="4" t="str">
        <f>HYPERLINK("http://product.dangdang.com/23992373.html", "小兔朱利奥（全15册） 意大利安徒生奖作家代表作，帮孩子学会与朋友相处，培养勇敢、自信的好性格和好学、友爱的好品格")</f>
        <v>小兔朱利奥（全15册） 意大利安徒生奖作家代表作，帮孩子学会与朋友相处，培养勇敢、自信的好性格和好学、友爱的好品格</v>
      </c>
      <c r="C293" t="s">
        <v>142</v>
      </c>
      <c r="D293" t="s">
        <v>255</v>
      </c>
      <c r="E293" t="s">
        <v>557</v>
      </c>
      <c r="F293" t="s">
        <v>951</v>
      </c>
      <c r="G293" t="s">
        <v>795</v>
      </c>
      <c r="H293" t="s">
        <v>1192</v>
      </c>
      <c r="I293" t="s">
        <v>1216</v>
      </c>
    </row>
    <row r="294" spans="1:9">
      <c r="A294" s="1">
        <v>293</v>
      </c>
      <c r="B294" s="4" t="str">
        <f>HYPERLINK("http://product.dangdang.com/25299672.html", "嘟嘟和巴豆系列 十周年纪念版（全10册）")</f>
        <v>嘟嘟和巴豆系列 十周年纪念版（全10册）</v>
      </c>
      <c r="C294" t="s">
        <v>30</v>
      </c>
      <c r="D294" t="s">
        <v>213</v>
      </c>
      <c r="E294" t="s">
        <v>558</v>
      </c>
      <c r="F294" t="s">
        <v>773</v>
      </c>
      <c r="G294" t="s">
        <v>1060</v>
      </c>
      <c r="H294" t="s">
        <v>1191</v>
      </c>
      <c r="I294" t="s">
        <v>1219</v>
      </c>
    </row>
    <row r="295" spans="1:9">
      <c r="A295" s="1">
        <v>294</v>
      </c>
      <c r="B295" s="4" t="str">
        <f>HYPERLINK("http://product.dangdang.com/25087947.html", "绘本花园：千万不要打开这本书系列（精装2册）")</f>
        <v>绘本花园：千万不要打开这本书系列（精装2册）</v>
      </c>
      <c r="C295" t="s">
        <v>143</v>
      </c>
      <c r="D295" t="s">
        <v>217</v>
      </c>
      <c r="E295" t="s">
        <v>559</v>
      </c>
      <c r="F295" t="s">
        <v>952</v>
      </c>
      <c r="G295" t="s">
        <v>800</v>
      </c>
      <c r="H295" t="s">
        <v>1191</v>
      </c>
      <c r="I295" t="s">
        <v>1216</v>
      </c>
    </row>
    <row r="296" spans="1:9">
      <c r="A296" s="1">
        <v>295</v>
      </c>
      <c r="B296" s="4" t="str">
        <f>HYPERLINK("http://product.dangdang.com/23417706.html", "小小世界大大的我・感知世界（全30册)")</f>
        <v>小小世界大大的我・感知世界（全30册)</v>
      </c>
      <c r="C296" t="s">
        <v>83</v>
      </c>
      <c r="D296" t="s">
        <v>239</v>
      </c>
      <c r="E296" t="s">
        <v>560</v>
      </c>
      <c r="F296" t="s">
        <v>953</v>
      </c>
      <c r="G296" t="s">
        <v>1079</v>
      </c>
      <c r="H296" t="s">
        <v>1192</v>
      </c>
      <c r="I296" t="s">
        <v>1217</v>
      </c>
    </row>
    <row r="297" spans="1:9">
      <c r="A297" s="1">
        <v>296</v>
      </c>
      <c r="B297" s="4" t="str">
        <f>HYPERLINK("http://product.dangdang.com/22923254.html", "有一天")</f>
        <v>有一天</v>
      </c>
      <c r="C297" t="s">
        <v>76</v>
      </c>
      <c r="D297" t="s">
        <v>203</v>
      </c>
      <c r="E297" t="s">
        <v>561</v>
      </c>
      <c r="F297" t="s">
        <v>954</v>
      </c>
      <c r="G297" t="s">
        <v>1126</v>
      </c>
      <c r="H297" t="s">
        <v>1193</v>
      </c>
      <c r="I297" t="s">
        <v>1216</v>
      </c>
    </row>
    <row r="298" spans="1:9">
      <c r="A298" s="1">
        <v>297</v>
      </c>
      <c r="B298" s="4" t="str">
        <f>HYPERLINK("http://product.dangdang.com/23373591.html", "我不知道我是谁")</f>
        <v>我不知道我是谁</v>
      </c>
      <c r="C298" t="s">
        <v>144</v>
      </c>
      <c r="D298" t="s">
        <v>203</v>
      </c>
      <c r="E298" t="s">
        <v>562</v>
      </c>
      <c r="F298" t="s">
        <v>857</v>
      </c>
      <c r="G298" t="s">
        <v>1108</v>
      </c>
      <c r="H298" t="s">
        <v>1193</v>
      </c>
      <c r="I298" t="s">
        <v>1216</v>
      </c>
    </row>
    <row r="299" spans="1:9">
      <c r="A299" s="1">
        <v>298</v>
      </c>
      <c r="B299" s="4" t="str">
        <f>HYPERLINK("http://product.dangdang.com/23831321.html", "孩子没关系逆商培养图画书：受批评也没关系")</f>
        <v>孩子没关系逆商培养图画书：受批评也没关系</v>
      </c>
      <c r="C299" t="s">
        <v>49</v>
      </c>
      <c r="D299" t="s">
        <v>226</v>
      </c>
      <c r="E299" t="s">
        <v>563</v>
      </c>
      <c r="F299" t="s">
        <v>955</v>
      </c>
      <c r="G299" t="s">
        <v>913</v>
      </c>
      <c r="H299" t="s">
        <v>1211</v>
      </c>
      <c r="I299" t="s">
        <v>1216</v>
      </c>
    </row>
    <row r="300" spans="1:9">
      <c r="A300" s="1">
        <v>299</v>
      </c>
      <c r="B300" s="4" t="str">
        <f>HYPERLINK("http://product.dangdang.com/24042192.html", "总有一个吃包子的理由")</f>
        <v>总有一个吃包子的理由</v>
      </c>
      <c r="C300" t="s">
        <v>145</v>
      </c>
      <c r="D300" t="s">
        <v>197</v>
      </c>
      <c r="E300" t="s">
        <v>564</v>
      </c>
      <c r="F300" t="s">
        <v>805</v>
      </c>
      <c r="G300" t="s">
        <v>921</v>
      </c>
      <c r="H300" t="s">
        <v>1191</v>
      </c>
      <c r="I300" t="s">
        <v>1217</v>
      </c>
    </row>
    <row r="301" spans="1:9">
      <c r="A301" s="1">
        <v>300</v>
      </c>
      <c r="B301" s="4" t="str">
        <f>HYPERLINK("http://product.dangdang.com/25346859.html", "蓝精灵经典图画故事（套装共30册）")</f>
        <v>蓝精灵经典图画故事（套装共30册）</v>
      </c>
      <c r="C301" t="s">
        <v>146</v>
      </c>
      <c r="D301" t="s">
        <v>204</v>
      </c>
      <c r="E301" t="s">
        <v>565</v>
      </c>
      <c r="F301" t="s">
        <v>956</v>
      </c>
      <c r="G301" t="s">
        <v>1150</v>
      </c>
      <c r="H301" t="s">
        <v>1191</v>
      </c>
      <c r="I301" t="s">
        <v>1216</v>
      </c>
    </row>
    <row r="302" spans="1:9">
      <c r="A302" s="1">
        <v>301</v>
      </c>
      <c r="B302" s="4" t="str">
        <f>HYPERLINK("http://product.dangdang.com/25537061.html", "2018年国际安徒生奖得主全新长篇绘本：狐狸和兔子・老鼠的房子（套装共2册）")</f>
        <v>2018年国际安徒生奖得主全新长篇绘本：狐狸和兔子・老鼠的房子（套装共2册）</v>
      </c>
      <c r="C302" t="s">
        <v>146</v>
      </c>
      <c r="D302" t="s">
        <v>256</v>
      </c>
      <c r="E302" t="s">
        <v>566</v>
      </c>
      <c r="F302" t="s">
        <v>957</v>
      </c>
      <c r="G302" t="s">
        <v>1151</v>
      </c>
      <c r="H302" t="s">
        <v>1198</v>
      </c>
      <c r="I302" t="s">
        <v>1216</v>
      </c>
    </row>
    <row r="303" spans="1:9">
      <c r="A303" s="1">
        <v>302</v>
      </c>
      <c r="B303" s="4" t="str">
        <f>HYPERLINK("http://product.dangdang.com/24042936.html", "莫・威廉斯：古纳什小兔（全3册）")</f>
        <v>莫・威廉斯：古纳什小兔（全3册）</v>
      </c>
      <c r="C303" t="s">
        <v>147</v>
      </c>
      <c r="D303" t="s">
        <v>203</v>
      </c>
      <c r="E303" t="s">
        <v>567</v>
      </c>
      <c r="F303" t="s">
        <v>958</v>
      </c>
      <c r="G303" t="s">
        <v>822</v>
      </c>
      <c r="H303" t="s">
        <v>1193</v>
      </c>
      <c r="I303" t="s">
        <v>1216</v>
      </c>
    </row>
    <row r="304" spans="1:9">
      <c r="A304" s="1">
        <v>303</v>
      </c>
      <c r="B304" s="4" t="str">
        <f>HYPERLINK("http://product.dangdang.com/25161734.html", "这是规定（全三册）")</f>
        <v>这是规定（全三册）</v>
      </c>
      <c r="C304" t="s">
        <v>60</v>
      </c>
      <c r="D304" t="s">
        <v>200</v>
      </c>
      <c r="E304" t="s">
        <v>568</v>
      </c>
      <c r="F304" t="s">
        <v>959</v>
      </c>
      <c r="G304" t="s">
        <v>1116</v>
      </c>
      <c r="H304" t="s">
        <v>1193</v>
      </c>
      <c r="I304" t="s">
        <v>1216</v>
      </c>
    </row>
    <row r="305" spans="1:9">
      <c r="A305" s="1">
        <v>304</v>
      </c>
      <c r="B305" s="4" t="str">
        <f>HYPERLINK("http://product.dangdang.com/24057690.html", "云朵面包")</f>
        <v>云朵面包</v>
      </c>
      <c r="C305" t="s">
        <v>148</v>
      </c>
      <c r="D305" t="s">
        <v>204</v>
      </c>
      <c r="E305" t="s">
        <v>569</v>
      </c>
      <c r="F305" t="s">
        <v>839</v>
      </c>
      <c r="G305" t="s">
        <v>770</v>
      </c>
      <c r="H305" t="s">
        <v>1193</v>
      </c>
      <c r="I305" t="s">
        <v>1216</v>
      </c>
    </row>
    <row r="306" spans="1:9">
      <c r="A306" s="1">
        <v>305</v>
      </c>
      <c r="B306" s="4" t="str">
        <f>HYPERLINK("http://product.dangdang.com/9306555.html", "阿文的小毯子")</f>
        <v>阿文的小毯子</v>
      </c>
      <c r="C306" t="s">
        <v>33</v>
      </c>
      <c r="D306" t="s">
        <v>205</v>
      </c>
      <c r="E306" t="s">
        <v>570</v>
      </c>
      <c r="F306" t="s">
        <v>893</v>
      </c>
      <c r="G306" t="s">
        <v>1108</v>
      </c>
      <c r="H306" t="s">
        <v>1197</v>
      </c>
      <c r="I306" t="s">
        <v>1216</v>
      </c>
    </row>
    <row r="307" spans="1:9">
      <c r="A307" s="1">
        <v>306</v>
      </c>
      <c r="B307" s="4" t="str">
        <f>HYPERLINK("http://product.dangdang.com/25352675.html", "圆白菜小弟（全5册）（2018版）")</f>
        <v>圆白菜小弟（全5册）（2018版）</v>
      </c>
      <c r="C307" t="s">
        <v>41</v>
      </c>
      <c r="D307" t="s">
        <v>232</v>
      </c>
      <c r="E307" t="s">
        <v>571</v>
      </c>
      <c r="F307" t="s">
        <v>910</v>
      </c>
      <c r="G307" t="s">
        <v>773</v>
      </c>
      <c r="H307" t="s">
        <v>1193</v>
      </c>
      <c r="I307" t="s">
        <v>1216</v>
      </c>
    </row>
    <row r="308" spans="1:9">
      <c r="A308" s="1">
        <v>307</v>
      </c>
      <c r="B308" s="4" t="str">
        <f>HYPERLINK("http://product.dangdang.com/23478611.html", "极地特快")</f>
        <v>极地特快</v>
      </c>
      <c r="C308" t="s">
        <v>16</v>
      </c>
      <c r="D308" t="s">
        <v>203</v>
      </c>
      <c r="E308" t="s">
        <v>572</v>
      </c>
      <c r="F308" t="s">
        <v>960</v>
      </c>
      <c r="G308" t="s">
        <v>1075</v>
      </c>
      <c r="H308" t="s">
        <v>1210</v>
      </c>
      <c r="I308" t="s">
        <v>1216</v>
      </c>
    </row>
    <row r="309" spans="1:9">
      <c r="A309" s="1">
        <v>308</v>
      </c>
      <c r="B309" s="4" t="str">
        <f>HYPERLINK("http://product.dangdang.com/25229916.html", "绘本花园：我的爸爸叫焦尼(精)")</f>
        <v>绘本花园：我的爸爸叫焦尼(精)</v>
      </c>
      <c r="C309" t="s">
        <v>70</v>
      </c>
      <c r="D309" t="s">
        <v>217</v>
      </c>
      <c r="E309" t="s">
        <v>573</v>
      </c>
      <c r="F309" t="s">
        <v>755</v>
      </c>
      <c r="G309" t="s">
        <v>952</v>
      </c>
      <c r="H309" t="s">
        <v>1192</v>
      </c>
      <c r="I309" t="s">
        <v>1216</v>
      </c>
    </row>
    <row r="310" spans="1:9">
      <c r="A310" s="1">
        <v>309</v>
      </c>
      <c r="B310" s="4" t="str">
        <f>HYPERLINK("http://product.dangdang.com/20081732.html", "因为我爱你（全3册）")</f>
        <v>因为我爱你（全3册）</v>
      </c>
      <c r="C310" t="s">
        <v>149</v>
      </c>
      <c r="D310" t="s">
        <v>197</v>
      </c>
      <c r="E310" t="s">
        <v>574</v>
      </c>
      <c r="F310" t="s">
        <v>961</v>
      </c>
      <c r="G310" t="s">
        <v>943</v>
      </c>
      <c r="H310" t="s">
        <v>1213</v>
      </c>
      <c r="I310" t="s">
        <v>1216</v>
      </c>
    </row>
    <row r="311" spans="1:9">
      <c r="A311" s="1">
        <v>310</v>
      </c>
      <c r="B311" s="4" t="str">
        <f>HYPERLINK("http://product.dangdang.com/20915504.html", "绘本聊斋")</f>
        <v>绘本聊斋</v>
      </c>
      <c r="C311" t="s">
        <v>32</v>
      </c>
      <c r="D311" t="s">
        <v>219</v>
      </c>
      <c r="E311" t="s">
        <v>575</v>
      </c>
      <c r="F311" t="s">
        <v>830</v>
      </c>
      <c r="G311" t="s">
        <v>1143</v>
      </c>
      <c r="H311" t="s">
        <v>1196</v>
      </c>
      <c r="I311" t="s">
        <v>1217</v>
      </c>
    </row>
    <row r="312" spans="1:9">
      <c r="A312" s="1">
        <v>311</v>
      </c>
      <c r="B312" s="4" t="str">
        <f>HYPERLINK("http://product.dangdang.com/23654851.html", "汽车嘟嘟嘟系列・新版（全8册）")</f>
        <v>汽车嘟嘟嘟系列・新版（全8册）</v>
      </c>
      <c r="C312" t="s">
        <v>150</v>
      </c>
      <c r="D312" t="s">
        <v>204</v>
      </c>
      <c r="E312" t="s">
        <v>576</v>
      </c>
      <c r="F312" t="s">
        <v>757</v>
      </c>
      <c r="G312" t="s">
        <v>821</v>
      </c>
      <c r="H312" t="s">
        <v>1193</v>
      </c>
      <c r="I312" t="s">
        <v>1216</v>
      </c>
    </row>
    <row r="313" spans="1:9">
      <c r="A313" s="1">
        <v>312</v>
      </c>
      <c r="B313" s="4" t="str">
        <f>HYPERLINK("http://product.dangdang.com/22485791.html", "彩绘法布尔昆虫记 熊田千佳慕的世界（全5册）")</f>
        <v>彩绘法布尔昆虫记 熊田千佳慕的世界（全5册）</v>
      </c>
      <c r="C313" t="s">
        <v>151</v>
      </c>
      <c r="D313" t="s">
        <v>197</v>
      </c>
      <c r="E313" t="s">
        <v>577</v>
      </c>
      <c r="F313" t="s">
        <v>962</v>
      </c>
      <c r="G313" t="s">
        <v>1152</v>
      </c>
      <c r="H313" t="s">
        <v>1204</v>
      </c>
      <c r="I313" t="s">
        <v>1216</v>
      </c>
    </row>
    <row r="314" spans="1:9">
      <c r="A314" s="1">
        <v>313</v>
      </c>
      <c r="B314" s="4" t="str">
        <f>HYPERLINK("http://product.dangdang.com/25228609.html", "阿罗系列（全7册，含阿罗有支彩色笔等）")</f>
        <v>阿罗系列（全7册，含阿罗有支彩色笔等）</v>
      </c>
      <c r="C314" t="s">
        <v>152</v>
      </c>
      <c r="D314" t="s">
        <v>204</v>
      </c>
      <c r="E314" t="s">
        <v>578</v>
      </c>
      <c r="F314" t="s">
        <v>963</v>
      </c>
      <c r="G314" t="s">
        <v>1153</v>
      </c>
      <c r="H314" t="s">
        <v>1191</v>
      </c>
      <c r="I314" t="s">
        <v>1216</v>
      </c>
    </row>
    <row r="315" spans="1:9">
      <c r="A315" s="1">
        <v>314</v>
      </c>
      <c r="B315" s="4" t="str">
        <f>HYPERLINK("http://product.dangdang.com/23605937.html", "我能自己睡系列晚安绘本（套装4册）")</f>
        <v>我能自己睡系列晚安绘本（套装4册）</v>
      </c>
      <c r="C315" t="s">
        <v>131</v>
      </c>
      <c r="D315" t="s">
        <v>196</v>
      </c>
      <c r="E315" t="s">
        <v>579</v>
      </c>
      <c r="F315" t="s">
        <v>964</v>
      </c>
      <c r="G315" t="s">
        <v>1112</v>
      </c>
      <c r="H315" t="s">
        <v>1192</v>
      </c>
      <c r="I315" t="s">
        <v>1216</v>
      </c>
    </row>
    <row r="316" spans="1:9">
      <c r="A316" s="1">
        <v>315</v>
      </c>
      <c r="B316" s="4" t="str">
        <f>HYPERLINK("http://product.dangdang.com/25225864.html", "信谊世界精选图画书・母鸡萝丝去散步")</f>
        <v>信谊世界精选图画书・母鸡萝丝去散步</v>
      </c>
      <c r="C316" t="s">
        <v>120</v>
      </c>
      <c r="D316" t="s">
        <v>214</v>
      </c>
      <c r="E316" t="s">
        <v>580</v>
      </c>
      <c r="F316" t="s">
        <v>965</v>
      </c>
      <c r="G316" t="s">
        <v>878</v>
      </c>
      <c r="H316" t="s">
        <v>1208</v>
      </c>
      <c r="I316" t="s">
        <v>1216</v>
      </c>
    </row>
    <row r="317" spans="1:9">
      <c r="A317" s="1">
        <v>316</v>
      </c>
      <c r="B317" s="4" t="str">
        <f>HYPERLINK("http://product.dangdang.com/25317636.html", "晚安月亮+逃家小兔+小岛（ 玛格丽特经典绘本全3册）")</f>
        <v>晚安月亮+逃家小兔+小岛（ 玛格丽特经典绘本全3册）</v>
      </c>
      <c r="C317" t="s">
        <v>27</v>
      </c>
      <c r="D317" t="s">
        <v>257</v>
      </c>
      <c r="E317" t="s">
        <v>581</v>
      </c>
      <c r="F317" t="s">
        <v>757</v>
      </c>
      <c r="G317" t="s">
        <v>821</v>
      </c>
      <c r="H317" t="s">
        <v>1193</v>
      </c>
      <c r="I317" t="s">
        <v>1216</v>
      </c>
    </row>
    <row r="318" spans="1:9">
      <c r="A318" s="1">
        <v>317</v>
      </c>
      <c r="B318" s="4" t="str">
        <f>HYPERLINK("http://product.dangdang.com/25266329.html", "绘本（西游记）20册合辑")</f>
        <v>绘本（西游记）20册合辑</v>
      </c>
      <c r="C318" t="s">
        <v>71</v>
      </c>
      <c r="D318" t="s">
        <v>219</v>
      </c>
      <c r="E318" t="s">
        <v>582</v>
      </c>
      <c r="F318" t="s">
        <v>966</v>
      </c>
      <c r="G318" t="s">
        <v>1154</v>
      </c>
      <c r="H318" t="s">
        <v>1191</v>
      </c>
      <c r="I318" t="s">
        <v>1217</v>
      </c>
    </row>
    <row r="319" spans="1:9">
      <c r="A319" s="1">
        <v>318</v>
      </c>
      <c r="B319" s="4" t="str">
        <f>HYPERLINK("http://product.dangdang.com/22936846.html", "世界的一天")</f>
        <v>世界的一天</v>
      </c>
      <c r="C319" t="s">
        <v>76</v>
      </c>
      <c r="D319" t="s">
        <v>197</v>
      </c>
      <c r="E319" t="s">
        <v>583</v>
      </c>
      <c r="F319" t="s">
        <v>872</v>
      </c>
      <c r="G319" t="s">
        <v>1108</v>
      </c>
      <c r="H319" t="s">
        <v>1191</v>
      </c>
      <c r="I319" t="s">
        <v>1216</v>
      </c>
    </row>
    <row r="320" spans="1:9">
      <c r="A320" s="1">
        <v>319</v>
      </c>
      <c r="B320" s="4" t="str">
        <f>HYPERLINK("http://product.dangdang.com/25207371.html", "狗年的礼物（全彩精装，限量版）")</f>
        <v>狗年的礼物（全彩精装，限量版）</v>
      </c>
      <c r="C320" t="s">
        <v>136</v>
      </c>
      <c r="D320" t="s">
        <v>258</v>
      </c>
      <c r="E320" t="s">
        <v>584</v>
      </c>
      <c r="F320" t="s">
        <v>967</v>
      </c>
      <c r="G320" t="s">
        <v>1155</v>
      </c>
      <c r="H320" t="s">
        <v>1192</v>
      </c>
      <c r="I320" t="s">
        <v>1217</v>
      </c>
    </row>
    <row r="321" spans="1:9">
      <c r="A321" s="1">
        <v>320</v>
      </c>
      <c r="B321" s="4" t="str">
        <f>HYPERLINK("http://product.dangdang.com/23955323.html", "开心小猪和大象哥哥（全17册）")</f>
        <v>开心小猪和大象哥哥（全17册）</v>
      </c>
      <c r="C321" t="s">
        <v>66</v>
      </c>
      <c r="D321" t="s">
        <v>203</v>
      </c>
      <c r="E321" t="s">
        <v>585</v>
      </c>
      <c r="F321" t="s">
        <v>968</v>
      </c>
      <c r="G321" t="s">
        <v>1020</v>
      </c>
      <c r="H321" t="s">
        <v>1193</v>
      </c>
      <c r="I321" t="s">
        <v>1216</v>
      </c>
    </row>
    <row r="322" spans="1:9">
      <c r="A322" s="1">
        <v>321</v>
      </c>
      <c r="B322" s="4" t="str">
        <f>HYPERLINK("http://product.dangdang.com/23589876.html", "狐狸福斯和兔子哈斯的故事（全8册）")</f>
        <v>狐狸福斯和兔子哈斯的故事（全8册）</v>
      </c>
      <c r="C322" t="s">
        <v>153</v>
      </c>
      <c r="D322" t="s">
        <v>197</v>
      </c>
      <c r="E322" t="s">
        <v>586</v>
      </c>
      <c r="F322" t="s">
        <v>969</v>
      </c>
      <c r="G322" t="s">
        <v>830</v>
      </c>
      <c r="H322" t="s">
        <v>1191</v>
      </c>
      <c r="I322" t="s">
        <v>1216</v>
      </c>
    </row>
    <row r="323" spans="1:9">
      <c r="A323" s="1">
        <v>322</v>
      </c>
      <c r="B323" s="4" t="str">
        <f>HYPERLINK("http://product.dangdang.com/23829821.html", "鸭子达克（全5册）（凯特格林纳威大奖绘本）")</f>
        <v>鸭子达克（全5册）（凯特格林纳威大奖绘本）</v>
      </c>
      <c r="C323" t="s">
        <v>49</v>
      </c>
      <c r="D323" t="s">
        <v>259</v>
      </c>
      <c r="E323" t="s">
        <v>587</v>
      </c>
      <c r="F323" t="s">
        <v>786</v>
      </c>
      <c r="G323" t="s">
        <v>1071</v>
      </c>
      <c r="H323" t="s">
        <v>1198</v>
      </c>
      <c r="I323" t="s">
        <v>1216</v>
      </c>
    </row>
    <row r="324" spans="1:9">
      <c r="A324" s="1">
        <v>323</v>
      </c>
      <c r="B324" s="4" t="str">
        <f>HYPERLINK("http://product.dangdang.com/25063043.html", "今天运气怎么这么好")</f>
        <v>今天运气怎么这么好</v>
      </c>
      <c r="C324" t="s">
        <v>85</v>
      </c>
      <c r="D324" t="s">
        <v>202</v>
      </c>
      <c r="E324" t="s">
        <v>588</v>
      </c>
      <c r="F324" t="s">
        <v>839</v>
      </c>
      <c r="G324" t="s">
        <v>770</v>
      </c>
      <c r="H324" t="s">
        <v>1193</v>
      </c>
      <c r="I324" t="s">
        <v>1219</v>
      </c>
    </row>
    <row r="325" spans="1:9">
      <c r="A325" s="1">
        <v>324</v>
      </c>
      <c r="B325" s="4" t="str">
        <f>HYPERLINK("http://product.dangdang.com/25255752.html", "我变成一只喷火龙了+爱哭公主+生气王子（启发情绪管理绘本：全三册）――荣获丰子恺奖")</f>
        <v>我变成一只喷火龙了+爱哭公主+生气王子（启发情绪管理绘本：全三册）――荣获丰子恺奖</v>
      </c>
      <c r="C325" t="s">
        <v>154</v>
      </c>
      <c r="D325" t="s">
        <v>205</v>
      </c>
      <c r="E325" t="s">
        <v>488</v>
      </c>
      <c r="F325" t="s">
        <v>970</v>
      </c>
      <c r="G325" t="s">
        <v>1156</v>
      </c>
      <c r="H325" t="s">
        <v>1191</v>
      </c>
      <c r="I325" t="s">
        <v>1217</v>
      </c>
    </row>
    <row r="326" spans="1:9">
      <c r="A326" s="1">
        <v>325</v>
      </c>
      <c r="B326" s="4" t="str">
        <f>HYPERLINK("http://product.dangdang.com/20759236.html", "走开，绿色大怪物！")</f>
        <v>走开，绿色大怪物！</v>
      </c>
      <c r="C326" t="s">
        <v>85</v>
      </c>
      <c r="D326" t="s">
        <v>205</v>
      </c>
      <c r="E326" t="s">
        <v>589</v>
      </c>
      <c r="F326" t="s">
        <v>842</v>
      </c>
      <c r="G326" t="s">
        <v>888</v>
      </c>
      <c r="H326" t="s">
        <v>1193</v>
      </c>
      <c r="I326" t="s">
        <v>1216</v>
      </c>
    </row>
    <row r="327" spans="1:9">
      <c r="A327" s="1">
        <v>326</v>
      </c>
      <c r="B327" s="4" t="str">
        <f>HYPERLINK("http://product.dangdang.com/24159177.html", "海豚绘本花园：动物绝对不应该穿衣服（平）（新版）")</f>
        <v>海豚绘本花园：动物绝对不应该穿衣服（平）（新版）</v>
      </c>
      <c r="C327" t="s">
        <v>69</v>
      </c>
      <c r="D327" t="s">
        <v>217</v>
      </c>
      <c r="E327" t="s">
        <v>590</v>
      </c>
      <c r="F327" t="s">
        <v>971</v>
      </c>
      <c r="G327" t="s">
        <v>1126</v>
      </c>
      <c r="H327" t="s">
        <v>1192</v>
      </c>
      <c r="I327" t="s">
        <v>1217</v>
      </c>
    </row>
    <row r="328" spans="1:9">
      <c r="A328" s="1">
        <v>327</v>
      </c>
      <c r="B328" s="4" t="str">
        <f>HYPERLINK("http://product.dangdang.com/25348841.html", "皮特猫・3~6岁好性格养成书：精美礼盒装（共27册・含3册贴纸书）（荣获19项大奖的好性格榜样，在美国家喻户晓）")</f>
        <v>皮特猫・3~6岁好性格养成书：精美礼盒装（共27册・含3册贴纸书）（荣获19项大奖的好性格榜样，在美国家喻户晓）</v>
      </c>
      <c r="C328" t="s">
        <v>155</v>
      </c>
      <c r="D328" t="s">
        <v>215</v>
      </c>
      <c r="E328" t="s">
        <v>591</v>
      </c>
      <c r="F328" t="s">
        <v>972</v>
      </c>
      <c r="G328" t="s">
        <v>1157</v>
      </c>
      <c r="H328" t="s">
        <v>1191</v>
      </c>
      <c r="I328" t="s">
        <v>1216</v>
      </c>
    </row>
    <row r="329" spans="1:9">
      <c r="A329" s="1">
        <v>328</v>
      </c>
      <c r="B329" s="4" t="str">
        <f>HYPERLINK("http://product.dangdang.com/25205395.html", "米切尔・恩德20周年纪念版・精装(共6册）吃噩梦的小精灵/光屁股的大犀牛/苍蝇和大象的足球赛/奥菲利娅的影子剧院/出走的绒布熊/犟龟")</f>
        <v>米切尔・恩德20周年纪念版・精装(共6册）吃噩梦的小精灵/光屁股的大犀牛/苍蝇和大象的足球赛/奥菲利娅的影子剧院/出走的绒布熊/犟龟</v>
      </c>
      <c r="C329" t="s">
        <v>60</v>
      </c>
      <c r="D329" t="s">
        <v>213</v>
      </c>
      <c r="E329" t="s">
        <v>592</v>
      </c>
      <c r="F329" t="s">
        <v>973</v>
      </c>
      <c r="G329" t="s">
        <v>1158</v>
      </c>
      <c r="H329" t="s">
        <v>1193</v>
      </c>
      <c r="I329" t="s">
        <v>1216</v>
      </c>
    </row>
    <row r="330" spans="1:9">
      <c r="A330" s="1">
        <v>329</v>
      </c>
      <c r="B330" s="4" t="str">
        <f>HYPERLINK("http://product.dangdang.com/24248259.html", "新版美绘《西游记》（套装共8册）")</f>
        <v>新版美绘《西游记》（套装共8册）</v>
      </c>
      <c r="C330" t="s">
        <v>54</v>
      </c>
      <c r="D330" t="s">
        <v>260</v>
      </c>
      <c r="E330" t="s">
        <v>593</v>
      </c>
      <c r="F330" t="s">
        <v>974</v>
      </c>
      <c r="G330" t="s">
        <v>932</v>
      </c>
      <c r="H330" t="s">
        <v>1194</v>
      </c>
      <c r="I330" t="s">
        <v>1217</v>
      </c>
    </row>
    <row r="331" spans="1:9">
      <c r="A331" s="1">
        <v>330</v>
      </c>
      <c r="B331" s="4" t="str">
        <f>HYPERLINK("http://product.dangdang.com/20948573.html", "青蛙弗洛格的成长故事 第二辑（全7 册）")</f>
        <v>青蛙弗洛格的成长故事 第二辑（全7 册）</v>
      </c>
      <c r="C331" t="s">
        <v>20</v>
      </c>
      <c r="D331" t="s">
        <v>261</v>
      </c>
      <c r="E331" t="s">
        <v>594</v>
      </c>
      <c r="F331" t="s">
        <v>923</v>
      </c>
      <c r="G331" t="s">
        <v>1159</v>
      </c>
      <c r="H331" t="s">
        <v>1191</v>
      </c>
      <c r="I331" t="s">
        <v>1216</v>
      </c>
    </row>
    <row r="332" spans="1:9">
      <c r="A332" s="1">
        <v>331</v>
      </c>
      <c r="B332" s="4" t="str">
        <f>HYPERLINK("http://product.dangdang.com/24030999.html", "小狗巴利 欢乐家庭绘本（共26册）经典幼儿成长绘本，完美契合2～4岁孩子心理发展及生活习惯")</f>
        <v>小狗巴利 欢乐家庭绘本（共26册）经典幼儿成长绘本，完美契合2～4岁孩子心理发展及生活习惯</v>
      </c>
      <c r="C332" t="s">
        <v>148</v>
      </c>
      <c r="D332" t="s">
        <v>262</v>
      </c>
      <c r="E332" t="s">
        <v>595</v>
      </c>
      <c r="F332" t="s">
        <v>975</v>
      </c>
      <c r="G332" t="s">
        <v>1125</v>
      </c>
      <c r="H332" t="s">
        <v>1192</v>
      </c>
      <c r="I332" t="s">
        <v>1216</v>
      </c>
    </row>
    <row r="333" spans="1:9">
      <c r="A333" s="1">
        <v>332</v>
      </c>
      <c r="B333" s="4" t="str">
        <f>HYPERLINK("http://product.dangdang.com/25229316.html", "最美的四季科普 2018年新版")</f>
        <v>最美的四季科普 2018年新版</v>
      </c>
      <c r="C333" t="s">
        <v>36</v>
      </c>
      <c r="D333" t="s">
        <v>263</v>
      </c>
      <c r="E333" t="s">
        <v>596</v>
      </c>
      <c r="F333" t="s">
        <v>976</v>
      </c>
      <c r="G333" t="s">
        <v>1160</v>
      </c>
      <c r="H333" t="s">
        <v>1198</v>
      </c>
      <c r="I333" t="s">
        <v>1216</v>
      </c>
    </row>
    <row r="334" spans="1:9">
      <c r="A334" s="1">
        <v>333</v>
      </c>
      <c r="B334" s="4" t="str">
        <f>HYPERLINK("http://product.dangdang.com/25304333.html", "荷花镇的早市（2018版 丰子恺儿童图画书奖“优秀儿童图画书奖”）")</f>
        <v>荷花镇的早市（2018版 丰子恺儿童图画书奖“优秀儿童图画书奖”）</v>
      </c>
      <c r="C334" t="s">
        <v>156</v>
      </c>
      <c r="D334" t="s">
        <v>199</v>
      </c>
      <c r="E334" t="s">
        <v>597</v>
      </c>
      <c r="F334" t="s">
        <v>977</v>
      </c>
      <c r="G334" t="s">
        <v>990</v>
      </c>
      <c r="H334" t="s">
        <v>1193</v>
      </c>
      <c r="I334" t="s">
        <v>1217</v>
      </c>
    </row>
    <row r="335" spans="1:9">
      <c r="A335" s="1">
        <v>334</v>
      </c>
      <c r="B335" s="4" t="str">
        <f>HYPERLINK("http://product.dangdang.com/25547285.html", "蹦蹦跳跳的故事（共12册）")</f>
        <v>蹦蹦跳跳的故事（共12册）</v>
      </c>
      <c r="C335" t="s">
        <v>146</v>
      </c>
      <c r="D335" t="s">
        <v>204</v>
      </c>
      <c r="E335" t="s">
        <v>598</v>
      </c>
      <c r="F335" t="s">
        <v>800</v>
      </c>
      <c r="G335" t="s">
        <v>1082</v>
      </c>
      <c r="H335" t="s">
        <v>1191</v>
      </c>
      <c r="I335" t="s">
        <v>1216</v>
      </c>
    </row>
    <row r="336" spans="1:9">
      <c r="A336" s="1">
        <v>335</v>
      </c>
      <c r="B336" s="4" t="str">
        <f>HYPERLINK("http://product.dangdang.com/23624291.html", "大卫，圣诞节到啦！")</f>
        <v>大卫，圣诞节到啦！</v>
      </c>
      <c r="C336" t="s">
        <v>26</v>
      </c>
      <c r="D336" t="s">
        <v>196</v>
      </c>
      <c r="E336" t="s">
        <v>599</v>
      </c>
      <c r="F336" t="s">
        <v>978</v>
      </c>
      <c r="G336" t="s">
        <v>878</v>
      </c>
      <c r="H336" t="s">
        <v>1209</v>
      </c>
      <c r="I336" t="s">
        <v>1216</v>
      </c>
    </row>
    <row r="337" spans="1:9">
      <c r="A337" s="1">
        <v>336</v>
      </c>
      <c r="B337" s="4" t="str">
        <f>HYPERLINK("http://product.dangdang.com/20263100.html", "信谊世界精选图画书・小蓝和小黄")</f>
        <v>信谊世界精选图画书・小蓝和小黄</v>
      </c>
      <c r="C337" t="s">
        <v>86</v>
      </c>
      <c r="D337" t="s">
        <v>214</v>
      </c>
      <c r="E337" t="s">
        <v>600</v>
      </c>
      <c r="F337" t="s">
        <v>905</v>
      </c>
      <c r="G337" t="s">
        <v>1108</v>
      </c>
      <c r="H337" t="s">
        <v>1208</v>
      </c>
      <c r="I337" t="s">
        <v>1216</v>
      </c>
    </row>
    <row r="338" spans="1:9">
      <c r="A338" s="1">
        <v>337</v>
      </c>
      <c r="B338" s="4" t="str">
        <f>HYPERLINK("http://product.dangdang.com/25155529.html", "超能恐龙队(套装共5册)")</f>
        <v>超能恐龙队(套装共5册)</v>
      </c>
      <c r="C338" t="s">
        <v>18</v>
      </c>
      <c r="D338" t="s">
        <v>264</v>
      </c>
      <c r="E338" t="s">
        <v>601</v>
      </c>
      <c r="F338" t="s">
        <v>859</v>
      </c>
      <c r="G338" t="s">
        <v>1161</v>
      </c>
      <c r="H338" t="s">
        <v>1198</v>
      </c>
      <c r="I338" t="s">
        <v>1216</v>
      </c>
    </row>
    <row r="339" spans="1:9">
      <c r="A339" s="1">
        <v>338</v>
      </c>
      <c r="B339" s="4" t="str">
        <f>HYPERLINK("http://product.dangdang.com/23351227.html", "亚瑟有点烦系列（全5册）")</f>
        <v>亚瑟有点烦系列（全5册）</v>
      </c>
      <c r="C339" t="s">
        <v>25</v>
      </c>
      <c r="E339" t="s">
        <v>602</v>
      </c>
      <c r="F339" t="s">
        <v>979</v>
      </c>
      <c r="G339" t="s">
        <v>800</v>
      </c>
      <c r="H339" t="s">
        <v>1192</v>
      </c>
      <c r="I339" t="s">
        <v>1216</v>
      </c>
    </row>
    <row r="340" spans="1:9">
      <c r="A340" s="1">
        <v>339</v>
      </c>
      <c r="B340" s="4" t="str">
        <f>HYPERLINK("http://product.dangdang.com/24144605.html", "爱哭公主")</f>
        <v>爱哭公主</v>
      </c>
      <c r="C340" t="s">
        <v>15</v>
      </c>
      <c r="D340" t="s">
        <v>205</v>
      </c>
      <c r="E340" t="s">
        <v>488</v>
      </c>
      <c r="F340" t="s">
        <v>911</v>
      </c>
      <c r="G340" t="s">
        <v>1134</v>
      </c>
      <c r="H340" t="s">
        <v>1193</v>
      </c>
      <c r="I340" t="s">
        <v>1217</v>
      </c>
    </row>
    <row r="341" spans="1:9">
      <c r="A341" s="1">
        <v>340</v>
      </c>
      <c r="B341" s="4" t="str">
        <f>HYPERLINK("http://product.dangdang.com/24194330.html", "杰作的诞生系列（梵高、莫奈、塞尚、达芬奇、杜尚，套装共5册）")</f>
        <v>杰作的诞生系列（梵高、莫奈、塞尚、达芬奇、杜尚，套装共5册）</v>
      </c>
      <c r="C341" t="s">
        <v>157</v>
      </c>
      <c r="D341" t="s">
        <v>211</v>
      </c>
      <c r="E341" t="s">
        <v>603</v>
      </c>
      <c r="F341" t="s">
        <v>980</v>
      </c>
      <c r="G341" t="s">
        <v>773</v>
      </c>
      <c r="H341" t="s">
        <v>1207</v>
      </c>
      <c r="I341" t="s">
        <v>1216</v>
      </c>
    </row>
    <row r="342" spans="1:9">
      <c r="A342" s="1">
        <v>341</v>
      </c>
      <c r="B342" s="4" t="str">
        <f>HYPERLINK("http://product.dangdang.com/25287953.html", "芭蕾小精灵安吉莉娜系列（共12册）")</f>
        <v>芭蕾小精灵安吉莉娜系列（共12册）</v>
      </c>
      <c r="C342" t="s">
        <v>68</v>
      </c>
      <c r="D342" t="s">
        <v>213</v>
      </c>
      <c r="E342" t="s">
        <v>604</v>
      </c>
      <c r="F342" t="s">
        <v>981</v>
      </c>
      <c r="G342" t="s">
        <v>1162</v>
      </c>
      <c r="H342" t="s">
        <v>1191</v>
      </c>
      <c r="I342" t="s">
        <v>1216</v>
      </c>
    </row>
    <row r="343" spans="1:9">
      <c r="A343" s="1">
        <v>342</v>
      </c>
      <c r="B343" s="4" t="str">
        <f>HYPERLINK("http://product.dangdang.com/23251414.html", "蚯蚓的日记")</f>
        <v>蚯蚓的日记</v>
      </c>
      <c r="C343" t="s">
        <v>55</v>
      </c>
      <c r="D343" t="s">
        <v>214</v>
      </c>
      <c r="E343" t="s">
        <v>605</v>
      </c>
      <c r="F343" t="s">
        <v>881</v>
      </c>
      <c r="G343" t="s">
        <v>1075</v>
      </c>
      <c r="H343" t="s">
        <v>1208</v>
      </c>
      <c r="I343" t="s">
        <v>1216</v>
      </c>
    </row>
    <row r="344" spans="1:9">
      <c r="A344" s="1">
        <v>343</v>
      </c>
      <c r="B344" s="4" t="str">
        <f>HYPERLINK("http://product.dangdang.com/23249151.html", "克里克塔")</f>
        <v>克里克塔</v>
      </c>
      <c r="C344" t="s">
        <v>158</v>
      </c>
      <c r="D344" t="s">
        <v>199</v>
      </c>
      <c r="E344" t="s">
        <v>606</v>
      </c>
      <c r="F344" t="s">
        <v>827</v>
      </c>
      <c r="G344" t="s">
        <v>969</v>
      </c>
      <c r="H344" t="s">
        <v>1210</v>
      </c>
      <c r="I344" t="s">
        <v>1216</v>
      </c>
    </row>
    <row r="345" spans="1:9">
      <c r="A345" s="1">
        <v>344</v>
      </c>
      <c r="B345" s="4" t="str">
        <f>HYPERLINK("http://product.dangdang.com/24184715.html", "自我保护意识培养第2辑：我不会走丢+绝对不能保守的秘密（2016版）")</f>
        <v>自我保护意识培养第2辑：我不会走丢+绝对不能保守的秘密（2016版）</v>
      </c>
      <c r="C345" t="s">
        <v>17</v>
      </c>
      <c r="D345" t="s">
        <v>235</v>
      </c>
      <c r="E345" t="s">
        <v>416</v>
      </c>
      <c r="F345" t="s">
        <v>871</v>
      </c>
      <c r="G345" t="s">
        <v>1037</v>
      </c>
      <c r="H345" t="s">
        <v>1193</v>
      </c>
      <c r="I345" t="s">
        <v>1216</v>
      </c>
    </row>
    <row r="346" spans="1:9">
      <c r="A346" s="1">
        <v>345</v>
      </c>
      <c r="B346" s="4" t="str">
        <f>HYPERLINK("http://product.dangdang.com/23352787.html", "爱心树")</f>
        <v>爱心树</v>
      </c>
      <c r="C346" t="s">
        <v>144</v>
      </c>
      <c r="D346" t="s">
        <v>202</v>
      </c>
      <c r="E346" t="s">
        <v>607</v>
      </c>
      <c r="F346" t="s">
        <v>895</v>
      </c>
      <c r="G346" t="s">
        <v>1126</v>
      </c>
      <c r="H346" t="s">
        <v>1191</v>
      </c>
      <c r="I346" t="s">
        <v>1216</v>
      </c>
    </row>
    <row r="347" spans="1:9">
      <c r="A347" s="1">
        <v>346</v>
      </c>
      <c r="B347" s="4" t="str">
        <f>HYPERLINK("http://product.dangdang.com/20459762.html", "阿罗系列（全7册，包含阿罗有支彩色笔等）")</f>
        <v>阿罗系列（全7册，包含阿罗有支彩色笔等）</v>
      </c>
      <c r="C347" t="s">
        <v>159</v>
      </c>
      <c r="D347" t="s">
        <v>204</v>
      </c>
      <c r="E347" t="s">
        <v>608</v>
      </c>
      <c r="F347" t="s">
        <v>982</v>
      </c>
      <c r="G347" t="s">
        <v>810</v>
      </c>
      <c r="H347" t="s">
        <v>1200</v>
      </c>
      <c r="I347" t="s">
        <v>1216</v>
      </c>
    </row>
    <row r="348" spans="1:9">
      <c r="A348" s="1">
        <v>347</v>
      </c>
      <c r="B348" s="4" t="str">
        <f>HYPERLINK("http://product.dangdang.com/24101998.html", "还能挤下一个人（凯迪克金奖）")</f>
        <v>还能挤下一个人（凯迪克金奖）</v>
      </c>
      <c r="C348" t="s">
        <v>7</v>
      </c>
      <c r="D348" t="s">
        <v>196</v>
      </c>
      <c r="E348" t="s">
        <v>609</v>
      </c>
      <c r="F348" t="s">
        <v>983</v>
      </c>
      <c r="G348" t="s">
        <v>778</v>
      </c>
      <c r="H348" t="s">
        <v>1198</v>
      </c>
      <c r="I348" t="s">
        <v>1216</v>
      </c>
    </row>
    <row r="349" spans="1:9">
      <c r="A349" s="1">
        <v>348</v>
      </c>
      <c r="B349" s="4" t="str">
        <f>HYPERLINK("http://product.dangdang.com/22562387.html", "语言图鉴（全4册）")</f>
        <v>语言图鉴（全4册）</v>
      </c>
      <c r="C349" t="s">
        <v>94</v>
      </c>
      <c r="D349" t="s">
        <v>197</v>
      </c>
      <c r="E349" t="s">
        <v>610</v>
      </c>
      <c r="F349" t="s">
        <v>984</v>
      </c>
      <c r="G349" t="s">
        <v>1019</v>
      </c>
      <c r="H349" t="s">
        <v>1191</v>
      </c>
      <c r="I349" t="s">
        <v>1216</v>
      </c>
    </row>
    <row r="350" spans="1:9">
      <c r="A350" s="1">
        <v>349</v>
      </c>
      <c r="B350" s="4" t="str">
        <f>HYPERLINK("http://product.dangdang.com/25286935.html", "世界名人传记・励志成长绘本（全10册）")</f>
        <v>世界名人传记・励志成长绘本（全10册）</v>
      </c>
      <c r="C350" t="s">
        <v>27</v>
      </c>
      <c r="D350" t="s">
        <v>217</v>
      </c>
      <c r="E350" t="s">
        <v>611</v>
      </c>
      <c r="F350" t="s">
        <v>985</v>
      </c>
      <c r="G350" t="s">
        <v>1163</v>
      </c>
      <c r="H350" t="s">
        <v>1192</v>
      </c>
      <c r="I350" t="s">
        <v>1216</v>
      </c>
    </row>
    <row r="351" spans="1:9">
      <c r="A351" s="1">
        <v>350</v>
      </c>
      <c r="B351" s="4" t="str">
        <f>HYPERLINK("http://product.dangdang.com/20068784.html", "雪花人――启发精选好书")</f>
        <v>雪花人――启发精选好书</v>
      </c>
      <c r="C351" t="s">
        <v>8</v>
      </c>
      <c r="D351" t="s">
        <v>205</v>
      </c>
      <c r="E351" t="s">
        <v>612</v>
      </c>
      <c r="F351" t="s">
        <v>857</v>
      </c>
      <c r="G351" t="s">
        <v>1108</v>
      </c>
      <c r="H351" t="s">
        <v>1193</v>
      </c>
      <c r="I351" t="s">
        <v>1216</v>
      </c>
    </row>
    <row r="352" spans="1:9">
      <c r="A352" s="1">
        <v>351</v>
      </c>
      <c r="B352" s="4" t="str">
        <f>HYPERLINK("http://product.dangdang.com/25225866.html", "信谊世界精选图画书・子儿，吐吐")</f>
        <v>信谊世界精选图画书・子儿，吐吐</v>
      </c>
      <c r="C352" t="s">
        <v>10</v>
      </c>
      <c r="D352" t="s">
        <v>214</v>
      </c>
      <c r="E352" t="s">
        <v>613</v>
      </c>
      <c r="F352" t="s">
        <v>986</v>
      </c>
      <c r="G352" t="s">
        <v>1065</v>
      </c>
      <c r="H352" t="s">
        <v>1208</v>
      </c>
      <c r="I352" t="s">
        <v>1217</v>
      </c>
    </row>
    <row r="353" spans="1:9">
      <c r="A353" s="1">
        <v>352</v>
      </c>
      <c r="B353" s="4" t="str">
        <f>HYPERLINK("http://product.dangdang.com/23808897.html", "大口大口地吃，好吃极了（精装全6册）")</f>
        <v>大口大口地吃，好吃极了（精装全6册）</v>
      </c>
      <c r="C353" t="s">
        <v>75</v>
      </c>
      <c r="D353" t="s">
        <v>198</v>
      </c>
      <c r="E353" t="s">
        <v>614</v>
      </c>
      <c r="F353" t="s">
        <v>987</v>
      </c>
      <c r="G353" t="s">
        <v>1164</v>
      </c>
      <c r="H353" t="s">
        <v>1200</v>
      </c>
      <c r="I353" t="s">
        <v>1219</v>
      </c>
    </row>
    <row r="354" spans="1:9">
      <c r="A354" s="1">
        <v>353</v>
      </c>
      <c r="B354" s="4" t="str">
        <f>HYPERLINK("http://product.dangdang.com/25300584.html", "永远的朋友:波波和莎莎（卡斯波和丽莎，旅行辑，全9册）")</f>
        <v>永远的朋友:波波和莎莎（卡斯波和丽莎，旅行辑，全9册）</v>
      </c>
      <c r="C354" t="s">
        <v>160</v>
      </c>
      <c r="D354" t="s">
        <v>265</v>
      </c>
      <c r="E354" t="s">
        <v>615</v>
      </c>
      <c r="F354" t="s">
        <v>841</v>
      </c>
      <c r="G354" t="s">
        <v>1060</v>
      </c>
      <c r="H354" t="s">
        <v>1198</v>
      </c>
      <c r="I354" t="s">
        <v>1216</v>
      </c>
    </row>
    <row r="355" spans="1:9">
      <c r="A355" s="1">
        <v>354</v>
      </c>
      <c r="B355" s="4" t="str">
        <f>HYPERLINK("http://product.dangdang.com/25155948.html", "三只小猪的真实故事    美国图书馆学会年度好书推荐、《纽约时报》年度好书！启发童书馆")</f>
        <v>三只小猪的真实故事    美国图书馆学会年度好书推荐、《纽约时报》年度好书！启发童书馆</v>
      </c>
      <c r="C355" t="s">
        <v>18</v>
      </c>
      <c r="D355" t="s">
        <v>205</v>
      </c>
      <c r="E355" t="s">
        <v>616</v>
      </c>
      <c r="F355" t="s">
        <v>988</v>
      </c>
      <c r="G355" t="s">
        <v>1030</v>
      </c>
      <c r="H355" t="s">
        <v>1194</v>
      </c>
      <c r="I355" t="s">
        <v>1216</v>
      </c>
    </row>
    <row r="356" spans="1:9">
      <c r="A356" s="1">
        <v>355</v>
      </c>
      <c r="B356" s="4" t="str">
        <f>HYPERLINK("http://product.dangdang.com/25163138.html", "奥莉薇――（启发童书馆出品）")</f>
        <v>奥莉薇――（启发童书馆出品）</v>
      </c>
      <c r="C356" t="s">
        <v>60</v>
      </c>
      <c r="D356" t="s">
        <v>205</v>
      </c>
      <c r="E356" t="s">
        <v>617</v>
      </c>
      <c r="F356" t="s">
        <v>923</v>
      </c>
      <c r="G356" t="s">
        <v>1030</v>
      </c>
      <c r="H356" t="s">
        <v>1209</v>
      </c>
      <c r="I356" t="s">
        <v>1216</v>
      </c>
    </row>
    <row r="357" spans="1:9">
      <c r="A357" s="1">
        <v>356</v>
      </c>
      <c r="B357" s="4" t="str">
        <f>HYPERLINK("http://product.dangdang.com/25163121.html", "亲爱的小鱼――（启发童书馆出品）")</f>
        <v>亲爱的小鱼――（启发童书馆出品）</v>
      </c>
      <c r="C357" t="s">
        <v>60</v>
      </c>
      <c r="D357" t="s">
        <v>205</v>
      </c>
      <c r="E357" t="s">
        <v>618</v>
      </c>
      <c r="F357" t="s">
        <v>988</v>
      </c>
      <c r="G357" t="s">
        <v>1030</v>
      </c>
      <c r="H357" t="s">
        <v>1194</v>
      </c>
      <c r="I357" t="s">
        <v>1216</v>
      </c>
    </row>
    <row r="358" spans="1:9">
      <c r="A358" s="1">
        <v>357</v>
      </c>
      <c r="B358" s="4" t="str">
        <f>HYPERLINK("http://product.dangdang.com/25159441.html", "不一样的卡梅拉纪念版（1-13)  大开本精装")</f>
        <v>不一样的卡梅拉纪念版（1-13)  大开本精装</v>
      </c>
      <c r="C358" t="s">
        <v>54</v>
      </c>
      <c r="D358" t="s">
        <v>213</v>
      </c>
      <c r="E358" t="s">
        <v>619</v>
      </c>
      <c r="F358" t="s">
        <v>989</v>
      </c>
      <c r="G358" t="s">
        <v>1064</v>
      </c>
      <c r="H358" t="s">
        <v>1193</v>
      </c>
      <c r="I358" t="s">
        <v>1219</v>
      </c>
    </row>
    <row r="359" spans="1:9">
      <c r="A359" s="1">
        <v>358</v>
      </c>
      <c r="B359" s="4" t="str">
        <f>HYPERLINK("http://product.dangdang.com/23644091.html", "玛德琳精装系列（全6册）")</f>
        <v>玛德琳精装系列（全6册）</v>
      </c>
      <c r="C359" t="s">
        <v>161</v>
      </c>
      <c r="D359" t="s">
        <v>196</v>
      </c>
      <c r="E359" t="s">
        <v>620</v>
      </c>
      <c r="F359" t="s">
        <v>800</v>
      </c>
      <c r="G359" t="s">
        <v>1082</v>
      </c>
      <c r="H359" t="s">
        <v>1191</v>
      </c>
      <c r="I359" t="s">
        <v>1216</v>
      </c>
    </row>
    <row r="360" spans="1:9">
      <c r="A360" s="1">
        <v>359</v>
      </c>
      <c r="B360" s="4" t="str">
        <f>HYPERLINK("http://product.dangdang.com/25293812.html", "人（精装）")</f>
        <v>人（精装）</v>
      </c>
      <c r="C360" t="s">
        <v>27</v>
      </c>
      <c r="D360" t="s">
        <v>197</v>
      </c>
      <c r="E360" t="s">
        <v>621</v>
      </c>
      <c r="F360" t="s">
        <v>893</v>
      </c>
      <c r="G360" t="s">
        <v>1124</v>
      </c>
      <c r="H360" t="s">
        <v>1191</v>
      </c>
      <c r="I360" t="s">
        <v>1216</v>
      </c>
    </row>
    <row r="361" spans="1:9">
      <c r="A361" s="1">
        <v>360</v>
      </c>
      <c r="B361" s="4" t="str">
        <f>HYPERLINK("http://product.dangdang.com/25086241.html", "德国精选科学图画书：皮肤国的大麻烦（扫二维码听故事）")</f>
        <v>德国精选科学图画书：皮肤国的大麻烦（扫二维码听故事）</v>
      </c>
      <c r="C361" t="s">
        <v>22</v>
      </c>
      <c r="D361" t="s">
        <v>208</v>
      </c>
      <c r="E361" t="s">
        <v>622</v>
      </c>
      <c r="F361" t="s">
        <v>839</v>
      </c>
      <c r="G361" t="s">
        <v>770</v>
      </c>
      <c r="H361" t="s">
        <v>1193</v>
      </c>
      <c r="I361" t="s">
        <v>1216</v>
      </c>
    </row>
    <row r="362" spans="1:9">
      <c r="A362" s="1">
        <v>361</v>
      </c>
      <c r="B362" s="4" t="str">
        <f>HYPERLINK("http://product.dangdang.com/25265164.html", "乔纳斯与海（有梦想的人生，才是真正富足的人生！献给每一个为梦想而努力的孩子和成人！当当独家附赠精美导读手册+梦想笔记本）")</f>
        <v>乔纳斯与海（有梦想的人生，才是真正富足的人生！献给每一个为梦想而努力的孩子和成人！当当独家附赠精美导读手册+梦想笔记本）</v>
      </c>
      <c r="C362" t="s">
        <v>27</v>
      </c>
      <c r="D362" t="s">
        <v>266</v>
      </c>
      <c r="E362" t="s">
        <v>623</v>
      </c>
      <c r="F362" t="s">
        <v>913</v>
      </c>
      <c r="G362" t="s">
        <v>806</v>
      </c>
      <c r="H362" t="s">
        <v>1198</v>
      </c>
      <c r="I362" t="s">
        <v>1216</v>
      </c>
    </row>
    <row r="363" spans="1:9">
      <c r="A363" s="1">
        <v>362</v>
      </c>
      <c r="B363" s="4" t="str">
        <f>HYPERLINK("http://product.dangdang.com/25093145.html", "不可思议的朋友：第20届日本绘本奖大奖作品、改编自真实故事的自闭症题材绘本")</f>
        <v>不可思议的朋友：第20届日本绘本奖大奖作品、改编自真实故事的自闭症题材绘本</v>
      </c>
      <c r="C363" t="s">
        <v>63</v>
      </c>
      <c r="D363" t="s">
        <v>196</v>
      </c>
      <c r="E363" t="s">
        <v>624</v>
      </c>
      <c r="F363" t="s">
        <v>854</v>
      </c>
      <c r="G363" t="s">
        <v>952</v>
      </c>
      <c r="H363" t="s">
        <v>1191</v>
      </c>
      <c r="I363" t="s">
        <v>1216</v>
      </c>
    </row>
    <row r="364" spans="1:9">
      <c r="A364" s="1">
        <v>363</v>
      </c>
      <c r="B364" s="4" t="str">
        <f>HYPERLINK("http://product.dangdang.com/20819174.html", "信谊世界精选图画书・迟到大王")</f>
        <v>信谊世界精选图画书・迟到大王</v>
      </c>
      <c r="C364" t="s">
        <v>162</v>
      </c>
      <c r="D364" t="s">
        <v>214</v>
      </c>
      <c r="E364" t="s">
        <v>625</v>
      </c>
      <c r="F364" t="s">
        <v>965</v>
      </c>
      <c r="G364" t="s">
        <v>878</v>
      </c>
      <c r="H364" t="s">
        <v>1208</v>
      </c>
      <c r="I364" t="s">
        <v>1216</v>
      </c>
    </row>
    <row r="365" spans="1:9">
      <c r="A365" s="1">
        <v>364</v>
      </c>
      <c r="B365" s="4" t="str">
        <f>HYPERLINK("http://product.dangdang.com/25248776.html", "小野人大卫系列：3~6岁家庭观、合作观启蒙（套装全2册：我们家是世界上最好的家+大家一起玩更好玩）")</f>
        <v>小野人大卫系列：3~6岁家庭观、合作观启蒙（套装全2册：我们家是世界上最好的家+大家一起玩更好玩）</v>
      </c>
      <c r="C365" t="s">
        <v>21</v>
      </c>
      <c r="D365" t="s">
        <v>215</v>
      </c>
      <c r="E365" t="s">
        <v>626</v>
      </c>
      <c r="F365" t="s">
        <v>990</v>
      </c>
      <c r="G365" t="s">
        <v>1165</v>
      </c>
      <c r="H365" t="s">
        <v>1191</v>
      </c>
      <c r="I365" t="s">
        <v>1216</v>
      </c>
    </row>
    <row r="366" spans="1:9">
      <c r="A366" s="1">
        <v>365</v>
      </c>
      <c r="B366" s="4" t="str">
        <f>HYPERLINK("http://product.dangdang.com/25158567.html", "开天辟地―中华创世神话连环画绘本(合辑)(全30册)")</f>
        <v>开天辟地―中华创世神话连环画绘本(合辑)(全30册)</v>
      </c>
      <c r="C366" t="s">
        <v>63</v>
      </c>
      <c r="D366" t="s">
        <v>267</v>
      </c>
      <c r="E366" t="s">
        <v>627</v>
      </c>
      <c r="F366" t="s">
        <v>991</v>
      </c>
      <c r="G366" t="s">
        <v>1166</v>
      </c>
      <c r="H366" t="s">
        <v>1191</v>
      </c>
      <c r="I366" t="s">
        <v>1217</v>
      </c>
    </row>
    <row r="367" spans="1:9">
      <c r="A367" s="1">
        <v>366</v>
      </c>
      <c r="B367" s="4" t="str">
        <f>HYPERLINK("http://product.dangdang.com/24224949.html", "安房直子绘本系列(五本套装）")</f>
        <v>安房直子绘本系列(五本套装）</v>
      </c>
      <c r="C367" t="s">
        <v>62</v>
      </c>
      <c r="D367" t="s">
        <v>237</v>
      </c>
      <c r="E367" t="s">
        <v>628</v>
      </c>
      <c r="F367" t="s">
        <v>758</v>
      </c>
      <c r="G367" t="s">
        <v>1035</v>
      </c>
      <c r="H367" t="s">
        <v>1191</v>
      </c>
      <c r="I367" t="s">
        <v>1216</v>
      </c>
    </row>
    <row r="368" spans="1:9">
      <c r="A368" s="1">
        <v>367</v>
      </c>
      <c r="B368" s="4" t="str">
        <f>HYPERLINK("http://product.dangdang.com/23484150.html", "10个10（精装上下册 ）")</f>
        <v>10个10（精装上下册 ）</v>
      </c>
      <c r="C368" t="s">
        <v>16</v>
      </c>
      <c r="D368" t="s">
        <v>268</v>
      </c>
      <c r="E368" t="s">
        <v>629</v>
      </c>
      <c r="F368" t="s">
        <v>992</v>
      </c>
      <c r="G368" t="s">
        <v>1167</v>
      </c>
      <c r="H368" t="s">
        <v>1192</v>
      </c>
      <c r="I368" t="s">
        <v>1216</v>
      </c>
    </row>
    <row r="369" spans="1:9">
      <c r="A369" s="1">
        <v>368</v>
      </c>
      <c r="B369" s="4" t="str">
        <f>HYPERLINK("http://product.dangdang.com/23616730.html", "小小玛蒂娜故事书（全10册）")</f>
        <v>小小玛蒂娜故事书（全10册）</v>
      </c>
      <c r="C369" t="s">
        <v>26</v>
      </c>
      <c r="D369" t="s">
        <v>222</v>
      </c>
      <c r="E369" t="s">
        <v>630</v>
      </c>
      <c r="F369" t="s">
        <v>831</v>
      </c>
      <c r="G369" t="s">
        <v>1071</v>
      </c>
      <c r="H369" t="s">
        <v>1191</v>
      </c>
      <c r="I369" t="s">
        <v>1216</v>
      </c>
    </row>
    <row r="370" spans="1:9">
      <c r="A370" s="1">
        <v>369</v>
      </c>
      <c r="B370" s="4" t="str">
        <f>HYPERLINK("http://product.dangdang.com/23920976.html", "九神鹿绘本馆――盘中餐")</f>
        <v>九神鹿绘本馆――盘中餐</v>
      </c>
      <c r="C370" t="s">
        <v>121</v>
      </c>
      <c r="D370" t="s">
        <v>220</v>
      </c>
      <c r="E370" t="s">
        <v>631</v>
      </c>
      <c r="F370" t="s">
        <v>993</v>
      </c>
      <c r="G370" t="s">
        <v>888</v>
      </c>
      <c r="H370" t="s">
        <v>1198</v>
      </c>
      <c r="I370" t="s">
        <v>1217</v>
      </c>
    </row>
    <row r="371" spans="1:9">
      <c r="A371" s="1">
        <v>370</v>
      </c>
      <c r="B371" s="4" t="str">
        <f>HYPERLINK("http://product.dangdang.com/23382732.html", "我是霸王龙")</f>
        <v>我是霸王龙</v>
      </c>
      <c r="C371" t="s">
        <v>120</v>
      </c>
      <c r="D371" t="s">
        <v>199</v>
      </c>
      <c r="E371" t="s">
        <v>632</v>
      </c>
      <c r="F371" t="s">
        <v>994</v>
      </c>
      <c r="G371" t="s">
        <v>969</v>
      </c>
      <c r="H371" t="s">
        <v>1191</v>
      </c>
      <c r="I371" t="s">
        <v>1216</v>
      </c>
    </row>
    <row r="372" spans="1:9">
      <c r="A372" s="1">
        <v>371</v>
      </c>
      <c r="B372" s="4" t="str">
        <f>HYPERLINK("http://product.dangdang.com/23986191.html", "温馨家庭图画书--大嗓门妈妈")</f>
        <v>温馨家庭图画书--大嗓门妈妈</v>
      </c>
      <c r="C372" t="s">
        <v>163</v>
      </c>
      <c r="D372" t="s">
        <v>269</v>
      </c>
      <c r="E372" t="s">
        <v>633</v>
      </c>
      <c r="F372" t="s">
        <v>995</v>
      </c>
      <c r="G372" t="s">
        <v>893</v>
      </c>
      <c r="H372" t="s">
        <v>1191</v>
      </c>
      <c r="I372" t="s">
        <v>1216</v>
      </c>
    </row>
    <row r="373" spans="1:9">
      <c r="A373" s="1">
        <v>372</v>
      </c>
      <c r="B373" s="4" t="str">
        <f>HYPERLINK("http://product.dangdang.com/23251293.html", "安野光雅“美丽的数学”系列")</f>
        <v>安野光雅“美丽的数学”系列</v>
      </c>
      <c r="C373" t="s">
        <v>10</v>
      </c>
      <c r="D373" t="s">
        <v>263</v>
      </c>
      <c r="E373" t="s">
        <v>634</v>
      </c>
      <c r="F373" t="s">
        <v>996</v>
      </c>
      <c r="G373" t="s">
        <v>1168</v>
      </c>
      <c r="H373" t="s">
        <v>1191</v>
      </c>
      <c r="I373" t="s">
        <v>1216</v>
      </c>
    </row>
    <row r="374" spans="1:9">
      <c r="A374" s="1">
        <v>373</v>
      </c>
      <c r="B374" s="4" t="str">
        <f>HYPERLINK("http://product.dangdang.com/23631916.html", "暖房子华人原创绘本・中国民间童话系列（套装共8册）")</f>
        <v>暖房子华人原创绘本・中国民间童话系列（套装共8册）</v>
      </c>
      <c r="C374" t="s">
        <v>150</v>
      </c>
      <c r="D374" t="s">
        <v>196</v>
      </c>
      <c r="E374" t="s">
        <v>635</v>
      </c>
      <c r="F374" t="s">
        <v>997</v>
      </c>
      <c r="G374" t="s">
        <v>1063</v>
      </c>
      <c r="H374" t="s">
        <v>1192</v>
      </c>
      <c r="I374" t="s">
        <v>1217</v>
      </c>
    </row>
    <row r="375" spans="1:9">
      <c r="A375" s="1">
        <v>374</v>
      </c>
      <c r="B375" s="4" t="str">
        <f>HYPERLINK("http://product.dangdang.com/23967847.html", "郑渊洁童话亲子美绘本（全20册）")</f>
        <v>郑渊洁童话亲子美绘本（全20册）</v>
      </c>
      <c r="C375" t="s">
        <v>142</v>
      </c>
      <c r="D375" t="s">
        <v>210</v>
      </c>
      <c r="E375" t="s">
        <v>297</v>
      </c>
      <c r="F375" t="s">
        <v>901</v>
      </c>
      <c r="G375" t="s">
        <v>1125</v>
      </c>
      <c r="H375" t="s">
        <v>1191</v>
      </c>
      <c r="I375" t="s">
        <v>1217</v>
      </c>
    </row>
    <row r="376" spans="1:9">
      <c r="A376" s="1">
        <v>375</v>
      </c>
      <c r="B376" s="4" t="str">
        <f>HYPERLINK("http://product.dangdang.com/22848255.html", "爷爷的爷爷的爷爷的爷爷")</f>
        <v>爷爷的爷爷的爷爷的爷爷</v>
      </c>
      <c r="C376" t="s">
        <v>81</v>
      </c>
      <c r="D376" t="s">
        <v>197</v>
      </c>
      <c r="E376" t="s">
        <v>636</v>
      </c>
      <c r="F376" t="s">
        <v>872</v>
      </c>
      <c r="G376" t="s">
        <v>1108</v>
      </c>
      <c r="H376" t="s">
        <v>1191</v>
      </c>
      <c r="I376" t="s">
        <v>1216</v>
      </c>
    </row>
    <row r="377" spans="1:9">
      <c r="A377" s="1">
        <v>376</v>
      </c>
      <c r="B377" s="4" t="str">
        <f>HYPERLINK("http://product.dangdang.com/25113014.html", "新东方  我最喜爱的名人故事(全23册，中文版)")</f>
        <v>新东方  我最喜爱的名人故事(全23册，中文版)</v>
      </c>
      <c r="C377" t="s">
        <v>22</v>
      </c>
      <c r="D377" t="s">
        <v>270</v>
      </c>
      <c r="E377" t="s">
        <v>637</v>
      </c>
      <c r="F377" t="s">
        <v>998</v>
      </c>
      <c r="G377" t="s">
        <v>1121</v>
      </c>
      <c r="H377" t="s">
        <v>1194</v>
      </c>
      <c r="I377" t="s">
        <v>1216</v>
      </c>
    </row>
    <row r="378" spans="1:9">
      <c r="A378" s="1">
        <v>377</v>
      </c>
      <c r="B378" s="4" t="str">
        <f>HYPERLINK("http://product.dangdang.com/20664520.html", "信谊世界精选图画书・棕色的熊、棕色的熊，你在看什么？")</f>
        <v>信谊世界精选图画书・棕色的熊、棕色的熊，你在看什么？</v>
      </c>
      <c r="C378" t="s">
        <v>164</v>
      </c>
      <c r="D378" t="s">
        <v>214</v>
      </c>
      <c r="E378" t="s">
        <v>638</v>
      </c>
      <c r="F378" t="s">
        <v>905</v>
      </c>
      <c r="G378" t="s">
        <v>1108</v>
      </c>
      <c r="H378" t="s">
        <v>1208</v>
      </c>
      <c r="I378" t="s">
        <v>1216</v>
      </c>
    </row>
    <row r="379" spans="1:9">
      <c r="A379" s="1">
        <v>378</v>
      </c>
      <c r="B379" s="4" t="str">
        <f>HYPERLINK("http://product.dangdang.com/23492341.html", "一条聪明的鱼")</f>
        <v>一条聪明的鱼</v>
      </c>
      <c r="C379" t="s">
        <v>100</v>
      </c>
      <c r="D379" t="s">
        <v>219</v>
      </c>
      <c r="E379" t="s">
        <v>639</v>
      </c>
      <c r="F379" t="s">
        <v>755</v>
      </c>
      <c r="G379" t="s">
        <v>1069</v>
      </c>
      <c r="H379" t="s">
        <v>1193</v>
      </c>
      <c r="I379" t="s">
        <v>1216</v>
      </c>
    </row>
    <row r="380" spans="1:9">
      <c r="A380" s="1">
        <v>379</v>
      </c>
      <c r="B380" s="4" t="str">
        <f>HYPERLINK("http://product.dangdang.com/24105846.html", "绘本花园：会飞的挖土机（平）")</f>
        <v>绘本花园：会飞的挖土机（平）</v>
      </c>
      <c r="C380" t="s">
        <v>69</v>
      </c>
      <c r="D380" t="s">
        <v>217</v>
      </c>
      <c r="E380" t="s">
        <v>640</v>
      </c>
      <c r="F380" t="s">
        <v>999</v>
      </c>
      <c r="G380" t="s">
        <v>848</v>
      </c>
      <c r="H380" t="s">
        <v>1192</v>
      </c>
      <c r="I380" t="s">
        <v>1216</v>
      </c>
    </row>
    <row r="381" spans="1:9">
      <c r="A381" s="1">
        <v>380</v>
      </c>
      <c r="B381" s="4" t="str">
        <f>HYPERLINK("http://product.dangdang.com/9238009.html", "聪明豆绘本系列第2辑(套装共9册)")</f>
        <v>聪明豆绘本系列第2辑(套装共9册)</v>
      </c>
      <c r="C381" t="s">
        <v>165</v>
      </c>
      <c r="D381" t="s">
        <v>228</v>
      </c>
      <c r="E381" t="s">
        <v>641</v>
      </c>
      <c r="F381" t="s">
        <v>1000</v>
      </c>
      <c r="G381" t="s">
        <v>1169</v>
      </c>
      <c r="H381" t="s">
        <v>1191</v>
      </c>
      <c r="I381" t="s">
        <v>1216</v>
      </c>
    </row>
    <row r="382" spans="1:9">
      <c r="A382" s="1">
        <v>381</v>
      </c>
      <c r="B382" s="4" t="str">
        <f>HYPERLINK("http://product.dangdang.com/24169576.html", "小猫鱼系列（全13册）")</f>
        <v>小猫鱼系列（全13册）</v>
      </c>
      <c r="C382" t="s">
        <v>166</v>
      </c>
      <c r="E382" t="s">
        <v>642</v>
      </c>
      <c r="F382" t="s">
        <v>1001</v>
      </c>
      <c r="G382" t="s">
        <v>1170</v>
      </c>
      <c r="H382" t="s">
        <v>1193</v>
      </c>
      <c r="I382" t="s">
        <v>1216</v>
      </c>
    </row>
    <row r="383" spans="1:9">
      <c r="A383" s="1">
        <v>382</v>
      </c>
      <c r="B383" s="4" t="str">
        <f>HYPERLINK("http://product.dangdang.com/23817238.html", "大师中国绘・民间故事系列（全8册）")</f>
        <v>大师中国绘・民间故事系列（全8册）</v>
      </c>
      <c r="C383" t="s">
        <v>98</v>
      </c>
      <c r="D383" t="s">
        <v>269</v>
      </c>
      <c r="E383" t="s">
        <v>643</v>
      </c>
      <c r="F383" t="s">
        <v>1002</v>
      </c>
      <c r="G383" t="s">
        <v>1063</v>
      </c>
      <c r="H383" t="s">
        <v>1198</v>
      </c>
      <c r="I383" t="s">
        <v>1217</v>
      </c>
    </row>
    <row r="384" spans="1:9">
      <c r="A384" s="1">
        <v>383</v>
      </c>
      <c r="B384" s="4" t="str">
        <f>HYPERLINK("http://product.dangdang.com/25267715.html", "小巧手游戏绘本（全8册）")</f>
        <v>小巧手游戏绘本（全8册）</v>
      </c>
      <c r="C384" t="s">
        <v>167</v>
      </c>
      <c r="D384" t="s">
        <v>225</v>
      </c>
      <c r="E384" t="s">
        <v>644</v>
      </c>
      <c r="F384" t="s">
        <v>1003</v>
      </c>
      <c r="G384" t="s">
        <v>1074</v>
      </c>
      <c r="H384" t="s">
        <v>1193</v>
      </c>
      <c r="I384" t="s">
        <v>1216</v>
      </c>
    </row>
    <row r="385" spans="1:9">
      <c r="A385" s="1">
        <v>384</v>
      </c>
      <c r="B385" s="4" t="str">
        <f>HYPERLINK("http://product.dangdang.com/25248011.html", "信谊世界精选图画书・南瓜汤(新版)")</f>
        <v>信谊世界精选图画书・南瓜汤(新版)</v>
      </c>
      <c r="C385" t="s">
        <v>40</v>
      </c>
      <c r="D385" t="s">
        <v>214</v>
      </c>
      <c r="E385" t="s">
        <v>645</v>
      </c>
      <c r="F385" t="s">
        <v>986</v>
      </c>
      <c r="G385" t="s">
        <v>1065</v>
      </c>
      <c r="H385" t="s">
        <v>1208</v>
      </c>
      <c r="I385" t="s">
        <v>1216</v>
      </c>
    </row>
    <row r="386" spans="1:9">
      <c r="A386" s="1">
        <v>385</v>
      </c>
      <c r="B386" s="4" t="str">
        <f>HYPERLINK("http://product.dangdang.com/23634570.html", "妖怪山")</f>
        <v>妖怪山</v>
      </c>
      <c r="C386" t="s">
        <v>26</v>
      </c>
      <c r="D386" t="s">
        <v>219</v>
      </c>
      <c r="E386" t="s">
        <v>646</v>
      </c>
      <c r="F386" t="s">
        <v>882</v>
      </c>
      <c r="G386" t="s">
        <v>1118</v>
      </c>
      <c r="H386" t="s">
        <v>1193</v>
      </c>
      <c r="I386" t="s">
        <v>1217</v>
      </c>
    </row>
    <row r="387" spans="1:9">
      <c r="A387" s="1">
        <v>386</v>
      </c>
      <c r="B387" s="4" t="str">
        <f>HYPERLINK("http://product.dangdang.com/20415112.html", "信谊世界精选图画书・风到哪里去了")</f>
        <v>信谊世界精选图画书・风到哪里去了</v>
      </c>
      <c r="C387" t="s">
        <v>168</v>
      </c>
      <c r="D387" t="s">
        <v>214</v>
      </c>
      <c r="E387" t="s">
        <v>647</v>
      </c>
      <c r="F387" t="s">
        <v>905</v>
      </c>
      <c r="G387" t="s">
        <v>1108</v>
      </c>
      <c r="H387" t="s">
        <v>1208</v>
      </c>
      <c r="I387" t="s">
        <v>1216</v>
      </c>
    </row>
    <row r="388" spans="1:9">
      <c r="A388" s="1">
        <v>387</v>
      </c>
      <c r="B388" s="4" t="str">
        <f>HYPERLINK("http://product.dangdang.com/24104527.html", "放飞心灵的大师绘本（全2册）：《走，我们去海边》/《八点钟的小火车》")</f>
        <v>放飞心灵的大师绘本（全2册）：《走，我们去海边》/《八点钟的小火车》</v>
      </c>
      <c r="C388" t="s">
        <v>69</v>
      </c>
      <c r="D388" t="s">
        <v>207</v>
      </c>
      <c r="E388" t="s">
        <v>648</v>
      </c>
      <c r="F388" t="s">
        <v>839</v>
      </c>
      <c r="G388" t="s">
        <v>933</v>
      </c>
      <c r="H388" t="s">
        <v>1198</v>
      </c>
      <c r="I388" t="s">
        <v>1216</v>
      </c>
    </row>
    <row r="389" spans="1:9">
      <c r="A389" s="1">
        <v>388</v>
      </c>
      <c r="B389" s="4" t="str">
        <f>HYPERLINK("http://product.dangdang.com/25240900.html", "正义岛儿童法治教育绘本（7册套装）")</f>
        <v>正义岛儿童法治教育绘本（7册套装）</v>
      </c>
      <c r="C389" t="s">
        <v>70</v>
      </c>
      <c r="D389" t="s">
        <v>240</v>
      </c>
      <c r="E389" t="s">
        <v>649</v>
      </c>
      <c r="F389" t="s">
        <v>1004</v>
      </c>
      <c r="G389" t="s">
        <v>1050</v>
      </c>
      <c r="H389" t="s">
        <v>1211</v>
      </c>
      <c r="I389" t="s">
        <v>1217</v>
      </c>
    </row>
    <row r="390" spans="1:9">
      <c r="A390" s="1">
        <v>389</v>
      </c>
      <c r="B390" s="4" t="str">
        <f>HYPERLINK("http://product.dangdang.com/23831316.html", "孩子没关系逆商培养图画书：不是第一名也没关系")</f>
        <v>孩子没关系逆商培养图画书：不是第一名也没关系</v>
      </c>
      <c r="C390" t="s">
        <v>49</v>
      </c>
      <c r="D390" t="s">
        <v>226</v>
      </c>
      <c r="E390" t="s">
        <v>650</v>
      </c>
      <c r="F390" t="s">
        <v>955</v>
      </c>
      <c r="G390" t="s">
        <v>913</v>
      </c>
      <c r="H390" t="s">
        <v>1211</v>
      </c>
      <c r="I390" t="s">
        <v>1216</v>
      </c>
    </row>
    <row r="391" spans="1:9">
      <c r="A391" s="1">
        <v>390</v>
      </c>
      <c r="B391" s="4" t="str">
        <f>HYPERLINK("http://product.dangdang.com/25178507.html", "小企鹅观察力培养绘本：小企鹅玩游乐园+小企鹅逛百货商店（套装共2册）")</f>
        <v>小企鹅观察力培养绘本：小企鹅玩游乐园+小企鹅逛百货商店（套装共2册）</v>
      </c>
      <c r="C391" t="s">
        <v>50</v>
      </c>
      <c r="D391" t="s">
        <v>221</v>
      </c>
      <c r="E391" t="s">
        <v>651</v>
      </c>
      <c r="F391" t="s">
        <v>805</v>
      </c>
      <c r="G391" t="s">
        <v>758</v>
      </c>
      <c r="H391" t="s">
        <v>1198</v>
      </c>
      <c r="I391" t="s">
        <v>1216</v>
      </c>
    </row>
    <row r="392" spans="1:9">
      <c r="A392" s="1">
        <v>391</v>
      </c>
      <c r="B392" s="4" t="str">
        <f>HYPERLINK("http://product.dangdang.com/23723472.html", "我爸爸超厉害")</f>
        <v>我爸爸超厉害</v>
      </c>
      <c r="C392" t="s">
        <v>169</v>
      </c>
      <c r="D392" t="s">
        <v>205</v>
      </c>
      <c r="E392" t="s">
        <v>652</v>
      </c>
      <c r="F392" t="s">
        <v>790</v>
      </c>
      <c r="G392" t="s">
        <v>1075</v>
      </c>
      <c r="H392" t="s">
        <v>1193</v>
      </c>
      <c r="I392" t="s">
        <v>1216</v>
      </c>
    </row>
    <row r="393" spans="1:9">
      <c r="A393" s="1">
        <v>392</v>
      </c>
      <c r="B393" s="4" t="str">
        <f>HYPERLINK("http://product.dangdang.com/22936848.html", "我一直一直朝前走")</f>
        <v>我一直一直朝前走</v>
      </c>
      <c r="C393" t="s">
        <v>76</v>
      </c>
      <c r="D393" t="s">
        <v>197</v>
      </c>
      <c r="E393" t="s">
        <v>653</v>
      </c>
      <c r="F393" t="s">
        <v>872</v>
      </c>
      <c r="G393" t="s">
        <v>1108</v>
      </c>
      <c r="H393" t="s">
        <v>1191</v>
      </c>
      <c r="I393" t="s">
        <v>1216</v>
      </c>
    </row>
    <row r="394" spans="1:9">
      <c r="A394" s="1">
        <v>393</v>
      </c>
      <c r="B394" s="4" t="str">
        <f>HYPERLINK("http://product.dangdang.com/25252358.html", "和朋友们一起想办法（全辑）")</f>
        <v>和朋友们一起想办法（全辑）</v>
      </c>
      <c r="C394" t="s">
        <v>170</v>
      </c>
      <c r="D394" t="s">
        <v>239</v>
      </c>
      <c r="E394" t="s">
        <v>343</v>
      </c>
      <c r="F394" t="s">
        <v>917</v>
      </c>
      <c r="G394" t="s">
        <v>1085</v>
      </c>
      <c r="H394" t="s">
        <v>1192</v>
      </c>
      <c r="I394" t="s">
        <v>1216</v>
      </c>
    </row>
    <row r="395" spans="1:9">
      <c r="A395" s="1">
        <v>394</v>
      </c>
      <c r="B395" s="4" t="str">
        <f>HYPERLINK("http://product.dangdang.com/24101995.html", "小报童（凯迪克银奖）")</f>
        <v>小报童（凯迪克银奖）</v>
      </c>
      <c r="C395" t="s">
        <v>7</v>
      </c>
      <c r="D395" t="s">
        <v>196</v>
      </c>
      <c r="E395" t="s">
        <v>654</v>
      </c>
      <c r="F395" t="s">
        <v>925</v>
      </c>
      <c r="G395" t="s">
        <v>921</v>
      </c>
      <c r="H395" t="s">
        <v>1198</v>
      </c>
      <c r="I395" t="s">
        <v>1216</v>
      </c>
    </row>
    <row r="396" spans="1:9">
      <c r="A396" s="1">
        <v>395</v>
      </c>
      <c r="B396" s="4" t="str">
        <f>HYPERLINK("http://product.dangdang.com/24106686.html", "凯蒂的文化艺术之旅 第二辑（全8册）")</f>
        <v>凯蒂的文化艺术之旅 第二辑（全8册）</v>
      </c>
      <c r="C396" t="s">
        <v>17</v>
      </c>
      <c r="D396" t="s">
        <v>271</v>
      </c>
      <c r="E396" t="s">
        <v>655</v>
      </c>
      <c r="F396" t="s">
        <v>936</v>
      </c>
      <c r="G396" t="s">
        <v>1085</v>
      </c>
      <c r="H396" t="s">
        <v>1193</v>
      </c>
      <c r="I396" t="s">
        <v>1216</v>
      </c>
    </row>
    <row r="397" spans="1:9">
      <c r="A397" s="1">
        <v>396</v>
      </c>
      <c r="B397" s="4" t="str">
        <f>HYPERLINK("http://product.dangdang.com/25328060.html", "洛神赋（绘本版）")</f>
        <v>洛神赋（绘本版）</v>
      </c>
      <c r="C397" t="s">
        <v>41</v>
      </c>
      <c r="D397" t="s">
        <v>212</v>
      </c>
      <c r="E397" t="s">
        <v>656</v>
      </c>
      <c r="F397" t="s">
        <v>786</v>
      </c>
      <c r="G397" t="s">
        <v>1071</v>
      </c>
      <c r="H397" t="s">
        <v>1198</v>
      </c>
      <c r="I397" t="s">
        <v>1217</v>
      </c>
    </row>
    <row r="398" spans="1:9">
      <c r="A398" s="1">
        <v>397</v>
      </c>
      <c r="B398" s="4" t="str">
        <f>HYPERLINK("http://product.dangdang.com/23333477.html", "凯蒂的文化艺术之旅")</f>
        <v>凯蒂的文化艺术之旅</v>
      </c>
      <c r="C398" t="s">
        <v>171</v>
      </c>
      <c r="D398" t="s">
        <v>271</v>
      </c>
      <c r="E398" t="s">
        <v>657</v>
      </c>
      <c r="F398" t="s">
        <v>952</v>
      </c>
      <c r="G398" t="s">
        <v>800</v>
      </c>
      <c r="H398" t="s">
        <v>1191</v>
      </c>
      <c r="I398" t="s">
        <v>1216</v>
      </c>
    </row>
    <row r="399" spans="1:9">
      <c r="A399" s="1">
        <v>398</v>
      </c>
      <c r="B399" s="4" t="str">
        <f>HYPERLINK("http://product.dangdang.com/25252409.html", "《杰瑞的冷静太空》2018新版")</f>
        <v>《杰瑞的冷静太空》2018新版</v>
      </c>
      <c r="C399" t="s">
        <v>70</v>
      </c>
      <c r="D399" t="s">
        <v>232</v>
      </c>
      <c r="E399" t="s">
        <v>658</v>
      </c>
      <c r="F399" t="s">
        <v>809</v>
      </c>
      <c r="G399" t="s">
        <v>770</v>
      </c>
      <c r="H399" t="s">
        <v>1192</v>
      </c>
      <c r="I399" t="s">
        <v>1216</v>
      </c>
    </row>
    <row r="400" spans="1:9">
      <c r="A400" s="1">
        <v>399</v>
      </c>
      <c r="B400" s="4" t="str">
        <f>HYPERLINK("http://product.dangdang.com/23235668.html", "鼹鼠博士的地震探险")</f>
        <v>鼹鼠博士的地震探险</v>
      </c>
      <c r="C400" t="s">
        <v>82</v>
      </c>
      <c r="D400" t="s">
        <v>199</v>
      </c>
      <c r="E400" t="s">
        <v>659</v>
      </c>
      <c r="F400" t="s">
        <v>1005</v>
      </c>
      <c r="G400" t="s">
        <v>848</v>
      </c>
      <c r="H400" t="s">
        <v>1193</v>
      </c>
      <c r="I400" t="s">
        <v>1219</v>
      </c>
    </row>
    <row r="401" spans="1:9">
      <c r="A401" s="1">
        <v>400</v>
      </c>
      <c r="B401" s="4" t="str">
        <f>HYPERLINK("http://product.dangdang.com/24185768.html", "温妮女巫魔法绘本:精装珍藏版(第一辑)(套装共8册)(专供)")</f>
        <v>温妮女巫魔法绘本:精装珍藏版(第一辑)(套装共8册)(专供)</v>
      </c>
      <c r="C401" t="s">
        <v>172</v>
      </c>
      <c r="D401" t="s">
        <v>228</v>
      </c>
      <c r="E401" t="s">
        <v>660</v>
      </c>
      <c r="F401" t="s">
        <v>1006</v>
      </c>
      <c r="G401" t="s">
        <v>1171</v>
      </c>
      <c r="H401" t="s">
        <v>1191</v>
      </c>
      <c r="I401" t="s">
        <v>1216</v>
      </c>
    </row>
    <row r="402" spans="1:9">
      <c r="A402" s="1">
        <v>401</v>
      </c>
      <c r="B402" s="4" t="str">
        <f>HYPERLINK("http://product.dangdang.com/22616514.html", "森林里的躲猫猫大王")</f>
        <v>森林里的躲猫猫大王</v>
      </c>
      <c r="C402" t="s">
        <v>110</v>
      </c>
      <c r="D402" t="s">
        <v>197</v>
      </c>
      <c r="E402" t="s">
        <v>661</v>
      </c>
      <c r="F402" t="s">
        <v>872</v>
      </c>
      <c r="G402" t="s">
        <v>1108</v>
      </c>
      <c r="H402" t="s">
        <v>1191</v>
      </c>
      <c r="I402" t="s">
        <v>1216</v>
      </c>
    </row>
    <row r="403" spans="1:9">
      <c r="A403" s="1">
        <v>402</v>
      </c>
      <c r="B403" s="4" t="str">
        <f>HYPERLINK("http://product.dangdang.com/23782310.html", "奶奶的红披风（2015年凯迪克银奖绘本）")</f>
        <v>奶奶的红披风（2015年凯迪克银奖绘本）</v>
      </c>
      <c r="C403" t="s">
        <v>11</v>
      </c>
      <c r="D403" t="s">
        <v>212</v>
      </c>
      <c r="E403" t="s">
        <v>662</v>
      </c>
      <c r="F403" t="s">
        <v>839</v>
      </c>
      <c r="G403" t="s">
        <v>770</v>
      </c>
      <c r="H403" t="s">
        <v>1193</v>
      </c>
      <c r="I403" t="s">
        <v>1216</v>
      </c>
    </row>
    <row r="404" spans="1:9">
      <c r="A404" s="1">
        <v>403</v>
      </c>
      <c r="B404" s="4" t="str">
        <f>HYPERLINK("http://product.dangdang.com/23656411.html", "满满都是爱（全6册）")</f>
        <v>满满都是爱（全6册）</v>
      </c>
      <c r="C404" t="s">
        <v>59</v>
      </c>
      <c r="D404" t="s">
        <v>217</v>
      </c>
      <c r="E404" t="s">
        <v>663</v>
      </c>
      <c r="F404" t="s">
        <v>1007</v>
      </c>
      <c r="G404" t="s">
        <v>1172</v>
      </c>
      <c r="H404" t="s">
        <v>1192</v>
      </c>
      <c r="I404" t="s">
        <v>1216</v>
      </c>
    </row>
    <row r="405" spans="1:9">
      <c r="A405" s="1">
        <v>404</v>
      </c>
      <c r="B405" s="4" t="str">
        <f>HYPERLINK("http://product.dangdang.com/25316984.html", "一口袋的吻")</f>
        <v>一口袋的吻</v>
      </c>
      <c r="C405" t="s">
        <v>68</v>
      </c>
      <c r="D405" t="s">
        <v>197</v>
      </c>
      <c r="E405" t="s">
        <v>664</v>
      </c>
      <c r="F405" t="s">
        <v>805</v>
      </c>
      <c r="G405" t="s">
        <v>921</v>
      </c>
      <c r="H405" t="s">
        <v>1191</v>
      </c>
      <c r="I405" t="s">
        <v>1216</v>
      </c>
    </row>
    <row r="406" spans="1:9">
      <c r="A406" s="1">
        <v>405</v>
      </c>
      <c r="B406" s="4" t="str">
        <f>HYPERLINK("http://product.dangdang.com/25316023.html", "好饿的小蛇（2018版 绘本大师宫西达也低幼绘本代表作）")</f>
        <v>好饿的小蛇（2018版 绘本大师宫西达也低幼绘本代表作）</v>
      </c>
      <c r="C406" t="s">
        <v>173</v>
      </c>
      <c r="D406" t="s">
        <v>199</v>
      </c>
      <c r="E406" t="s">
        <v>665</v>
      </c>
      <c r="F406" t="s">
        <v>915</v>
      </c>
      <c r="G406" t="s">
        <v>969</v>
      </c>
      <c r="H406" t="s">
        <v>1193</v>
      </c>
      <c r="I406" t="s">
        <v>1216</v>
      </c>
    </row>
    <row r="407" spans="1:9">
      <c r="A407" s="1">
        <v>406</v>
      </c>
      <c r="B407" s="4" t="str">
        <f>HYPERLINK("http://product.dangdang.com/23951658.html", "信谊世界精选图画书・公主怎么挖鼻屎")</f>
        <v>信谊世界精选图画书・公主怎么挖鼻屎</v>
      </c>
      <c r="C407" t="s">
        <v>174</v>
      </c>
      <c r="D407" t="s">
        <v>214</v>
      </c>
      <c r="E407" t="s">
        <v>666</v>
      </c>
      <c r="F407" t="s">
        <v>908</v>
      </c>
      <c r="G407" t="s">
        <v>1099</v>
      </c>
      <c r="H407" t="s">
        <v>1208</v>
      </c>
      <c r="I407" t="s">
        <v>1217</v>
      </c>
    </row>
    <row r="408" spans="1:9">
      <c r="A408" s="1">
        <v>407</v>
      </c>
      <c r="B408" s="4" t="str">
        <f>HYPERLINK("http://product.dangdang.com/23398249.html", "爸爸带我看宇宙")</f>
        <v>爸爸带我看宇宙</v>
      </c>
      <c r="C408" t="s">
        <v>175</v>
      </c>
      <c r="D408" t="s">
        <v>204</v>
      </c>
      <c r="E408" t="s">
        <v>667</v>
      </c>
      <c r="F408" t="s">
        <v>915</v>
      </c>
      <c r="G408" t="s">
        <v>969</v>
      </c>
      <c r="H408" t="s">
        <v>1193</v>
      </c>
      <c r="I408" t="s">
        <v>1216</v>
      </c>
    </row>
    <row r="409" spans="1:9">
      <c r="A409" s="1">
        <v>408</v>
      </c>
      <c r="B409" s="4" t="str">
        <f>HYPERLINK("http://product.dangdang.com/25268085.html", "超厉害的城市帮手系列（全五册）")</f>
        <v>超厉害的城市帮手系列（全五册）</v>
      </c>
      <c r="C409" t="s">
        <v>68</v>
      </c>
      <c r="D409" t="s">
        <v>196</v>
      </c>
      <c r="E409" t="s">
        <v>668</v>
      </c>
      <c r="F409" t="s">
        <v>1008</v>
      </c>
      <c r="G409" t="s">
        <v>1009</v>
      </c>
      <c r="H409" t="s">
        <v>1198</v>
      </c>
      <c r="I409" t="s">
        <v>1216</v>
      </c>
    </row>
    <row r="410" spans="1:9">
      <c r="A410" s="1">
        <v>409</v>
      </c>
      <c r="B410" s="4" t="str">
        <f>HYPERLINK("http://product.dangdang.com/25272154.html", "彼得兔的故事全集（全24册）")</f>
        <v>彼得兔的故事全集（全24册）</v>
      </c>
      <c r="C410" t="s">
        <v>21</v>
      </c>
      <c r="D410" t="s">
        <v>198</v>
      </c>
      <c r="E410" t="s">
        <v>669</v>
      </c>
      <c r="F410" t="s">
        <v>1009</v>
      </c>
      <c r="G410" t="s">
        <v>1122</v>
      </c>
      <c r="H410" t="s">
        <v>1191</v>
      </c>
      <c r="I410" t="s">
        <v>1216</v>
      </c>
    </row>
    <row r="411" spans="1:9">
      <c r="A411" s="1">
        <v>410</v>
      </c>
      <c r="B411" s="4" t="str">
        <f>HYPERLINK("http://product.dangdang.com/25225865.html", "信谊图画书奖・跑跑镇")</f>
        <v>信谊图画书奖・跑跑镇</v>
      </c>
      <c r="C411" t="s">
        <v>176</v>
      </c>
      <c r="D411" t="s">
        <v>214</v>
      </c>
      <c r="E411" t="s">
        <v>670</v>
      </c>
      <c r="F411" t="s">
        <v>941</v>
      </c>
      <c r="G411" t="s">
        <v>1069</v>
      </c>
      <c r="H411" t="s">
        <v>1208</v>
      </c>
      <c r="I411" t="s">
        <v>1217</v>
      </c>
    </row>
    <row r="412" spans="1:9">
      <c r="A412" s="1">
        <v>411</v>
      </c>
      <c r="B412" s="4" t="str">
        <f>HYPERLINK("http://product.dangdang.com/25225863.html", "信谊世界精选图画书・小阿力的大学校")</f>
        <v>信谊世界精选图画书・小阿力的大学校</v>
      </c>
      <c r="C412" t="s">
        <v>177</v>
      </c>
      <c r="D412" t="s">
        <v>214</v>
      </c>
      <c r="E412" t="s">
        <v>671</v>
      </c>
      <c r="F412" t="s">
        <v>986</v>
      </c>
      <c r="G412" t="s">
        <v>1065</v>
      </c>
      <c r="H412" t="s">
        <v>1208</v>
      </c>
      <c r="I412" t="s">
        <v>1216</v>
      </c>
    </row>
    <row r="413" spans="1:9">
      <c r="A413" s="1">
        <v>412</v>
      </c>
      <c r="B413" s="4" t="str">
        <f>HYPERLINK("http://product.dangdang.com/22905644.html", "喂，小蚂蚁")</f>
        <v>喂，小蚂蚁</v>
      </c>
      <c r="C413" t="s">
        <v>48</v>
      </c>
      <c r="D413" t="s">
        <v>209</v>
      </c>
      <c r="E413" t="s">
        <v>672</v>
      </c>
      <c r="F413" t="s">
        <v>872</v>
      </c>
      <c r="G413" t="s">
        <v>1108</v>
      </c>
      <c r="H413" t="s">
        <v>1191</v>
      </c>
      <c r="I413" t="s">
        <v>1216</v>
      </c>
    </row>
    <row r="414" spans="1:9">
      <c r="A414" s="1">
        <v>413</v>
      </c>
      <c r="B414" s="4" t="str">
        <f>HYPERLINK("http://product.dangdang.com/25072188.html", "他们都看见了一只猫")</f>
        <v>他们都看见了一只猫</v>
      </c>
      <c r="C414" t="s">
        <v>74</v>
      </c>
      <c r="D414" t="s">
        <v>196</v>
      </c>
      <c r="E414" t="s">
        <v>673</v>
      </c>
      <c r="F414" t="s">
        <v>1010</v>
      </c>
      <c r="G414" t="s">
        <v>1120</v>
      </c>
      <c r="H414" t="s">
        <v>1192</v>
      </c>
      <c r="I414" t="s">
        <v>1216</v>
      </c>
    </row>
    <row r="415" spans="1:9">
      <c r="A415" s="1">
        <v>414</v>
      </c>
      <c r="B415" s="4" t="str">
        <f>HYPERLINK("http://product.dangdang.com/24142283.html", "伴我长大经典童话（平装版）")</f>
        <v>伴我长大经典童话（平装版）</v>
      </c>
      <c r="C415" t="s">
        <v>178</v>
      </c>
      <c r="D415" t="s">
        <v>225</v>
      </c>
      <c r="E415" t="s">
        <v>674</v>
      </c>
      <c r="F415" t="s">
        <v>1011</v>
      </c>
      <c r="G415" t="s">
        <v>1173</v>
      </c>
      <c r="H415" t="s">
        <v>1191</v>
      </c>
      <c r="I415" t="s">
        <v>1217</v>
      </c>
    </row>
    <row r="416" spans="1:9">
      <c r="A416" s="1">
        <v>415</v>
      </c>
      <c r="B416" s="4" t="str">
        <f>HYPERLINK("http://product.dangdang.com/25234513.html", "信谊世界精选图画书・鳄鱼怕怕 牙医怕怕")</f>
        <v>信谊世界精选图画书・鳄鱼怕怕 牙医怕怕</v>
      </c>
      <c r="C416" t="s">
        <v>114</v>
      </c>
      <c r="D416" t="s">
        <v>214</v>
      </c>
      <c r="E416" t="s">
        <v>473</v>
      </c>
      <c r="F416" t="s">
        <v>941</v>
      </c>
      <c r="G416" t="s">
        <v>1069</v>
      </c>
      <c r="H416" t="s">
        <v>1208</v>
      </c>
      <c r="I416" t="s">
        <v>1219</v>
      </c>
    </row>
    <row r="417" spans="1:9">
      <c r="A417" s="1">
        <v>416</v>
      </c>
      <c r="B417" s="4" t="str">
        <f>HYPERLINK("http://product.dangdang.com/24248364.html", "苍蝇小子（全15册）")</f>
        <v>苍蝇小子（全15册）</v>
      </c>
      <c r="C417" t="s">
        <v>69</v>
      </c>
      <c r="D417" t="s">
        <v>196</v>
      </c>
      <c r="E417" t="s">
        <v>675</v>
      </c>
      <c r="F417" t="s">
        <v>1012</v>
      </c>
      <c r="G417" t="s">
        <v>1060</v>
      </c>
      <c r="H417" t="s">
        <v>1192</v>
      </c>
      <c r="I417" t="s">
        <v>1219</v>
      </c>
    </row>
    <row r="418" spans="1:9">
      <c r="A418" s="1">
        <v>417</v>
      </c>
      <c r="B418" s="4" t="str">
        <f>HYPERLINK("http://product.dangdang.com/23287307.html", "隧道")</f>
        <v>隧道</v>
      </c>
      <c r="C418" t="s">
        <v>179</v>
      </c>
      <c r="D418" t="s">
        <v>199</v>
      </c>
      <c r="E418" t="s">
        <v>676</v>
      </c>
      <c r="F418" t="s">
        <v>1013</v>
      </c>
      <c r="G418" t="s">
        <v>913</v>
      </c>
      <c r="H418" t="s">
        <v>1210</v>
      </c>
      <c r="I418" t="s">
        <v>1216</v>
      </c>
    </row>
    <row r="419" spans="1:9">
      <c r="A419" s="1">
        <v>418</v>
      </c>
      <c r="B419" s="4" t="str">
        <f>HYPERLINK("http://product.dangdang.com/25118207.html", "奇先生妙小姐・经典新故事(8册）")</f>
        <v>奇先生妙小姐・经典新故事(8册）</v>
      </c>
      <c r="C419" t="s">
        <v>22</v>
      </c>
      <c r="D419" t="s">
        <v>201</v>
      </c>
      <c r="E419" t="s">
        <v>677</v>
      </c>
      <c r="F419" t="s">
        <v>959</v>
      </c>
      <c r="G419" t="s">
        <v>1116</v>
      </c>
      <c r="H419" t="s">
        <v>1193</v>
      </c>
      <c r="I419" t="s">
        <v>1216</v>
      </c>
    </row>
    <row r="420" spans="1:9">
      <c r="A420" s="1">
        <v>419</v>
      </c>
      <c r="B420" s="4" t="str">
        <f>HYPERLINK("http://product.dangdang.com/23737769.html", "小白找朋友")</f>
        <v>小白找朋友</v>
      </c>
      <c r="C420" t="s">
        <v>180</v>
      </c>
      <c r="D420" t="s">
        <v>212</v>
      </c>
      <c r="E420" t="s">
        <v>678</v>
      </c>
      <c r="F420" t="s">
        <v>1014</v>
      </c>
      <c r="G420" t="s">
        <v>770</v>
      </c>
      <c r="H420" t="s">
        <v>1209</v>
      </c>
      <c r="I420" t="s">
        <v>1216</v>
      </c>
    </row>
    <row r="421" spans="1:9">
      <c r="A421" s="1">
        <v>420</v>
      </c>
      <c r="B421" s="4" t="str">
        <f>HYPERLINK("http://product.dangdang.com/25265346.html", "乳房的故事（2018版，早期儿童性教育自我保护系列）")</f>
        <v>乳房的故事（2018版，早期儿童性教育自我保护系列）</v>
      </c>
      <c r="C421" t="s">
        <v>73</v>
      </c>
      <c r="D421" t="s">
        <v>219</v>
      </c>
      <c r="E421" t="s">
        <v>679</v>
      </c>
      <c r="F421" t="s">
        <v>772</v>
      </c>
      <c r="G421" t="s">
        <v>921</v>
      </c>
      <c r="H421" t="s">
        <v>1193</v>
      </c>
      <c r="I421" t="s">
        <v>1216</v>
      </c>
    </row>
    <row r="422" spans="1:9">
      <c r="A422" s="1">
        <v>421</v>
      </c>
      <c r="B422" s="4" t="str">
        <f>HYPERLINK("http://product.dangdang.com/23810026.html", "月亮不见了")</f>
        <v>月亮不见了</v>
      </c>
      <c r="C422" t="s">
        <v>75</v>
      </c>
      <c r="D422" t="s">
        <v>203</v>
      </c>
      <c r="E422" t="s">
        <v>680</v>
      </c>
      <c r="F422" t="s">
        <v>839</v>
      </c>
      <c r="G422" t="s">
        <v>770</v>
      </c>
      <c r="H422" t="s">
        <v>1193</v>
      </c>
      <c r="I422" t="s">
        <v>1216</v>
      </c>
    </row>
    <row r="423" spans="1:9">
      <c r="A423" s="1">
        <v>422</v>
      </c>
      <c r="B423" s="4" t="str">
        <f>HYPERLINK("http://product.dangdang.com/25258338.html", "凯迪克奖：大卫.威斯纳系列绘本――清华附小推荐经典儿童绘本！")</f>
        <v>凯迪克奖：大卫.威斯纳系列绘本――清华附小推荐经典儿童绘本！</v>
      </c>
      <c r="C423" t="s">
        <v>19</v>
      </c>
      <c r="D423" t="s">
        <v>243</v>
      </c>
      <c r="E423" t="s">
        <v>681</v>
      </c>
      <c r="F423" t="s">
        <v>1015</v>
      </c>
      <c r="G423" t="s">
        <v>1174</v>
      </c>
      <c r="H423" t="s">
        <v>1198</v>
      </c>
      <c r="I423" t="s">
        <v>1216</v>
      </c>
    </row>
    <row r="424" spans="1:9">
      <c r="A424" s="1">
        <v>423</v>
      </c>
      <c r="B424" s="4" t="str">
        <f>HYPERLINK("http://product.dangdang.com/23394356.html", "卡夫卡变虫记")</f>
        <v>卡夫卡变虫记</v>
      </c>
      <c r="C424" t="s">
        <v>31</v>
      </c>
      <c r="D424" t="s">
        <v>203</v>
      </c>
      <c r="E424" t="s">
        <v>682</v>
      </c>
      <c r="F424" t="s">
        <v>872</v>
      </c>
      <c r="G424" t="s">
        <v>1108</v>
      </c>
      <c r="H424" t="s">
        <v>1191</v>
      </c>
      <c r="I424" t="s">
        <v>1216</v>
      </c>
    </row>
    <row r="425" spans="1:9">
      <c r="A425" s="1">
        <v>424</v>
      </c>
      <c r="B425" s="4" t="str">
        <f>HYPERLINK("http://product.dangdang.com/24189238.html", "《谁吃谁》趣味科普绘本")</f>
        <v>《谁吃谁》趣味科普绘本</v>
      </c>
      <c r="C425" t="s">
        <v>181</v>
      </c>
      <c r="D425" t="s">
        <v>197</v>
      </c>
      <c r="E425" t="s">
        <v>683</v>
      </c>
      <c r="F425" t="s">
        <v>947</v>
      </c>
      <c r="G425" t="s">
        <v>888</v>
      </c>
      <c r="H425" t="s">
        <v>1191</v>
      </c>
      <c r="I425" t="s">
        <v>1216</v>
      </c>
    </row>
    <row r="426" spans="1:9">
      <c r="A426" s="1">
        <v>425</v>
      </c>
      <c r="B426" s="4" t="str">
        <f>HYPERLINK("http://product.dangdang.com/25152820.html", "鸭子开车记")</f>
        <v>鸭子开车记</v>
      </c>
      <c r="C426" t="s">
        <v>60</v>
      </c>
      <c r="D426" t="s">
        <v>203</v>
      </c>
      <c r="E426" t="s">
        <v>444</v>
      </c>
      <c r="F426" t="s">
        <v>842</v>
      </c>
      <c r="G426" t="s">
        <v>888</v>
      </c>
      <c r="H426" t="s">
        <v>1193</v>
      </c>
      <c r="I426" t="s">
        <v>1216</v>
      </c>
    </row>
    <row r="427" spans="1:9">
      <c r="A427" s="1">
        <v>426</v>
      </c>
      <c r="B427" s="4" t="str">
        <f>HYPERLINK("http://product.dangdang.com/9306557.html", "大猩猩")</f>
        <v>大猩猩</v>
      </c>
      <c r="C427" t="s">
        <v>33</v>
      </c>
      <c r="D427" t="s">
        <v>205</v>
      </c>
      <c r="E427" t="s">
        <v>684</v>
      </c>
      <c r="F427" t="s">
        <v>857</v>
      </c>
      <c r="G427" t="s">
        <v>1108</v>
      </c>
      <c r="H427" t="s">
        <v>1193</v>
      </c>
      <c r="I427" t="s">
        <v>1216</v>
      </c>
    </row>
    <row r="428" spans="1:9">
      <c r="A428" s="1">
        <v>427</v>
      </c>
      <c r="B428" s="4" t="str">
        <f>HYPERLINK("http://product.dangdang.com/25154138.html", "请不要随便摸我  (全彩)")</f>
        <v>请不要随便摸我  (全彩)</v>
      </c>
      <c r="C428" t="s">
        <v>18</v>
      </c>
      <c r="D428" t="s">
        <v>246</v>
      </c>
      <c r="E428" t="s">
        <v>685</v>
      </c>
      <c r="F428" t="s">
        <v>839</v>
      </c>
      <c r="G428" t="s">
        <v>770</v>
      </c>
      <c r="H428" t="s">
        <v>1193</v>
      </c>
      <c r="I428" t="s">
        <v>1216</v>
      </c>
    </row>
    <row r="429" spans="1:9">
      <c r="A429" s="1">
        <v>428</v>
      </c>
      <c r="B429" s="4" t="str">
        <f>HYPERLINK("http://product.dangdang.com/23841179.html", "最美的幼儿文学")</f>
        <v>最美的幼儿文学</v>
      </c>
      <c r="C429" t="s">
        <v>182</v>
      </c>
      <c r="D429" t="s">
        <v>272</v>
      </c>
      <c r="E429" t="s">
        <v>686</v>
      </c>
      <c r="F429" t="s">
        <v>1016</v>
      </c>
      <c r="G429" t="s">
        <v>1175</v>
      </c>
      <c r="H429" t="s">
        <v>1191</v>
      </c>
      <c r="I429" t="s">
        <v>1217</v>
      </c>
    </row>
    <row r="430" spans="1:9">
      <c r="A430" s="1">
        <v>429</v>
      </c>
      <c r="B430" s="4" t="str">
        <f>HYPERLINK("http://product.dangdang.com/25239571.html", "西游记美绘本")</f>
        <v>西游记美绘本</v>
      </c>
      <c r="C430" t="s">
        <v>49</v>
      </c>
      <c r="D430" t="s">
        <v>273</v>
      </c>
      <c r="E430" t="s">
        <v>687</v>
      </c>
      <c r="F430" t="s">
        <v>904</v>
      </c>
      <c r="G430" t="s">
        <v>1077</v>
      </c>
      <c r="H430" t="s">
        <v>1204</v>
      </c>
      <c r="I430" t="s">
        <v>1217</v>
      </c>
    </row>
    <row r="431" spans="1:9">
      <c r="A431" s="1">
        <v>430</v>
      </c>
      <c r="B431" s="4" t="str">
        <f>HYPERLINK("http://product.dangdang.com/23466623.html", "图书馆狮子")</f>
        <v>图书馆狮子</v>
      </c>
      <c r="C431" t="s">
        <v>56</v>
      </c>
      <c r="D431" t="s">
        <v>264</v>
      </c>
      <c r="E431" t="s">
        <v>688</v>
      </c>
      <c r="F431" t="s">
        <v>1017</v>
      </c>
      <c r="G431" t="s">
        <v>1176</v>
      </c>
      <c r="H431" t="s">
        <v>1194</v>
      </c>
      <c r="I431" t="s">
        <v>1216</v>
      </c>
    </row>
    <row r="432" spans="1:9">
      <c r="A432" s="1">
        <v>431</v>
      </c>
      <c r="B432" s="4" t="str">
        <f>HYPERLINK("http://product.dangdang.com/25248007.html", "信谊绘本：3-6岁中国传统文化绘本・一园青菜成了精")</f>
        <v>信谊绘本：3-6岁中国传统文化绘本・一园青菜成了精</v>
      </c>
      <c r="C432" t="s">
        <v>50</v>
      </c>
      <c r="D432" t="s">
        <v>214</v>
      </c>
      <c r="E432" t="s">
        <v>689</v>
      </c>
      <c r="F432" t="s">
        <v>1018</v>
      </c>
      <c r="G432" t="s">
        <v>1095</v>
      </c>
      <c r="H432" t="s">
        <v>1208</v>
      </c>
      <c r="I432" t="s">
        <v>1217</v>
      </c>
    </row>
    <row r="433" spans="1:9">
      <c r="A433" s="1">
        <v>432</v>
      </c>
      <c r="B433" s="4" t="str">
        <f>HYPERLINK("http://product.dangdang.com/24145157.html", "3D镜面绘本套装：今天吃什么+不可思议的彩虹")</f>
        <v>3D镜面绘本套装：今天吃什么+不可思议的彩虹</v>
      </c>
      <c r="C433" t="s">
        <v>166</v>
      </c>
      <c r="D433" t="s">
        <v>196</v>
      </c>
      <c r="E433" t="s">
        <v>690</v>
      </c>
      <c r="F433" t="s">
        <v>1019</v>
      </c>
      <c r="G433" t="s">
        <v>1177</v>
      </c>
      <c r="H433" t="s">
        <v>1191</v>
      </c>
      <c r="I433" t="s">
        <v>1219</v>
      </c>
    </row>
    <row r="434" spans="1:9">
      <c r="A434" s="1">
        <v>433</v>
      </c>
      <c r="B434" s="4" t="str">
        <f>HYPERLINK("http://product.dangdang.com/25336326.html", "蚂蚁和西瓜（2018版 细节大搜索 蒲蒲兰低幼畅销书 ）")</f>
        <v>蚂蚁和西瓜（2018版 细节大搜索 蒲蒲兰低幼畅销书 ）</v>
      </c>
      <c r="C434" t="s">
        <v>183</v>
      </c>
      <c r="D434" t="s">
        <v>199</v>
      </c>
      <c r="E434" t="s">
        <v>691</v>
      </c>
      <c r="F434" t="s">
        <v>785</v>
      </c>
      <c r="G434" t="s">
        <v>1030</v>
      </c>
      <c r="H434" t="s">
        <v>1193</v>
      </c>
      <c r="I434" t="s">
        <v>1216</v>
      </c>
    </row>
    <row r="435" spans="1:9">
      <c r="A435" s="1">
        <v>434</v>
      </c>
      <c r="B435" s="4" t="str">
        <f>HYPERLINK("http://product.dangdang.com/20574334.html", "这样的尾巴可以做什么？")</f>
        <v>这样的尾巴可以做什么？</v>
      </c>
      <c r="C435" t="s">
        <v>138</v>
      </c>
      <c r="D435" t="s">
        <v>205</v>
      </c>
      <c r="E435" t="s">
        <v>692</v>
      </c>
      <c r="F435" t="s">
        <v>872</v>
      </c>
      <c r="G435" t="s">
        <v>1108</v>
      </c>
      <c r="H435" t="s">
        <v>1191</v>
      </c>
      <c r="I435" t="s">
        <v>1216</v>
      </c>
    </row>
    <row r="436" spans="1:9">
      <c r="A436" s="1">
        <v>435</v>
      </c>
      <c r="B436" s="4" t="str">
        <f>HYPERLINK("http://product.dangdang.com/23470366.html", "我想吃一个小孩")</f>
        <v>我想吃一个小孩</v>
      </c>
      <c r="C436" t="s">
        <v>99</v>
      </c>
      <c r="D436" t="s">
        <v>208</v>
      </c>
      <c r="E436" t="s">
        <v>693</v>
      </c>
      <c r="F436" t="s">
        <v>857</v>
      </c>
      <c r="G436" t="s">
        <v>1108</v>
      </c>
      <c r="H436" t="s">
        <v>1193</v>
      </c>
      <c r="I436" t="s">
        <v>1216</v>
      </c>
    </row>
    <row r="437" spans="1:9">
      <c r="A437" s="1">
        <v>436</v>
      </c>
      <c r="B437" s="4" t="str">
        <f>HYPERLINK("http://product.dangdang.com/21117838.html", "青蛙弗洛格的成长故事 第三辑（全7 册  ）")</f>
        <v>青蛙弗洛格的成长故事 第三辑（全7 册  ）</v>
      </c>
      <c r="C437" t="s">
        <v>184</v>
      </c>
      <c r="D437" t="s">
        <v>209</v>
      </c>
      <c r="E437" t="s">
        <v>694</v>
      </c>
      <c r="F437" t="s">
        <v>923</v>
      </c>
      <c r="G437" t="s">
        <v>1159</v>
      </c>
      <c r="H437" t="s">
        <v>1191</v>
      </c>
      <c r="I437" t="s">
        <v>1216</v>
      </c>
    </row>
    <row r="438" spans="1:9">
      <c r="A438" s="1">
        <v>437</v>
      </c>
      <c r="B438" s="4" t="str">
        <f>HYPERLINK("http://product.dangdang.com/23757520.html", "中国民族节日风俗故事画库（中英双语典藏版）")</f>
        <v>中国民族节日风俗故事画库（中英双语典藏版）</v>
      </c>
      <c r="C438" t="s">
        <v>98</v>
      </c>
      <c r="D438" t="s">
        <v>207</v>
      </c>
      <c r="E438" t="s">
        <v>695</v>
      </c>
      <c r="F438" t="s">
        <v>1020</v>
      </c>
      <c r="G438" t="s">
        <v>1131</v>
      </c>
      <c r="H438" t="s">
        <v>1191</v>
      </c>
      <c r="I438" t="s">
        <v>1216</v>
      </c>
    </row>
    <row r="439" spans="1:9">
      <c r="A439" s="1">
        <v>438</v>
      </c>
      <c r="B439" s="4" t="str">
        <f>HYPERLINK("http://product.dangdang.com/22642867.html", "失落的一角（新版）")</f>
        <v>失落的一角（新版）</v>
      </c>
      <c r="C439" t="s">
        <v>185</v>
      </c>
      <c r="D439" t="s">
        <v>202</v>
      </c>
      <c r="E439" t="s">
        <v>696</v>
      </c>
      <c r="F439" t="s">
        <v>886</v>
      </c>
      <c r="G439" t="s">
        <v>913</v>
      </c>
      <c r="H439" t="s">
        <v>1191</v>
      </c>
      <c r="I439" t="s">
        <v>1216</v>
      </c>
    </row>
    <row r="440" spans="1:9">
      <c r="A440" s="1">
        <v>439</v>
      </c>
      <c r="B440" s="4" t="str">
        <f>HYPERLINK("http://product.dangdang.com/25286301.html", "胆小鬼威利（2018版 看安东尼・布朗笔下的胆小鬼如何变英雄）")</f>
        <v>胆小鬼威利（2018版 看安东尼・布朗笔下的胆小鬼如何变英雄）</v>
      </c>
      <c r="C440" t="s">
        <v>87</v>
      </c>
      <c r="D440" t="s">
        <v>199</v>
      </c>
      <c r="E440" t="s">
        <v>697</v>
      </c>
      <c r="F440" t="s">
        <v>785</v>
      </c>
      <c r="G440" t="s">
        <v>1030</v>
      </c>
      <c r="H440" t="s">
        <v>1193</v>
      </c>
      <c r="I440" t="s">
        <v>1216</v>
      </c>
    </row>
    <row r="441" spans="1:9">
      <c r="A441" s="1">
        <v>440</v>
      </c>
      <c r="B441" s="4" t="str">
        <f>HYPERLINK("http://product.dangdang.com/23582244.html", "聪明的小海狸（共7册）世纪绘本花园")</f>
        <v>聪明的小海狸（共7册）世纪绘本花园</v>
      </c>
      <c r="C441" t="s">
        <v>112</v>
      </c>
      <c r="D441" t="s">
        <v>199</v>
      </c>
      <c r="E441" t="s">
        <v>698</v>
      </c>
      <c r="F441" t="s">
        <v>770</v>
      </c>
      <c r="G441" t="s">
        <v>1058</v>
      </c>
      <c r="H441" t="s">
        <v>1191</v>
      </c>
      <c r="I441" t="s">
        <v>1216</v>
      </c>
    </row>
    <row r="442" spans="1:9">
      <c r="A442" s="1">
        <v>441</v>
      </c>
      <c r="B442" s="4" t="str">
        <f>HYPERLINK("http://product.dangdang.com/25315722.html", "厉害的救援队")</f>
        <v>厉害的救援队</v>
      </c>
      <c r="C442" t="s">
        <v>41</v>
      </c>
      <c r="D442" t="s">
        <v>225</v>
      </c>
      <c r="E442" t="s">
        <v>699</v>
      </c>
      <c r="F442" t="s">
        <v>757</v>
      </c>
      <c r="G442" t="s">
        <v>821</v>
      </c>
      <c r="H442" t="s">
        <v>1193</v>
      </c>
      <c r="I442" t="s">
        <v>1216</v>
      </c>
    </row>
    <row r="443" spans="1:9">
      <c r="A443" s="1">
        <v>442</v>
      </c>
      <c r="B443" s="4" t="str">
        <f>HYPERLINK("http://product.dangdang.com/25236355.html", "猫小妹和猫小弟 经典儿童成长绘本（套装 共24册）")</f>
        <v>猫小妹和猫小弟 经典儿童成长绘本（套装 共24册）</v>
      </c>
      <c r="C443" t="s">
        <v>21</v>
      </c>
      <c r="D443" t="s">
        <v>274</v>
      </c>
      <c r="E443" t="s">
        <v>700</v>
      </c>
      <c r="F443" t="s">
        <v>1021</v>
      </c>
      <c r="G443" t="s">
        <v>1178</v>
      </c>
      <c r="H443" t="s">
        <v>1191</v>
      </c>
      <c r="I443" t="s">
        <v>1216</v>
      </c>
    </row>
    <row r="444" spans="1:9">
      <c r="A444" s="1">
        <v>443</v>
      </c>
      <c r="B444" s="4" t="str">
        <f>HYPERLINK("http://product.dangdang.com/23392298.html", "外公的旅程")</f>
        <v>外公的旅程</v>
      </c>
      <c r="C444" t="s">
        <v>31</v>
      </c>
      <c r="D444" t="s">
        <v>203</v>
      </c>
      <c r="E444" t="s">
        <v>701</v>
      </c>
      <c r="F444" t="s">
        <v>1022</v>
      </c>
      <c r="G444" t="s">
        <v>921</v>
      </c>
      <c r="H444" t="s">
        <v>1194</v>
      </c>
      <c r="I444" t="s">
        <v>1216</v>
      </c>
    </row>
    <row r="445" spans="1:9">
      <c r="A445" s="1">
        <v>444</v>
      </c>
      <c r="B445" s="4" t="str">
        <f>HYPERLINK("http://product.dangdang.com/25248869.html", "一园青菜成了精（全7册）")</f>
        <v>一园青菜成了精（全7册）</v>
      </c>
      <c r="C445" t="s">
        <v>18</v>
      </c>
      <c r="D445" t="s">
        <v>210</v>
      </c>
      <c r="E445" t="s">
        <v>402</v>
      </c>
      <c r="F445" t="s">
        <v>1023</v>
      </c>
      <c r="G445" t="s">
        <v>1179</v>
      </c>
      <c r="H445" t="s">
        <v>1191</v>
      </c>
      <c r="I445" t="s">
        <v>1217</v>
      </c>
    </row>
    <row r="446" spans="1:9">
      <c r="A446" s="1">
        <v>445</v>
      </c>
      <c r="B446" s="4" t="str">
        <f>HYPERLINK("http://product.dangdang.com/25120244.html", "好运先生 倒霉先生")</f>
        <v>好运先生 倒霉先生</v>
      </c>
      <c r="C446" t="s">
        <v>18</v>
      </c>
      <c r="D446" t="s">
        <v>246</v>
      </c>
      <c r="E446" t="s">
        <v>702</v>
      </c>
      <c r="F446" t="s">
        <v>1024</v>
      </c>
      <c r="G446" t="s">
        <v>933</v>
      </c>
      <c r="H446" t="s">
        <v>1193</v>
      </c>
      <c r="I446" t="s">
        <v>1216</v>
      </c>
    </row>
    <row r="447" spans="1:9">
      <c r="A447" s="1">
        <v>446</v>
      </c>
      <c r="B447" s="4" t="str">
        <f>HYPERLINK("http://product.dangdang.com/23497770.html", "想吃苹果的鼠小弟")</f>
        <v>想吃苹果的鼠小弟</v>
      </c>
      <c r="C447" t="s">
        <v>34</v>
      </c>
      <c r="D447" t="s">
        <v>202</v>
      </c>
      <c r="E447" t="s">
        <v>703</v>
      </c>
      <c r="F447" t="s">
        <v>1025</v>
      </c>
      <c r="G447" t="s">
        <v>1042</v>
      </c>
      <c r="H447" t="s">
        <v>1193</v>
      </c>
      <c r="I447" t="s">
        <v>1216</v>
      </c>
    </row>
    <row r="448" spans="1:9">
      <c r="A448" s="1">
        <v>447</v>
      </c>
      <c r="B448" s="4" t="str">
        <f>HYPERLINK("http://product.dangdang.com/25264142.html", "首先有一个苹果")</f>
        <v>首先有一个苹果</v>
      </c>
      <c r="C448" t="s">
        <v>186</v>
      </c>
      <c r="D448" t="s">
        <v>199</v>
      </c>
      <c r="E448" t="s">
        <v>499</v>
      </c>
      <c r="F448" t="s">
        <v>785</v>
      </c>
      <c r="G448" t="s">
        <v>1030</v>
      </c>
      <c r="H448" t="s">
        <v>1193</v>
      </c>
      <c r="I448" t="s">
        <v>1216</v>
      </c>
    </row>
    <row r="449" spans="1:9">
      <c r="A449" s="1">
        <v>448</v>
      </c>
      <c r="B449" s="4" t="str">
        <f>HYPERLINK("http://product.dangdang.com/25155947.html", "启发精选世界优秀畅销绘本：环游世界做苹果派 [3-7岁]")</f>
        <v>启发精选世界优秀畅销绘本：环游世界做苹果派 [3-7岁]</v>
      </c>
      <c r="C449" t="s">
        <v>18</v>
      </c>
      <c r="D449" t="s">
        <v>205</v>
      </c>
      <c r="E449" t="s">
        <v>704</v>
      </c>
      <c r="F449" t="s">
        <v>785</v>
      </c>
      <c r="G449" t="s">
        <v>1030</v>
      </c>
      <c r="H449" t="s">
        <v>1193</v>
      </c>
      <c r="I449" t="s">
        <v>1216</v>
      </c>
    </row>
    <row r="450" spans="1:9">
      <c r="A450" s="1">
        <v>449</v>
      </c>
      <c r="B450" s="4" t="str">
        <f>HYPERLINK("http://product.dangdang.com/25227554.html", "蒙施爷爷讲故事双语典藏版第一辑（全11册）")</f>
        <v>蒙施爷爷讲故事双语典藏版第一辑（全11册）</v>
      </c>
      <c r="C450" t="s">
        <v>136</v>
      </c>
      <c r="D450" t="s">
        <v>211</v>
      </c>
      <c r="E450" t="s">
        <v>705</v>
      </c>
      <c r="F450" t="s">
        <v>1026</v>
      </c>
      <c r="G450" t="s">
        <v>1116</v>
      </c>
      <c r="H450" t="s">
        <v>1198</v>
      </c>
      <c r="I450" t="s">
        <v>1216</v>
      </c>
    </row>
    <row r="451" spans="1:9">
      <c r="A451" s="1">
        <v>450</v>
      </c>
      <c r="B451" s="4" t="str">
        <f>HYPERLINK("http://product.dangdang.com/25086661.html", "新版・中国经典获奖童话:黑猫警长（彩色大字注音版 套装共5册）")</f>
        <v>新版・中国经典获奖童话:黑猫警长（彩色大字注音版 套装共5册）</v>
      </c>
      <c r="C451" t="s">
        <v>78</v>
      </c>
      <c r="D451" t="s">
        <v>254</v>
      </c>
      <c r="E451" t="s">
        <v>706</v>
      </c>
      <c r="F451" t="s">
        <v>1027</v>
      </c>
      <c r="G451" t="s">
        <v>807</v>
      </c>
      <c r="H451" t="s">
        <v>1191</v>
      </c>
      <c r="I451" t="s">
        <v>1217</v>
      </c>
    </row>
    <row r="452" spans="1:9">
      <c r="A452" s="1">
        <v>451</v>
      </c>
      <c r="B452" s="4" t="str">
        <f>HYPERLINK("http://product.dangdang.com/25345796.html", "穿越时空的奇幻之旅：不可思议的旅程 莎莎的石头（全4册）")</f>
        <v>穿越时空的奇幻之旅：不可思议的旅程 莎莎的石头（全4册）</v>
      </c>
      <c r="C452" t="s">
        <v>28</v>
      </c>
      <c r="D452" t="s">
        <v>196</v>
      </c>
      <c r="E452" t="s">
        <v>707</v>
      </c>
      <c r="F452" t="s">
        <v>1028</v>
      </c>
      <c r="G452" t="s">
        <v>1180</v>
      </c>
      <c r="H452" t="s">
        <v>1191</v>
      </c>
      <c r="I452" t="s">
        <v>1216</v>
      </c>
    </row>
    <row r="453" spans="1:9">
      <c r="A453" s="1">
        <v>452</v>
      </c>
      <c r="B453" s="4" t="str">
        <f>HYPERLINK("http://product.dangdang.com/25239155.html", "认识自己：我的第一套社交绘本（套装3册）")</f>
        <v>认识自己：我的第一套社交绘本（套装3册）</v>
      </c>
      <c r="C453" t="s">
        <v>21</v>
      </c>
      <c r="D453" t="s">
        <v>212</v>
      </c>
      <c r="E453" t="s">
        <v>708</v>
      </c>
      <c r="F453" t="s">
        <v>840</v>
      </c>
      <c r="G453" t="s">
        <v>1181</v>
      </c>
      <c r="H453" t="s">
        <v>1191</v>
      </c>
      <c r="I453" t="s">
        <v>1216</v>
      </c>
    </row>
    <row r="454" spans="1:9">
      <c r="A454" s="1">
        <v>453</v>
      </c>
      <c r="B454" s="4" t="str">
        <f>HYPERLINK("http://product.dangdang.com/25110996.html", "吃掉黑暗的怪兽")</f>
        <v>吃掉黑暗的怪兽</v>
      </c>
      <c r="C454" t="s">
        <v>187</v>
      </c>
      <c r="D454" t="s">
        <v>203</v>
      </c>
      <c r="E454" t="s">
        <v>709</v>
      </c>
      <c r="F454" t="s">
        <v>827</v>
      </c>
      <c r="G454" t="s">
        <v>1107</v>
      </c>
      <c r="H454" t="s">
        <v>1191</v>
      </c>
      <c r="I454" t="s">
        <v>1216</v>
      </c>
    </row>
    <row r="455" spans="1:9">
      <c r="A455" s="1">
        <v>454</v>
      </c>
      <c r="B455" s="4" t="str">
        <f>HYPERLINK("http://product.dangdang.com/24221443.html", "海豚绘本花园经典畅销经典系列：爱在身边（精装全5册）")</f>
        <v>海豚绘本花园经典畅销经典系列：爱在身边（精装全5册）</v>
      </c>
      <c r="C455" t="s">
        <v>54</v>
      </c>
      <c r="D455" t="s">
        <v>224</v>
      </c>
      <c r="E455" t="s">
        <v>710</v>
      </c>
      <c r="F455" t="s">
        <v>1029</v>
      </c>
      <c r="G455" t="s">
        <v>1182</v>
      </c>
      <c r="H455" t="s">
        <v>1191</v>
      </c>
      <c r="I455" t="s">
        <v>1216</v>
      </c>
    </row>
    <row r="456" spans="1:9">
      <c r="A456" s="1">
        <v>455</v>
      </c>
      <c r="B456" s="4" t="str">
        <f>HYPERLINK("http://product.dangdang.com/24144984.html", "你是我最好的朋友(全10册)")</f>
        <v>你是我最好的朋友(全10册)</v>
      </c>
      <c r="C456" t="s">
        <v>188</v>
      </c>
      <c r="D456" t="s">
        <v>197</v>
      </c>
      <c r="E456" t="s">
        <v>711</v>
      </c>
      <c r="F456" t="s">
        <v>1030</v>
      </c>
      <c r="G456" t="s">
        <v>821</v>
      </c>
      <c r="H456" t="s">
        <v>1214</v>
      </c>
      <c r="I456" t="s">
        <v>1216</v>
      </c>
    </row>
    <row r="457" spans="1:9">
      <c r="A457" s="1">
        <v>456</v>
      </c>
      <c r="B457" s="4" t="str">
        <f>HYPERLINK("http://product.dangdang.com/25230517.html", "小狐狸买手套")</f>
        <v>小狐狸买手套</v>
      </c>
      <c r="C457" t="s">
        <v>50</v>
      </c>
      <c r="D457" t="s">
        <v>232</v>
      </c>
      <c r="E457" t="s">
        <v>712</v>
      </c>
      <c r="F457" t="s">
        <v>870</v>
      </c>
      <c r="G457" t="s">
        <v>1107</v>
      </c>
      <c r="H457" t="s">
        <v>1193</v>
      </c>
      <c r="I457" t="s">
        <v>1219</v>
      </c>
    </row>
    <row r="458" spans="1:9">
      <c r="A458" s="1">
        <v>457</v>
      </c>
      <c r="B458" s="4" t="str">
        <f>HYPERLINK("http://product.dangdang.com/25278600.html", "石头剪刀布传奇（精装）3-6岁正向竞争观启蒙书：开心第一，比赛第二！孩子们会一边读一边笑！快乐参与竞争的重要一课")</f>
        <v>石头剪刀布传奇（精装）3-6岁正向竞争观启蒙书：开心第一，比赛第二！孩子们会一边读一边笑！快乐参与竞争的重要一课</v>
      </c>
      <c r="C458" t="s">
        <v>30</v>
      </c>
      <c r="D458" t="s">
        <v>215</v>
      </c>
      <c r="E458" t="s">
        <v>713</v>
      </c>
      <c r="F458" t="s">
        <v>854</v>
      </c>
      <c r="G458" t="s">
        <v>1183</v>
      </c>
      <c r="H458" t="s">
        <v>1193</v>
      </c>
      <c r="I458" t="s">
        <v>1216</v>
      </c>
    </row>
    <row r="459" spans="1:9">
      <c r="A459" s="1">
        <v>458</v>
      </c>
      <c r="B459" s="4" t="str">
        <f>HYPERLINK("http://product.dangdang.com/23604472.html", "我妈妈上班去了")</f>
        <v>我妈妈上班去了</v>
      </c>
      <c r="C459" t="s">
        <v>26</v>
      </c>
      <c r="D459" t="s">
        <v>196</v>
      </c>
      <c r="E459" t="s">
        <v>714</v>
      </c>
      <c r="F459" t="s">
        <v>1031</v>
      </c>
      <c r="G459" t="s">
        <v>863</v>
      </c>
      <c r="H459" t="s">
        <v>1192</v>
      </c>
      <c r="I459" t="s">
        <v>1216</v>
      </c>
    </row>
    <row r="460" spans="1:9">
      <c r="A460" s="1">
        <v>459</v>
      </c>
      <c r="B460" s="4" t="str">
        <f>HYPERLINK("http://product.dangdang.com/25070174.html", "阿秋和阿狐")</f>
        <v>阿秋和阿狐</v>
      </c>
      <c r="C460" t="s">
        <v>54</v>
      </c>
      <c r="D460" t="s">
        <v>202</v>
      </c>
      <c r="E460" t="s">
        <v>715</v>
      </c>
      <c r="F460" t="s">
        <v>842</v>
      </c>
      <c r="G460" t="s">
        <v>888</v>
      </c>
      <c r="H460" t="s">
        <v>1193</v>
      </c>
      <c r="I460" t="s">
        <v>1216</v>
      </c>
    </row>
    <row r="461" spans="1:9">
      <c r="A461" s="1">
        <v>460</v>
      </c>
      <c r="B461" s="4" t="str">
        <f>HYPERLINK("http://product.dangdang.com/25312478.html", "（新版）100层的房子")</f>
        <v>（新版）100层的房子</v>
      </c>
      <c r="C461" t="s">
        <v>41</v>
      </c>
      <c r="D461" t="s">
        <v>208</v>
      </c>
      <c r="E461" t="s">
        <v>316</v>
      </c>
      <c r="F461" t="s">
        <v>992</v>
      </c>
      <c r="G461" t="s">
        <v>869</v>
      </c>
      <c r="H461" t="s">
        <v>1195</v>
      </c>
      <c r="I461" t="s">
        <v>1216</v>
      </c>
    </row>
    <row r="462" spans="1:9">
      <c r="A462" s="1">
        <v>461</v>
      </c>
      <c r="B462" s="4" t="str">
        <f>HYPERLINK("http://product.dangdang.com/25251686.html", "耕林童书馆：1999年6月29日 （想象力比知识更重要）")</f>
        <v>耕林童书馆：1999年6月29日 （想象力比知识更重要）</v>
      </c>
      <c r="C462" t="s">
        <v>19</v>
      </c>
      <c r="D462" t="s">
        <v>243</v>
      </c>
      <c r="E462" t="s">
        <v>716</v>
      </c>
      <c r="F462" t="s">
        <v>882</v>
      </c>
      <c r="G462" t="s">
        <v>1118</v>
      </c>
      <c r="H462" t="s">
        <v>1193</v>
      </c>
      <c r="I462" t="s">
        <v>1216</v>
      </c>
    </row>
    <row r="463" spans="1:9">
      <c r="A463" s="1">
        <v>462</v>
      </c>
      <c r="B463" s="4" t="str">
        <f>HYPERLINK("http://product.dangdang.com/20652142.html", "讨厌黑夜的席奶奶")</f>
        <v>讨厌黑夜的席奶奶</v>
      </c>
      <c r="C463" t="s">
        <v>164</v>
      </c>
      <c r="D463" t="s">
        <v>205</v>
      </c>
      <c r="E463" t="s">
        <v>717</v>
      </c>
      <c r="F463" t="s">
        <v>1032</v>
      </c>
      <c r="G463" t="s">
        <v>1184</v>
      </c>
      <c r="H463" t="s">
        <v>1193</v>
      </c>
      <c r="I463" t="s">
        <v>1216</v>
      </c>
    </row>
    <row r="464" spans="1:9">
      <c r="A464" s="1">
        <v>463</v>
      </c>
      <c r="B464" s="4" t="str">
        <f>HYPERLINK("http://product.dangdang.com/23497146.html", "好消息坏消息")</f>
        <v>好消息坏消息</v>
      </c>
      <c r="C464" t="s">
        <v>34</v>
      </c>
      <c r="D464" t="s">
        <v>275</v>
      </c>
      <c r="E464" t="s">
        <v>718</v>
      </c>
      <c r="F464" t="s">
        <v>814</v>
      </c>
      <c r="G464" t="s">
        <v>1075</v>
      </c>
      <c r="H464" t="s">
        <v>1194</v>
      </c>
      <c r="I464" t="s">
        <v>1216</v>
      </c>
    </row>
    <row r="465" spans="1:9">
      <c r="A465" s="1">
        <v>464</v>
      </c>
      <c r="B465" s="4" t="str">
        <f>HYPERLINK("http://product.dangdang.com/25098061.html", "迪士尼暖暖绘本屋 冰雪奇缘（5册）")</f>
        <v>迪士尼暖暖绘本屋 冰雪奇缘（5册）</v>
      </c>
      <c r="C465" t="s">
        <v>54</v>
      </c>
      <c r="D465" t="s">
        <v>201</v>
      </c>
      <c r="E465" t="s">
        <v>719</v>
      </c>
      <c r="F465" t="s">
        <v>1033</v>
      </c>
      <c r="G465" t="s">
        <v>1037</v>
      </c>
      <c r="H465" t="s">
        <v>1191</v>
      </c>
      <c r="I465" t="s">
        <v>1216</v>
      </c>
    </row>
    <row r="466" spans="1:9">
      <c r="A466" s="1">
        <v>465</v>
      </c>
      <c r="B466" s="4" t="str">
        <f>HYPERLINK("http://product.dangdang.com/23462458.html", "千万别去当海盗")</f>
        <v>千万别去当海盗</v>
      </c>
      <c r="C466" t="s">
        <v>99</v>
      </c>
      <c r="D466" t="s">
        <v>203</v>
      </c>
      <c r="E466" t="s">
        <v>720</v>
      </c>
      <c r="F466" t="s">
        <v>915</v>
      </c>
      <c r="G466" t="s">
        <v>969</v>
      </c>
      <c r="H466" t="s">
        <v>1193</v>
      </c>
      <c r="I466" t="s">
        <v>1216</v>
      </c>
    </row>
    <row r="467" spans="1:9">
      <c r="A467" s="1">
        <v>466</v>
      </c>
      <c r="B467" s="4" t="str">
        <f>HYPERLINK("http://product.dangdang.com/25251694.html", "凯迪克银奖绘本：7号梦工厂――清华附小推荐经典儿童绘本！")</f>
        <v>凯迪克银奖绘本：7号梦工厂――清华附小推荐经典儿童绘本！</v>
      </c>
      <c r="C467" t="s">
        <v>19</v>
      </c>
      <c r="D467" t="s">
        <v>243</v>
      </c>
      <c r="E467" t="s">
        <v>716</v>
      </c>
      <c r="F467" t="s">
        <v>890</v>
      </c>
      <c r="G467" t="s">
        <v>952</v>
      </c>
      <c r="H467" t="s">
        <v>1193</v>
      </c>
      <c r="I467" t="s">
        <v>1216</v>
      </c>
    </row>
    <row r="468" spans="1:9">
      <c r="A468" s="1">
        <v>467</v>
      </c>
      <c r="B468" s="4" t="str">
        <f>HYPERLINK("http://product.dangdang.com/25176398.html", "五味太郎经典创意绘本（套装全6册）")</f>
        <v>五味太郎经典创意绘本（套装全6册）</v>
      </c>
      <c r="C468" t="s">
        <v>18</v>
      </c>
      <c r="D468" t="s">
        <v>229</v>
      </c>
      <c r="E468" t="s">
        <v>721</v>
      </c>
      <c r="F468" t="s">
        <v>1034</v>
      </c>
      <c r="G468" t="s">
        <v>1185</v>
      </c>
      <c r="H468" t="s">
        <v>1191</v>
      </c>
      <c r="I468" t="s">
        <v>1216</v>
      </c>
    </row>
    <row r="469" spans="1:9">
      <c r="A469" s="1">
        <v>468</v>
      </c>
      <c r="B469" s="4" t="str">
        <f>HYPERLINK("http://product.dangdang.com/20565188.html", "信谊世界精选图画书・生气汤")</f>
        <v>信谊世界精选图画书・生气汤</v>
      </c>
      <c r="C469" t="s">
        <v>120</v>
      </c>
      <c r="D469" t="s">
        <v>214</v>
      </c>
      <c r="E469" t="s">
        <v>722</v>
      </c>
      <c r="F469" t="s">
        <v>881</v>
      </c>
      <c r="G469" t="s">
        <v>1075</v>
      </c>
      <c r="H469" t="s">
        <v>1208</v>
      </c>
      <c r="I469" t="s">
        <v>1216</v>
      </c>
    </row>
    <row r="470" spans="1:9">
      <c r="A470" s="1">
        <v>469</v>
      </c>
      <c r="B470" s="4" t="str">
        <f>HYPERLINK("http://product.dangdang.com/25246849.html", "中国绘本：白蛇传+牛郎织女+李逵闹东京+少年将军岳云（套装4册）")</f>
        <v>中国绘本：白蛇传+牛郎织女+李逵闹东京+少年将军岳云（套装4册）</v>
      </c>
      <c r="C470" t="s">
        <v>189</v>
      </c>
      <c r="D470" t="s">
        <v>212</v>
      </c>
      <c r="E470" t="s">
        <v>723</v>
      </c>
      <c r="F470" t="s">
        <v>1016</v>
      </c>
      <c r="G470" t="s">
        <v>1175</v>
      </c>
      <c r="H470" t="s">
        <v>1191</v>
      </c>
      <c r="I470" t="s">
        <v>1217</v>
      </c>
    </row>
    <row r="471" spans="1:9">
      <c r="A471" s="1">
        <v>470</v>
      </c>
      <c r="B471" s="4" t="str">
        <f>HYPERLINK("http://product.dangdang.com/23394358.html", "如果你想当总统……")</f>
        <v>如果你想当总统……</v>
      </c>
      <c r="C471" t="s">
        <v>31</v>
      </c>
      <c r="D471" t="s">
        <v>203</v>
      </c>
      <c r="E471" t="s">
        <v>724</v>
      </c>
      <c r="F471" t="s">
        <v>842</v>
      </c>
      <c r="G471" t="s">
        <v>888</v>
      </c>
      <c r="H471" t="s">
        <v>1193</v>
      </c>
      <c r="I471" t="s">
        <v>1216</v>
      </c>
    </row>
    <row r="472" spans="1:9">
      <c r="A472" s="1">
        <v>471</v>
      </c>
      <c r="B472" s="4" t="str">
        <f>HYPERLINK("http://product.dangdang.com/25173554.html", "奥利弗 杰夫斯精选图画书：独一无二的小不点&amp;摘星星的孩子")</f>
        <v>奥利弗 杰夫斯精选图画书：独一无二的小不点&amp;摘星星的孩子</v>
      </c>
      <c r="C472" t="s">
        <v>190</v>
      </c>
      <c r="D472" t="s">
        <v>229</v>
      </c>
      <c r="E472" t="s">
        <v>725</v>
      </c>
      <c r="F472" t="s">
        <v>1035</v>
      </c>
      <c r="G472" t="s">
        <v>804</v>
      </c>
      <c r="H472" t="s">
        <v>1191</v>
      </c>
      <c r="I472" t="s">
        <v>1216</v>
      </c>
    </row>
    <row r="473" spans="1:9">
      <c r="A473" s="1">
        <v>472</v>
      </c>
      <c r="B473" s="4" t="str">
        <f>HYPERLINK("http://product.dangdang.com/23464322.html", "小真的长头发")</f>
        <v>小真的长头发</v>
      </c>
      <c r="C473" t="s">
        <v>99</v>
      </c>
      <c r="D473" t="s">
        <v>203</v>
      </c>
      <c r="E473" t="s">
        <v>726</v>
      </c>
      <c r="F473" t="s">
        <v>857</v>
      </c>
      <c r="G473" t="s">
        <v>1108</v>
      </c>
      <c r="H473" t="s">
        <v>1193</v>
      </c>
      <c r="I473" t="s">
        <v>1219</v>
      </c>
    </row>
    <row r="474" spans="1:9">
      <c r="A474" s="1">
        <v>473</v>
      </c>
      <c r="B474" s="4" t="str">
        <f>HYPERLINK("http://product.dangdang.com/25164561.html", "儿童情绪管理与性格培养绘本--不怕犯错再试试：在错误中学会成长")</f>
        <v>儿童情绪管理与性格培养绘本--不怕犯错再试试：在错误中学会成长</v>
      </c>
      <c r="C474" t="s">
        <v>40</v>
      </c>
      <c r="D474" t="s">
        <v>244</v>
      </c>
      <c r="E474" t="s">
        <v>727</v>
      </c>
      <c r="F474" t="s">
        <v>839</v>
      </c>
      <c r="G474" t="s">
        <v>770</v>
      </c>
      <c r="H474" t="s">
        <v>1193</v>
      </c>
      <c r="I474" t="s">
        <v>1216</v>
      </c>
    </row>
    <row r="475" spans="1:9">
      <c r="A475" s="1">
        <v>474</v>
      </c>
      <c r="B475" s="4" t="str">
        <f>HYPERLINK("http://product.dangdang.com/25219366.html", "小鸡球球生命友情系列图画书：全2册（新版）")</f>
        <v>小鸡球球生命友情系列图画书：全2册（新版）</v>
      </c>
      <c r="C475" t="s">
        <v>191</v>
      </c>
      <c r="D475" t="s">
        <v>217</v>
      </c>
      <c r="E475" t="s">
        <v>728</v>
      </c>
      <c r="F475" t="s">
        <v>897</v>
      </c>
      <c r="G475" t="s">
        <v>880</v>
      </c>
      <c r="H475" t="s">
        <v>1192</v>
      </c>
      <c r="I475" t="s">
        <v>1216</v>
      </c>
    </row>
    <row r="476" spans="1:9">
      <c r="A476" s="1">
        <v>475</v>
      </c>
      <c r="B476" s="4" t="str">
        <f>HYPERLINK("http://product.dangdang.com/23950902.html", "相信自己能做到 亲子成长系列绘本（全7册）")</f>
        <v>相信自己能做到 亲子成长系列绘本（全7册）</v>
      </c>
      <c r="C476" t="s">
        <v>66</v>
      </c>
      <c r="D476" t="s">
        <v>250</v>
      </c>
      <c r="E476" t="s">
        <v>729</v>
      </c>
      <c r="F476" t="s">
        <v>1036</v>
      </c>
      <c r="G476" t="s">
        <v>1114</v>
      </c>
      <c r="H476" t="s">
        <v>1192</v>
      </c>
      <c r="I476" t="s">
        <v>1216</v>
      </c>
    </row>
    <row r="477" spans="1:9">
      <c r="A477" s="1">
        <v>476</v>
      </c>
      <c r="B477" s="4" t="str">
        <f>HYPERLINK("http://product.dangdang.com/23834262.html", "你千万别上当啊")</f>
        <v>你千万别上当啊</v>
      </c>
      <c r="C477" t="s">
        <v>90</v>
      </c>
      <c r="D477" t="s">
        <v>196</v>
      </c>
      <c r="E477" t="s">
        <v>730</v>
      </c>
      <c r="F477" t="s">
        <v>995</v>
      </c>
      <c r="G477" t="s">
        <v>969</v>
      </c>
      <c r="H477" t="s">
        <v>1198</v>
      </c>
      <c r="I477" t="s">
        <v>1216</v>
      </c>
    </row>
    <row r="478" spans="1:9">
      <c r="A478" s="1">
        <v>477</v>
      </c>
      <c r="B478" s="4" t="str">
        <f>HYPERLINK("http://product.dangdang.com/20663331.html", "狐狸村传奇（全八册）")</f>
        <v>狐狸村传奇（全八册）</v>
      </c>
      <c r="C478" t="s">
        <v>85</v>
      </c>
      <c r="E478" t="s">
        <v>731</v>
      </c>
      <c r="F478" t="s">
        <v>1037</v>
      </c>
      <c r="G478" t="s">
        <v>821</v>
      </c>
      <c r="H478" t="s">
        <v>1191</v>
      </c>
      <c r="I478" t="s">
        <v>1216</v>
      </c>
    </row>
    <row r="479" spans="1:9">
      <c r="A479" s="1">
        <v>478</v>
      </c>
      <c r="B479" s="4" t="str">
        <f>HYPERLINK("http://product.dangdang.com/25189699.html", "迪士尼大电影官方绘本：寻梦环游记")</f>
        <v>迪士尼大电影官方绘本：寻梦环游记</v>
      </c>
      <c r="C479" t="s">
        <v>192</v>
      </c>
      <c r="D479" t="s">
        <v>201</v>
      </c>
      <c r="E479" t="s">
        <v>732</v>
      </c>
      <c r="F479" t="s">
        <v>857</v>
      </c>
      <c r="G479" t="s">
        <v>1108</v>
      </c>
      <c r="H479" t="s">
        <v>1193</v>
      </c>
      <c r="I479" t="s">
        <v>1216</v>
      </c>
    </row>
    <row r="480" spans="1:9">
      <c r="A480" s="1">
        <v>479</v>
      </c>
      <c r="B480" s="4" t="str">
        <f>HYPERLINK("http://product.dangdang.com/25305325.html", "生命的故事（2018版 凯迪克大奖得主，维吉尼亚・李・伯顿之作）")</f>
        <v>生命的故事（2018版 凯迪克大奖得主，维吉尼亚・李・伯顿之作）</v>
      </c>
      <c r="C480" t="s">
        <v>85</v>
      </c>
      <c r="D480" t="s">
        <v>199</v>
      </c>
      <c r="E480" t="s">
        <v>733</v>
      </c>
      <c r="F480" t="s">
        <v>1038</v>
      </c>
      <c r="G480" t="s">
        <v>1155</v>
      </c>
      <c r="H480" t="s">
        <v>1193</v>
      </c>
      <c r="I480" t="s">
        <v>1216</v>
      </c>
    </row>
    <row r="481" spans="1:9">
      <c r="A481" s="1">
        <v>480</v>
      </c>
      <c r="B481" s="4" t="str">
        <f>HYPERLINK("http://product.dangdang.com/20478865.html", "信谊世界精选图画书・阿力的红斗篷")</f>
        <v>信谊世界精选图画书・阿力的红斗篷</v>
      </c>
      <c r="C481" t="s">
        <v>120</v>
      </c>
      <c r="D481" t="s">
        <v>214</v>
      </c>
      <c r="E481" t="s">
        <v>734</v>
      </c>
      <c r="F481" t="s">
        <v>1039</v>
      </c>
      <c r="G481" t="s">
        <v>1186</v>
      </c>
      <c r="H481" t="s">
        <v>1208</v>
      </c>
      <c r="I481" t="s">
        <v>1216</v>
      </c>
    </row>
    <row r="482" spans="1:9">
      <c r="A482" s="1">
        <v>481</v>
      </c>
      <c r="B482" s="4" t="str">
        <f>HYPERLINK("http://product.dangdang.com/23697938.html", "呀！屁股")</f>
        <v>呀！屁股</v>
      </c>
      <c r="C482" t="s">
        <v>59</v>
      </c>
      <c r="D482" t="s">
        <v>276</v>
      </c>
      <c r="E482" t="s">
        <v>735</v>
      </c>
      <c r="F482" t="s">
        <v>899</v>
      </c>
      <c r="G482" t="s">
        <v>1108</v>
      </c>
      <c r="H482" t="s">
        <v>1205</v>
      </c>
      <c r="I482" t="s">
        <v>1216</v>
      </c>
    </row>
    <row r="483" spans="1:9">
      <c r="A483" s="1">
        <v>482</v>
      </c>
      <c r="B483" s="4" t="str">
        <f>HYPERLINK("http://product.dangdang.com/25086319.html", "噗~噗~噗")</f>
        <v>噗~噗~噗</v>
      </c>
      <c r="C483" t="s">
        <v>110</v>
      </c>
      <c r="D483" t="s">
        <v>202</v>
      </c>
      <c r="E483" t="s">
        <v>736</v>
      </c>
      <c r="F483" t="s">
        <v>842</v>
      </c>
      <c r="G483" t="s">
        <v>888</v>
      </c>
      <c r="H483" t="s">
        <v>1193</v>
      </c>
      <c r="I483" t="s">
        <v>1216</v>
      </c>
    </row>
    <row r="484" spans="1:9">
      <c r="A484" s="1">
        <v>483</v>
      </c>
      <c r="B484" s="4" t="str">
        <f>HYPERLINK("http://product.dangdang.com/25248012.html", "凯迪克金奖绘本：小猫咪追月亮 (漂流瓶绘本馆)")</f>
        <v>凯迪克金奖绘本：小猫咪追月亮 (漂流瓶绘本馆)</v>
      </c>
      <c r="C484" t="s">
        <v>50</v>
      </c>
      <c r="D484" t="s">
        <v>214</v>
      </c>
      <c r="E484" t="s">
        <v>737</v>
      </c>
      <c r="F484" t="s">
        <v>890</v>
      </c>
      <c r="G484" t="s">
        <v>952</v>
      </c>
      <c r="H484" t="s">
        <v>1193</v>
      </c>
      <c r="I484" t="s">
        <v>1216</v>
      </c>
    </row>
    <row r="485" spans="1:9">
      <c r="A485" s="1">
        <v>484</v>
      </c>
      <c r="B485" s="4" t="str">
        <f>HYPERLINK("http://product.dangdang.com/23801202.html", "花婆婆・方素珍 原创绘本馆：妈妈心・妈妈树")</f>
        <v>花婆婆・方素珍 原创绘本馆：妈妈心・妈妈树</v>
      </c>
      <c r="C485" t="s">
        <v>93</v>
      </c>
      <c r="D485" t="s">
        <v>245</v>
      </c>
      <c r="E485" t="s">
        <v>738</v>
      </c>
      <c r="F485" t="s">
        <v>1025</v>
      </c>
      <c r="G485" t="s">
        <v>863</v>
      </c>
      <c r="H485" t="s">
        <v>1191</v>
      </c>
      <c r="I485" t="s">
        <v>1217</v>
      </c>
    </row>
    <row r="486" spans="1:9">
      <c r="A486" s="1">
        <v>485</v>
      </c>
      <c r="B486" s="4" t="str">
        <f>HYPERLINK("http://product.dangdang.com/20745959.html", "晴朗的一天")</f>
        <v>晴朗的一天</v>
      </c>
      <c r="C486" t="s">
        <v>177</v>
      </c>
      <c r="D486" t="s">
        <v>205</v>
      </c>
      <c r="E486" t="s">
        <v>739</v>
      </c>
      <c r="F486" t="s">
        <v>857</v>
      </c>
      <c r="G486" t="s">
        <v>1108</v>
      </c>
      <c r="H486" t="s">
        <v>1193</v>
      </c>
      <c r="I486" t="s">
        <v>1216</v>
      </c>
    </row>
    <row r="487" spans="1:9">
      <c r="A487" s="1">
        <v>486</v>
      </c>
      <c r="B487" s="4" t="str">
        <f>HYPERLINK("http://product.dangdang.com/25212006.html", "派老头和捣乱猫的开心故事(共9册)")</f>
        <v>派老头和捣乱猫的开心故事(共9册)</v>
      </c>
      <c r="C487" t="s">
        <v>19</v>
      </c>
      <c r="D487" t="s">
        <v>269</v>
      </c>
      <c r="E487" t="s">
        <v>740</v>
      </c>
      <c r="F487" t="s">
        <v>1040</v>
      </c>
      <c r="G487" t="s">
        <v>1053</v>
      </c>
      <c r="H487" t="s">
        <v>1192</v>
      </c>
      <c r="I487" t="s">
        <v>1216</v>
      </c>
    </row>
    <row r="488" spans="1:9">
      <c r="A488" s="1">
        <v>487</v>
      </c>
      <c r="B488" s="4" t="str">
        <f>HYPERLINK("http://product.dangdang.com/23591142.html", "小莲游莫奈花园系列绘本")</f>
        <v>小莲游莫奈花园系列绘本</v>
      </c>
      <c r="C488" t="s">
        <v>153</v>
      </c>
      <c r="D488" t="s">
        <v>277</v>
      </c>
      <c r="E488" t="s">
        <v>741</v>
      </c>
      <c r="F488" t="s">
        <v>1041</v>
      </c>
      <c r="G488" t="s">
        <v>1000</v>
      </c>
      <c r="H488" t="s">
        <v>1191</v>
      </c>
      <c r="I488" t="s">
        <v>1216</v>
      </c>
    </row>
    <row r="489" spans="1:9">
      <c r="A489" s="1">
        <v>488</v>
      </c>
      <c r="B489" s="4" t="str">
        <f>HYPERLINK("http://product.dangdang.com/22791382.html", "吃书的狐狸")</f>
        <v>吃书的狐狸</v>
      </c>
      <c r="C489" t="s">
        <v>65</v>
      </c>
      <c r="D489" t="s">
        <v>208</v>
      </c>
      <c r="E489" t="s">
        <v>742</v>
      </c>
      <c r="F489" t="s">
        <v>954</v>
      </c>
      <c r="G489" t="s">
        <v>1126</v>
      </c>
      <c r="H489" t="s">
        <v>1193</v>
      </c>
      <c r="I489" t="s">
        <v>1216</v>
      </c>
    </row>
    <row r="490" spans="1:9">
      <c r="A490" s="1">
        <v>489</v>
      </c>
      <c r="B490" s="4" t="str">
        <f>HYPERLINK("http://product.dangdang.com/25173037.html", "别烦我！ 麦克米伦世纪 2017年凯迪克银奖作品")</f>
        <v>别烦我！ 麦克米伦世纪 2017年凯迪克银奖作品</v>
      </c>
      <c r="C490" t="s">
        <v>40</v>
      </c>
      <c r="D490" t="s">
        <v>213</v>
      </c>
      <c r="E490" t="s">
        <v>743</v>
      </c>
      <c r="F490" t="s">
        <v>885</v>
      </c>
      <c r="G490" t="s">
        <v>1120</v>
      </c>
      <c r="H490" t="s">
        <v>1193</v>
      </c>
      <c r="I490" t="s">
        <v>1216</v>
      </c>
    </row>
    <row r="491" spans="1:9">
      <c r="A491" s="1">
        <v>490</v>
      </c>
      <c r="B491" s="4" t="str">
        <f>HYPERLINK("http://product.dangdang.com/25341157.html", "小红书（全2册）")</f>
        <v>小红书（全2册）</v>
      </c>
      <c r="C491" t="s">
        <v>146</v>
      </c>
      <c r="D491" t="s">
        <v>197</v>
      </c>
      <c r="E491" t="s">
        <v>744</v>
      </c>
      <c r="F491" t="s">
        <v>1042</v>
      </c>
      <c r="G491" t="s">
        <v>1187</v>
      </c>
      <c r="H491" t="s">
        <v>1192</v>
      </c>
      <c r="I491" t="s">
        <v>1216</v>
      </c>
    </row>
    <row r="492" spans="1:9">
      <c r="A492" s="1">
        <v>491</v>
      </c>
      <c r="B492" s="4" t="str">
        <f>HYPERLINK("http://product.dangdang.com/25225867.html", "信谊世界精选图画书・小蓝和小黄")</f>
        <v>信谊世界精选图画书・小蓝和小黄</v>
      </c>
      <c r="C492" t="s">
        <v>193</v>
      </c>
      <c r="D492" t="s">
        <v>214</v>
      </c>
      <c r="E492" t="s">
        <v>745</v>
      </c>
      <c r="F492" t="s">
        <v>965</v>
      </c>
      <c r="G492" t="s">
        <v>878</v>
      </c>
      <c r="H492" t="s">
        <v>1208</v>
      </c>
      <c r="I492" t="s">
        <v>1216</v>
      </c>
    </row>
    <row r="493" spans="1:9">
      <c r="A493" s="1">
        <v>492</v>
      </c>
      <c r="B493" s="4" t="str">
        <f>HYPERLINK("http://product.dangdang.com/25165397.html", "100个圣诞老人（套装 全2册）")</f>
        <v>100个圣诞老人（套装 全2册）</v>
      </c>
      <c r="C493" t="s">
        <v>147</v>
      </c>
      <c r="D493" t="s">
        <v>198</v>
      </c>
      <c r="E493" t="s">
        <v>746</v>
      </c>
      <c r="F493" t="s">
        <v>770</v>
      </c>
      <c r="G493" t="s">
        <v>1058</v>
      </c>
      <c r="H493" t="s">
        <v>1191</v>
      </c>
      <c r="I493" t="s">
        <v>1216</v>
      </c>
    </row>
    <row r="494" spans="1:9">
      <c r="A494" s="1">
        <v>493</v>
      </c>
      <c r="B494" s="4" t="str">
        <f>HYPERLINK("http://product.dangdang.com/20599504.html", "我好担心")</f>
        <v>我好担心</v>
      </c>
      <c r="C494" t="s">
        <v>106</v>
      </c>
      <c r="D494" t="s">
        <v>205</v>
      </c>
      <c r="E494" t="s">
        <v>747</v>
      </c>
      <c r="F494" t="s">
        <v>857</v>
      </c>
      <c r="G494" t="s">
        <v>1108</v>
      </c>
      <c r="H494" t="s">
        <v>1193</v>
      </c>
      <c r="I494" t="s">
        <v>1216</v>
      </c>
    </row>
    <row r="495" spans="1:9">
      <c r="A495" s="1">
        <v>494</v>
      </c>
      <c r="B495" s="4" t="str">
        <f>HYPERLINK("http://product.dangdang.com/23617918.html", "开车出发 故事列车系列（全6册）")</f>
        <v>开车出发 故事列车系列（全6册）</v>
      </c>
      <c r="C495" t="s">
        <v>78</v>
      </c>
      <c r="D495" t="s">
        <v>199</v>
      </c>
      <c r="E495" t="s">
        <v>748</v>
      </c>
      <c r="F495" t="s">
        <v>892</v>
      </c>
      <c r="G495" t="s">
        <v>822</v>
      </c>
      <c r="H495" t="s">
        <v>1194</v>
      </c>
      <c r="I495" t="s">
        <v>1216</v>
      </c>
    </row>
    <row r="496" spans="1:9">
      <c r="A496" s="1">
        <v>495</v>
      </c>
      <c r="B496" s="4" t="str">
        <f>HYPERLINK("http://product.dangdang.com/25234052.html", "美国经典数学启蒙绘本（套装3册）")</f>
        <v>美国经典数学启蒙绘本（套装3册）</v>
      </c>
      <c r="C496" t="s">
        <v>70</v>
      </c>
      <c r="D496" t="s">
        <v>221</v>
      </c>
      <c r="E496" t="s">
        <v>749</v>
      </c>
      <c r="F496" t="s">
        <v>792</v>
      </c>
      <c r="G496" t="s">
        <v>953</v>
      </c>
      <c r="H496" t="s">
        <v>1193</v>
      </c>
      <c r="I496" t="s">
        <v>1216</v>
      </c>
    </row>
    <row r="497" spans="1:9">
      <c r="A497" s="1">
        <v>496</v>
      </c>
      <c r="B497" s="4" t="str">
        <f>HYPERLINK("http://product.dangdang.com/25350575.html", "别让伤害靠近你：帮孩子辨别、远离隐形伤害（套装5册）")</f>
        <v>别让伤害靠近你：帮孩子辨别、远离隐形伤害（套装5册）</v>
      </c>
      <c r="C497" t="s">
        <v>146</v>
      </c>
      <c r="D497" t="s">
        <v>212</v>
      </c>
      <c r="E497" t="s">
        <v>750</v>
      </c>
      <c r="F497" t="s">
        <v>949</v>
      </c>
      <c r="G497" t="s">
        <v>1147</v>
      </c>
      <c r="H497" t="s">
        <v>1193</v>
      </c>
      <c r="I497" t="s">
        <v>1216</v>
      </c>
    </row>
    <row r="498" spans="1:9">
      <c r="A498" s="1">
        <v>497</v>
      </c>
      <c r="B498" s="4" t="str">
        <f>HYPERLINK("http://product.dangdang.com/24143921.html", "逃家小兔")</f>
        <v>逃家小兔</v>
      </c>
      <c r="C498" t="s">
        <v>194</v>
      </c>
      <c r="D498" t="s">
        <v>196</v>
      </c>
      <c r="E498" t="s">
        <v>751</v>
      </c>
      <c r="F498" t="s">
        <v>995</v>
      </c>
      <c r="G498" t="s">
        <v>969</v>
      </c>
      <c r="H498" t="s">
        <v>1198</v>
      </c>
      <c r="I498" t="s">
        <v>1216</v>
      </c>
    </row>
    <row r="499" spans="1:9">
      <c r="A499" s="1">
        <v>498</v>
      </c>
      <c r="B499" s="4" t="str">
        <f>HYPERLINK("http://product.dangdang.com/25289522.html", "超人兔系列（平装10册，赠身高尺。来自法国、风靡世界的绘本，一套好玩、好笑、不板着脸孔说教的教育绘本）")</f>
        <v>超人兔系列（平装10册，赠身高尺。来自法国、风靡世界的绘本，一套好玩、好笑、不板着脸孔说教的教育绘本）</v>
      </c>
      <c r="C499" t="s">
        <v>195</v>
      </c>
      <c r="D499" t="s">
        <v>213</v>
      </c>
      <c r="E499" t="s">
        <v>752</v>
      </c>
      <c r="F499" t="s">
        <v>1043</v>
      </c>
      <c r="G499" t="s">
        <v>1188</v>
      </c>
      <c r="H499" t="s">
        <v>1193</v>
      </c>
      <c r="I499" t="s">
        <v>1216</v>
      </c>
    </row>
    <row r="500" spans="1:9">
      <c r="A500" s="1">
        <v>499</v>
      </c>
      <c r="B500" s="4" t="str">
        <f>HYPERLINK("http://product.dangdang.com/25290898.html", "谢尔・希尔弗斯坦经典作品集(套装共5册)2018年版")</f>
        <v>谢尔・希尔弗斯坦经典作品集(套装共5册)2018年版</v>
      </c>
      <c r="C500" t="s">
        <v>19</v>
      </c>
      <c r="D500" t="s">
        <v>232</v>
      </c>
      <c r="E500" t="s">
        <v>547</v>
      </c>
      <c r="F500" t="s">
        <v>1044</v>
      </c>
      <c r="G500" t="s">
        <v>1189</v>
      </c>
      <c r="H500" t="s">
        <v>1194</v>
      </c>
      <c r="I500" t="s">
        <v>1216</v>
      </c>
    </row>
    <row r="501" spans="1:9">
      <c r="A501" s="1">
        <v>500</v>
      </c>
      <c r="B501" s="4" t="s">
        <v>1215</v>
      </c>
      <c r="C501" t="s">
        <v>54</v>
      </c>
      <c r="D501" t="s">
        <v>202</v>
      </c>
      <c r="E501" t="s">
        <v>753</v>
      </c>
      <c r="F501" t="s">
        <v>839</v>
      </c>
      <c r="G501" t="s">
        <v>770</v>
      </c>
      <c r="H501" t="s">
        <v>1193</v>
      </c>
      <c r="I501" t="s">
        <v>1216</v>
      </c>
    </row>
  </sheetData>
  <phoneticPr fontId="3" type="noConversion"/>
  <hyperlinks>
    <hyperlink ref="B501" r:id="rId1" tooltip="第五个" display="http://product.dangdang.com/25076232.html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王远</cp:lastModifiedBy>
  <dcterms:created xsi:type="dcterms:W3CDTF">2019-11-08T09:31:09Z</dcterms:created>
  <dcterms:modified xsi:type="dcterms:W3CDTF">2019-11-11T03:43:02Z</dcterms:modified>
</cp:coreProperties>
</file>