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.E. UCLA" sheetId="1" state="visible" r:id="rId2"/>
    <sheet name="Caucasian UCLA" sheetId="2" state="visible" r:id="rId3"/>
    <sheet name="Persian-Databas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<sst xmlns="http://schemas.openxmlformats.org/spreadsheetml/2006/main" count="514" uniqueCount="35">
  <si>
    <t xml:space="preserve">DOB</t>
  </si>
  <si>
    <t xml:space="preserve">Ethnicity</t>
  </si>
  <si>
    <t xml:space="preserve">Sex</t>
  </si>
  <si>
    <t xml:space="preserve">Date of photo</t>
  </si>
  <si>
    <t xml:space="preserve">File Number</t>
  </si>
  <si>
    <t xml:space="preserve">MRD-1(R)</t>
  </si>
  <si>
    <t xml:space="preserve">PTB (R) </t>
  </si>
  <si>
    <t xml:space="preserve">TPS (R) </t>
  </si>
  <si>
    <t xml:space="preserve">MRD-1 (L) </t>
  </si>
  <si>
    <t xml:space="preserve">PTB (L)</t>
  </si>
  <si>
    <t xml:space="preserve">TPS (L) </t>
  </si>
  <si>
    <t xml:space="preserve">Age </t>
  </si>
  <si>
    <t xml:space="preserve">Diagnosis/Possible Pathology </t>
  </si>
  <si>
    <t xml:space="preserve">Middle eastern/Persian</t>
  </si>
  <si>
    <t xml:space="preserve">F</t>
  </si>
  <si>
    <t xml:space="preserve">Persian</t>
  </si>
  <si>
    <t xml:space="preserve">M</t>
  </si>
  <si>
    <t xml:space="preserve">Lower eyelid swelling, fluid accumulation early festoon </t>
  </si>
  <si>
    <t xml:space="preserve">Lower lid blepharoplasty for puffiness</t>
  </si>
  <si>
    <t xml:space="preserve">N/A</t>
  </si>
  <si>
    <t xml:space="preserve">Right lower eyelid ectrpoin/lower blephroplasty</t>
  </si>
  <si>
    <t xml:space="preserve">Right upper eyelid ptosis 2mm, medial more than lateral </t>
  </si>
  <si>
    <t xml:space="preserve">Lateral left dark scleral lesion </t>
  </si>
  <si>
    <t xml:space="preserve">Left lower eyelid xanthelasma</t>
  </si>
  <si>
    <t xml:space="preserve">Chronic blepharitis, substantial prominent eyes, right more than left with small maxilla and canthal dystopia with inferior displacement. </t>
  </si>
  <si>
    <t xml:space="preserve">Mild proptotic, diplopia in primary gaze</t>
  </si>
  <si>
    <t xml:space="preserve">MIddle eastern/Persian</t>
  </si>
  <si>
    <t xml:space="preserve">Strabismus</t>
  </si>
  <si>
    <t xml:space="preserve">Age</t>
  </si>
  <si>
    <t xml:space="preserve">Caucasian</t>
  </si>
  <si>
    <t xml:space="preserve">Left maxilla smaller and left orbit smaller and inferiorily displaced</t>
  </si>
  <si>
    <t xml:space="preserve">Orbicularis synkinesis, upper dermatochalasis and eyebrow ptosis</t>
  </si>
  <si>
    <t xml:space="preserve">Moderate upper eyelid ptosis right more than left </t>
  </si>
  <si>
    <t xml:space="preserve"> </t>
  </si>
  <si>
    <t xml:space="preserve">Image 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</si>
</sst>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7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pane xSplit="0" ySplit="1" topLeftCell="A50" activePane="bottomLeft" state="frozen"/>
      <selection pane="topLeft" activeCell="A1" activeCellId="0" sqref="A1"/>
      <selection pane="bottomLeft" activeCell="E31" activeCellId="0" sqref="E31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1.66"/>
    <col collapsed="false" customWidth="true" hidden="false" outlineLevel="0" max="4" min="4" style="0" width="17.83"/>
    <col collapsed="false" customWidth="true" hidden="false" outlineLevel="0" max="5" min="5" style="0" width="13.5"/>
    <col collapsed="false" customWidth="true" hidden="false" outlineLevel="0" max="11" min="11" style="0" width="11.66"/>
    <col collapsed="false" customWidth="true" hidden="false" outlineLevel="0" max="12" min="12" style="0" width="17.5"/>
    <col collapsed="false" customWidth="true" hidden="false" outlineLevel="0" max="13" min="13" style="0" width="51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1" t="n">
        <v>25689</v>
      </c>
      <c r="B2" s="0" t="s">
        <v>13</v>
      </c>
      <c r="C2" s="0" t="s">
        <v>14</v>
      </c>
      <c r="D2" s="1" t="n">
        <v>38113</v>
      </c>
      <c r="E2" s="2" t="n">
        <v>124251</v>
      </c>
      <c r="F2" s="0" t="n">
        <v>3.166</v>
      </c>
      <c r="G2" s="0" t="n">
        <v>13.626</v>
      </c>
      <c r="H2" s="0" t="n">
        <v>4.129</v>
      </c>
      <c r="I2" s="0" t="n">
        <v>3.372</v>
      </c>
      <c r="J2" s="0" t="n">
        <v>18.099</v>
      </c>
      <c r="K2" s="0" t="n">
        <v>4.198</v>
      </c>
      <c r="L2" s="0" t="n">
        <f aca="false">2003-1970</f>
        <v>33</v>
      </c>
    </row>
    <row r="3" customFormat="false" ht="15" hidden="false" customHeight="false" outlineLevel="0" collapsed="false">
      <c r="A3" s="1" t="n">
        <v>21693</v>
      </c>
      <c r="B3" s="0" t="s">
        <v>15</v>
      </c>
      <c r="C3" s="0" t="s">
        <v>14</v>
      </c>
      <c r="D3" s="1" t="n">
        <v>43578</v>
      </c>
      <c r="E3" s="0" t="n">
        <v>638848</v>
      </c>
      <c r="F3" s="0" t="n">
        <v>3.697</v>
      </c>
      <c r="G3" s="0" t="n">
        <v>14.454</v>
      </c>
      <c r="H3" s="0" t="n">
        <v>3.987</v>
      </c>
      <c r="I3" s="2" t="n">
        <v>3.489</v>
      </c>
      <c r="J3" s="2" t="n">
        <v>16.697</v>
      </c>
      <c r="K3" s="2" t="n">
        <v>5.317</v>
      </c>
      <c r="L3" s="0" t="n">
        <f aca="false">2018-1959</f>
        <v>59</v>
      </c>
    </row>
    <row r="4" customFormat="false" ht="15" hidden="false" customHeight="false" outlineLevel="0" collapsed="false">
      <c r="A4" s="1" t="n">
        <v>24777</v>
      </c>
      <c r="B4" s="0" t="s">
        <v>15</v>
      </c>
      <c r="C4" s="0" t="s">
        <v>14</v>
      </c>
      <c r="D4" s="1" t="n">
        <v>42719</v>
      </c>
      <c r="E4" s="0" t="n">
        <v>576561</v>
      </c>
      <c r="F4" s="0" t="n">
        <v>3.373</v>
      </c>
      <c r="G4" s="0" t="n">
        <v>15.997</v>
      </c>
      <c r="H4" s="0" t="n">
        <v>6.09</v>
      </c>
      <c r="I4" s="2" t="n">
        <v>3.521</v>
      </c>
      <c r="J4" s="2" t="n">
        <v>14.781</v>
      </c>
      <c r="K4" s="2" t="n">
        <v>6.344</v>
      </c>
      <c r="L4" s="0" t="n">
        <f aca="false">2016-1967</f>
        <v>49</v>
      </c>
    </row>
    <row r="5" customFormat="false" ht="15" hidden="false" customHeight="false" outlineLevel="0" collapsed="false">
      <c r="A5" s="1" t="n">
        <v>26659</v>
      </c>
      <c r="B5" s="0" t="s">
        <v>13</v>
      </c>
      <c r="C5" s="0" t="s">
        <v>14</v>
      </c>
      <c r="D5" s="1" t="n">
        <v>39225</v>
      </c>
      <c r="E5" s="0" t="n">
        <v>267936</v>
      </c>
      <c r="F5" s="0" t="n">
        <v>3.202</v>
      </c>
      <c r="G5" s="0" t="n">
        <v>12.009</v>
      </c>
      <c r="H5" s="0" t="n">
        <v>4.653</v>
      </c>
      <c r="I5" s="0" t="n">
        <v>3.139</v>
      </c>
      <c r="J5" s="0" t="n">
        <v>13.23</v>
      </c>
      <c r="K5" s="0" t="n">
        <v>4.077</v>
      </c>
      <c r="L5" s="0" t="n">
        <f aca="false">2006-1972</f>
        <v>34</v>
      </c>
    </row>
    <row r="6" customFormat="false" ht="15" hidden="false" customHeight="false" outlineLevel="0" collapsed="false">
      <c r="A6" s="1" t="n">
        <v>24814</v>
      </c>
      <c r="B6" s="0" t="s">
        <v>15</v>
      </c>
      <c r="C6" s="0" t="s">
        <v>16</v>
      </c>
      <c r="D6" s="1" t="n">
        <v>37413</v>
      </c>
      <c r="E6" s="2" t="n">
        <v>162002</v>
      </c>
      <c r="F6" s="2" t="n">
        <v>3.019</v>
      </c>
      <c r="G6" s="2" t="n">
        <v>14.636</v>
      </c>
      <c r="H6" s="2" t="n">
        <v>4.708</v>
      </c>
      <c r="I6" s="2" t="n">
        <v>2.917</v>
      </c>
      <c r="J6" s="2" t="n">
        <v>15.071</v>
      </c>
      <c r="K6" s="2" t="n">
        <v>4.862</v>
      </c>
      <c r="L6" s="0" t="n">
        <f aca="false">2001-1966</f>
        <v>35</v>
      </c>
    </row>
    <row r="7" customFormat="false" ht="15" hidden="false" customHeight="false" outlineLevel="0" collapsed="false">
      <c r="A7" s="1" t="n">
        <v>27536</v>
      </c>
      <c r="B7" s="0" t="s">
        <v>13</v>
      </c>
      <c r="C7" s="0" t="s">
        <v>14</v>
      </c>
      <c r="D7" s="1" t="n">
        <v>42705</v>
      </c>
      <c r="E7" s="0" t="n">
        <v>575475</v>
      </c>
      <c r="F7" s="0" t="n">
        <v>3.449</v>
      </c>
      <c r="G7" s="0" t="n">
        <v>20.025</v>
      </c>
      <c r="H7" s="0" t="n">
        <v>4.492</v>
      </c>
      <c r="I7" s="2" t="n">
        <v>3.422</v>
      </c>
      <c r="J7" s="2" t="n">
        <v>20.319</v>
      </c>
      <c r="K7" s="2" t="n">
        <v>5.133</v>
      </c>
      <c r="L7" s="0" t="n">
        <f aca="false">2016-1975</f>
        <v>41</v>
      </c>
    </row>
    <row r="8" customFormat="false" ht="15" hidden="false" customHeight="false" outlineLevel="0" collapsed="false">
      <c r="A8" s="1" t="n">
        <v>24555</v>
      </c>
      <c r="B8" s="0" t="s">
        <v>15</v>
      </c>
      <c r="C8" s="0" t="s">
        <v>14</v>
      </c>
      <c r="D8" s="1" t="n">
        <v>39918</v>
      </c>
      <c r="E8" s="0" t="n">
        <v>152607</v>
      </c>
      <c r="F8" s="0" t="n">
        <v>4.312</v>
      </c>
      <c r="G8" s="0" t="n">
        <v>13.729</v>
      </c>
      <c r="H8" s="0" t="n">
        <v>2.553</v>
      </c>
      <c r="I8" s="0" t="n">
        <v>4.255</v>
      </c>
      <c r="J8" s="0" t="n">
        <v>13.786</v>
      </c>
      <c r="K8" s="0" t="n">
        <v>2.156</v>
      </c>
      <c r="L8" s="0" t="n">
        <f aca="false">2009-1967</f>
        <v>42</v>
      </c>
    </row>
    <row r="9" customFormat="false" ht="15" hidden="false" customHeight="false" outlineLevel="0" collapsed="false">
      <c r="A9" s="1" t="n">
        <v>21467</v>
      </c>
      <c r="B9" s="0" t="s">
        <v>15</v>
      </c>
      <c r="C9" s="0" t="s">
        <v>14</v>
      </c>
      <c r="D9" s="1" t="n">
        <v>39050</v>
      </c>
      <c r="E9" s="0" t="n">
        <v>251366</v>
      </c>
      <c r="F9" s="2" t="n">
        <v>3.7</v>
      </c>
      <c r="G9" s="2" t="n">
        <v>20.217</v>
      </c>
      <c r="H9" s="2" t="n">
        <v>9.633</v>
      </c>
      <c r="I9" s="2" t="n">
        <v>4.112</v>
      </c>
      <c r="J9" s="2" t="n">
        <v>19.007</v>
      </c>
      <c r="K9" s="2" t="n">
        <v>7.847</v>
      </c>
      <c r="L9" s="0" t="n">
        <f aca="false">2006-1958</f>
        <v>48</v>
      </c>
    </row>
    <row r="10" customFormat="false" ht="15" hidden="false" customHeight="false" outlineLevel="0" collapsed="false">
      <c r="A10" s="1" t="n">
        <v>21892</v>
      </c>
      <c r="B10" s="0" t="s">
        <v>15</v>
      </c>
      <c r="C10" s="0" t="s">
        <v>14</v>
      </c>
      <c r="D10" s="1" t="n">
        <v>39877</v>
      </c>
      <c r="E10" s="0" t="n">
        <v>316059</v>
      </c>
      <c r="F10" s="0" t="n">
        <v>3.429</v>
      </c>
      <c r="G10" s="0" t="n">
        <v>17.445</v>
      </c>
      <c r="H10" s="0" t="n">
        <v>6.774</v>
      </c>
      <c r="I10" s="0" t="n">
        <v>3.898</v>
      </c>
      <c r="J10" s="0" t="n">
        <v>17.722</v>
      </c>
      <c r="K10" s="0" t="n">
        <v>7.455</v>
      </c>
      <c r="L10" s="0" t="n">
        <f aca="false">2008-1959</f>
        <v>49</v>
      </c>
    </row>
    <row r="11" customFormat="false" ht="15" hidden="false" customHeight="false" outlineLevel="0" collapsed="false">
      <c r="A11" s="1" t="n">
        <v>30637</v>
      </c>
      <c r="B11" s="0" t="s">
        <v>15</v>
      </c>
      <c r="C11" s="0" t="s">
        <v>14</v>
      </c>
      <c r="D11" s="1" t="n">
        <v>40574</v>
      </c>
      <c r="E11" s="0" t="n">
        <v>380768</v>
      </c>
      <c r="F11" s="0" t="n">
        <v>3.041</v>
      </c>
      <c r="G11" s="0" t="n">
        <v>14.751</v>
      </c>
      <c r="H11" s="0" t="n">
        <v>3.788</v>
      </c>
      <c r="I11" s="2" t="n">
        <v>2.507</v>
      </c>
      <c r="J11" s="2" t="n">
        <v>14.786</v>
      </c>
      <c r="K11" s="2" t="n">
        <v>4.855</v>
      </c>
      <c r="L11" s="0" t="n">
        <f aca="false">2010-1983</f>
        <v>27</v>
      </c>
    </row>
    <row r="12" customFormat="false" ht="15" hidden="false" customHeight="false" outlineLevel="0" collapsed="false">
      <c r="A12" s="1" t="n">
        <v>23542</v>
      </c>
      <c r="B12" s="0" t="s">
        <v>15</v>
      </c>
      <c r="C12" s="0" t="s">
        <v>14</v>
      </c>
      <c r="D12" s="1" t="n">
        <v>42117</v>
      </c>
      <c r="E12" s="0" t="n">
        <v>528029</v>
      </c>
      <c r="F12" s="0" t="n">
        <v>3.35</v>
      </c>
      <c r="G12" s="0" t="n">
        <v>13.353</v>
      </c>
      <c r="H12" s="0" t="n">
        <v>4.116</v>
      </c>
      <c r="I12" s="2" t="n">
        <v>3.159</v>
      </c>
      <c r="J12" s="2" t="n">
        <v>12.779</v>
      </c>
      <c r="K12" s="2" t="n">
        <v>4.068</v>
      </c>
      <c r="L12" s="0" t="n">
        <f aca="false">2014-1964</f>
        <v>50</v>
      </c>
    </row>
    <row r="13" customFormat="false" ht="15" hidden="false" customHeight="false" outlineLevel="0" collapsed="false">
      <c r="A13" s="3" t="n">
        <v>16444</v>
      </c>
      <c r="B13" s="0" t="s">
        <v>15</v>
      </c>
      <c r="C13" s="0" t="s">
        <v>16</v>
      </c>
      <c r="D13" s="1" t="n">
        <v>38952</v>
      </c>
      <c r="E13" s="0" t="n">
        <v>243154</v>
      </c>
      <c r="F13" s="2" t="n">
        <v>2.198</v>
      </c>
      <c r="G13" s="2" t="n">
        <v>12.869</v>
      </c>
      <c r="H13" s="2" t="n">
        <v>3.077</v>
      </c>
      <c r="I13" s="2" t="n">
        <v>2.271</v>
      </c>
      <c r="J13" s="2" t="n">
        <v>12.747</v>
      </c>
      <c r="K13" s="2" t="n">
        <v>3.614</v>
      </c>
      <c r="L13" s="0" t="n">
        <f aca="false">2006-1945</f>
        <v>61</v>
      </c>
    </row>
    <row r="14" customFormat="false" ht="15" hidden="false" customHeight="false" outlineLevel="0" collapsed="false">
      <c r="A14" s="1" t="n">
        <v>19779</v>
      </c>
      <c r="B14" s="0" t="s">
        <v>13</v>
      </c>
      <c r="C14" s="0" t="s">
        <v>14</v>
      </c>
      <c r="D14" s="1" t="n">
        <v>40996</v>
      </c>
      <c r="E14" s="0" t="n">
        <v>423476</v>
      </c>
      <c r="F14" s="0" t="n">
        <v>2.845</v>
      </c>
      <c r="G14" s="0" t="n">
        <v>13.68</v>
      </c>
      <c r="H14" s="0" t="n">
        <v>2.008</v>
      </c>
      <c r="I14" s="2" t="n">
        <v>2.385</v>
      </c>
      <c r="J14" s="2" t="n">
        <v>12.634</v>
      </c>
      <c r="K14" s="2" t="n">
        <v>1.841</v>
      </c>
      <c r="L14" s="0" t="n">
        <f aca="false">2012-1954</f>
        <v>58</v>
      </c>
    </row>
    <row r="15" customFormat="false" ht="15" hidden="false" customHeight="false" outlineLevel="0" collapsed="false">
      <c r="A15" s="1" t="n">
        <v>20803</v>
      </c>
      <c r="B15" s="0" t="s">
        <v>15</v>
      </c>
      <c r="C15" s="0" t="s">
        <v>14</v>
      </c>
      <c r="D15" s="1" t="n">
        <v>40518</v>
      </c>
      <c r="E15" s="0" t="n">
        <v>376022</v>
      </c>
      <c r="F15" s="0" t="n">
        <v>4.414</v>
      </c>
      <c r="G15" s="0" t="n">
        <v>21.625</v>
      </c>
      <c r="H15" s="0" t="n">
        <v>2.849</v>
      </c>
      <c r="I15" s="2" t="n">
        <v>4.11</v>
      </c>
      <c r="J15" s="2" t="n">
        <v>20.878</v>
      </c>
      <c r="K15" s="2" t="n">
        <v>5.091</v>
      </c>
      <c r="L15" s="0" t="n">
        <f aca="false">2009-1956</f>
        <v>53</v>
      </c>
    </row>
    <row r="16" customFormat="false" ht="15" hidden="false" customHeight="false" outlineLevel="0" collapsed="false">
      <c r="A16" s="1" t="n">
        <v>22992</v>
      </c>
      <c r="B16" s="0" t="s">
        <v>15</v>
      </c>
      <c r="C16" s="0" t="s">
        <v>14</v>
      </c>
      <c r="D16" s="1" t="n">
        <v>42261</v>
      </c>
      <c r="E16" s="0" t="n">
        <v>540558</v>
      </c>
      <c r="F16" s="0" t="n">
        <v>2.191</v>
      </c>
      <c r="G16" s="0" t="n">
        <v>13.79</v>
      </c>
      <c r="H16" s="0" t="n">
        <v>2.465</v>
      </c>
      <c r="I16" s="2" t="n">
        <v>1.896</v>
      </c>
      <c r="J16" s="2" t="n">
        <v>11.314</v>
      </c>
      <c r="K16" s="2" t="n">
        <v>2.37</v>
      </c>
      <c r="L16" s="0" t="n">
        <f aca="false">2014-1962</f>
        <v>52</v>
      </c>
    </row>
    <row r="17" customFormat="false" ht="15" hidden="false" customHeight="false" outlineLevel="0" collapsed="false">
      <c r="A17" s="1" t="n">
        <v>20769</v>
      </c>
      <c r="B17" s="0" t="s">
        <v>15</v>
      </c>
      <c r="C17" s="0" t="s">
        <v>14</v>
      </c>
      <c r="D17" s="1" t="n">
        <v>36605</v>
      </c>
      <c r="E17" s="2" t="n">
        <v>104242</v>
      </c>
      <c r="F17" s="0" t="n">
        <v>3.508</v>
      </c>
      <c r="G17" s="0" t="n">
        <v>14.601</v>
      </c>
      <c r="H17" s="0" t="n">
        <v>3.461</v>
      </c>
      <c r="I17" s="0" t="n">
        <v>3.745</v>
      </c>
      <c r="J17" s="0" t="n">
        <v>15.549</v>
      </c>
      <c r="K17" s="0" t="n">
        <v>3.034</v>
      </c>
      <c r="L17" s="0" t="n">
        <f aca="false">1999-1956</f>
        <v>43</v>
      </c>
    </row>
    <row r="18" customFormat="false" ht="15" hidden="false" customHeight="false" outlineLevel="0" collapsed="false">
      <c r="A18" s="1" t="n">
        <v>20304</v>
      </c>
      <c r="B18" s="0" t="s">
        <v>15</v>
      </c>
      <c r="C18" s="0" t="s">
        <v>14</v>
      </c>
      <c r="D18" s="1" t="n">
        <v>42726</v>
      </c>
      <c r="E18" s="0" t="n">
        <v>577238</v>
      </c>
      <c r="F18" s="0" t="n">
        <v>2.385</v>
      </c>
      <c r="G18" s="0" t="n">
        <v>17.573</v>
      </c>
      <c r="H18" s="0" t="n">
        <v>3.326</v>
      </c>
      <c r="I18" s="2" t="n">
        <v>2.593</v>
      </c>
      <c r="J18" s="2" t="n">
        <v>16.681</v>
      </c>
      <c r="K18" s="2" t="n">
        <v>3.816</v>
      </c>
      <c r="L18" s="0" t="n">
        <f aca="false">2016-1955</f>
        <v>61</v>
      </c>
    </row>
    <row r="19" customFormat="false" ht="15" hidden="false" customHeight="false" outlineLevel="0" collapsed="false">
      <c r="A19" s="1" t="n">
        <v>21838</v>
      </c>
      <c r="B19" s="0" t="s">
        <v>15</v>
      </c>
      <c r="C19" s="0" t="s">
        <v>14</v>
      </c>
      <c r="D19" s="1" t="n">
        <v>40052</v>
      </c>
      <c r="E19" s="0" t="n">
        <v>330778</v>
      </c>
      <c r="F19" s="0" t="n">
        <v>4.081</v>
      </c>
      <c r="G19" s="0" t="n">
        <v>13.089</v>
      </c>
      <c r="H19" s="0" t="n">
        <v>3.16</v>
      </c>
      <c r="I19" s="0" t="n">
        <v>3.708</v>
      </c>
      <c r="J19" s="0" t="n">
        <v>11.301</v>
      </c>
      <c r="K19" s="0" t="n">
        <v>3.094</v>
      </c>
      <c r="L19" s="0" t="n">
        <f aca="false">2008-1959</f>
        <v>49</v>
      </c>
      <c r="M19" s="0" t="s">
        <v>17</v>
      </c>
    </row>
    <row r="20" customFormat="false" ht="15" hidden="false" customHeight="false" outlineLevel="0" collapsed="false">
      <c r="A20" s="1" t="n">
        <v>20719</v>
      </c>
      <c r="B20" s="0" t="s">
        <v>15</v>
      </c>
      <c r="C20" s="0" t="s">
        <v>14</v>
      </c>
      <c r="D20" s="1" t="n">
        <v>39030</v>
      </c>
      <c r="E20" s="0" t="n">
        <v>250255</v>
      </c>
      <c r="F20" s="2" t="n">
        <v>2.634</v>
      </c>
      <c r="G20" s="2" t="n">
        <v>16.179</v>
      </c>
      <c r="H20" s="2" t="n">
        <v>3.386</v>
      </c>
      <c r="I20" s="2" t="n">
        <v>2.908</v>
      </c>
      <c r="J20" s="2" t="n">
        <v>17.684</v>
      </c>
      <c r="K20" s="2" t="n">
        <v>3.329</v>
      </c>
      <c r="L20" s="0" t="n">
        <f aca="false">2006-1956</f>
        <v>50</v>
      </c>
    </row>
    <row r="21" customFormat="false" ht="15" hidden="false" customHeight="false" outlineLevel="0" collapsed="false">
      <c r="A21" s="1" t="n">
        <v>23786</v>
      </c>
      <c r="B21" s="0" t="s">
        <v>15</v>
      </c>
      <c r="C21" s="0" t="s">
        <v>14</v>
      </c>
      <c r="D21" s="1" t="n">
        <v>38372</v>
      </c>
      <c r="E21" s="2" t="n">
        <v>198952</v>
      </c>
      <c r="F21" s="2" t="n">
        <v>3.404</v>
      </c>
      <c r="G21" s="2" t="n">
        <v>19.041</v>
      </c>
      <c r="H21" s="2" t="n">
        <v>4.893</v>
      </c>
      <c r="I21" s="2" t="n">
        <v>3.12</v>
      </c>
      <c r="J21" s="2" t="n">
        <v>19.917</v>
      </c>
      <c r="K21" s="2" t="n">
        <v>6.436</v>
      </c>
      <c r="L21" s="0" t="n">
        <f aca="false">2004-1965</f>
        <v>39</v>
      </c>
    </row>
    <row r="22" customFormat="false" ht="15" hidden="false" customHeight="false" outlineLevel="0" collapsed="false">
      <c r="A22" s="1" t="n">
        <v>21676</v>
      </c>
      <c r="B22" s="0" t="s">
        <v>15</v>
      </c>
      <c r="C22" s="0" t="s">
        <v>14</v>
      </c>
      <c r="D22" s="1" t="n">
        <v>41436</v>
      </c>
      <c r="E22" s="0" t="n">
        <v>467526</v>
      </c>
      <c r="F22" s="0" t="n">
        <v>3.831</v>
      </c>
      <c r="G22" s="0" t="n">
        <v>21.506</v>
      </c>
      <c r="H22" s="0" t="n">
        <v>8.446</v>
      </c>
      <c r="I22" s="2" t="n">
        <v>3.669</v>
      </c>
      <c r="J22" s="2" t="n">
        <v>19.245</v>
      </c>
      <c r="K22" s="2" t="n">
        <v>9.207</v>
      </c>
      <c r="L22" s="0" t="n">
        <f aca="false">2013-1959</f>
        <v>54</v>
      </c>
    </row>
    <row r="23" customFormat="false" ht="15" hidden="false" customHeight="false" outlineLevel="0" collapsed="false">
      <c r="A23" s="1" t="n">
        <v>22654</v>
      </c>
      <c r="B23" s="0" t="s">
        <v>13</v>
      </c>
      <c r="C23" s="0" t="s">
        <v>14</v>
      </c>
      <c r="D23" s="1" t="n">
        <v>42591</v>
      </c>
      <c r="E23" s="0" t="n">
        <v>567696</v>
      </c>
      <c r="F23" s="0" t="n">
        <v>3.09</v>
      </c>
      <c r="G23" s="0" t="n">
        <v>14.639</v>
      </c>
      <c r="H23" s="0" t="n">
        <v>6.791</v>
      </c>
      <c r="I23" s="2" t="n">
        <v>4.066</v>
      </c>
      <c r="J23" s="2" t="n">
        <v>14.029</v>
      </c>
      <c r="K23" s="2" t="n">
        <v>7.116</v>
      </c>
      <c r="L23" s="0" t="n">
        <f aca="false">2016-1962</f>
        <v>54</v>
      </c>
      <c r="M23" s="0" t="s">
        <v>18</v>
      </c>
    </row>
    <row r="24" customFormat="false" ht="15" hidden="false" customHeight="false" outlineLevel="0" collapsed="false">
      <c r="A24" s="0" t="s">
        <v>19</v>
      </c>
      <c r="B24" s="0" t="s">
        <v>15</v>
      </c>
      <c r="C24" s="0" t="s">
        <v>14</v>
      </c>
      <c r="D24" s="1" t="n">
        <v>42479</v>
      </c>
      <c r="E24" s="0" t="n">
        <v>559129</v>
      </c>
      <c r="F24" s="0" t="n">
        <v>3.47</v>
      </c>
      <c r="G24" s="0" t="n">
        <v>17.769</v>
      </c>
      <c r="H24" s="0" t="n">
        <v>4.766</v>
      </c>
      <c r="I24" s="2" t="n">
        <v>3.475</v>
      </c>
      <c r="J24" s="2" t="n">
        <v>17.197</v>
      </c>
      <c r="K24" s="2" t="n">
        <v>3.928</v>
      </c>
    </row>
    <row r="25" customFormat="false" ht="15" hidden="false" customHeight="false" outlineLevel="0" collapsed="false">
      <c r="A25" s="1" t="n">
        <v>14187</v>
      </c>
      <c r="B25" s="0" t="s">
        <v>15</v>
      </c>
      <c r="C25" s="0" t="s">
        <v>16</v>
      </c>
      <c r="D25" s="1" t="n">
        <v>41031</v>
      </c>
      <c r="E25" s="0" t="n">
        <v>426880</v>
      </c>
      <c r="F25" s="0" t="n">
        <v>3.136</v>
      </c>
      <c r="G25" s="0" t="n">
        <v>13.039</v>
      </c>
      <c r="H25" s="0" t="n">
        <v>4.053</v>
      </c>
      <c r="I25" s="2" t="n">
        <v>2.396</v>
      </c>
      <c r="J25" s="2" t="n">
        <v>13.003</v>
      </c>
      <c r="K25" s="2" t="n">
        <v>3.806</v>
      </c>
      <c r="L25" s="0" t="n">
        <f aca="false">2011-1938</f>
        <v>73</v>
      </c>
      <c r="M25" s="0" t="s">
        <v>20</v>
      </c>
    </row>
    <row r="26" customFormat="false" ht="15" hidden="false" customHeight="false" outlineLevel="0" collapsed="false">
      <c r="A26" s="1" t="n">
        <v>25734</v>
      </c>
      <c r="B26" s="0" t="s">
        <v>13</v>
      </c>
      <c r="C26" s="0" t="s">
        <v>14</v>
      </c>
      <c r="D26" s="1" t="n">
        <v>42612</v>
      </c>
      <c r="E26" s="0" t="n">
        <v>568769</v>
      </c>
      <c r="F26" s="0" t="n">
        <v>3.429</v>
      </c>
      <c r="G26" s="0" t="n">
        <v>16.958</v>
      </c>
      <c r="H26" s="0" t="n">
        <v>4.031</v>
      </c>
      <c r="I26" s="0" t="n">
        <v>3.521</v>
      </c>
      <c r="J26" s="0" t="n">
        <v>16.819</v>
      </c>
      <c r="K26" s="0" t="n">
        <v>4.587</v>
      </c>
      <c r="L26" s="0" t="n">
        <f aca="false">2016-1970</f>
        <v>46</v>
      </c>
    </row>
    <row r="27" customFormat="false" ht="15" hidden="false" customHeight="false" outlineLevel="0" collapsed="false">
      <c r="A27" s="1" t="n">
        <v>16972</v>
      </c>
      <c r="B27" s="0" t="s">
        <v>15</v>
      </c>
      <c r="C27" s="0" t="s">
        <v>16</v>
      </c>
      <c r="D27" s="1" t="n">
        <v>39260</v>
      </c>
      <c r="E27" s="0" t="n">
        <v>270214</v>
      </c>
      <c r="F27" s="0" t="n">
        <v>4.662</v>
      </c>
      <c r="G27" s="0" t="n">
        <v>17.503</v>
      </c>
      <c r="H27" s="0" t="n">
        <v>6.993</v>
      </c>
      <c r="I27" s="0" t="n">
        <v>4.777</v>
      </c>
      <c r="J27" s="0" t="n">
        <v>17.546</v>
      </c>
      <c r="K27" s="0" t="n">
        <v>4.647</v>
      </c>
      <c r="L27" s="0" t="n">
        <f aca="false">2007-1946</f>
        <v>61</v>
      </c>
      <c r="M27" s="0" t="s">
        <v>21</v>
      </c>
    </row>
    <row r="28" customFormat="false" ht="15" hidden="false" customHeight="false" outlineLevel="0" collapsed="false">
      <c r="A28" s="1" t="n">
        <v>30057</v>
      </c>
      <c r="B28" s="0" t="s">
        <v>13</v>
      </c>
      <c r="C28" s="0" t="s">
        <v>14</v>
      </c>
      <c r="D28" s="1" t="n">
        <v>39737</v>
      </c>
      <c r="E28" s="0" t="n">
        <v>305306</v>
      </c>
      <c r="F28" s="0" t="n">
        <v>4.53</v>
      </c>
      <c r="G28" s="0" t="n">
        <v>17.075</v>
      </c>
      <c r="H28" s="0" t="n">
        <v>5.961</v>
      </c>
      <c r="I28" s="0" t="n">
        <v>4.681</v>
      </c>
      <c r="J28" s="0" t="n">
        <v>17.681</v>
      </c>
      <c r="K28" s="0" t="n">
        <v>5.927</v>
      </c>
      <c r="L28" s="0" t="n">
        <f aca="false">2008-1982</f>
        <v>26</v>
      </c>
    </row>
    <row r="29" customFormat="false" ht="15" hidden="false" customHeight="false" outlineLevel="0" collapsed="false">
      <c r="A29" s="0" t="s">
        <v>19</v>
      </c>
      <c r="B29" s="0" t="s">
        <v>15</v>
      </c>
      <c r="C29" s="0" t="s">
        <v>16</v>
      </c>
      <c r="D29" s="1" t="n">
        <v>39527</v>
      </c>
      <c r="E29" s="0" t="n">
        <v>290469</v>
      </c>
      <c r="F29" s="0" t="n">
        <v>2.882</v>
      </c>
      <c r="G29" s="0" t="n">
        <v>10.952</v>
      </c>
      <c r="H29" s="0" t="n">
        <v>4.392</v>
      </c>
      <c r="I29" s="0" t="n">
        <v>2.481</v>
      </c>
      <c r="J29" s="0" t="n">
        <v>12.055</v>
      </c>
      <c r="K29" s="0" t="n">
        <v>5.929</v>
      </c>
    </row>
    <row r="30" customFormat="false" ht="15" hidden="false" customHeight="false" outlineLevel="0" collapsed="false">
      <c r="A30" s="1" t="n">
        <v>18863</v>
      </c>
      <c r="B30" s="0" t="s">
        <v>15</v>
      </c>
      <c r="C30" s="0" t="s">
        <v>14</v>
      </c>
      <c r="D30" s="1" t="n">
        <v>40822</v>
      </c>
      <c r="E30" s="0" t="n">
        <v>405531</v>
      </c>
      <c r="F30" s="0" t="n">
        <v>2.136</v>
      </c>
      <c r="G30" s="0" t="n">
        <v>15.699</v>
      </c>
      <c r="H30" s="0" t="n">
        <v>7.392</v>
      </c>
      <c r="I30" s="0" t="n">
        <v>2.136</v>
      </c>
      <c r="J30" s="0" t="n">
        <v>16.072</v>
      </c>
      <c r="K30" s="0" t="n">
        <v>7.426</v>
      </c>
      <c r="L30" s="0" t="n">
        <f aca="false">2011-1951</f>
        <v>60</v>
      </c>
    </row>
    <row r="31" customFormat="false" ht="15" hidden="false" customHeight="false" outlineLevel="0" collapsed="false">
      <c r="A31" s="1" t="n">
        <v>18261</v>
      </c>
      <c r="B31" s="0" t="s">
        <v>15</v>
      </c>
      <c r="C31" s="0" t="s">
        <v>16</v>
      </c>
      <c r="D31" s="1" t="n">
        <v>39247</v>
      </c>
      <c r="E31" s="0" t="n">
        <v>269484</v>
      </c>
      <c r="F31" s="0" t="n">
        <v>3.525</v>
      </c>
      <c r="G31" s="0" t="n">
        <v>13.268</v>
      </c>
      <c r="H31" s="0" t="n">
        <v>8.45</v>
      </c>
      <c r="I31" s="0" t="n">
        <v>2.845</v>
      </c>
      <c r="J31" s="0" t="n">
        <v>13.279</v>
      </c>
      <c r="K31" s="0" t="n">
        <v>8.838</v>
      </c>
      <c r="L31" s="0" t="n">
        <f aca="false">2006-1949</f>
        <v>57</v>
      </c>
    </row>
    <row r="32" customFormat="false" ht="15" hidden="false" customHeight="false" outlineLevel="0" collapsed="false">
      <c r="A32" s="1" t="n">
        <v>24101</v>
      </c>
      <c r="B32" s="0" t="s">
        <v>13</v>
      </c>
      <c r="C32" s="0" t="s">
        <v>14</v>
      </c>
      <c r="D32" s="1" t="n">
        <v>41193</v>
      </c>
      <c r="E32" s="0" t="n">
        <v>443106</v>
      </c>
      <c r="F32" s="0" t="n">
        <v>4.11</v>
      </c>
      <c r="G32" s="0" t="n">
        <v>17.609</v>
      </c>
      <c r="H32" s="0" t="n">
        <v>5.959</v>
      </c>
      <c r="I32" s="2" t="n">
        <v>3.863</v>
      </c>
      <c r="J32" s="2" t="n">
        <v>17.63</v>
      </c>
      <c r="K32" s="2" t="n">
        <v>7.397</v>
      </c>
      <c r="L32" s="0" t="n">
        <f aca="false">2011-1965</f>
        <v>46</v>
      </c>
    </row>
    <row r="33" customFormat="false" ht="15" hidden="false" customHeight="false" outlineLevel="0" collapsed="false">
      <c r="A33" s="1" t="n">
        <v>24315</v>
      </c>
      <c r="B33" s="0" t="s">
        <v>15</v>
      </c>
      <c r="C33" s="0" t="s">
        <v>14</v>
      </c>
      <c r="D33" s="1" t="n">
        <v>41752</v>
      </c>
      <c r="E33" s="0" t="n">
        <v>496892</v>
      </c>
      <c r="F33" s="0" t="n">
        <v>3.312</v>
      </c>
      <c r="G33" s="0" t="n">
        <v>15.52</v>
      </c>
      <c r="H33" s="0" t="n">
        <v>8.726</v>
      </c>
      <c r="I33" s="2" t="n">
        <v>3.469</v>
      </c>
      <c r="J33" s="2" t="n">
        <v>16.4</v>
      </c>
      <c r="K33" s="2" t="n">
        <v>8.358</v>
      </c>
      <c r="L33" s="0" t="n">
        <f aca="false">2013-1966</f>
        <v>47</v>
      </c>
    </row>
    <row r="34" customFormat="false" ht="15" hidden="false" customHeight="false" outlineLevel="0" collapsed="false">
      <c r="A34" s="0" t="s">
        <v>19</v>
      </c>
      <c r="B34" s="0" t="s">
        <v>15</v>
      </c>
      <c r="C34" s="0" t="s">
        <v>14</v>
      </c>
      <c r="D34" s="1" t="n">
        <v>39576</v>
      </c>
      <c r="E34" s="0" t="n">
        <v>293820</v>
      </c>
      <c r="F34" s="0" t="n">
        <v>3.385</v>
      </c>
      <c r="G34" s="0" t="n">
        <v>16.449</v>
      </c>
      <c r="H34" s="0" t="n">
        <v>4.401</v>
      </c>
      <c r="I34" s="0" t="n">
        <v>3.405</v>
      </c>
      <c r="J34" s="0" t="n">
        <v>17.445</v>
      </c>
      <c r="K34" s="0" t="n">
        <v>4.72</v>
      </c>
    </row>
    <row r="35" customFormat="false" ht="15" hidden="false" customHeight="false" outlineLevel="0" collapsed="false">
      <c r="A35" s="1" t="n">
        <v>26382</v>
      </c>
      <c r="B35" s="0" t="s">
        <v>13</v>
      </c>
      <c r="C35" s="0" t="s">
        <v>14</v>
      </c>
      <c r="D35" s="1" t="n">
        <v>42130</v>
      </c>
      <c r="E35" s="0" t="n">
        <v>529298</v>
      </c>
      <c r="F35" s="0" t="n">
        <v>4.145</v>
      </c>
      <c r="G35" s="0" t="n">
        <v>15.679</v>
      </c>
      <c r="H35" s="0" t="n">
        <v>6.333</v>
      </c>
      <c r="I35" s="2" t="n">
        <v>3.992</v>
      </c>
      <c r="J35" s="2" t="n">
        <v>15.2</v>
      </c>
      <c r="K35" s="2" t="n">
        <v>8.367</v>
      </c>
      <c r="L35" s="0" t="n">
        <f aca="false">2015-1972</f>
        <v>43</v>
      </c>
      <c r="M35" s="0" t="s">
        <v>22</v>
      </c>
    </row>
    <row r="36" customFormat="false" ht="15" hidden="false" customHeight="false" outlineLevel="0" collapsed="false">
      <c r="A36" s="1" t="n">
        <v>15643</v>
      </c>
      <c r="B36" s="0" t="s">
        <v>15</v>
      </c>
      <c r="C36" s="0" t="s">
        <v>14</v>
      </c>
      <c r="D36" s="1" t="n">
        <v>40891</v>
      </c>
      <c r="E36" s="0" t="n">
        <v>412593</v>
      </c>
      <c r="F36" s="0" t="n">
        <v>3.726</v>
      </c>
      <c r="G36" s="0" t="n">
        <v>18.858</v>
      </c>
      <c r="H36" s="0" t="n">
        <v>4.332</v>
      </c>
      <c r="I36" s="2" t="n">
        <v>3.531</v>
      </c>
      <c r="J36" s="2" t="n">
        <v>16.809</v>
      </c>
      <c r="K36" s="2" t="n">
        <v>3.343</v>
      </c>
      <c r="L36" s="0" t="n">
        <f aca="false">2011-1942</f>
        <v>69</v>
      </c>
    </row>
    <row r="37" customFormat="false" ht="15" hidden="false" customHeight="false" outlineLevel="0" collapsed="false">
      <c r="A37" s="1" t="n">
        <v>15254</v>
      </c>
      <c r="B37" s="0" t="s">
        <v>15</v>
      </c>
      <c r="C37" s="0" t="s">
        <v>14</v>
      </c>
      <c r="D37" s="1" t="n">
        <v>36619</v>
      </c>
      <c r="E37" s="2" t="n">
        <v>104572</v>
      </c>
      <c r="F37" s="0" t="n">
        <v>3.115</v>
      </c>
      <c r="G37" s="0" t="n">
        <v>14.704</v>
      </c>
      <c r="H37" s="0" t="n">
        <v>4.527</v>
      </c>
      <c r="I37" s="0" t="n">
        <v>3.157</v>
      </c>
      <c r="J37" s="0" t="n">
        <v>15.562</v>
      </c>
      <c r="K37" s="0" t="n">
        <v>3.489</v>
      </c>
      <c r="L37" s="0" t="n">
        <f aca="false">1999-1941</f>
        <v>58</v>
      </c>
    </row>
    <row r="38" customFormat="false" ht="15" hidden="false" customHeight="false" outlineLevel="0" collapsed="false">
      <c r="A38" s="1" t="n">
        <v>32304</v>
      </c>
      <c r="B38" s="0" t="s">
        <v>13</v>
      </c>
      <c r="C38" s="0" t="s">
        <v>14</v>
      </c>
      <c r="D38" s="1" t="n">
        <v>41072</v>
      </c>
      <c r="E38" s="0" t="n">
        <v>431198</v>
      </c>
      <c r="F38" s="0" t="n">
        <v>4.752</v>
      </c>
      <c r="G38" s="0" t="n">
        <v>15.297</v>
      </c>
      <c r="H38" s="0" t="n">
        <v>6.607</v>
      </c>
      <c r="I38" s="2" t="n">
        <v>5.37</v>
      </c>
      <c r="J38" s="2" t="n">
        <v>16.078</v>
      </c>
      <c r="K38" s="2" t="n">
        <v>7.03</v>
      </c>
      <c r="L38" s="0" t="n">
        <f aca="false">2012-1988</f>
        <v>24</v>
      </c>
    </row>
    <row r="39" customFormat="false" ht="15" hidden="false" customHeight="false" outlineLevel="0" collapsed="false">
      <c r="A39" s="1" t="n">
        <v>24364</v>
      </c>
      <c r="B39" s="0" t="s">
        <v>13</v>
      </c>
      <c r="C39" s="0" t="s">
        <v>14</v>
      </c>
      <c r="D39" s="1" t="n">
        <v>40808</v>
      </c>
      <c r="E39" s="0" t="n">
        <v>403854</v>
      </c>
      <c r="F39" s="0" t="n">
        <v>3.146</v>
      </c>
      <c r="G39" s="0" t="n">
        <v>17.106</v>
      </c>
      <c r="H39" s="0" t="n">
        <v>4.779</v>
      </c>
      <c r="I39" s="0" t="n">
        <v>3.107</v>
      </c>
      <c r="J39" s="0" t="n">
        <v>16.648</v>
      </c>
      <c r="K39" s="0" t="n">
        <v>4.819</v>
      </c>
      <c r="L39" s="0" t="n">
        <f aca="false">2011-1966</f>
        <v>45</v>
      </c>
    </row>
    <row r="40" customFormat="false" ht="15" hidden="false" customHeight="false" outlineLevel="0" collapsed="false">
      <c r="A40" s="1" t="n">
        <v>21692</v>
      </c>
      <c r="B40" s="0" t="s">
        <v>15</v>
      </c>
      <c r="C40" s="0" t="s">
        <v>14</v>
      </c>
      <c r="D40" s="1" t="n">
        <v>41298</v>
      </c>
      <c r="E40" s="0" t="n">
        <v>452307</v>
      </c>
      <c r="F40" s="0" t="n">
        <v>2.451</v>
      </c>
      <c r="G40" s="0" t="n">
        <v>14.575</v>
      </c>
      <c r="H40" s="0" t="n">
        <v>4.858</v>
      </c>
      <c r="I40" s="2" t="n">
        <v>2.666</v>
      </c>
      <c r="J40" s="2" t="n">
        <v>16.725</v>
      </c>
      <c r="K40" s="2" t="n">
        <v>5.847</v>
      </c>
      <c r="L40" s="0" t="n">
        <f aca="false">2012-1959</f>
        <v>53</v>
      </c>
      <c r="M40" s="0" t="s">
        <v>23</v>
      </c>
    </row>
    <row r="41" customFormat="false" ht="15" hidden="false" customHeight="false" outlineLevel="0" collapsed="false">
      <c r="A41" s="1" t="n">
        <v>20807</v>
      </c>
      <c r="B41" s="0" t="s">
        <v>15</v>
      </c>
      <c r="C41" s="0" t="s">
        <v>14</v>
      </c>
      <c r="D41" s="1" t="n">
        <v>39338</v>
      </c>
      <c r="E41" s="0" t="n">
        <v>277109</v>
      </c>
      <c r="F41" s="0" t="n">
        <v>2.937</v>
      </c>
      <c r="G41" s="0" t="n">
        <v>14.543</v>
      </c>
      <c r="H41" s="0" t="n">
        <v>4.23</v>
      </c>
      <c r="I41" s="0" t="n">
        <v>2.587</v>
      </c>
      <c r="J41" s="0" t="n">
        <v>13.495</v>
      </c>
      <c r="K41" s="0" t="n">
        <v>3.706</v>
      </c>
      <c r="L41" s="0" t="n">
        <f aca="false">2006-1956</f>
        <v>50</v>
      </c>
    </row>
    <row r="42" customFormat="false" ht="15" hidden="false" customHeight="false" outlineLevel="0" collapsed="false">
      <c r="A42" s="1" t="n">
        <v>15912</v>
      </c>
      <c r="B42" s="0" t="s">
        <v>15</v>
      </c>
      <c r="C42" s="0" t="s">
        <v>16</v>
      </c>
      <c r="D42" s="1" t="n">
        <v>39141</v>
      </c>
      <c r="E42" s="0" t="n">
        <v>258906</v>
      </c>
      <c r="F42" s="0" t="n">
        <v>2.561</v>
      </c>
      <c r="G42" s="0" t="n">
        <v>17.064</v>
      </c>
      <c r="H42" s="0" t="n">
        <v>6.353</v>
      </c>
      <c r="I42" s="0" t="n">
        <v>2.635</v>
      </c>
      <c r="J42" s="0" t="n">
        <v>13.321</v>
      </c>
      <c r="K42" s="0" t="n">
        <v>5.713</v>
      </c>
      <c r="L42" s="0" t="n">
        <f aca="false">2006-1943</f>
        <v>63</v>
      </c>
    </row>
    <row r="43" customFormat="false" ht="15" hidden="false" customHeight="false" outlineLevel="0" collapsed="false">
      <c r="A43" s="1" t="n">
        <v>19323</v>
      </c>
      <c r="B43" s="0" t="s">
        <v>13</v>
      </c>
      <c r="C43" s="0" t="s">
        <v>14</v>
      </c>
      <c r="D43" s="1" t="n">
        <v>37574</v>
      </c>
      <c r="E43" s="2" t="n">
        <v>153519</v>
      </c>
      <c r="F43" s="0" t="n">
        <v>2.953</v>
      </c>
      <c r="G43" s="0" t="n">
        <v>11.857</v>
      </c>
      <c r="H43" s="0" t="n">
        <v>2.817</v>
      </c>
      <c r="I43" s="0" t="n">
        <v>2.09</v>
      </c>
      <c r="J43" s="0" t="n">
        <v>11.857</v>
      </c>
      <c r="K43" s="0" t="n">
        <v>2.635</v>
      </c>
      <c r="L43" s="0" t="n">
        <f aca="false">2002-1952</f>
        <v>50</v>
      </c>
    </row>
    <row r="44" customFormat="false" ht="15" hidden="false" customHeight="false" outlineLevel="0" collapsed="false">
      <c r="A44" s="1" t="n">
        <v>20853</v>
      </c>
      <c r="B44" s="0" t="s">
        <v>15</v>
      </c>
      <c r="C44" s="0" t="s">
        <v>14</v>
      </c>
      <c r="D44" s="1" t="n">
        <v>39590</v>
      </c>
      <c r="E44" s="0" t="n">
        <v>294995</v>
      </c>
      <c r="F44" s="0" t="n">
        <v>3.394</v>
      </c>
      <c r="G44" s="0" t="n">
        <v>18.215</v>
      </c>
      <c r="H44" s="0" t="n">
        <v>2.421</v>
      </c>
      <c r="I44" s="0" t="n">
        <v>3.504</v>
      </c>
      <c r="J44" s="0" t="n">
        <v>17.757</v>
      </c>
      <c r="K44" s="0" t="n">
        <v>3.18</v>
      </c>
      <c r="L44" s="0" t="n">
        <f aca="false">2008-1957</f>
        <v>51</v>
      </c>
    </row>
    <row r="45" customFormat="false" ht="15" hidden="false" customHeight="false" outlineLevel="0" collapsed="false">
      <c r="A45" s="1" t="n">
        <v>19754</v>
      </c>
      <c r="B45" s="0" t="s">
        <v>15</v>
      </c>
      <c r="C45" s="0" t="s">
        <v>14</v>
      </c>
      <c r="D45" s="1" t="n">
        <v>38924</v>
      </c>
      <c r="E45" s="2" t="n">
        <v>240803</v>
      </c>
      <c r="F45" s="2" t="n">
        <v>2.891</v>
      </c>
      <c r="G45" s="2" t="n">
        <v>15.638</v>
      </c>
      <c r="H45" s="2" t="n">
        <v>4.139</v>
      </c>
      <c r="I45" s="2" t="n">
        <v>2.958</v>
      </c>
      <c r="J45" s="2" t="n">
        <v>16.624</v>
      </c>
      <c r="K45" s="2" t="n">
        <v>5.191</v>
      </c>
      <c r="L45" s="0" t="n">
        <f aca="false">2006-1954</f>
        <v>52</v>
      </c>
    </row>
    <row r="46" customFormat="false" ht="15" hidden="false" customHeight="false" outlineLevel="0" collapsed="false">
      <c r="A46" s="1" t="n">
        <v>30141</v>
      </c>
      <c r="B46" s="0" t="s">
        <v>13</v>
      </c>
      <c r="C46" s="0" t="s">
        <v>14</v>
      </c>
      <c r="D46" s="1" t="n">
        <v>43525</v>
      </c>
      <c r="E46" s="0" t="n">
        <v>634520</v>
      </c>
      <c r="F46" s="0" t="n">
        <v>3.686</v>
      </c>
      <c r="G46" s="0" t="n">
        <v>11.37</v>
      </c>
      <c r="H46" s="0" t="n">
        <v>3.582</v>
      </c>
      <c r="I46" s="2" t="n">
        <v>3.738</v>
      </c>
      <c r="J46" s="2" t="n">
        <v>14.589</v>
      </c>
      <c r="K46" s="2" t="n">
        <v>4.621</v>
      </c>
      <c r="L46" s="0" t="n">
        <f aca="false">2018-1982</f>
        <v>36</v>
      </c>
    </row>
    <row r="47" customFormat="false" ht="15" hidden="false" customHeight="false" outlineLevel="0" collapsed="false">
      <c r="A47" s="1" t="n">
        <v>22605</v>
      </c>
      <c r="B47" s="0" t="s">
        <v>15</v>
      </c>
      <c r="C47" s="0" t="s">
        <v>14</v>
      </c>
      <c r="D47" s="1" t="n">
        <v>37777</v>
      </c>
      <c r="E47" s="2" t="n">
        <v>142565</v>
      </c>
      <c r="F47" s="0" t="n">
        <v>2.648</v>
      </c>
      <c r="G47" s="0" t="n">
        <v>15.067</v>
      </c>
      <c r="H47" s="0" t="n">
        <v>7.439</v>
      </c>
      <c r="I47" s="0" t="n">
        <v>2.543</v>
      </c>
      <c r="J47" s="0" t="n">
        <v>15.491</v>
      </c>
      <c r="K47" s="0" t="n">
        <v>7.487</v>
      </c>
      <c r="L47" s="0" t="n">
        <f aca="false">2002-1961</f>
        <v>41</v>
      </c>
    </row>
    <row r="48" customFormat="false" ht="15" hidden="false" customHeight="false" outlineLevel="0" collapsed="false">
      <c r="A48" s="1" t="n">
        <v>23545</v>
      </c>
      <c r="B48" s="0" t="s">
        <v>15</v>
      </c>
      <c r="C48" s="0" t="s">
        <v>14</v>
      </c>
      <c r="D48" s="1" t="n">
        <v>40137</v>
      </c>
      <c r="E48" s="0" t="n">
        <v>339110</v>
      </c>
      <c r="F48" s="0" t="n">
        <v>3.673</v>
      </c>
      <c r="G48" s="0" t="n">
        <v>14.576</v>
      </c>
      <c r="H48" s="0" t="n">
        <v>5.624</v>
      </c>
      <c r="I48" s="0" t="n">
        <v>3.615</v>
      </c>
      <c r="J48" s="0" t="n">
        <v>14.671</v>
      </c>
      <c r="K48" s="0" t="n">
        <v>5.203</v>
      </c>
      <c r="L48" s="0" t="n">
        <f aca="false">2009-1964</f>
        <v>45</v>
      </c>
    </row>
    <row r="49" customFormat="false" ht="15" hidden="false" customHeight="false" outlineLevel="0" collapsed="false">
      <c r="A49" s="1" t="n">
        <v>11640</v>
      </c>
      <c r="B49" s="0" t="s">
        <v>15</v>
      </c>
      <c r="C49" s="0" t="s">
        <v>16</v>
      </c>
      <c r="D49" s="1" t="n">
        <v>37454</v>
      </c>
      <c r="E49" s="2" t="n">
        <v>160213</v>
      </c>
      <c r="F49" s="0" t="n">
        <v>2.716</v>
      </c>
      <c r="G49" s="0" t="n">
        <v>13.368</v>
      </c>
      <c r="H49" s="0" t="n">
        <v>3.941</v>
      </c>
      <c r="I49" s="0" t="n">
        <v>2.29</v>
      </c>
      <c r="J49" s="0" t="n">
        <v>10.652</v>
      </c>
      <c r="K49" s="0" t="n">
        <v>3.249</v>
      </c>
      <c r="L49" s="0" t="n">
        <f aca="false">2001-1931</f>
        <v>70</v>
      </c>
    </row>
    <row r="50" customFormat="false" ht="15" hidden="false" customHeight="false" outlineLevel="0" collapsed="false">
      <c r="A50" s="1" t="n">
        <v>27689</v>
      </c>
      <c r="B50" s="0" t="s">
        <v>13</v>
      </c>
      <c r="C50" s="0" t="s">
        <v>14</v>
      </c>
      <c r="D50" s="1" t="n">
        <v>43704</v>
      </c>
      <c r="E50" s="0" t="n">
        <v>648165</v>
      </c>
      <c r="F50" s="0" t="n">
        <v>2.47</v>
      </c>
      <c r="G50" s="0" t="n">
        <v>13.277</v>
      </c>
      <c r="H50" s="0" t="n">
        <v>3.911</v>
      </c>
      <c r="I50" s="2" t="n">
        <v>2.264</v>
      </c>
      <c r="J50" s="2" t="n">
        <v>11.527</v>
      </c>
      <c r="K50" s="2" t="n">
        <v>3.86</v>
      </c>
      <c r="L50" s="0" t="n">
        <f aca="false">2018-1975</f>
        <v>43</v>
      </c>
    </row>
    <row r="51" customFormat="false" ht="15" hidden="false" customHeight="false" outlineLevel="0" collapsed="false">
      <c r="A51" s="1" t="n">
        <v>21157</v>
      </c>
      <c r="B51" s="0" t="s">
        <v>15</v>
      </c>
      <c r="C51" s="0" t="s">
        <v>14</v>
      </c>
      <c r="D51" s="1" t="n">
        <v>40771</v>
      </c>
      <c r="E51" s="0" t="n">
        <v>400112</v>
      </c>
      <c r="F51" s="0" t="n">
        <v>4.485</v>
      </c>
      <c r="G51" s="0" t="n">
        <v>10.439</v>
      </c>
      <c r="H51" s="0" t="n">
        <v>3.334</v>
      </c>
      <c r="I51" s="2" t="n">
        <v>5.239</v>
      </c>
      <c r="J51" s="2" t="n">
        <v>12.503</v>
      </c>
      <c r="K51" s="2" t="n">
        <v>4.406</v>
      </c>
      <c r="L51" s="0" t="n">
        <f aca="false">2010-1957</f>
        <v>53</v>
      </c>
    </row>
    <row r="52" customFormat="false" ht="15" hidden="false" customHeight="false" outlineLevel="0" collapsed="false">
      <c r="A52" s="1" t="n">
        <v>21626</v>
      </c>
      <c r="B52" s="0" t="s">
        <v>13</v>
      </c>
      <c r="C52" s="0" t="s">
        <v>16</v>
      </c>
      <c r="D52" s="1" t="n">
        <v>42034</v>
      </c>
      <c r="E52" s="0" t="n">
        <v>519727</v>
      </c>
      <c r="F52" s="0" t="n">
        <v>1.828</v>
      </c>
      <c r="G52" s="0" t="n">
        <v>14.758</v>
      </c>
      <c r="H52" s="0" t="n">
        <v>4.322</v>
      </c>
      <c r="I52" s="2" t="n">
        <v>1.682</v>
      </c>
      <c r="J52" s="2" t="n">
        <v>13.315</v>
      </c>
      <c r="K52" s="2" t="n">
        <v>4.757</v>
      </c>
      <c r="L52" s="0" t="n">
        <f aca="false">2014-1959</f>
        <v>55</v>
      </c>
    </row>
    <row r="53" customFormat="false" ht="15" hidden="false" customHeight="false" outlineLevel="0" collapsed="false">
      <c r="A53" s="1" t="n">
        <v>20143</v>
      </c>
      <c r="B53" s="0" t="s">
        <v>15</v>
      </c>
      <c r="C53" s="0" t="s">
        <v>16</v>
      </c>
      <c r="D53" s="1" t="n">
        <v>39940</v>
      </c>
      <c r="E53" s="0" t="n">
        <v>321734</v>
      </c>
      <c r="F53" s="0" t="n">
        <v>3.45</v>
      </c>
      <c r="G53" s="0" t="n">
        <v>11.653</v>
      </c>
      <c r="H53" s="0" t="n">
        <v>4.915</v>
      </c>
      <c r="I53" s="0" t="n">
        <v>3.337</v>
      </c>
      <c r="J53" s="0" t="n">
        <v>12.311</v>
      </c>
      <c r="K53" s="0" t="n">
        <v>5.457</v>
      </c>
      <c r="L53" s="0" t="n">
        <f aca="false">2009-1955</f>
        <v>54</v>
      </c>
    </row>
    <row r="54" customFormat="false" ht="15" hidden="false" customHeight="false" outlineLevel="0" collapsed="false">
      <c r="A54" s="1" t="n">
        <v>21972</v>
      </c>
      <c r="B54" s="0" t="s">
        <v>13</v>
      </c>
      <c r="C54" s="0" t="s">
        <v>14</v>
      </c>
      <c r="D54" s="1" t="n">
        <v>39471</v>
      </c>
      <c r="E54" s="0" t="n">
        <v>287244</v>
      </c>
      <c r="F54" s="0" t="n">
        <v>3.145</v>
      </c>
      <c r="G54" s="0" t="n">
        <v>19.09</v>
      </c>
      <c r="H54" s="0" t="n">
        <v>6.116</v>
      </c>
      <c r="I54" s="0" t="n">
        <v>2.965</v>
      </c>
      <c r="J54" s="0" t="n">
        <v>19.368</v>
      </c>
      <c r="K54" s="0" t="n">
        <v>6.95</v>
      </c>
      <c r="L54" s="0" t="n">
        <f aca="false">2007-1960</f>
        <v>47</v>
      </c>
    </row>
    <row r="55" customFormat="false" ht="15" hidden="false" customHeight="false" outlineLevel="0" collapsed="false">
      <c r="A55" s="1" t="n">
        <v>23992</v>
      </c>
      <c r="B55" s="0" t="s">
        <v>15</v>
      </c>
      <c r="C55" s="0" t="s">
        <v>14</v>
      </c>
      <c r="D55" s="1" t="n">
        <v>40122</v>
      </c>
      <c r="E55" s="0" t="n">
        <v>337870</v>
      </c>
      <c r="F55" s="0" t="n">
        <v>3.816</v>
      </c>
      <c r="G55" s="0" t="n">
        <v>15.792</v>
      </c>
      <c r="H55" s="0" t="n">
        <v>5.087</v>
      </c>
      <c r="I55" s="0" t="n">
        <v>3.714</v>
      </c>
      <c r="J55" s="0" t="n">
        <v>15.222</v>
      </c>
      <c r="K55" s="0" t="n">
        <v>5.494</v>
      </c>
      <c r="L55" s="0" t="n">
        <f aca="false">2009-1965</f>
        <v>44</v>
      </c>
    </row>
    <row r="56" customFormat="false" ht="15" hidden="false" customHeight="false" outlineLevel="0" collapsed="false">
      <c r="A56" s="1" t="n">
        <v>26065</v>
      </c>
      <c r="B56" s="0" t="s">
        <v>15</v>
      </c>
      <c r="C56" s="0" t="s">
        <v>14</v>
      </c>
      <c r="D56" s="1" t="n">
        <v>40618</v>
      </c>
      <c r="E56" s="0" t="n">
        <v>385822</v>
      </c>
      <c r="F56" s="0" t="n">
        <v>3.402</v>
      </c>
      <c r="G56" s="0" t="n">
        <v>16.043</v>
      </c>
      <c r="H56" s="0" t="n">
        <v>5.897</v>
      </c>
      <c r="I56" s="2" t="n">
        <v>3.299</v>
      </c>
      <c r="J56" s="2" t="n">
        <v>14.146</v>
      </c>
      <c r="K56" s="2" t="n">
        <v>5.031</v>
      </c>
      <c r="L56" s="0" t="n">
        <f aca="false">2010-1971</f>
        <v>39</v>
      </c>
    </row>
    <row r="57" customFormat="false" ht="15" hidden="false" customHeight="false" outlineLevel="0" collapsed="false">
      <c r="A57" s="1" t="n">
        <v>18247</v>
      </c>
      <c r="B57" s="0" t="s">
        <v>15</v>
      </c>
      <c r="C57" s="0" t="s">
        <v>14</v>
      </c>
      <c r="D57" s="1" t="n">
        <v>39141</v>
      </c>
      <c r="E57" s="0" t="n">
        <v>258950</v>
      </c>
      <c r="F57" s="0" t="n">
        <v>3.859</v>
      </c>
      <c r="G57" s="0" t="n">
        <v>16.373</v>
      </c>
      <c r="H57" s="0" t="n">
        <v>4.502</v>
      </c>
      <c r="I57" s="0" t="n">
        <v>4.448</v>
      </c>
      <c r="J57" s="0" t="n">
        <v>17.418</v>
      </c>
      <c r="K57" s="0" t="n">
        <v>3.912</v>
      </c>
      <c r="L57" s="0" t="n">
        <f aca="false">2006-1949</f>
        <v>57</v>
      </c>
    </row>
    <row r="58" customFormat="false" ht="15" hidden="false" customHeight="false" outlineLevel="0" collapsed="false">
      <c r="A58" s="1" t="n">
        <v>29314</v>
      </c>
      <c r="B58" s="0" t="s">
        <v>13</v>
      </c>
      <c r="C58" s="0" t="s">
        <v>14</v>
      </c>
      <c r="D58" s="1" t="n">
        <v>41814</v>
      </c>
      <c r="E58" s="0" t="n">
        <v>501990</v>
      </c>
      <c r="F58" s="0" t="n">
        <v>3.146</v>
      </c>
      <c r="G58" s="0" t="n">
        <v>15.788</v>
      </c>
      <c r="H58" s="0" t="n">
        <v>6.742</v>
      </c>
      <c r="I58" s="2" t="n">
        <v>3.54</v>
      </c>
      <c r="J58" s="2" t="n">
        <v>16.799</v>
      </c>
      <c r="K58" s="2" t="n">
        <v>7.36</v>
      </c>
      <c r="L58" s="0" t="n">
        <f aca="false">2014-1980</f>
        <v>34</v>
      </c>
    </row>
    <row r="59" customFormat="false" ht="15" hidden="false" customHeight="false" outlineLevel="0" collapsed="false">
      <c r="A59" s="1" t="n">
        <v>33078</v>
      </c>
      <c r="B59" s="0" t="s">
        <v>13</v>
      </c>
      <c r="C59" s="0" t="s">
        <v>14</v>
      </c>
      <c r="D59" s="1" t="n">
        <v>41827</v>
      </c>
      <c r="E59" s="0" t="n">
        <v>503262</v>
      </c>
      <c r="F59" s="0" t="n">
        <v>5.379</v>
      </c>
      <c r="G59" s="0" t="n">
        <v>13.188</v>
      </c>
      <c r="H59" s="0" t="n">
        <v>2.804</v>
      </c>
      <c r="I59" s="2" t="n">
        <v>5.311</v>
      </c>
      <c r="J59" s="2" t="n">
        <v>13.956</v>
      </c>
      <c r="K59" s="2" t="n">
        <v>2.908</v>
      </c>
      <c r="L59" s="0" t="n">
        <f aca="false">2013-1990</f>
        <v>23</v>
      </c>
    </row>
    <row r="60" customFormat="false" ht="15" hidden="false" customHeight="false" outlineLevel="0" collapsed="false">
      <c r="A60" s="1" t="n">
        <v>23546</v>
      </c>
      <c r="B60" s="0" t="s">
        <v>13</v>
      </c>
      <c r="C60" s="0" t="s">
        <v>14</v>
      </c>
      <c r="D60" s="1" t="n">
        <v>42948</v>
      </c>
      <c r="E60" s="0" t="n">
        <v>592559</v>
      </c>
      <c r="F60" s="0" t="n">
        <v>3.634</v>
      </c>
      <c r="G60" s="0" t="n">
        <v>17.672</v>
      </c>
      <c r="H60" s="0" t="n">
        <v>7.572</v>
      </c>
      <c r="I60" s="2" t="n">
        <v>3.998</v>
      </c>
      <c r="J60" s="2" t="n">
        <v>15.931</v>
      </c>
      <c r="K60" s="2" t="n">
        <v>6.36</v>
      </c>
      <c r="L60" s="0" t="n">
        <f aca="false">2017-1964</f>
        <v>53</v>
      </c>
    </row>
    <row r="61" customFormat="false" ht="15" hidden="false" customHeight="false" outlineLevel="0" collapsed="false">
      <c r="A61" s="1" t="n">
        <v>18613</v>
      </c>
      <c r="B61" s="0" t="s">
        <v>15</v>
      </c>
      <c r="C61" s="0" t="s">
        <v>14</v>
      </c>
      <c r="D61" s="1" t="n">
        <v>38952</v>
      </c>
      <c r="E61" s="0" t="n">
        <v>243165</v>
      </c>
      <c r="F61" s="2" t="n">
        <v>3.04</v>
      </c>
      <c r="G61" s="2" t="n">
        <v>23.405</v>
      </c>
      <c r="H61" s="2" t="n">
        <v>4.44</v>
      </c>
      <c r="I61" s="2" t="n">
        <v>2.992</v>
      </c>
      <c r="J61" s="2" t="n">
        <v>23.308</v>
      </c>
      <c r="K61" s="2" t="n">
        <v>3.692</v>
      </c>
      <c r="L61" s="0" t="n">
        <f aca="false">2005-1950</f>
        <v>55</v>
      </c>
    </row>
    <row r="62" customFormat="false" ht="15" hidden="false" customHeight="false" outlineLevel="0" collapsed="false">
      <c r="A62" s="1" t="n">
        <v>16975</v>
      </c>
      <c r="B62" s="0" t="s">
        <v>15</v>
      </c>
      <c r="C62" s="0" t="s">
        <v>14</v>
      </c>
      <c r="D62" s="1" t="n">
        <v>39987</v>
      </c>
      <c r="E62" s="0" t="n">
        <v>324500</v>
      </c>
      <c r="F62" s="0" t="n">
        <v>2.17</v>
      </c>
      <c r="G62" s="0" t="n">
        <v>17.322</v>
      </c>
      <c r="H62" s="0" t="n">
        <v>7.033</v>
      </c>
      <c r="I62" s="0" t="n">
        <v>2.058</v>
      </c>
      <c r="J62" s="0" t="n">
        <v>16.954</v>
      </c>
      <c r="K62" s="0" t="n">
        <v>6.081</v>
      </c>
      <c r="L62" s="0" t="n">
        <f aca="false">2009-1946</f>
        <v>63</v>
      </c>
    </row>
    <row r="63" customFormat="false" ht="15" hidden="false" customHeight="false" outlineLevel="0" collapsed="false">
      <c r="A63" s="1" t="n">
        <v>14247</v>
      </c>
      <c r="B63" s="0" t="s">
        <v>15</v>
      </c>
      <c r="C63" s="0" t="s">
        <v>16</v>
      </c>
      <c r="D63" s="1" t="n">
        <v>38911</v>
      </c>
      <c r="E63" s="0" t="n">
        <v>243327</v>
      </c>
      <c r="F63" s="2" t="n">
        <v>2.572</v>
      </c>
      <c r="G63" s="2" t="n">
        <v>10.889</v>
      </c>
      <c r="H63" s="2" t="n">
        <v>3.923</v>
      </c>
      <c r="I63" s="2" t="n">
        <v>2.642</v>
      </c>
      <c r="J63" s="0" t="n">
        <v>10.909</v>
      </c>
      <c r="K63" s="2" t="n">
        <v>4.204</v>
      </c>
      <c r="L63" s="0" t="n">
        <f aca="false">2006-1939</f>
        <v>67</v>
      </c>
      <c r="M63" s="0" t="s">
        <v>24</v>
      </c>
    </row>
    <row r="64" customFormat="false" ht="15" hidden="false" customHeight="false" outlineLevel="0" collapsed="false">
      <c r="A64" s="1" t="n">
        <v>29988</v>
      </c>
      <c r="B64" s="0" t="s">
        <v>13</v>
      </c>
      <c r="C64" s="0" t="s">
        <v>16</v>
      </c>
      <c r="D64" s="1" t="n">
        <v>42787</v>
      </c>
      <c r="E64" s="0" t="n">
        <v>580533</v>
      </c>
      <c r="F64" s="0" t="n">
        <v>4.301</v>
      </c>
      <c r="G64" s="0" t="n">
        <v>11.77</v>
      </c>
      <c r="H64" s="0" t="n">
        <v>5.206</v>
      </c>
      <c r="I64" s="2" t="n">
        <v>4.904</v>
      </c>
      <c r="J64" s="2" t="n">
        <v>13.053</v>
      </c>
      <c r="K64" s="2" t="n">
        <v>5.131</v>
      </c>
      <c r="L64" s="0" t="n">
        <f aca="false">2017-1982</f>
        <v>35</v>
      </c>
      <c r="M64" s="0" t="s">
        <v>25</v>
      </c>
    </row>
    <row r="65" customFormat="false" ht="15" hidden="false" customHeight="false" outlineLevel="0" collapsed="false">
      <c r="A65" s="1" t="n">
        <v>30061</v>
      </c>
      <c r="B65" s="0" t="s">
        <v>15</v>
      </c>
      <c r="C65" s="0" t="s">
        <v>14</v>
      </c>
      <c r="D65" s="1" t="n">
        <v>42185</v>
      </c>
      <c r="E65" s="0" t="n">
        <v>533318</v>
      </c>
      <c r="F65" s="0" t="n">
        <v>3.999</v>
      </c>
      <c r="G65" s="0" t="n">
        <v>14.323</v>
      </c>
      <c r="H65" s="0" t="n">
        <v>4.489</v>
      </c>
      <c r="I65" s="2" t="n">
        <v>3.989</v>
      </c>
      <c r="J65" s="2" t="n">
        <v>14.527</v>
      </c>
      <c r="K65" s="2" t="n">
        <v>4.856</v>
      </c>
      <c r="L65" s="0" t="n">
        <f aca="false">2015-1982</f>
        <v>33</v>
      </c>
    </row>
    <row r="66" customFormat="false" ht="15" hidden="false" customHeight="false" outlineLevel="0" collapsed="false">
      <c r="A66" s="1" t="n">
        <v>23230</v>
      </c>
      <c r="B66" s="0" t="s">
        <v>13</v>
      </c>
      <c r="C66" s="0" t="s">
        <v>14</v>
      </c>
      <c r="D66" s="1" t="n">
        <v>42034</v>
      </c>
      <c r="E66" s="0" t="n">
        <v>519731</v>
      </c>
      <c r="F66" s="0" t="n">
        <v>3.353</v>
      </c>
      <c r="G66" s="0" t="n">
        <v>20.473</v>
      </c>
      <c r="H66" s="0" t="n">
        <v>5.942</v>
      </c>
      <c r="I66" s="2" t="n">
        <v>3.282</v>
      </c>
      <c r="J66" s="2" t="n">
        <v>17.374</v>
      </c>
      <c r="K66" s="2" t="n">
        <v>4.641</v>
      </c>
      <c r="L66" s="0" t="n">
        <f aca="false">2014-1963</f>
        <v>51</v>
      </c>
    </row>
    <row r="67" customFormat="false" ht="15" hidden="false" customHeight="false" outlineLevel="0" collapsed="false">
      <c r="A67" s="1" t="n">
        <v>32988</v>
      </c>
      <c r="B67" s="0" t="s">
        <v>15</v>
      </c>
      <c r="C67" s="0" t="s">
        <v>16</v>
      </c>
      <c r="D67" s="1" t="n">
        <v>43697</v>
      </c>
      <c r="E67" s="0" t="n">
        <v>647518</v>
      </c>
      <c r="F67" s="0" t="n">
        <v>2.992</v>
      </c>
      <c r="G67" s="0" t="n">
        <v>9.576</v>
      </c>
      <c r="H67" s="0" t="n">
        <v>3.042</v>
      </c>
      <c r="I67" s="2" t="n">
        <v>3.192</v>
      </c>
      <c r="J67" s="2" t="n">
        <v>12.019</v>
      </c>
      <c r="K67" s="2" t="n">
        <v>5.137</v>
      </c>
      <c r="L67" s="0" t="n">
        <f aca="false">2019-1990</f>
        <v>29</v>
      </c>
    </row>
    <row r="68" customFormat="false" ht="15" hidden="false" customHeight="false" outlineLevel="0" collapsed="false">
      <c r="A68" s="1" t="n">
        <v>20417</v>
      </c>
      <c r="B68" s="0" t="s">
        <v>13</v>
      </c>
      <c r="C68" s="0" t="s">
        <v>16</v>
      </c>
      <c r="D68" s="1" t="n">
        <v>41261</v>
      </c>
      <c r="E68" s="0" t="n">
        <v>448871</v>
      </c>
      <c r="F68" s="0" t="n">
        <v>3.971</v>
      </c>
      <c r="G68" s="0" t="n">
        <v>14.402</v>
      </c>
      <c r="H68" s="0" t="n">
        <v>3.971</v>
      </c>
      <c r="I68" s="2" t="n">
        <v>3.301</v>
      </c>
      <c r="J68" s="2" t="n">
        <v>12.631</v>
      </c>
      <c r="K68" s="2" t="n">
        <v>3.684</v>
      </c>
      <c r="L68" s="0" t="n">
        <f aca="false">2012-1955</f>
        <v>57</v>
      </c>
    </row>
    <row r="69" customFormat="false" ht="15" hidden="false" customHeight="false" outlineLevel="0" collapsed="false">
      <c r="A69" s="1" t="n">
        <v>24274</v>
      </c>
      <c r="B69" s="0" t="s">
        <v>15</v>
      </c>
      <c r="C69" s="0" t="s">
        <v>14</v>
      </c>
      <c r="D69" s="1" t="n">
        <v>37242</v>
      </c>
      <c r="E69" s="2" t="n">
        <v>169945</v>
      </c>
      <c r="F69" s="2" t="n">
        <v>4.325</v>
      </c>
      <c r="G69" s="2" t="n">
        <v>13.438</v>
      </c>
      <c r="H69" s="2" t="n">
        <v>6.45</v>
      </c>
      <c r="I69" s="2" t="n">
        <v>3.921</v>
      </c>
      <c r="J69" s="2" t="n">
        <v>13.621</v>
      </c>
      <c r="K69" s="2" t="n">
        <v>6.548</v>
      </c>
      <c r="L69" s="0" t="n">
        <f aca="false">2001-1966</f>
        <v>35</v>
      </c>
    </row>
    <row r="70" customFormat="false" ht="15" hidden="false" customHeight="false" outlineLevel="0" collapsed="false">
      <c r="A70" s="1" t="n">
        <v>30915</v>
      </c>
      <c r="B70" s="0" t="s">
        <v>15</v>
      </c>
      <c r="C70" s="0" t="s">
        <v>14</v>
      </c>
      <c r="D70" s="1" t="n">
        <v>41129</v>
      </c>
      <c r="E70" s="0" t="n">
        <v>437244</v>
      </c>
      <c r="F70" s="0" t="n">
        <v>3.592</v>
      </c>
      <c r="G70" s="0" t="n">
        <v>13.768</v>
      </c>
      <c r="H70" s="0" t="n">
        <v>6.414</v>
      </c>
      <c r="I70" s="2" t="n">
        <v>3.164</v>
      </c>
      <c r="J70" s="2" t="n">
        <v>13.426</v>
      </c>
      <c r="K70" s="2" t="n">
        <v>6.442</v>
      </c>
      <c r="L70" s="0" t="n">
        <f aca="false">2011-1984</f>
        <v>27</v>
      </c>
    </row>
    <row r="71" customFormat="false" ht="15" hidden="false" customHeight="false" outlineLevel="0" collapsed="false">
      <c r="A71" s="1" t="n">
        <v>23092</v>
      </c>
      <c r="B71" s="0" t="s">
        <v>15</v>
      </c>
      <c r="C71" s="0" t="s">
        <v>14</v>
      </c>
      <c r="D71" s="1" t="n">
        <v>38085</v>
      </c>
      <c r="E71" s="2" t="n">
        <v>126040</v>
      </c>
      <c r="F71" s="0" t="n">
        <v>4.313</v>
      </c>
      <c r="G71" s="0" t="n">
        <v>17.8</v>
      </c>
      <c r="H71" s="0" t="n">
        <v>5.897</v>
      </c>
      <c r="I71" s="0" t="n">
        <v>4.04</v>
      </c>
      <c r="J71" s="0" t="n">
        <v>18.783</v>
      </c>
      <c r="K71" s="0" t="n">
        <v>6.225</v>
      </c>
      <c r="L71" s="0" t="n">
        <f aca="false">2004-1963</f>
        <v>41</v>
      </c>
    </row>
    <row r="72" customFormat="false" ht="15" hidden="false" customHeight="false" outlineLevel="0" collapsed="false">
      <c r="A72" s="1" t="n">
        <v>29250</v>
      </c>
      <c r="B72" s="0" t="s">
        <v>26</v>
      </c>
      <c r="C72" s="0" t="s">
        <v>14</v>
      </c>
      <c r="D72" s="1" t="n">
        <v>43482</v>
      </c>
      <c r="E72" s="0" t="n">
        <v>631723</v>
      </c>
      <c r="F72" s="0" t="n">
        <v>3.347</v>
      </c>
      <c r="G72" s="0" t="n">
        <v>14.965</v>
      </c>
      <c r="H72" s="0" t="n">
        <v>5.787</v>
      </c>
      <c r="I72" s="2" t="n">
        <v>3.446</v>
      </c>
      <c r="J72" s="2" t="n">
        <v>15.418</v>
      </c>
      <c r="K72" s="2" t="n">
        <v>6.185</v>
      </c>
      <c r="L72" s="0" t="n">
        <f aca="false">2018-1980</f>
        <v>38</v>
      </c>
    </row>
    <row r="73" customFormat="false" ht="15" hidden="false" customHeight="false" outlineLevel="0" collapsed="false">
      <c r="A73" s="1" t="n">
        <v>18872</v>
      </c>
      <c r="B73" s="0" t="s">
        <v>15</v>
      </c>
      <c r="C73" s="0" t="s">
        <v>14</v>
      </c>
      <c r="D73" s="1" t="n">
        <v>39260</v>
      </c>
      <c r="E73" s="0" t="n">
        <v>270139</v>
      </c>
      <c r="F73" s="0" t="n">
        <v>3.669</v>
      </c>
      <c r="G73" s="0" t="n">
        <v>13.829</v>
      </c>
      <c r="H73" s="0" t="n">
        <v>6.869</v>
      </c>
      <c r="I73" s="0" t="n">
        <v>3.851</v>
      </c>
      <c r="J73" s="0" t="n">
        <v>14.258</v>
      </c>
      <c r="K73" s="0" t="n">
        <v>4.839</v>
      </c>
      <c r="L73" s="0" t="n">
        <f aca="false">2006-1951</f>
        <v>55</v>
      </c>
    </row>
    <row r="74" customFormat="false" ht="15" hidden="false" customHeight="false" outlineLevel="0" collapsed="false">
      <c r="A74" s="1" t="n">
        <v>24440</v>
      </c>
      <c r="B74" s="0" t="s">
        <v>15</v>
      </c>
      <c r="C74" s="0" t="s">
        <v>14</v>
      </c>
      <c r="D74" s="1" t="n">
        <v>41823</v>
      </c>
      <c r="E74" s="0" t="n">
        <v>502963</v>
      </c>
      <c r="F74" s="0" t="n">
        <v>5.055</v>
      </c>
      <c r="G74" s="0" t="n">
        <v>15.336</v>
      </c>
      <c r="H74" s="0" t="n">
        <v>6.214</v>
      </c>
      <c r="I74" s="2" t="n">
        <v>4.618</v>
      </c>
      <c r="J74" s="2" t="n">
        <v>14.652</v>
      </c>
      <c r="K74" s="2" t="n">
        <v>7.069</v>
      </c>
      <c r="L74" s="0" t="n">
        <f aca="false">2013-1966</f>
        <v>47</v>
      </c>
    </row>
    <row r="75" customFormat="false" ht="15" hidden="false" customHeight="false" outlineLevel="0" collapsed="false">
      <c r="A75" s="1" t="n">
        <v>20262</v>
      </c>
      <c r="B75" s="0" t="s">
        <v>26</v>
      </c>
      <c r="C75" s="0" t="s">
        <v>14</v>
      </c>
      <c r="D75" s="1" t="n">
        <v>42411</v>
      </c>
      <c r="E75" s="0" t="n">
        <v>552763</v>
      </c>
      <c r="F75" s="0" t="n">
        <v>4.459</v>
      </c>
      <c r="G75" s="0" t="n">
        <v>17.882</v>
      </c>
      <c r="H75" s="0" t="n">
        <v>6.114</v>
      </c>
      <c r="I75" s="2" t="n">
        <v>4.229</v>
      </c>
      <c r="J75" s="2" t="n">
        <v>17.514</v>
      </c>
      <c r="K75" s="2" t="n">
        <v>6.39</v>
      </c>
      <c r="L75" s="0" t="n">
        <f aca="false">2015-1955</f>
        <v>60</v>
      </c>
    </row>
    <row r="76" customFormat="false" ht="15" hidden="false" customHeight="false" outlineLevel="0" collapsed="false">
      <c r="A76" s="1" t="n">
        <v>25001</v>
      </c>
      <c r="B76" s="0" t="s">
        <v>15</v>
      </c>
      <c r="C76" s="0" t="s">
        <v>14</v>
      </c>
      <c r="D76" s="1" t="n">
        <v>39127</v>
      </c>
      <c r="E76" s="0" t="n">
        <v>257849</v>
      </c>
      <c r="F76" s="0" t="n">
        <v>4.343</v>
      </c>
      <c r="G76" s="0" t="n">
        <v>12.674</v>
      </c>
      <c r="H76" s="0" t="n">
        <v>4.557</v>
      </c>
      <c r="I76" s="0" t="n">
        <v>5.245</v>
      </c>
      <c r="J76" s="0" t="n">
        <v>13.458</v>
      </c>
      <c r="K76" s="0" t="n">
        <v>2.801</v>
      </c>
      <c r="L76" s="0" t="n">
        <f aca="false">2006-1968</f>
        <v>38</v>
      </c>
    </row>
    <row r="77" customFormat="false" ht="15" hidden="false" customHeight="false" outlineLevel="0" collapsed="false">
      <c r="A77" s="1" t="n">
        <v>24225</v>
      </c>
      <c r="B77" s="0" t="s">
        <v>15</v>
      </c>
      <c r="C77" s="0" t="s">
        <v>14</v>
      </c>
      <c r="D77" s="1" t="n">
        <v>43157</v>
      </c>
      <c r="E77" s="0" t="n">
        <v>607997</v>
      </c>
      <c r="F77" s="0" t="n">
        <v>3.201</v>
      </c>
      <c r="G77" s="0" t="n">
        <v>12.803</v>
      </c>
      <c r="H77" s="0" t="n">
        <v>3.232</v>
      </c>
      <c r="I77" s="2" t="n">
        <v>3.106</v>
      </c>
      <c r="J77" s="2" t="n">
        <v>11.186</v>
      </c>
      <c r="K77" s="2" t="n">
        <v>3.169</v>
      </c>
      <c r="L77" s="0" t="n">
        <f aca="false">2017-1966</f>
        <v>51</v>
      </c>
    </row>
    <row r="78" customFormat="false" ht="15" hidden="false" customHeight="false" outlineLevel="0" collapsed="false">
      <c r="A78" s="1" t="n">
        <v>20837</v>
      </c>
      <c r="B78" s="0" t="s">
        <v>15</v>
      </c>
      <c r="C78" s="0" t="s">
        <v>14</v>
      </c>
      <c r="D78" s="1" t="n">
        <v>37665</v>
      </c>
      <c r="E78" s="2" t="n">
        <v>148878</v>
      </c>
      <c r="F78" s="0" t="n">
        <v>2.924</v>
      </c>
      <c r="G78" s="0" t="n">
        <v>15.95</v>
      </c>
      <c r="H78" s="0" t="n">
        <v>5.117</v>
      </c>
      <c r="I78" s="0" t="n">
        <v>3.057</v>
      </c>
      <c r="J78" s="0" t="n">
        <v>17.079</v>
      </c>
      <c r="K78" s="0" t="n">
        <v>4.386</v>
      </c>
      <c r="L78" s="0" t="n">
        <f aca="false">2003-1957</f>
        <v>46</v>
      </c>
    </row>
    <row r="79" customFormat="false" ht="15" hidden="false" customHeight="false" outlineLevel="0" collapsed="false">
      <c r="A79" s="1" t="n">
        <v>29633</v>
      </c>
      <c r="B79" s="0" t="s">
        <v>26</v>
      </c>
      <c r="C79" s="0" t="s">
        <v>14</v>
      </c>
      <c r="D79" s="1" t="n">
        <v>41317</v>
      </c>
      <c r="E79" s="0" t="n">
        <v>454457</v>
      </c>
      <c r="F79" s="0" t="n">
        <v>3.593</v>
      </c>
      <c r="G79" s="0" t="n">
        <v>18.45</v>
      </c>
      <c r="H79" s="0" t="n">
        <v>5.642</v>
      </c>
      <c r="I79" s="2" t="n">
        <v>3.166</v>
      </c>
      <c r="J79" s="2" t="n">
        <v>18.795</v>
      </c>
      <c r="K79" s="2" t="n">
        <v>6.454</v>
      </c>
      <c r="L79" s="0" t="n">
        <f aca="false">2012-1981</f>
        <v>31</v>
      </c>
    </row>
    <row r="80" customFormat="false" ht="15" hidden="false" customHeight="false" outlineLevel="0" collapsed="false">
      <c r="A80" s="1" t="n">
        <v>24434</v>
      </c>
      <c r="B80" s="0" t="s">
        <v>13</v>
      </c>
      <c r="C80" s="0" t="s">
        <v>14</v>
      </c>
      <c r="D80" s="1" t="n">
        <v>41823</v>
      </c>
      <c r="E80" s="0" t="n">
        <v>502978</v>
      </c>
      <c r="F80" s="0" t="n">
        <v>3.104</v>
      </c>
      <c r="G80" s="0" t="n">
        <v>13.368</v>
      </c>
      <c r="H80" s="0" t="n">
        <v>4.677</v>
      </c>
      <c r="I80" s="2" t="n">
        <v>2.939</v>
      </c>
      <c r="J80" s="2" t="n">
        <v>11.63</v>
      </c>
      <c r="K80" s="2" t="n">
        <v>4.677</v>
      </c>
      <c r="L80" s="0" t="n">
        <f aca="false">2013-1966</f>
        <v>47</v>
      </c>
    </row>
    <row r="81" customFormat="false" ht="15" hidden="false" customHeight="false" outlineLevel="0" collapsed="false">
      <c r="A81" s="1" t="n">
        <v>27455</v>
      </c>
      <c r="B81" s="0" t="s">
        <v>15</v>
      </c>
      <c r="C81" s="0" t="s">
        <v>14</v>
      </c>
      <c r="D81" s="1" t="n">
        <v>40654</v>
      </c>
      <c r="E81" s="0" t="n">
        <v>389405</v>
      </c>
      <c r="F81" s="0" t="n">
        <v>3.527</v>
      </c>
      <c r="G81" s="0" t="n">
        <v>16.752</v>
      </c>
      <c r="H81" s="0" t="n">
        <v>4.786</v>
      </c>
      <c r="I81" s="2" t="n">
        <v>3.086</v>
      </c>
      <c r="J81" s="2" t="n">
        <v>17.298</v>
      </c>
      <c r="K81" s="2" t="n">
        <v>5.668</v>
      </c>
      <c r="L81" s="0" t="n">
        <f aca="false">2011-1975</f>
        <v>36</v>
      </c>
    </row>
    <row r="82" customFormat="false" ht="15" hidden="false" customHeight="false" outlineLevel="0" collapsed="false">
      <c r="A82" s="1" t="n">
        <v>18244</v>
      </c>
      <c r="B82" s="0" t="s">
        <v>15</v>
      </c>
      <c r="C82" s="0" t="s">
        <v>14</v>
      </c>
      <c r="D82" s="1" t="n">
        <v>38488</v>
      </c>
      <c r="E82" s="2" t="n">
        <v>208969</v>
      </c>
      <c r="F82" s="2" t="n">
        <v>3.706</v>
      </c>
      <c r="G82" s="2" t="n">
        <v>16.077</v>
      </c>
      <c r="H82" s="2" t="n">
        <v>8.209</v>
      </c>
      <c r="I82" s="2" t="n">
        <v>3.478</v>
      </c>
      <c r="J82" s="2" t="n">
        <v>16.362</v>
      </c>
      <c r="K82" s="2" t="n">
        <v>7.525</v>
      </c>
      <c r="L82" s="0" t="n">
        <f aca="false">2004-1949</f>
        <v>55</v>
      </c>
    </row>
    <row r="83" customFormat="false" ht="15" hidden="false" customHeight="false" outlineLevel="0" collapsed="false">
      <c r="A83" s="1" t="n">
        <v>25831</v>
      </c>
      <c r="B83" s="0" t="s">
        <v>13</v>
      </c>
      <c r="C83" s="0" t="s">
        <v>14</v>
      </c>
      <c r="D83" s="1" t="n">
        <v>40086</v>
      </c>
      <c r="E83" s="0" t="n">
        <v>334218</v>
      </c>
      <c r="F83" s="0" t="n">
        <v>3.312</v>
      </c>
      <c r="G83" s="0" t="n">
        <v>15.674</v>
      </c>
      <c r="H83" s="0" t="n">
        <v>3.119</v>
      </c>
      <c r="I83" s="0" t="n">
        <v>3.119</v>
      </c>
      <c r="J83" s="0" t="n">
        <v>15.365</v>
      </c>
      <c r="K83" s="0" t="n">
        <v>5.449</v>
      </c>
      <c r="L83" s="0" t="n">
        <f aca="false">2009-1970</f>
        <v>39</v>
      </c>
      <c r="M83" s="0" t="s">
        <v>27</v>
      </c>
    </row>
    <row r="84" customFormat="false" ht="15" hidden="false" customHeight="false" outlineLevel="0" collapsed="false">
      <c r="A84" s="1" t="n">
        <v>21545</v>
      </c>
      <c r="B84" s="0" t="s">
        <v>15</v>
      </c>
      <c r="C84" s="0" t="s">
        <v>14</v>
      </c>
      <c r="D84" s="1" t="n">
        <v>39260</v>
      </c>
      <c r="E84" s="0" t="n">
        <v>270201</v>
      </c>
      <c r="F84" s="0" t="n">
        <v>3.357</v>
      </c>
      <c r="G84" s="0" t="n">
        <v>15.309</v>
      </c>
      <c r="H84" s="0" t="n">
        <v>6.739</v>
      </c>
      <c r="I84" s="0" t="n">
        <v>3.586</v>
      </c>
      <c r="J84" s="0" t="n">
        <v>17.369</v>
      </c>
      <c r="K84" s="0" t="n">
        <v>6.663</v>
      </c>
      <c r="L84" s="0" t="n">
        <f aca="false">2006-1958</f>
        <v>48</v>
      </c>
    </row>
    <row r="85" customFormat="false" ht="15" hidden="false" customHeight="false" outlineLevel="0" collapsed="false">
      <c r="A85" s="1"/>
      <c r="D85" s="1"/>
    </row>
    <row r="87" customFormat="false" ht="15" hidden="false" customHeight="false" outlineLevel="0" collapsed="false">
      <c r="L8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0" activeCellId="0" sqref="E100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5.84"/>
    <col collapsed="false" customWidth="true" hidden="false" outlineLevel="0" max="3" min="3" style="0" width="17.16"/>
    <col collapsed="false" customWidth="true" hidden="false" outlineLevel="0" max="4" min="4" style="0" width="19.16"/>
    <col collapsed="false" customWidth="true" hidden="false" outlineLevel="0" max="5" min="5" style="0" width="21.66"/>
    <col collapsed="false" customWidth="true" hidden="false" outlineLevel="0" max="12" min="12" style="0" width="15.67"/>
    <col collapsed="false" customWidth="true" hidden="false" outlineLevel="0" max="13" min="13" style="0" width="56.5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28</v>
      </c>
      <c r="M1" s="0" t="s">
        <v>12</v>
      </c>
    </row>
    <row r="2" customFormat="false" ht="15" hidden="false" customHeight="false" outlineLevel="0" collapsed="false">
      <c r="A2" s="1" t="n">
        <v>27009</v>
      </c>
      <c r="B2" s="0" t="s">
        <v>29</v>
      </c>
      <c r="C2" s="0" t="s">
        <v>14</v>
      </c>
      <c r="D2" s="1" t="n">
        <v>38670</v>
      </c>
      <c r="E2" s="0" t="n">
        <v>223205</v>
      </c>
      <c r="F2" s="0" t="n">
        <v>4.016</v>
      </c>
      <c r="G2" s="0" t="n">
        <v>15.186</v>
      </c>
      <c r="H2" s="0" t="n">
        <v>4.644</v>
      </c>
      <c r="I2" s="0" t="n">
        <v>3.786</v>
      </c>
      <c r="J2" s="0" t="n">
        <v>15.96</v>
      </c>
      <c r="K2" s="0" t="n">
        <v>4.853</v>
      </c>
      <c r="L2" s="0" t="n">
        <f aca="false">2004-1973</f>
        <v>31</v>
      </c>
    </row>
    <row r="3" customFormat="false" ht="15" hidden="false" customHeight="false" outlineLevel="0" collapsed="false">
      <c r="A3" s="1" t="n">
        <v>27432</v>
      </c>
      <c r="B3" s="0" t="s">
        <v>29</v>
      </c>
      <c r="C3" s="0" t="s">
        <v>14</v>
      </c>
      <c r="D3" s="1" t="n">
        <v>39071</v>
      </c>
      <c r="E3" s="0" t="n">
        <v>253874</v>
      </c>
      <c r="F3" s="0" t="n">
        <v>3.287</v>
      </c>
      <c r="G3" s="0" t="n">
        <v>12.793</v>
      </c>
      <c r="H3" s="0" t="n">
        <v>4.349</v>
      </c>
      <c r="I3" s="0" t="n">
        <v>3.641</v>
      </c>
      <c r="J3" s="0" t="n">
        <v>13.198</v>
      </c>
      <c r="K3" s="0" t="n">
        <v>4.5</v>
      </c>
      <c r="L3" s="0" t="n">
        <f aca="false">2006-1975</f>
        <v>31</v>
      </c>
    </row>
    <row r="4" customFormat="false" ht="15" hidden="false" customHeight="false" outlineLevel="0" collapsed="false">
      <c r="A4" s="1" t="n">
        <v>26749</v>
      </c>
      <c r="B4" s="0" t="s">
        <v>29</v>
      </c>
      <c r="C4" s="0" t="s">
        <v>16</v>
      </c>
      <c r="D4" s="1" t="n">
        <v>38770</v>
      </c>
      <c r="E4" s="0" t="n">
        <v>229202</v>
      </c>
      <c r="F4" s="0" t="n">
        <v>2.966</v>
      </c>
      <c r="G4" s="0" t="n">
        <v>10.503</v>
      </c>
      <c r="H4" s="0" t="n">
        <v>3.892</v>
      </c>
      <c r="I4" s="0" t="n">
        <v>2.997</v>
      </c>
      <c r="J4" s="0" t="n">
        <v>10.751</v>
      </c>
      <c r="K4" s="0" t="n">
        <v>4.201</v>
      </c>
      <c r="L4" s="0" t="n">
        <f aca="false">2005-1973</f>
        <v>32</v>
      </c>
    </row>
    <row r="5" customFormat="false" ht="15" hidden="false" customHeight="false" outlineLevel="0" collapsed="false">
      <c r="A5" s="1" t="n">
        <v>26208</v>
      </c>
      <c r="B5" s="0" t="s">
        <v>29</v>
      </c>
      <c r="C5" s="0" t="s">
        <v>16</v>
      </c>
      <c r="D5" s="1" t="n">
        <v>38607</v>
      </c>
      <c r="E5" s="0" t="n">
        <v>218538</v>
      </c>
      <c r="F5" s="0" t="n">
        <v>4.28</v>
      </c>
      <c r="G5" s="0" t="n">
        <v>11.935</v>
      </c>
      <c r="H5" s="0" t="n">
        <v>3.745</v>
      </c>
      <c r="I5" s="0" t="n">
        <v>4.033</v>
      </c>
      <c r="J5" s="0" t="n">
        <v>13.046</v>
      </c>
      <c r="K5" s="0" t="n">
        <v>3.663</v>
      </c>
      <c r="L5" s="0" t="n">
        <f aca="false">2004-1971</f>
        <v>33</v>
      </c>
    </row>
    <row r="6" customFormat="false" ht="15" hidden="false" customHeight="false" outlineLevel="0" collapsed="false">
      <c r="A6" s="1" t="n">
        <v>27295</v>
      </c>
      <c r="B6" s="0" t="s">
        <v>29</v>
      </c>
      <c r="C6" s="0" t="s">
        <v>14</v>
      </c>
      <c r="D6" s="1" t="n">
        <v>39708</v>
      </c>
      <c r="E6" s="0" t="n">
        <v>302676</v>
      </c>
      <c r="F6" s="0" t="n">
        <v>4.338</v>
      </c>
      <c r="G6" s="0" t="n">
        <v>18.794</v>
      </c>
      <c r="H6" s="0" t="n">
        <v>5.523</v>
      </c>
      <c r="I6" s="0" t="n">
        <v>4.375</v>
      </c>
      <c r="J6" s="0" t="n">
        <v>18.429</v>
      </c>
      <c r="K6" s="0" t="n">
        <v>6.07</v>
      </c>
      <c r="L6" s="0" t="n">
        <f aca="false">2007-1974</f>
        <v>33</v>
      </c>
    </row>
    <row r="7" customFormat="false" ht="15" hidden="false" customHeight="false" outlineLevel="0" collapsed="false">
      <c r="A7" s="1" t="n">
        <v>25471</v>
      </c>
      <c r="B7" s="0" t="s">
        <v>29</v>
      </c>
      <c r="C7" s="0" t="s">
        <v>16</v>
      </c>
      <c r="D7" s="1" t="n">
        <v>38421</v>
      </c>
      <c r="E7" s="0" t="n">
        <v>202925</v>
      </c>
      <c r="F7" s="0" t="n">
        <v>4.209</v>
      </c>
      <c r="G7" s="0" t="n">
        <v>6.886</v>
      </c>
      <c r="H7" s="0" t="n">
        <v>0.797</v>
      </c>
      <c r="I7" s="0" t="n">
        <v>3.954</v>
      </c>
      <c r="J7" s="0" t="n">
        <v>7.571</v>
      </c>
      <c r="K7" s="0" t="n">
        <v>0.95</v>
      </c>
      <c r="L7" s="0" t="n">
        <f aca="false">2004-1969</f>
        <v>35</v>
      </c>
    </row>
    <row r="8" customFormat="false" ht="15" hidden="false" customHeight="false" outlineLevel="0" collapsed="false">
      <c r="A8" s="1" t="n">
        <v>25680</v>
      </c>
      <c r="B8" s="0" t="s">
        <v>29</v>
      </c>
      <c r="C8" s="0" t="s">
        <v>14</v>
      </c>
      <c r="D8" s="1" t="n">
        <v>38701</v>
      </c>
      <c r="E8" s="0" t="n">
        <v>225255</v>
      </c>
      <c r="F8" s="0" t="n">
        <v>3.708</v>
      </c>
      <c r="G8" s="0" t="n">
        <v>15.507</v>
      </c>
      <c r="H8" s="0" t="n">
        <v>4.27</v>
      </c>
      <c r="I8" s="0" t="n">
        <v>3.09</v>
      </c>
      <c r="J8" s="0" t="n">
        <v>15.731</v>
      </c>
      <c r="K8" s="0" t="n">
        <v>4.326</v>
      </c>
      <c r="L8" s="0" t="n">
        <f aca="false">2005-1970</f>
        <v>35</v>
      </c>
    </row>
    <row r="9" customFormat="false" ht="15" hidden="false" customHeight="false" outlineLevel="0" collapsed="false">
      <c r="A9" s="1" t="n">
        <v>28008</v>
      </c>
      <c r="B9" s="0" t="s">
        <v>29</v>
      </c>
      <c r="C9" s="0" t="s">
        <v>14</v>
      </c>
      <c r="D9" s="1" t="n">
        <v>40969</v>
      </c>
      <c r="E9" s="0" t="n">
        <v>419960</v>
      </c>
      <c r="F9" s="0" t="n">
        <v>5.059</v>
      </c>
      <c r="G9" s="0" t="n">
        <v>18.463</v>
      </c>
      <c r="H9" s="0" t="n">
        <v>7.162</v>
      </c>
      <c r="I9" s="0" t="n">
        <v>4.797</v>
      </c>
      <c r="J9" s="0" t="n">
        <v>20.106</v>
      </c>
      <c r="K9" s="0" t="n">
        <v>6.571</v>
      </c>
      <c r="L9" s="0" t="n">
        <f aca="false">2011-1976</f>
        <v>35</v>
      </c>
    </row>
    <row r="10" customFormat="false" ht="15" hidden="false" customHeight="false" outlineLevel="0" collapsed="false">
      <c r="A10" s="1" t="n">
        <v>29115</v>
      </c>
      <c r="B10" s="0" t="s">
        <v>29</v>
      </c>
      <c r="C10" s="0" t="s">
        <v>14</v>
      </c>
      <c r="D10" s="1" t="n">
        <v>42180</v>
      </c>
      <c r="E10" s="0" t="n">
        <v>533751</v>
      </c>
      <c r="F10" s="0" t="n">
        <v>4.132</v>
      </c>
      <c r="G10" s="0" t="n">
        <v>12.905</v>
      </c>
      <c r="H10" s="0" t="n">
        <v>6.274</v>
      </c>
      <c r="I10" s="0" t="n">
        <v>4.132</v>
      </c>
      <c r="J10" s="0" t="n">
        <v>13.466</v>
      </c>
      <c r="K10" s="0" t="n">
        <v>6.937</v>
      </c>
      <c r="L10" s="0" t="n">
        <f aca="false">2014-1979</f>
        <v>35</v>
      </c>
    </row>
    <row r="11" customFormat="false" ht="15" hidden="false" customHeight="false" outlineLevel="0" collapsed="false">
      <c r="A11" s="1" t="n">
        <v>25533</v>
      </c>
      <c r="B11" s="0" t="s">
        <v>29</v>
      </c>
      <c r="C11" s="0" t="s">
        <v>14</v>
      </c>
      <c r="D11" s="1" t="n">
        <v>38960</v>
      </c>
      <c r="E11" s="0" t="n">
        <v>244076</v>
      </c>
      <c r="F11" s="0" t="n">
        <v>4.028</v>
      </c>
      <c r="G11" s="0" t="n">
        <v>17.737</v>
      </c>
      <c r="H11" s="0" t="n">
        <v>3.595</v>
      </c>
      <c r="I11" s="0" t="n">
        <v>3.552</v>
      </c>
      <c r="J11" s="0" t="n">
        <v>15.203</v>
      </c>
      <c r="K11" s="0" t="n">
        <v>3.682</v>
      </c>
      <c r="L11" s="0" t="n">
        <f aca="false">2005-1969</f>
        <v>36</v>
      </c>
    </row>
    <row r="12" customFormat="false" ht="15" hidden="false" customHeight="false" outlineLevel="0" collapsed="false">
      <c r="A12" s="1" t="n">
        <v>26081</v>
      </c>
      <c r="B12" s="0" t="s">
        <v>29</v>
      </c>
      <c r="C12" s="0" t="s">
        <v>16</v>
      </c>
      <c r="D12" s="1" t="n">
        <v>39324</v>
      </c>
      <c r="E12" s="0" t="n">
        <v>275785</v>
      </c>
      <c r="F12" s="0" t="n">
        <v>4.801</v>
      </c>
      <c r="G12" s="0" t="n">
        <v>10.667</v>
      </c>
      <c r="H12" s="0" t="n">
        <v>4.123</v>
      </c>
      <c r="I12" s="0" t="n">
        <v>4.356</v>
      </c>
      <c r="J12" s="0" t="n">
        <v>11.167</v>
      </c>
      <c r="K12" s="0" t="n">
        <v>3.717</v>
      </c>
      <c r="L12" s="0" t="n">
        <f aca="false">2007-1971</f>
        <v>36</v>
      </c>
    </row>
    <row r="13" customFormat="false" ht="15" hidden="false" customHeight="false" outlineLevel="0" collapsed="false">
      <c r="A13" s="1" t="n">
        <v>25762</v>
      </c>
      <c r="B13" s="0" t="s">
        <v>29</v>
      </c>
      <c r="C13" s="0" t="s">
        <v>14</v>
      </c>
      <c r="D13" s="1" t="n">
        <v>39415</v>
      </c>
      <c r="E13" s="0" t="n">
        <v>283538</v>
      </c>
      <c r="F13" s="0" t="n">
        <v>3.761</v>
      </c>
      <c r="G13" s="0" t="n">
        <v>11.068</v>
      </c>
      <c r="H13" s="0" t="n">
        <v>3.675</v>
      </c>
      <c r="I13" s="0" t="n">
        <v>3.848</v>
      </c>
      <c r="J13" s="0" t="n">
        <v>12.518</v>
      </c>
      <c r="K13" s="0" t="n">
        <v>4.194</v>
      </c>
      <c r="L13" s="0" t="n">
        <f aca="false">2007-1970</f>
        <v>37</v>
      </c>
    </row>
    <row r="14" customFormat="false" ht="15" hidden="false" customHeight="false" outlineLevel="0" collapsed="false">
      <c r="A14" s="1" t="n">
        <v>26358</v>
      </c>
      <c r="B14" s="0" t="s">
        <v>29</v>
      </c>
      <c r="C14" s="0" t="s">
        <v>14</v>
      </c>
      <c r="D14" s="1" t="n">
        <v>39923</v>
      </c>
      <c r="E14" s="0" t="n">
        <v>320012</v>
      </c>
      <c r="F14" s="0" t="n">
        <v>4.619</v>
      </c>
      <c r="G14" s="0" t="n">
        <v>15.981</v>
      </c>
      <c r="H14" s="0" t="n">
        <v>2.907</v>
      </c>
      <c r="I14" s="0" t="n">
        <v>4.268</v>
      </c>
      <c r="J14" s="0" t="n">
        <v>15.342</v>
      </c>
      <c r="K14" s="0" t="n">
        <v>2.784</v>
      </c>
      <c r="L14" s="0" t="n">
        <f aca="false">2009-1972</f>
        <v>37</v>
      </c>
    </row>
    <row r="15" customFormat="false" ht="15" hidden="false" customHeight="false" outlineLevel="0" collapsed="false">
      <c r="A15" s="1" t="n">
        <v>25557</v>
      </c>
      <c r="B15" s="0" t="s">
        <v>29</v>
      </c>
      <c r="C15" s="0" t="s">
        <v>14</v>
      </c>
      <c r="D15" s="1" t="n">
        <v>39702</v>
      </c>
      <c r="E15" s="0" t="n">
        <v>302172</v>
      </c>
      <c r="F15" s="0" t="n">
        <v>4.817</v>
      </c>
      <c r="G15" s="0" t="n">
        <v>13.93</v>
      </c>
      <c r="H15" s="0" t="n">
        <v>2.777</v>
      </c>
      <c r="I15" s="0" t="n">
        <v>4.665</v>
      </c>
      <c r="J15" s="0" t="n">
        <v>13.518</v>
      </c>
      <c r="K15" s="0" t="n">
        <v>2.56</v>
      </c>
      <c r="L15" s="0" t="n">
        <f aca="false">2007-1969</f>
        <v>38</v>
      </c>
    </row>
    <row r="16" customFormat="false" ht="15" hidden="false" customHeight="false" outlineLevel="0" collapsed="false">
      <c r="A16" s="1" t="n">
        <v>24991</v>
      </c>
      <c r="B16" s="0" t="s">
        <v>29</v>
      </c>
      <c r="C16" s="0" t="s">
        <v>16</v>
      </c>
      <c r="D16" s="1" t="n">
        <v>39288</v>
      </c>
      <c r="E16" s="0" t="n">
        <v>272756</v>
      </c>
      <c r="F16" s="0" t="n">
        <v>3.186</v>
      </c>
      <c r="G16" s="0" t="n">
        <v>14.518</v>
      </c>
      <c r="H16" s="0" t="n">
        <v>3.231</v>
      </c>
      <c r="I16" s="0" t="n">
        <v>3.063</v>
      </c>
      <c r="J16" s="0" t="n">
        <v>14.56</v>
      </c>
      <c r="K16" s="0" t="n">
        <v>3.273</v>
      </c>
      <c r="L16" s="0" t="n">
        <f aca="false">2007-1968</f>
        <v>39</v>
      </c>
    </row>
    <row r="17" customFormat="false" ht="15" hidden="false" customHeight="false" outlineLevel="0" collapsed="false">
      <c r="A17" s="1" t="n">
        <v>27778</v>
      </c>
      <c r="B17" s="0" t="s">
        <v>29</v>
      </c>
      <c r="C17" s="0" t="s">
        <v>14</v>
      </c>
      <c r="D17" s="1" t="n">
        <v>42272</v>
      </c>
      <c r="E17" s="0" t="n">
        <v>547488</v>
      </c>
      <c r="F17" s="0" t="n">
        <v>4.413</v>
      </c>
      <c r="G17" s="0" t="n">
        <v>13.474</v>
      </c>
      <c r="H17" s="0" t="n">
        <v>6.178</v>
      </c>
      <c r="I17" s="0" t="n">
        <v>4.707</v>
      </c>
      <c r="J17" s="0" t="n">
        <v>11.885</v>
      </c>
      <c r="K17" s="0" t="n">
        <v>3.824</v>
      </c>
      <c r="L17" s="0" t="n">
        <f aca="false">2015-1976</f>
        <v>39</v>
      </c>
    </row>
    <row r="18" customFormat="false" ht="15" hidden="false" customHeight="false" outlineLevel="0" collapsed="false">
      <c r="A18" s="1" t="n">
        <v>25204</v>
      </c>
      <c r="B18" s="0" t="s">
        <v>29</v>
      </c>
      <c r="C18" s="0" t="s">
        <v>14</v>
      </c>
      <c r="D18" s="1" t="n">
        <v>39870</v>
      </c>
      <c r="E18" s="0" t="n">
        <v>315302</v>
      </c>
      <c r="F18" s="0" t="n">
        <v>3.014</v>
      </c>
      <c r="G18" s="0" t="n">
        <v>10.084</v>
      </c>
      <c r="H18" s="0" t="n">
        <v>2.705</v>
      </c>
      <c r="I18" s="0" t="n">
        <v>3.207</v>
      </c>
      <c r="J18" s="0" t="n">
        <v>9.969</v>
      </c>
      <c r="K18" s="0" t="n">
        <v>2.821</v>
      </c>
      <c r="L18" s="0" t="n">
        <f aca="false">2009-1969</f>
        <v>40</v>
      </c>
    </row>
    <row r="19" customFormat="false" ht="15" hidden="false" customHeight="false" outlineLevel="0" collapsed="false">
      <c r="A19" s="1" t="n">
        <v>23502</v>
      </c>
      <c r="B19" s="0" t="s">
        <v>29</v>
      </c>
      <c r="C19" s="0" t="s">
        <v>14</v>
      </c>
      <c r="D19" s="1" t="n">
        <v>38491</v>
      </c>
      <c r="E19" s="0" t="n">
        <v>209318</v>
      </c>
      <c r="F19" s="0" t="n">
        <v>4.033</v>
      </c>
      <c r="G19" s="0" t="n">
        <v>13.549</v>
      </c>
      <c r="H19" s="0" t="n">
        <v>5.146</v>
      </c>
      <c r="I19" s="0" t="n">
        <v>4.221</v>
      </c>
      <c r="J19" s="0" t="n">
        <v>14.938</v>
      </c>
      <c r="K19" s="0" t="n">
        <v>6.261</v>
      </c>
      <c r="L19" s="0" t="n">
        <f aca="false">2005-1964</f>
        <v>41</v>
      </c>
      <c r="M19" s="0" t="s">
        <v>30</v>
      </c>
    </row>
    <row r="20" customFormat="false" ht="15" hidden="false" customHeight="false" outlineLevel="0" collapsed="false">
      <c r="A20" s="1" t="n">
        <v>26187</v>
      </c>
      <c r="B20" s="0" t="s">
        <v>29</v>
      </c>
      <c r="C20" s="0" t="s">
        <v>16</v>
      </c>
      <c r="D20" s="1" t="n">
        <v>41368</v>
      </c>
      <c r="E20" s="0" t="n">
        <v>459743</v>
      </c>
      <c r="F20" s="0" t="n">
        <v>4.208</v>
      </c>
      <c r="G20" s="0" t="n">
        <v>11.709</v>
      </c>
      <c r="H20" s="0" t="n">
        <v>3.232</v>
      </c>
      <c r="I20" s="0" t="n">
        <v>4.696</v>
      </c>
      <c r="J20" s="0" t="n">
        <v>10.733</v>
      </c>
      <c r="K20" s="0" t="n">
        <v>2.622</v>
      </c>
      <c r="L20" s="0" t="n">
        <f aca="false">2012-1971</f>
        <v>41</v>
      </c>
    </row>
    <row r="21" customFormat="false" ht="15" hidden="false" customHeight="false" outlineLevel="0" collapsed="false">
      <c r="A21" s="1" t="n">
        <v>27625</v>
      </c>
      <c r="B21" s="0" t="s">
        <v>29</v>
      </c>
      <c r="C21" s="0" t="s">
        <v>16</v>
      </c>
      <c r="D21" s="1" t="n">
        <v>42903</v>
      </c>
      <c r="E21" s="0" t="n">
        <v>589568</v>
      </c>
      <c r="F21" s="0" t="n">
        <v>4.484</v>
      </c>
      <c r="G21" s="0" t="n">
        <v>9.928</v>
      </c>
      <c r="H21" s="0" t="n">
        <v>1.761</v>
      </c>
      <c r="I21" s="0" t="n">
        <v>4.364</v>
      </c>
      <c r="J21" s="0" t="n">
        <v>10.369</v>
      </c>
      <c r="K21" s="0" t="n">
        <v>1.922</v>
      </c>
      <c r="L21" s="0" t="n">
        <f aca="false">2016-1975</f>
        <v>41</v>
      </c>
    </row>
    <row r="22" customFormat="false" ht="15" hidden="false" customHeight="false" outlineLevel="0" collapsed="false">
      <c r="A22" s="1" t="n">
        <v>22773</v>
      </c>
      <c r="B22" s="0" t="s">
        <v>29</v>
      </c>
      <c r="C22" s="0" t="s">
        <v>14</v>
      </c>
      <c r="D22" s="1" t="n">
        <v>38271</v>
      </c>
      <c r="E22" s="0" t="n">
        <v>192675</v>
      </c>
      <c r="F22" s="0" t="n">
        <v>4.073</v>
      </c>
      <c r="G22" s="0" t="n">
        <v>16.563</v>
      </c>
      <c r="H22" s="0" t="n">
        <v>4.887</v>
      </c>
      <c r="I22" s="0" t="n">
        <v>4.299</v>
      </c>
      <c r="J22" s="0" t="n">
        <v>15.884</v>
      </c>
      <c r="K22" s="0" t="n">
        <v>4.661</v>
      </c>
      <c r="L22" s="0" t="n">
        <f aca="false">2004-1962</f>
        <v>42</v>
      </c>
    </row>
    <row r="23" customFormat="false" ht="15" hidden="false" customHeight="false" outlineLevel="0" collapsed="false">
      <c r="A23" s="1" t="n">
        <v>22736</v>
      </c>
      <c r="B23" s="0" t="s">
        <v>29</v>
      </c>
      <c r="C23" s="0" t="s">
        <v>14</v>
      </c>
      <c r="D23" s="1" t="n">
        <v>38344</v>
      </c>
      <c r="E23" s="0" t="n">
        <v>197696</v>
      </c>
      <c r="F23" s="0" t="n">
        <v>2.804</v>
      </c>
      <c r="G23" s="0" t="n">
        <v>15.264</v>
      </c>
      <c r="H23" s="0" t="n">
        <v>9.738</v>
      </c>
      <c r="I23" s="0" t="n">
        <v>3.231</v>
      </c>
      <c r="J23" s="0" t="n">
        <v>15.207</v>
      </c>
      <c r="K23" s="0" t="n">
        <v>8.815</v>
      </c>
      <c r="L23" s="0" t="n">
        <f aca="false">2004-1962</f>
        <v>42</v>
      </c>
    </row>
    <row r="24" customFormat="false" ht="15" hidden="false" customHeight="false" outlineLevel="0" collapsed="false">
      <c r="A24" s="1" t="n">
        <v>23691</v>
      </c>
      <c r="B24" s="0" t="s">
        <v>29</v>
      </c>
      <c r="C24" s="0" t="s">
        <v>14</v>
      </c>
      <c r="D24" s="1" t="n">
        <v>39274</v>
      </c>
      <c r="E24" s="0" t="n">
        <v>271258</v>
      </c>
      <c r="F24" s="0" t="n">
        <v>4.794</v>
      </c>
      <c r="G24" s="0" t="n">
        <v>17.356</v>
      </c>
      <c r="H24" s="0" t="n">
        <v>4.616</v>
      </c>
      <c r="I24" s="0" t="n">
        <v>5.948</v>
      </c>
      <c r="J24" s="0" t="n">
        <v>16.424</v>
      </c>
      <c r="K24" s="0" t="n">
        <v>4.718</v>
      </c>
      <c r="L24" s="0" t="n">
        <f aca="false">2006-1964</f>
        <v>42</v>
      </c>
    </row>
    <row r="25" customFormat="false" ht="15" hidden="false" customHeight="false" outlineLevel="0" collapsed="false">
      <c r="A25" s="1" t="n">
        <v>25300</v>
      </c>
      <c r="B25" s="0" t="s">
        <v>29</v>
      </c>
      <c r="C25" s="0" t="s">
        <v>14</v>
      </c>
      <c r="D25" s="1" t="n">
        <v>40887</v>
      </c>
      <c r="E25" s="0" t="n">
        <v>412145</v>
      </c>
      <c r="F25" s="0" t="n">
        <v>3.82</v>
      </c>
      <c r="G25" s="0" t="n">
        <v>15.535</v>
      </c>
      <c r="H25" s="0" t="n">
        <v>2.801</v>
      </c>
      <c r="I25" s="0" t="n">
        <v>3.863</v>
      </c>
      <c r="J25" s="0" t="n">
        <v>14.644</v>
      </c>
      <c r="K25" s="0" t="n">
        <v>3.82</v>
      </c>
      <c r="L25" s="0" t="n">
        <f aca="false">2011-1969</f>
        <v>42</v>
      </c>
    </row>
    <row r="26" customFormat="false" ht="15" hidden="false" customHeight="false" outlineLevel="0" collapsed="false">
      <c r="A26" s="1" t="n">
        <v>22925</v>
      </c>
      <c r="B26" s="0" t="s">
        <v>29</v>
      </c>
      <c r="C26" s="0" t="s">
        <v>14</v>
      </c>
      <c r="D26" s="1" t="n">
        <v>38791</v>
      </c>
      <c r="E26" s="0" t="n">
        <v>230634</v>
      </c>
      <c r="F26" s="0" t="n">
        <v>3.465</v>
      </c>
      <c r="G26" s="0" t="n">
        <v>15.378</v>
      </c>
      <c r="H26" s="0" t="n">
        <v>5.653</v>
      </c>
      <c r="I26" s="0" t="n">
        <v>3.161</v>
      </c>
      <c r="J26" s="0" t="n">
        <v>14.163</v>
      </c>
      <c r="K26" s="0" t="n">
        <v>5.592</v>
      </c>
      <c r="L26" s="0" t="n">
        <f aca="false">2005-1962</f>
        <v>43</v>
      </c>
    </row>
    <row r="27" customFormat="false" ht="15" hidden="false" customHeight="false" outlineLevel="0" collapsed="false">
      <c r="A27" s="1" t="n">
        <v>23966</v>
      </c>
      <c r="B27" s="0" t="s">
        <v>29</v>
      </c>
      <c r="C27" s="0" t="s">
        <v>14</v>
      </c>
      <c r="D27" s="1" t="n">
        <v>39912</v>
      </c>
      <c r="E27" s="0" t="n">
        <v>319264</v>
      </c>
      <c r="F27" s="0" t="n">
        <v>3.822</v>
      </c>
      <c r="G27" s="0" t="n">
        <v>12.863</v>
      </c>
      <c r="H27" s="0" t="n">
        <v>4.87</v>
      </c>
      <c r="I27" s="0" t="n">
        <v>3.945</v>
      </c>
      <c r="J27" s="0" t="n">
        <v>12.267</v>
      </c>
      <c r="K27" s="0" t="n">
        <v>4.623</v>
      </c>
      <c r="L27" s="0" t="n">
        <f aca="false">2008-1965</f>
        <v>43</v>
      </c>
    </row>
    <row r="28" customFormat="false" ht="15" hidden="false" customHeight="false" outlineLevel="0" collapsed="false">
      <c r="A28" s="1" t="n">
        <v>26222</v>
      </c>
      <c r="B28" s="0" t="s">
        <v>29</v>
      </c>
      <c r="C28" s="0" t="s">
        <v>14</v>
      </c>
      <c r="D28" s="1" t="n">
        <v>42273</v>
      </c>
      <c r="E28" s="0" t="n">
        <v>541790</v>
      </c>
      <c r="F28" s="0" t="n">
        <v>3.806</v>
      </c>
      <c r="G28" s="0" t="n">
        <v>9.962</v>
      </c>
      <c r="H28" s="0" t="n">
        <v>2.195</v>
      </c>
      <c r="I28" s="0" t="n">
        <v>3.477</v>
      </c>
      <c r="J28" s="0" t="n">
        <v>9.868</v>
      </c>
      <c r="K28" s="0" t="n">
        <v>3.43</v>
      </c>
      <c r="L28" s="0" t="n">
        <f aca="false">2014-1971</f>
        <v>43</v>
      </c>
    </row>
    <row r="29" customFormat="false" ht="15" hidden="false" customHeight="false" outlineLevel="0" collapsed="false">
      <c r="A29" s="1" t="n">
        <v>22794</v>
      </c>
      <c r="B29" s="0" t="s">
        <v>29</v>
      </c>
      <c r="C29" s="0" t="s">
        <v>14</v>
      </c>
      <c r="D29" s="1" t="n">
        <v>39225</v>
      </c>
      <c r="E29" s="0" t="n">
        <v>267927</v>
      </c>
      <c r="F29" s="0" t="n">
        <v>3.256</v>
      </c>
      <c r="G29" s="0" t="n">
        <v>13.219</v>
      </c>
      <c r="H29" s="0" t="n">
        <v>5.737</v>
      </c>
      <c r="I29" s="0" t="n">
        <v>2.946</v>
      </c>
      <c r="J29" s="0" t="n">
        <v>12.444</v>
      </c>
      <c r="K29" s="0" t="n">
        <v>5.505</v>
      </c>
      <c r="L29" s="0" t="n">
        <f aca="false">2006-1962</f>
        <v>44</v>
      </c>
    </row>
    <row r="30" customFormat="false" ht="15" hidden="false" customHeight="false" outlineLevel="0" collapsed="false">
      <c r="A30" s="1" t="n">
        <v>23360</v>
      </c>
      <c r="B30" s="0" t="s">
        <v>29</v>
      </c>
      <c r="C30" s="0" t="s">
        <v>14</v>
      </c>
      <c r="D30" s="1" t="n">
        <v>39548</v>
      </c>
      <c r="E30" s="0" t="n">
        <v>291853</v>
      </c>
      <c r="F30" s="0" t="n">
        <v>2.831</v>
      </c>
      <c r="G30" s="0" t="n">
        <v>13.233</v>
      </c>
      <c r="H30" s="0" t="n">
        <v>6.582</v>
      </c>
      <c r="I30" s="0" t="n">
        <v>2.353</v>
      </c>
      <c r="J30" s="0" t="n">
        <v>12.449</v>
      </c>
      <c r="K30" s="0" t="n">
        <v>5.696</v>
      </c>
      <c r="L30" s="0" t="n">
        <f aca="false">2007-1963</f>
        <v>44</v>
      </c>
    </row>
    <row r="31" customFormat="false" ht="15" hidden="false" customHeight="false" outlineLevel="0" collapsed="false">
      <c r="A31" s="1" t="n">
        <v>24684</v>
      </c>
      <c r="B31" s="0" t="s">
        <v>29</v>
      </c>
      <c r="C31" s="0" t="s">
        <v>14</v>
      </c>
      <c r="D31" s="1" t="n">
        <v>40766</v>
      </c>
      <c r="E31" s="0" t="n">
        <v>399696</v>
      </c>
      <c r="F31" s="0" t="n">
        <v>4.197</v>
      </c>
      <c r="G31" s="0" t="n">
        <v>13.198</v>
      </c>
      <c r="H31" s="0" t="n">
        <v>4.247</v>
      </c>
      <c r="I31" s="0" t="n">
        <v>4.197</v>
      </c>
      <c r="J31" s="0" t="n">
        <v>15.802</v>
      </c>
      <c r="K31" s="0" t="n">
        <v>4.601</v>
      </c>
      <c r="L31" s="0" t="n">
        <f aca="false">2011-1967</f>
        <v>44</v>
      </c>
    </row>
    <row r="32" customFormat="false" ht="15" hidden="false" customHeight="false" outlineLevel="0" collapsed="false">
      <c r="A32" s="1" t="n">
        <v>25448</v>
      </c>
      <c r="B32" s="0" t="s">
        <v>29</v>
      </c>
      <c r="C32" s="0" t="s">
        <v>14</v>
      </c>
      <c r="D32" s="1" t="n">
        <v>41690</v>
      </c>
      <c r="E32" s="0" t="n">
        <v>491916</v>
      </c>
      <c r="F32" s="0" t="n">
        <v>5.066</v>
      </c>
      <c r="G32" s="0" t="n">
        <v>13.699</v>
      </c>
      <c r="H32" s="0" t="n">
        <v>2.854</v>
      </c>
      <c r="I32" s="0" t="n">
        <v>5.137</v>
      </c>
      <c r="J32" s="0" t="n">
        <v>13.2</v>
      </c>
      <c r="K32" s="0" t="n">
        <v>3.211</v>
      </c>
      <c r="L32" s="0" t="n">
        <f aca="false">2013-1969</f>
        <v>44</v>
      </c>
    </row>
    <row r="33" customFormat="false" ht="15" hidden="false" customHeight="false" outlineLevel="0" collapsed="false">
      <c r="A33" s="1" t="n">
        <v>22517</v>
      </c>
      <c r="B33" s="0" t="s">
        <v>29</v>
      </c>
      <c r="C33" s="0" t="s">
        <v>14</v>
      </c>
      <c r="D33" s="1" t="n">
        <v>39184</v>
      </c>
      <c r="E33" s="0" t="n">
        <v>263427</v>
      </c>
      <c r="F33" s="0" t="n">
        <v>4.276</v>
      </c>
      <c r="G33" s="0" t="n">
        <v>15.14</v>
      </c>
      <c r="H33" s="0" t="n">
        <v>2.462</v>
      </c>
      <c r="I33" s="0" t="n">
        <v>4.579</v>
      </c>
      <c r="J33" s="0" t="n">
        <v>15.463</v>
      </c>
      <c r="K33" s="0" t="n">
        <v>2.332</v>
      </c>
      <c r="L33" s="0" t="n">
        <f aca="false">2006-1961</f>
        <v>45</v>
      </c>
    </row>
    <row r="34" customFormat="false" ht="15" hidden="false" customHeight="false" outlineLevel="0" collapsed="false">
      <c r="A34" s="1" t="n">
        <v>23054</v>
      </c>
      <c r="B34" s="0" t="s">
        <v>29</v>
      </c>
      <c r="C34" s="0" t="s">
        <v>14</v>
      </c>
      <c r="D34" s="1" t="n">
        <v>39611</v>
      </c>
      <c r="E34" s="0" t="n">
        <v>296288</v>
      </c>
      <c r="F34" s="0" t="n">
        <v>3.813</v>
      </c>
      <c r="G34" s="0" t="n">
        <v>14.312</v>
      </c>
      <c r="H34" s="0" t="n">
        <v>3.226</v>
      </c>
      <c r="I34" s="0" t="n">
        <v>3.402</v>
      </c>
      <c r="J34" s="0" t="n">
        <v>12.024</v>
      </c>
      <c r="K34" s="0" t="n">
        <v>2.933</v>
      </c>
      <c r="L34" s="0" t="n">
        <f aca="false">2008-1963</f>
        <v>45</v>
      </c>
    </row>
    <row r="35" customFormat="false" ht="15" hidden="false" customHeight="false" outlineLevel="0" collapsed="false">
      <c r="A35" s="1" t="n">
        <v>23164</v>
      </c>
      <c r="B35" s="0" t="s">
        <v>29</v>
      </c>
      <c r="C35" s="0" t="s">
        <v>14</v>
      </c>
      <c r="D35" s="1" t="n">
        <v>39954</v>
      </c>
      <c r="E35" s="0" t="n">
        <v>322887</v>
      </c>
      <c r="F35" s="0" t="n">
        <v>3.212</v>
      </c>
      <c r="G35" s="0" t="n">
        <v>18.978</v>
      </c>
      <c r="H35" s="0" t="n">
        <v>4.574</v>
      </c>
      <c r="I35" s="0" t="n">
        <v>3.65</v>
      </c>
      <c r="J35" s="0" t="n">
        <v>18.832</v>
      </c>
      <c r="K35" s="0" t="n">
        <v>4.379</v>
      </c>
      <c r="L35" s="0" t="n">
        <f aca="false">2008-1963</f>
        <v>45</v>
      </c>
    </row>
    <row r="36" customFormat="false" ht="15" hidden="false" customHeight="false" outlineLevel="0" collapsed="false">
      <c r="A36" s="1" t="n">
        <v>25368</v>
      </c>
      <c r="B36" s="0" t="s">
        <v>29</v>
      </c>
      <c r="C36" s="0" t="s">
        <v>14</v>
      </c>
      <c r="D36" s="1" t="n">
        <v>42009</v>
      </c>
      <c r="E36" s="0" t="n">
        <v>517152</v>
      </c>
      <c r="F36" s="0" t="n">
        <v>3.288</v>
      </c>
      <c r="G36" s="0" t="n">
        <v>11.149</v>
      </c>
      <c r="H36" s="0" t="n">
        <v>4.492</v>
      </c>
      <c r="I36" s="0" t="n">
        <v>3.529</v>
      </c>
      <c r="J36" s="0" t="n">
        <v>10.427</v>
      </c>
      <c r="K36" s="0" t="n">
        <v>3.609</v>
      </c>
      <c r="L36" s="0" t="n">
        <f aca="false">2014-1969</f>
        <v>45</v>
      </c>
    </row>
    <row r="37" customFormat="false" ht="15" hidden="false" customHeight="false" outlineLevel="0" collapsed="false">
      <c r="A37" s="1" t="n">
        <v>21329</v>
      </c>
      <c r="B37" s="0" t="s">
        <v>29</v>
      </c>
      <c r="C37" s="0" t="s">
        <v>16</v>
      </c>
      <c r="D37" s="1" t="n">
        <v>38321</v>
      </c>
      <c r="E37" s="0" t="n">
        <v>195869</v>
      </c>
      <c r="F37" s="0" t="n">
        <v>3.326</v>
      </c>
      <c r="G37" s="0" t="n">
        <v>12.069</v>
      </c>
      <c r="H37" s="0" t="n">
        <v>4.179</v>
      </c>
      <c r="I37" s="0" t="n">
        <v>3.156</v>
      </c>
      <c r="J37" s="0" t="n">
        <v>13.305</v>
      </c>
      <c r="K37" s="0" t="n">
        <v>4.904</v>
      </c>
      <c r="L37" s="0" t="n">
        <f aca="false">2004-1958</f>
        <v>46</v>
      </c>
    </row>
    <row r="38" customFormat="false" ht="15" hidden="false" customHeight="false" outlineLevel="0" collapsed="false">
      <c r="A38" s="1" t="n">
        <v>21579</v>
      </c>
      <c r="B38" s="0" t="s">
        <v>29</v>
      </c>
      <c r="C38" s="0" t="s">
        <v>14</v>
      </c>
      <c r="D38" s="1" t="n">
        <v>38435</v>
      </c>
      <c r="E38" s="0" t="n">
        <v>204450</v>
      </c>
      <c r="F38" s="0" t="n">
        <v>4.366</v>
      </c>
      <c r="G38" s="0" t="n">
        <v>11.593</v>
      </c>
      <c r="H38" s="0" t="n">
        <v>4.458</v>
      </c>
      <c r="I38" s="0" t="n">
        <v>4.623</v>
      </c>
      <c r="J38" s="0" t="n">
        <v>12.217</v>
      </c>
      <c r="K38" s="0" t="n">
        <v>4.403</v>
      </c>
      <c r="L38" s="0" t="n">
        <f aca="false">2005-1959</f>
        <v>46</v>
      </c>
    </row>
    <row r="39" customFormat="false" ht="15" hidden="false" customHeight="false" outlineLevel="0" collapsed="false">
      <c r="A39" s="1" t="n">
        <v>22496</v>
      </c>
      <c r="B39" s="0" t="s">
        <v>29</v>
      </c>
      <c r="C39" s="0" t="s">
        <v>14</v>
      </c>
      <c r="D39" s="1" t="n">
        <v>39344</v>
      </c>
      <c r="E39" s="0" t="n">
        <v>277602</v>
      </c>
      <c r="F39" s="0" t="n">
        <v>3.673</v>
      </c>
      <c r="G39" s="0" t="n">
        <v>13.505</v>
      </c>
      <c r="H39" s="0" t="n">
        <v>7.384</v>
      </c>
      <c r="I39" s="0" t="n">
        <v>4.629</v>
      </c>
      <c r="J39" s="0" t="n">
        <v>14.958</v>
      </c>
      <c r="K39" s="0" t="n">
        <v>7.498</v>
      </c>
      <c r="L39" s="0" t="n">
        <f aca="false">2007-1961</f>
        <v>46</v>
      </c>
    </row>
    <row r="40" customFormat="false" ht="15" hidden="false" customHeight="false" outlineLevel="0" collapsed="false">
      <c r="A40" s="1" t="n">
        <v>22365</v>
      </c>
      <c r="B40" s="0" t="s">
        <v>29</v>
      </c>
      <c r="C40" s="0" t="s">
        <v>14</v>
      </c>
      <c r="D40" s="1" t="n">
        <v>39531</v>
      </c>
      <c r="E40" s="0" t="n">
        <v>290660</v>
      </c>
      <c r="F40" s="0" t="n">
        <v>4.126</v>
      </c>
      <c r="G40" s="0" t="n">
        <v>11.61</v>
      </c>
      <c r="H40" s="0" t="n">
        <v>2.387</v>
      </c>
      <c r="I40" s="0" t="n">
        <v>3.722</v>
      </c>
      <c r="J40" s="0" t="n">
        <v>11.205</v>
      </c>
      <c r="K40" s="0" t="n">
        <v>2.225</v>
      </c>
      <c r="L40" s="0" t="n">
        <f aca="false">2007-1961</f>
        <v>46</v>
      </c>
    </row>
    <row r="41" customFormat="false" ht="15" hidden="false" customHeight="false" outlineLevel="0" collapsed="false">
      <c r="A41" s="1" t="n">
        <v>23538</v>
      </c>
      <c r="B41" s="0" t="s">
        <v>29</v>
      </c>
      <c r="C41" s="0" t="s">
        <v>14</v>
      </c>
      <c r="D41" s="1" t="n">
        <v>40590</v>
      </c>
      <c r="E41" s="0" t="n">
        <v>383015</v>
      </c>
      <c r="F41" s="0" t="n">
        <v>3.476</v>
      </c>
      <c r="G41" s="0" t="n">
        <v>13.147</v>
      </c>
      <c r="H41" s="0" t="n">
        <v>3.16</v>
      </c>
      <c r="I41" s="0" t="n">
        <v>3.034</v>
      </c>
      <c r="J41" s="0" t="n">
        <v>12.957</v>
      </c>
      <c r="K41" s="0" t="n">
        <v>4.108</v>
      </c>
      <c r="L41" s="0" t="n">
        <f aca="false">2010-1964</f>
        <v>46</v>
      </c>
    </row>
    <row r="42" customFormat="false" ht="15" hidden="false" customHeight="false" outlineLevel="0" collapsed="false">
      <c r="A42" s="1" t="n">
        <v>24797</v>
      </c>
      <c r="B42" s="0" t="s">
        <v>29</v>
      </c>
      <c r="C42" s="0" t="s">
        <v>14</v>
      </c>
      <c r="D42" s="1" t="n">
        <v>41739</v>
      </c>
      <c r="E42" s="0" t="n">
        <v>495764</v>
      </c>
      <c r="F42" s="0" t="n">
        <v>3.809</v>
      </c>
      <c r="G42" s="0" t="n">
        <v>12.789</v>
      </c>
      <c r="H42" s="0" t="n">
        <v>3.036</v>
      </c>
      <c r="I42" s="0" t="n">
        <v>3.257</v>
      </c>
      <c r="J42" s="0" t="n">
        <v>12.256</v>
      </c>
      <c r="K42" s="0" t="n">
        <v>3.092</v>
      </c>
      <c r="L42" s="0" t="n">
        <f aca="false">2013-1967</f>
        <v>46</v>
      </c>
    </row>
    <row r="43" customFormat="false" ht="15" hidden="false" customHeight="false" outlineLevel="0" collapsed="false">
      <c r="A43" s="1" t="n">
        <v>23302</v>
      </c>
      <c r="B43" s="0" t="s">
        <v>29</v>
      </c>
      <c r="C43" s="0" t="s">
        <v>14</v>
      </c>
      <c r="D43" s="1" t="n">
        <v>40602</v>
      </c>
      <c r="E43" s="0" t="n">
        <v>383730</v>
      </c>
      <c r="F43" s="0" t="n">
        <v>3.621</v>
      </c>
      <c r="G43" s="0" t="n">
        <v>18.158</v>
      </c>
      <c r="H43" s="0" t="n">
        <v>6.748</v>
      </c>
      <c r="I43" s="0" t="n">
        <v>3.511</v>
      </c>
      <c r="J43" s="0" t="n">
        <v>16.458</v>
      </c>
      <c r="K43" s="0" t="n">
        <v>7.132</v>
      </c>
      <c r="L43" s="0" t="n">
        <f aca="false">2010-1963</f>
        <v>47</v>
      </c>
    </row>
    <row r="44" customFormat="false" ht="15" hidden="false" customHeight="false" outlineLevel="0" collapsed="false">
      <c r="A44" s="1" t="n">
        <v>23422</v>
      </c>
      <c r="B44" s="0" t="s">
        <v>29</v>
      </c>
      <c r="C44" s="0" t="s">
        <v>16</v>
      </c>
      <c r="D44" s="1" t="n">
        <v>40862</v>
      </c>
      <c r="E44" s="0" t="n">
        <v>409672</v>
      </c>
      <c r="F44" s="0" t="n">
        <v>3.053</v>
      </c>
      <c r="G44" s="0" t="n">
        <v>10.685</v>
      </c>
      <c r="H44" s="0" t="n">
        <v>1.968</v>
      </c>
      <c r="I44" s="0" t="n">
        <v>3.394</v>
      </c>
      <c r="J44" s="0" t="n">
        <v>9.199</v>
      </c>
      <c r="K44" s="0" t="n">
        <v>1.526</v>
      </c>
      <c r="L44" s="0" t="n">
        <f aca="false">2011-1964</f>
        <v>47</v>
      </c>
    </row>
    <row r="45" customFormat="false" ht="15" hidden="false" customHeight="false" outlineLevel="0" collapsed="false">
      <c r="A45" s="1" t="n">
        <v>23489</v>
      </c>
      <c r="B45" s="0" t="s">
        <v>29</v>
      </c>
      <c r="C45" s="0" t="s">
        <v>14</v>
      </c>
      <c r="D45" s="1" t="n">
        <v>40918</v>
      </c>
      <c r="E45" s="0" t="n">
        <v>414441</v>
      </c>
      <c r="F45" s="0" t="n">
        <v>3.491</v>
      </c>
      <c r="G45" s="0" t="n">
        <v>20.948</v>
      </c>
      <c r="H45" s="0" t="n">
        <v>8.637</v>
      </c>
      <c r="I45" s="0" t="n">
        <v>4.013</v>
      </c>
      <c r="J45" s="0" t="n">
        <v>21.56</v>
      </c>
      <c r="K45" s="0" t="n">
        <v>8.229</v>
      </c>
      <c r="L45" s="0" t="n">
        <f aca="false">2011-1964</f>
        <v>47</v>
      </c>
    </row>
    <row r="46" customFormat="false" ht="15" hidden="false" customHeight="false" outlineLevel="0" collapsed="false">
      <c r="A46" s="1" t="n">
        <v>24625</v>
      </c>
      <c r="B46" s="0" t="s">
        <v>29</v>
      </c>
      <c r="C46" s="0" t="s">
        <v>14</v>
      </c>
      <c r="D46" s="1" t="n">
        <v>41851</v>
      </c>
      <c r="E46" s="0" t="n">
        <v>454822</v>
      </c>
      <c r="F46" s="0" t="n">
        <v>3.568</v>
      </c>
      <c r="G46" s="0" t="n">
        <v>13.483</v>
      </c>
      <c r="H46" s="0" t="n">
        <v>5.606</v>
      </c>
      <c r="I46" s="0" t="n">
        <v>4.17</v>
      </c>
      <c r="J46" s="0" t="n">
        <v>13.993</v>
      </c>
      <c r="K46" s="0" t="n">
        <v>5.745</v>
      </c>
      <c r="L46" s="0" t="n">
        <f aca="false">2014-1967</f>
        <v>47</v>
      </c>
    </row>
    <row r="47" customFormat="false" ht="15" hidden="false" customHeight="false" outlineLevel="0" collapsed="false">
      <c r="A47" s="1" t="n">
        <v>24638</v>
      </c>
      <c r="B47" s="0" t="s">
        <v>29</v>
      </c>
      <c r="C47" s="0" t="s">
        <v>14</v>
      </c>
      <c r="D47" s="1" t="n">
        <v>41872</v>
      </c>
      <c r="E47" s="0" t="n">
        <v>507086</v>
      </c>
      <c r="F47" s="0" t="n">
        <v>3.915</v>
      </c>
      <c r="G47" s="0" t="n">
        <v>13.472</v>
      </c>
      <c r="H47" s="0" t="n">
        <v>3.282</v>
      </c>
      <c r="I47" s="0" t="n">
        <v>3.339</v>
      </c>
      <c r="J47" s="0" t="n">
        <v>15.603</v>
      </c>
      <c r="K47" s="0" t="n">
        <v>3.685</v>
      </c>
      <c r="L47" s="0" t="n">
        <f aca="false">2014-1967</f>
        <v>47</v>
      </c>
    </row>
    <row r="48" customFormat="false" ht="15" hidden="false" customHeight="false" outlineLevel="0" collapsed="false">
      <c r="A48" s="1" t="n">
        <v>25167</v>
      </c>
      <c r="B48" s="0" t="s">
        <v>29</v>
      </c>
      <c r="C48" s="0" t="s">
        <v>14</v>
      </c>
      <c r="D48" s="1" t="n">
        <v>42418</v>
      </c>
      <c r="E48" s="0" t="n">
        <v>439782</v>
      </c>
      <c r="F48" s="0" t="n">
        <v>3.643</v>
      </c>
      <c r="G48" s="0" t="n">
        <v>11.103</v>
      </c>
      <c r="H48" s="0" t="n">
        <v>4.038</v>
      </c>
      <c r="I48" s="0" t="n">
        <v>4.301</v>
      </c>
      <c r="J48" s="0" t="n">
        <v>11.806</v>
      </c>
      <c r="K48" s="0" t="n">
        <v>4.125</v>
      </c>
      <c r="L48" s="0" t="n">
        <f aca="false">2015-1968</f>
        <v>47</v>
      </c>
    </row>
    <row r="49" customFormat="false" ht="15" hidden="false" customHeight="false" outlineLevel="0" collapsed="false">
      <c r="A49" s="1" t="n">
        <v>21546</v>
      </c>
      <c r="B49" s="0" t="s">
        <v>29</v>
      </c>
      <c r="C49" s="0" t="s">
        <v>16</v>
      </c>
      <c r="D49" s="1" t="n">
        <v>39106</v>
      </c>
      <c r="E49" s="0" t="n">
        <v>256279</v>
      </c>
      <c r="F49" s="0" t="n">
        <v>2.99</v>
      </c>
      <c r="G49" s="0" t="n">
        <v>6.526</v>
      </c>
      <c r="H49" s="0" t="n">
        <v>2.159</v>
      </c>
      <c r="I49" s="0" t="n">
        <v>3.915</v>
      </c>
      <c r="J49" s="0" t="n">
        <v>7.404</v>
      </c>
      <c r="K49" s="0" t="n">
        <v>2.112</v>
      </c>
      <c r="L49" s="0" t="n">
        <f aca="false">2006-1958</f>
        <v>48</v>
      </c>
    </row>
    <row r="50" customFormat="false" ht="15" hidden="false" customHeight="false" outlineLevel="0" collapsed="false">
      <c r="A50" s="1" t="n">
        <v>22146</v>
      </c>
      <c r="B50" s="0" t="s">
        <v>29</v>
      </c>
      <c r="C50" s="0" t="s">
        <v>14</v>
      </c>
      <c r="D50" s="1" t="n">
        <v>39744</v>
      </c>
      <c r="E50" s="0" t="n">
        <v>305879</v>
      </c>
      <c r="F50" s="0" t="n">
        <v>4.571</v>
      </c>
      <c r="G50" s="0" t="n">
        <v>17.479</v>
      </c>
      <c r="H50" s="0" t="n">
        <v>3.16</v>
      </c>
      <c r="I50" s="0" t="n">
        <v>4.101</v>
      </c>
      <c r="J50" s="0" t="n">
        <v>17.21</v>
      </c>
      <c r="K50" s="0" t="n">
        <v>3.092</v>
      </c>
      <c r="L50" s="0" t="n">
        <f aca="false">2008-1960</f>
        <v>48</v>
      </c>
    </row>
    <row r="51" customFormat="false" ht="15" hidden="false" customHeight="false" outlineLevel="0" collapsed="false">
      <c r="A51" s="1" t="n">
        <v>22990</v>
      </c>
      <c r="B51" s="0" t="s">
        <v>29</v>
      </c>
      <c r="C51" s="0" t="s">
        <v>14</v>
      </c>
      <c r="D51" s="1" t="n">
        <v>40577</v>
      </c>
      <c r="E51" s="0" t="n">
        <v>381511</v>
      </c>
      <c r="F51" s="0" t="n">
        <v>4.038</v>
      </c>
      <c r="G51" s="0" t="n">
        <v>16.37</v>
      </c>
      <c r="H51" s="0" t="n">
        <v>4.476</v>
      </c>
      <c r="I51" s="0" t="n">
        <v>4.608</v>
      </c>
      <c r="J51" s="0" t="n">
        <v>14.614</v>
      </c>
      <c r="K51" s="0" t="n">
        <v>3.774</v>
      </c>
      <c r="L51" s="0" t="n">
        <f aca="false">2010-1962</f>
        <v>48</v>
      </c>
    </row>
    <row r="52" customFormat="false" ht="15" hidden="false" customHeight="false" outlineLevel="0" collapsed="false">
      <c r="A52" s="1" t="n">
        <v>23514</v>
      </c>
      <c r="B52" s="0" t="s">
        <v>29</v>
      </c>
      <c r="C52" s="0" t="s">
        <v>14</v>
      </c>
      <c r="D52" s="1" t="n">
        <v>41181</v>
      </c>
      <c r="E52" s="0" t="n">
        <v>441563</v>
      </c>
      <c r="F52" s="0" t="n">
        <v>4.054</v>
      </c>
      <c r="G52" s="0" t="n">
        <v>14.031</v>
      </c>
      <c r="H52" s="0" t="n">
        <v>3.361</v>
      </c>
      <c r="I52" s="0" t="n">
        <v>3.574</v>
      </c>
      <c r="J52" s="0" t="n">
        <v>14.404</v>
      </c>
      <c r="K52" s="0" t="n">
        <v>2.934</v>
      </c>
      <c r="L52" s="0" t="n">
        <f aca="false">2012-1964</f>
        <v>48</v>
      </c>
    </row>
    <row r="53" customFormat="false" ht="15" hidden="false" customHeight="false" outlineLevel="0" collapsed="false">
      <c r="A53" s="1" t="n">
        <v>25371</v>
      </c>
      <c r="B53" s="0" t="s">
        <v>29</v>
      </c>
      <c r="C53" s="0" t="s">
        <v>14</v>
      </c>
      <c r="D53" s="1" t="n">
        <v>42957</v>
      </c>
      <c r="E53" s="0" t="n">
        <v>593460</v>
      </c>
      <c r="F53" s="0" t="n">
        <v>3.754</v>
      </c>
      <c r="G53" s="0" t="n">
        <v>16.12</v>
      </c>
      <c r="H53" s="0" t="n">
        <v>5.3</v>
      </c>
      <c r="I53" s="0" t="n">
        <v>3.607</v>
      </c>
      <c r="J53" s="0" t="n">
        <v>13.912</v>
      </c>
      <c r="K53" s="0" t="n">
        <v>5.741</v>
      </c>
      <c r="L53" s="0" t="n">
        <f aca="false">2017-1969</f>
        <v>48</v>
      </c>
    </row>
    <row r="54" customFormat="false" ht="15" hidden="false" customHeight="false" outlineLevel="0" collapsed="false">
      <c r="A54" s="3" t="n">
        <v>20632</v>
      </c>
      <c r="B54" s="0" t="s">
        <v>29</v>
      </c>
      <c r="C54" s="0" t="s">
        <v>16</v>
      </c>
      <c r="D54" s="1" t="n">
        <v>38699</v>
      </c>
      <c r="E54" s="0" t="n">
        <v>225074</v>
      </c>
      <c r="F54" s="0" t="n">
        <v>2.667</v>
      </c>
      <c r="G54" s="0" t="n">
        <v>10.119</v>
      </c>
      <c r="H54" s="0" t="n">
        <v>2.498</v>
      </c>
      <c r="I54" s="0" t="n">
        <v>2.54</v>
      </c>
      <c r="J54" s="0" t="n">
        <v>10.331</v>
      </c>
      <c r="K54" s="0" t="n">
        <v>3.006</v>
      </c>
      <c r="L54" s="0" t="n">
        <f aca="false">2005-1956</f>
        <v>49</v>
      </c>
    </row>
    <row r="55" customFormat="false" ht="15" hidden="false" customHeight="false" outlineLevel="0" collapsed="false">
      <c r="A55" s="1" t="n">
        <v>21192</v>
      </c>
      <c r="B55" s="0" t="s">
        <v>29</v>
      </c>
      <c r="C55" s="0" t="s">
        <v>14</v>
      </c>
      <c r="D55" s="1" t="n">
        <v>39216</v>
      </c>
      <c r="E55" s="0" t="n">
        <v>266938</v>
      </c>
      <c r="F55" s="0" t="n">
        <v>4.034</v>
      </c>
      <c r="G55" s="0" t="n">
        <v>16.282</v>
      </c>
      <c r="H55" s="0" t="n">
        <v>4.507</v>
      </c>
      <c r="I55" s="0" t="n">
        <v>4.579</v>
      </c>
      <c r="J55" s="0" t="n">
        <v>16.318</v>
      </c>
      <c r="K55" s="0" t="n">
        <v>3.998</v>
      </c>
      <c r="L55" s="0" t="n">
        <f aca="false">2007-1958</f>
        <v>49</v>
      </c>
    </row>
    <row r="56" customFormat="false" ht="15" hidden="false" customHeight="false" outlineLevel="0" collapsed="false">
      <c r="A56" s="1" t="n">
        <v>18917</v>
      </c>
      <c r="B56" s="0" t="s">
        <v>29</v>
      </c>
      <c r="C56" s="0" t="s">
        <v>14</v>
      </c>
      <c r="D56" s="1" t="n">
        <v>37200</v>
      </c>
      <c r="E56" s="0" t="n">
        <v>171755</v>
      </c>
      <c r="F56" s="0" t="n">
        <v>3.647</v>
      </c>
      <c r="G56" s="0" t="n">
        <v>13.577</v>
      </c>
      <c r="H56" s="0" t="n">
        <v>3.992</v>
      </c>
      <c r="I56" s="0" t="n">
        <v>3.474</v>
      </c>
      <c r="J56" s="0" t="n">
        <v>12.418</v>
      </c>
      <c r="K56" s="0" t="n">
        <v>3.326</v>
      </c>
      <c r="L56" s="0" t="n">
        <f aca="false">2001-1951</f>
        <v>50</v>
      </c>
    </row>
    <row r="57" customFormat="false" ht="15" hidden="false" customHeight="false" outlineLevel="0" collapsed="false">
      <c r="A57" s="1" t="n">
        <v>22006</v>
      </c>
      <c r="B57" s="0" t="s">
        <v>29</v>
      </c>
      <c r="C57" s="0" t="s">
        <v>14</v>
      </c>
      <c r="D57" s="1" t="n">
        <v>40584</v>
      </c>
      <c r="E57" s="0" t="n">
        <v>382511</v>
      </c>
      <c r="F57" s="0" t="n">
        <v>3.578</v>
      </c>
      <c r="G57" s="0" t="n">
        <v>12.133</v>
      </c>
      <c r="H57" s="0" t="n">
        <v>3.467</v>
      </c>
      <c r="I57" s="0" t="n">
        <v>2.796</v>
      </c>
      <c r="J57" s="0" t="n">
        <v>10.735</v>
      </c>
      <c r="K57" s="0" t="n">
        <v>3.411</v>
      </c>
      <c r="L57" s="0" t="n">
        <f aca="false">2010-1960</f>
        <v>50</v>
      </c>
    </row>
    <row r="58" customFormat="false" ht="15" hidden="false" customHeight="false" outlineLevel="0" collapsed="false">
      <c r="A58" s="1" t="n">
        <v>24359</v>
      </c>
      <c r="B58" s="0" t="s">
        <v>29</v>
      </c>
      <c r="C58" s="0" t="s">
        <v>14</v>
      </c>
      <c r="D58" s="1" t="n">
        <v>42640</v>
      </c>
      <c r="E58" s="0" t="n">
        <v>570385</v>
      </c>
      <c r="F58" s="0" t="n">
        <v>3.903</v>
      </c>
      <c r="G58" s="0" t="n">
        <v>16.057</v>
      </c>
      <c r="H58" s="0" t="n">
        <v>8.12</v>
      </c>
      <c r="I58" s="0" t="n">
        <v>4.191</v>
      </c>
      <c r="J58" s="0" t="n">
        <v>16.502</v>
      </c>
      <c r="K58" s="0" t="n">
        <v>6.601</v>
      </c>
      <c r="L58" s="0" t="n">
        <f aca="false">2016-1966</f>
        <v>50</v>
      </c>
    </row>
    <row r="59" customFormat="false" ht="15" hidden="false" customHeight="false" outlineLevel="0" collapsed="false">
      <c r="A59" s="1" t="n">
        <v>24789</v>
      </c>
      <c r="B59" s="0" t="s">
        <v>29</v>
      </c>
      <c r="C59" s="0" t="s">
        <v>14</v>
      </c>
      <c r="D59" s="1" t="n">
        <v>43368</v>
      </c>
      <c r="E59" s="0" t="n">
        <v>623552</v>
      </c>
      <c r="F59" s="0" t="n">
        <v>3.985</v>
      </c>
      <c r="G59" s="0" t="n">
        <v>16.51</v>
      </c>
      <c r="H59" s="0" t="n">
        <v>4.229</v>
      </c>
      <c r="I59" s="0" t="n">
        <v>3.985</v>
      </c>
      <c r="J59" s="0" t="n">
        <v>16.184</v>
      </c>
      <c r="K59" s="0" t="n">
        <v>4.473</v>
      </c>
      <c r="L59" s="0" t="n">
        <f aca="false">2017-1967</f>
        <v>50</v>
      </c>
    </row>
    <row r="60" customFormat="false" ht="15" hidden="false" customHeight="false" outlineLevel="0" collapsed="false">
      <c r="A60" s="1" t="n">
        <v>21431</v>
      </c>
      <c r="B60" s="0" t="s">
        <v>29</v>
      </c>
      <c r="C60" s="0" t="s">
        <v>16</v>
      </c>
      <c r="D60" s="1" t="n">
        <v>40091</v>
      </c>
      <c r="E60" s="0" t="n">
        <v>334629</v>
      </c>
      <c r="F60" s="0" t="n">
        <v>3.785</v>
      </c>
      <c r="G60" s="0" t="n">
        <v>13.772</v>
      </c>
      <c r="H60" s="0" t="n">
        <v>3.47</v>
      </c>
      <c r="I60" s="0" t="n">
        <v>4.101</v>
      </c>
      <c r="J60" s="0" t="n">
        <v>15.536</v>
      </c>
      <c r="K60" s="0" t="n">
        <v>3.509</v>
      </c>
      <c r="L60" s="0" t="n">
        <f aca="false">2009-1958</f>
        <v>51</v>
      </c>
    </row>
    <row r="61" customFormat="false" ht="15" hidden="false" customHeight="false" outlineLevel="0" collapsed="false">
      <c r="A61" s="1" t="n">
        <v>21305</v>
      </c>
      <c r="B61" s="0" t="s">
        <v>29</v>
      </c>
      <c r="C61" s="0" t="s">
        <v>16</v>
      </c>
      <c r="D61" s="1" t="n">
        <v>40213</v>
      </c>
      <c r="E61" s="0" t="n">
        <v>345863</v>
      </c>
      <c r="F61" s="0" t="n">
        <v>2.354</v>
      </c>
      <c r="G61" s="0" t="n">
        <v>9.102</v>
      </c>
      <c r="H61" s="0" t="n">
        <v>3.923</v>
      </c>
      <c r="I61" s="0" t="n">
        <v>2.668</v>
      </c>
      <c r="J61" s="0" t="n">
        <v>10.161</v>
      </c>
      <c r="K61" s="0" t="n">
        <v>3.727</v>
      </c>
      <c r="L61" s="0" t="n">
        <f aca="false">2009-1958</f>
        <v>51</v>
      </c>
    </row>
    <row r="62" customFormat="false" ht="15" hidden="false" customHeight="false" outlineLevel="0" collapsed="false">
      <c r="A62" s="1" t="n">
        <v>22185</v>
      </c>
      <c r="B62" s="0" t="s">
        <v>29</v>
      </c>
      <c r="C62" s="0" t="s">
        <v>14</v>
      </c>
      <c r="D62" s="1" t="n">
        <v>41170</v>
      </c>
      <c r="E62" s="0" t="n">
        <v>440337</v>
      </c>
      <c r="F62" s="0" t="n">
        <v>3.141</v>
      </c>
      <c r="G62" s="0" t="n">
        <v>12.165</v>
      </c>
      <c r="H62" s="0" t="n">
        <v>3.81</v>
      </c>
      <c r="I62" s="0" t="n">
        <v>2.54</v>
      </c>
      <c r="J62" s="0" t="n">
        <v>12.432</v>
      </c>
      <c r="K62" s="0" t="n">
        <v>4.345</v>
      </c>
      <c r="L62" s="0" t="n">
        <f aca="false">2011-1960</f>
        <v>51</v>
      </c>
    </row>
    <row r="63" customFormat="false" ht="15" hidden="false" customHeight="false" outlineLevel="0" collapsed="false">
      <c r="A63" s="1" t="n">
        <v>22619</v>
      </c>
      <c r="B63" s="0" t="s">
        <v>29</v>
      </c>
      <c r="C63" s="0" t="s">
        <v>16</v>
      </c>
      <c r="D63" s="1" t="n">
        <v>41375</v>
      </c>
      <c r="E63" s="0" t="n">
        <v>460468</v>
      </c>
      <c r="F63" s="0" t="n">
        <v>4.085</v>
      </c>
      <c r="G63" s="0" t="n">
        <v>14.081</v>
      </c>
      <c r="H63" s="0" t="n">
        <v>1.881</v>
      </c>
      <c r="I63" s="0" t="n">
        <v>3.655</v>
      </c>
      <c r="J63" s="0" t="n">
        <v>14.135</v>
      </c>
      <c r="K63" s="0" t="n">
        <v>3.063</v>
      </c>
      <c r="L63" s="0" t="n">
        <f aca="false">2012-1961</f>
        <v>51</v>
      </c>
    </row>
    <row r="64" customFormat="false" ht="15" hidden="false" customHeight="false" outlineLevel="0" collapsed="false">
      <c r="A64" s="1" t="n">
        <v>21383</v>
      </c>
      <c r="B64" s="0" t="s">
        <v>29</v>
      </c>
      <c r="C64" s="0" t="s">
        <v>16</v>
      </c>
      <c r="D64" s="1" t="n">
        <v>40584</v>
      </c>
      <c r="E64" s="0" t="n">
        <v>382497</v>
      </c>
      <c r="F64" s="0" t="n">
        <v>3.161</v>
      </c>
      <c r="G64" s="0" t="n">
        <v>9.743</v>
      </c>
      <c r="H64" s="0" t="n">
        <v>2.231</v>
      </c>
      <c r="I64" s="0" t="n">
        <v>3.83</v>
      </c>
      <c r="J64" s="0" t="n">
        <v>10.375</v>
      </c>
      <c r="K64" s="0" t="n">
        <v>2.492</v>
      </c>
      <c r="L64" s="0" t="n">
        <f aca="false">2010-1958</f>
        <v>52</v>
      </c>
    </row>
    <row r="65" customFormat="false" ht="15" hidden="false" customHeight="false" outlineLevel="0" collapsed="false">
      <c r="A65" s="1" t="n">
        <v>21591</v>
      </c>
      <c r="B65" s="0" t="s">
        <v>29</v>
      </c>
      <c r="C65" s="0" t="s">
        <v>14</v>
      </c>
      <c r="D65" s="1" t="n">
        <v>40887</v>
      </c>
      <c r="E65" s="0" t="n">
        <v>412160</v>
      </c>
      <c r="F65" s="0" t="n">
        <v>3.877</v>
      </c>
      <c r="G65" s="0" t="n">
        <v>16.323</v>
      </c>
      <c r="H65" s="0" t="n">
        <v>3.265</v>
      </c>
      <c r="I65" s="0" t="n">
        <v>4.081</v>
      </c>
      <c r="J65" s="0" t="n">
        <v>15.711</v>
      </c>
      <c r="K65" s="0" t="n">
        <v>3.537</v>
      </c>
      <c r="L65" s="0" t="n">
        <f aca="false">2011-1959</f>
        <v>52</v>
      </c>
    </row>
    <row r="66" customFormat="false" ht="15" hidden="false" customHeight="false" outlineLevel="0" collapsed="false">
      <c r="A66" s="1" t="n">
        <v>24235</v>
      </c>
      <c r="B66" s="0" t="s">
        <v>29</v>
      </c>
      <c r="C66" s="0" t="s">
        <v>14</v>
      </c>
      <c r="D66" s="1" t="n">
        <v>43396</v>
      </c>
      <c r="E66" s="0" t="n">
        <v>626181</v>
      </c>
      <c r="F66" s="0" t="n">
        <v>3.198</v>
      </c>
      <c r="G66" s="0" t="n">
        <v>9.321</v>
      </c>
      <c r="H66" s="0" t="n">
        <v>3.344</v>
      </c>
      <c r="I66" s="0" t="n">
        <v>3.126</v>
      </c>
      <c r="J66" s="0" t="n">
        <v>10.031</v>
      </c>
      <c r="K66" s="0" t="n">
        <v>4.361</v>
      </c>
      <c r="L66" s="0" t="n">
        <f aca="false">2018-1966</f>
        <v>52</v>
      </c>
    </row>
    <row r="67" customFormat="false" ht="15" hidden="false" customHeight="false" outlineLevel="0" collapsed="false">
      <c r="A67" s="1" t="n">
        <v>17423</v>
      </c>
      <c r="B67" s="0" t="s">
        <v>29</v>
      </c>
      <c r="C67" s="0" t="s">
        <v>14</v>
      </c>
      <c r="D67" s="1" t="n">
        <v>37116</v>
      </c>
      <c r="E67" s="0" t="n">
        <v>175513</v>
      </c>
      <c r="F67" s="0" t="n">
        <v>3.395</v>
      </c>
      <c r="G67" s="0" t="n">
        <v>13.075</v>
      </c>
      <c r="H67" s="0" t="n">
        <v>3.9</v>
      </c>
      <c r="I67" s="0" t="n">
        <v>3.762</v>
      </c>
      <c r="J67" s="0" t="n">
        <v>13.947</v>
      </c>
      <c r="K67" s="0" t="n">
        <v>3.578</v>
      </c>
      <c r="L67" s="0" t="n">
        <f aca="false">2000-1947</f>
        <v>53</v>
      </c>
      <c r="M67" s="0" t="s">
        <v>31</v>
      </c>
    </row>
    <row r="68" customFormat="false" ht="15" hidden="false" customHeight="false" outlineLevel="0" collapsed="false">
      <c r="A68" s="1" t="n">
        <v>20462</v>
      </c>
      <c r="B68" s="0" t="s">
        <v>29</v>
      </c>
      <c r="C68" s="0" t="s">
        <v>14</v>
      </c>
      <c r="D68" s="1" t="n">
        <v>39821</v>
      </c>
      <c r="E68" s="0" t="n">
        <v>311477</v>
      </c>
      <c r="F68" s="0" t="n">
        <v>3.666</v>
      </c>
      <c r="G68" s="0" t="n">
        <v>14.706</v>
      </c>
      <c r="H68" s="0" t="n">
        <v>2.528</v>
      </c>
      <c r="I68" s="0" t="n">
        <v>3.792</v>
      </c>
      <c r="J68" s="0" t="n">
        <v>16.392</v>
      </c>
      <c r="K68" s="0" t="n">
        <v>3.75</v>
      </c>
      <c r="L68" s="0" t="n">
        <f aca="false">2009-1956</f>
        <v>53</v>
      </c>
    </row>
    <row r="69" customFormat="false" ht="15" hidden="false" customHeight="false" outlineLevel="0" collapsed="false">
      <c r="A69" s="1" t="n">
        <v>20541</v>
      </c>
      <c r="B69" s="0" t="s">
        <v>29</v>
      </c>
      <c r="C69" s="0" t="s">
        <v>14</v>
      </c>
      <c r="D69" s="1" t="n">
        <v>40248</v>
      </c>
      <c r="E69" s="0" t="n">
        <v>349335</v>
      </c>
      <c r="F69" s="0" t="n">
        <v>2.645</v>
      </c>
      <c r="G69" s="0" t="n">
        <v>11.84</v>
      </c>
      <c r="H69" s="0" t="n">
        <v>3.023</v>
      </c>
      <c r="I69" s="0" t="n">
        <v>3.107</v>
      </c>
      <c r="J69" s="0" t="n">
        <v>12.638</v>
      </c>
      <c r="K69" s="0" t="n">
        <v>2.519</v>
      </c>
      <c r="L69" s="0" t="n">
        <f aca="false">2009-1956</f>
        <v>53</v>
      </c>
    </row>
    <row r="70" customFormat="false" ht="15" hidden="false" customHeight="false" outlineLevel="0" collapsed="false">
      <c r="A70" s="1" t="n">
        <v>18474</v>
      </c>
      <c r="B70" s="0" t="s">
        <v>29</v>
      </c>
      <c r="C70" s="0" t="s">
        <v>16</v>
      </c>
      <c r="D70" s="1" t="n">
        <v>38799</v>
      </c>
      <c r="E70" s="0" t="n">
        <v>231380</v>
      </c>
      <c r="F70" s="0" t="n">
        <v>3.333</v>
      </c>
      <c r="G70" s="0" t="n">
        <v>11.297</v>
      </c>
      <c r="H70" s="0" t="n">
        <v>4.938</v>
      </c>
      <c r="I70" s="0" t="n">
        <v>3.087</v>
      </c>
      <c r="J70" s="0" t="n">
        <v>11.667</v>
      </c>
      <c r="K70" s="0" t="n">
        <v>5.186</v>
      </c>
      <c r="L70" s="0" t="n">
        <f aca="false">2005-1950</f>
        <v>55</v>
      </c>
    </row>
    <row r="71" customFormat="false" ht="15" hidden="false" customHeight="false" outlineLevel="0" collapsed="false">
      <c r="A71" s="1" t="n">
        <v>19248</v>
      </c>
      <c r="B71" s="0" t="s">
        <v>29</v>
      </c>
      <c r="C71" s="0" t="s">
        <v>14</v>
      </c>
      <c r="D71" s="1" t="n">
        <v>39463</v>
      </c>
      <c r="E71" s="0" t="n">
        <v>286685</v>
      </c>
      <c r="F71" s="0" t="n">
        <v>2.829</v>
      </c>
      <c r="G71" s="0" t="n">
        <v>14.89</v>
      </c>
      <c r="H71" s="0" t="n">
        <v>6.286</v>
      </c>
      <c r="I71" s="0" t="n">
        <v>4.098</v>
      </c>
      <c r="J71" s="0" t="n">
        <v>16.485</v>
      </c>
      <c r="K71" s="0" t="n">
        <v>7.358</v>
      </c>
      <c r="L71" s="0" t="n">
        <f aca="false">2007-1952</f>
        <v>55</v>
      </c>
    </row>
    <row r="72" customFormat="false" ht="15" hidden="false" customHeight="false" outlineLevel="0" collapsed="false">
      <c r="A72" s="1" t="n">
        <v>19163</v>
      </c>
      <c r="B72" s="0" t="s">
        <v>29</v>
      </c>
      <c r="C72" s="0" t="s">
        <v>14</v>
      </c>
      <c r="D72" s="1" t="n">
        <v>39576</v>
      </c>
      <c r="E72" s="0" t="n">
        <v>293797</v>
      </c>
      <c r="F72" s="0" t="n">
        <v>4.389</v>
      </c>
      <c r="G72" s="0" t="n">
        <v>10.564</v>
      </c>
      <c r="H72" s="0" t="n">
        <v>2.382</v>
      </c>
      <c r="I72" s="0" t="n">
        <v>4.263</v>
      </c>
      <c r="J72" s="0" t="n">
        <v>11.87</v>
      </c>
      <c r="K72" s="0" t="n">
        <v>2.299</v>
      </c>
      <c r="L72" s="0" t="n">
        <f aca="false">2007-1952</f>
        <v>55</v>
      </c>
    </row>
    <row r="73" customFormat="false" ht="15" hidden="false" customHeight="false" outlineLevel="0" collapsed="false">
      <c r="A73" s="1" t="n">
        <v>20191</v>
      </c>
      <c r="B73" s="0" t="s">
        <v>29</v>
      </c>
      <c r="C73" s="0" t="s">
        <v>14</v>
      </c>
      <c r="D73" s="1" t="n">
        <v>40562</v>
      </c>
      <c r="E73" s="0" t="n">
        <v>379747</v>
      </c>
      <c r="F73" s="0" t="n">
        <v>4.661</v>
      </c>
      <c r="G73" s="0" t="n">
        <v>9.539</v>
      </c>
      <c r="H73" s="0" t="n">
        <v>2.396</v>
      </c>
      <c r="I73" s="0" t="n">
        <v>4.269</v>
      </c>
      <c r="J73" s="0" t="n">
        <v>11.325</v>
      </c>
      <c r="K73" s="0" t="n">
        <v>2.265</v>
      </c>
      <c r="L73" s="0" t="n">
        <f aca="false">2010-1955</f>
        <v>55</v>
      </c>
    </row>
    <row r="74" customFormat="false" ht="15" hidden="false" customHeight="false" outlineLevel="0" collapsed="false">
      <c r="A74" s="1" t="n">
        <v>20374</v>
      </c>
      <c r="B74" s="0" t="s">
        <v>29</v>
      </c>
      <c r="C74" s="0" t="s">
        <v>14</v>
      </c>
      <c r="D74" s="1" t="n">
        <v>40590</v>
      </c>
      <c r="E74" s="0" t="n">
        <v>382993</v>
      </c>
      <c r="F74" s="0" t="n">
        <v>2.961</v>
      </c>
      <c r="G74" s="0" t="n">
        <v>14.053</v>
      </c>
      <c r="H74" s="0" t="n">
        <v>6.084</v>
      </c>
      <c r="I74" s="0" t="n">
        <v>2.692</v>
      </c>
      <c r="J74" s="0" t="n">
        <v>12.115</v>
      </c>
      <c r="K74" s="0" t="n">
        <v>4.9</v>
      </c>
      <c r="L74" s="0" t="n">
        <f aca="false">2010-1955</f>
        <v>55</v>
      </c>
    </row>
    <row r="75" customFormat="false" ht="15" hidden="false" customHeight="false" outlineLevel="0" collapsed="false">
      <c r="A75" s="1" t="n">
        <v>17200</v>
      </c>
      <c r="B75" s="0" t="s">
        <v>29</v>
      </c>
      <c r="C75" s="0" t="s">
        <v>14</v>
      </c>
      <c r="D75" s="1" t="n">
        <v>37875</v>
      </c>
      <c r="E75" s="0" t="n">
        <v>138042</v>
      </c>
      <c r="F75" s="0" t="n">
        <v>4.537</v>
      </c>
      <c r="G75" s="0" t="n">
        <v>13.873</v>
      </c>
      <c r="H75" s="0" t="n">
        <v>3.494</v>
      </c>
      <c r="I75" s="0" t="n">
        <v>4.12</v>
      </c>
      <c r="J75" s="0" t="n">
        <v>12.83</v>
      </c>
      <c r="K75" s="0" t="n">
        <v>2.816</v>
      </c>
      <c r="L75" s="0" t="n">
        <f aca="false">2003-1947</f>
        <v>56</v>
      </c>
    </row>
    <row r="76" customFormat="false" ht="15" hidden="false" customHeight="false" outlineLevel="0" collapsed="false">
      <c r="A76" s="1" t="n">
        <v>18586</v>
      </c>
      <c r="B76" s="0" t="s">
        <v>29</v>
      </c>
      <c r="C76" s="0" t="s">
        <v>14</v>
      </c>
      <c r="D76" s="1" t="n">
        <v>39041</v>
      </c>
      <c r="E76" s="0" t="n">
        <v>250407</v>
      </c>
      <c r="F76" s="0" t="n">
        <v>3.799</v>
      </c>
      <c r="G76" s="0" t="n">
        <v>14.317</v>
      </c>
      <c r="H76" s="0" t="n">
        <v>2.502</v>
      </c>
      <c r="I76" s="0" t="n">
        <v>3.823</v>
      </c>
      <c r="J76" s="0" t="n">
        <v>15.846</v>
      </c>
      <c r="K76" s="0" t="n">
        <v>4.066</v>
      </c>
      <c r="L76" s="0" t="n">
        <f aca="false">2006-1950</f>
        <v>56</v>
      </c>
    </row>
    <row r="77" customFormat="false" ht="15" hidden="false" customHeight="false" outlineLevel="0" collapsed="false">
      <c r="A77" s="1" t="n">
        <v>17747</v>
      </c>
      <c r="B77" s="0" t="s">
        <v>29</v>
      </c>
      <c r="C77" s="0" t="s">
        <v>16</v>
      </c>
      <c r="D77" s="1" t="n">
        <v>38659</v>
      </c>
      <c r="E77" s="0" t="n">
        <v>222420</v>
      </c>
      <c r="F77" s="0" t="n">
        <v>4.856</v>
      </c>
      <c r="G77" s="0" t="n">
        <v>17.252</v>
      </c>
      <c r="H77" s="0" t="n">
        <v>3.362</v>
      </c>
      <c r="I77" s="0" t="n">
        <v>4.686</v>
      </c>
      <c r="J77" s="0" t="n">
        <v>16.961</v>
      </c>
      <c r="K77" s="0" t="n">
        <v>3.514</v>
      </c>
      <c r="L77" s="0" t="n">
        <f aca="false">2005-1948</f>
        <v>57</v>
      </c>
    </row>
    <row r="78" customFormat="false" ht="15" hidden="false" customHeight="false" outlineLevel="0" collapsed="false">
      <c r="A78" s="1" t="n">
        <v>18548</v>
      </c>
      <c r="B78" s="0" t="s">
        <v>29</v>
      </c>
      <c r="C78" s="0" t="s">
        <v>14</v>
      </c>
      <c r="D78" s="1" t="n">
        <v>39407</v>
      </c>
      <c r="E78" s="0" t="n">
        <v>282951</v>
      </c>
      <c r="F78" s="0" t="n">
        <v>3.919</v>
      </c>
      <c r="G78" s="0" t="n">
        <v>9.418</v>
      </c>
      <c r="H78" s="0" t="n">
        <v>4.172</v>
      </c>
      <c r="I78" s="0" t="n">
        <v>4.298</v>
      </c>
      <c r="J78" s="0" t="n">
        <v>9.513</v>
      </c>
      <c r="K78" s="0" t="n">
        <v>3.919</v>
      </c>
      <c r="L78" s="0" t="n">
        <f aca="false">2007-1950</f>
        <v>57</v>
      </c>
    </row>
    <row r="79" customFormat="false" ht="15" hidden="false" customHeight="false" outlineLevel="0" collapsed="false">
      <c r="A79" s="1" t="n">
        <v>21899</v>
      </c>
      <c r="B79" s="0" t="s">
        <v>29</v>
      </c>
      <c r="C79" s="0" t="s">
        <v>16</v>
      </c>
      <c r="D79" s="1" t="n">
        <v>42852</v>
      </c>
      <c r="E79" s="0" t="n">
        <v>585901</v>
      </c>
      <c r="F79" s="0" t="n">
        <v>3.819</v>
      </c>
      <c r="G79" s="0" t="n">
        <v>9.328</v>
      </c>
      <c r="H79" s="0" t="n">
        <v>2.567</v>
      </c>
      <c r="I79" s="0" t="n">
        <v>3.756</v>
      </c>
      <c r="J79" s="0" t="n">
        <v>10.08</v>
      </c>
      <c r="K79" s="0" t="n">
        <v>3.819</v>
      </c>
      <c r="L79" s="0" t="n">
        <f aca="false">2016-1959</f>
        <v>57</v>
      </c>
    </row>
    <row r="80" customFormat="false" ht="15" hidden="false" customHeight="false" outlineLevel="0" collapsed="false">
      <c r="A80" s="1" t="n">
        <v>22489</v>
      </c>
      <c r="B80" s="0" t="s">
        <v>29</v>
      </c>
      <c r="C80" s="0" t="s">
        <v>14</v>
      </c>
      <c r="D80" s="1" t="n">
        <v>43531</v>
      </c>
      <c r="E80" s="0" t="n">
        <v>634989</v>
      </c>
      <c r="F80" s="0" t="n">
        <v>2.996</v>
      </c>
      <c r="G80" s="0" t="n">
        <v>13.979</v>
      </c>
      <c r="H80" s="0" t="n">
        <v>2.878</v>
      </c>
      <c r="I80" s="0" t="n">
        <v>3.289</v>
      </c>
      <c r="J80" s="0" t="n">
        <v>12.159</v>
      </c>
      <c r="K80" s="0" t="n">
        <v>2.761</v>
      </c>
      <c r="L80" s="0" t="n">
        <f aca="false">2018-1961</f>
        <v>57</v>
      </c>
    </row>
    <row r="81" customFormat="false" ht="15" hidden="false" customHeight="false" outlineLevel="0" collapsed="false">
      <c r="A81" s="1" t="n">
        <v>17750</v>
      </c>
      <c r="B81" s="0" t="s">
        <v>29</v>
      </c>
      <c r="C81" s="0" t="s">
        <v>16</v>
      </c>
      <c r="D81" s="1" t="n">
        <v>39051</v>
      </c>
      <c r="E81" s="0" t="n">
        <v>251706</v>
      </c>
      <c r="F81" s="0" t="n">
        <v>1.434</v>
      </c>
      <c r="G81" s="0" t="n">
        <v>9.322</v>
      </c>
      <c r="H81" s="0" t="n">
        <v>3.375</v>
      </c>
      <c r="I81" s="0" t="n">
        <v>2.225</v>
      </c>
      <c r="J81" s="0" t="n">
        <v>10.126</v>
      </c>
      <c r="K81" s="0" t="n">
        <v>4.488</v>
      </c>
      <c r="L81" s="0" t="n">
        <f aca="false">2006-1948</f>
        <v>58</v>
      </c>
    </row>
    <row r="82" customFormat="false" ht="15" hidden="false" customHeight="false" outlineLevel="0" collapsed="false">
      <c r="A82" s="1" t="n">
        <v>17978</v>
      </c>
      <c r="B82" s="0" t="s">
        <v>29</v>
      </c>
      <c r="C82" s="0" t="s">
        <v>14</v>
      </c>
      <c r="D82" s="1" t="n">
        <v>39407</v>
      </c>
      <c r="E82" s="0" t="n">
        <v>282964</v>
      </c>
      <c r="F82" s="0" t="n">
        <v>3.948</v>
      </c>
      <c r="G82" s="0" t="n">
        <v>18.594</v>
      </c>
      <c r="H82" s="0" t="n">
        <v>3.35</v>
      </c>
      <c r="I82" s="0" t="n">
        <v>4.164</v>
      </c>
      <c r="J82" s="0" t="n">
        <v>16.512</v>
      </c>
      <c r="K82" s="0" t="n">
        <v>2.68</v>
      </c>
      <c r="L82" s="0" t="n">
        <f aca="false">2007-1949</f>
        <v>58</v>
      </c>
    </row>
    <row r="83" customFormat="false" ht="15" hidden="false" customHeight="false" outlineLevel="0" collapsed="false">
      <c r="A83" s="1" t="n">
        <v>20140</v>
      </c>
      <c r="B83" s="0" t="s">
        <v>29</v>
      </c>
      <c r="C83" s="0" t="s">
        <v>14</v>
      </c>
      <c r="D83" s="1" t="n">
        <v>42040</v>
      </c>
      <c r="E83" s="0" t="n">
        <v>520405</v>
      </c>
      <c r="F83" s="0" t="n">
        <v>2.448</v>
      </c>
      <c r="G83" s="0" t="n">
        <v>9.036</v>
      </c>
      <c r="H83" s="0" t="n">
        <v>2.332</v>
      </c>
      <c r="I83" s="0" t="n">
        <v>2.39</v>
      </c>
      <c r="J83" s="0" t="n">
        <v>10.085</v>
      </c>
      <c r="K83" s="0" t="n">
        <v>3.673</v>
      </c>
      <c r="L83" s="0" t="n">
        <f aca="false">2014-1955</f>
        <v>59</v>
      </c>
    </row>
    <row r="84" customFormat="false" ht="15" hidden="false" customHeight="false" outlineLevel="0" collapsed="false">
      <c r="A84" s="1" t="n">
        <v>20611</v>
      </c>
      <c r="B84" s="0" t="s">
        <v>29</v>
      </c>
      <c r="C84" s="0" t="s">
        <v>16</v>
      </c>
      <c r="D84" s="1" t="n">
        <v>42355</v>
      </c>
      <c r="E84" s="0" t="n">
        <v>548383</v>
      </c>
      <c r="F84" s="0" t="n">
        <v>2.6</v>
      </c>
      <c r="G84" s="0" t="n">
        <v>14.849</v>
      </c>
      <c r="H84" s="0" t="n">
        <v>3.764</v>
      </c>
      <c r="I84" s="0" t="n">
        <v>2.874</v>
      </c>
      <c r="J84" s="0" t="n">
        <v>14.097</v>
      </c>
      <c r="K84" s="0" t="n">
        <v>4.174</v>
      </c>
      <c r="L84" s="0" t="n">
        <f aca="false">2015-1956</f>
        <v>59</v>
      </c>
    </row>
    <row r="85" customFormat="false" ht="15" hidden="false" customHeight="false" outlineLevel="0" collapsed="false">
      <c r="A85" s="1" t="n">
        <v>17744</v>
      </c>
      <c r="B85" s="0" t="s">
        <v>29</v>
      </c>
      <c r="C85" s="0" t="s">
        <v>14</v>
      </c>
      <c r="D85" s="1" t="n">
        <v>40010</v>
      </c>
      <c r="E85" s="0" t="n">
        <v>326455</v>
      </c>
      <c r="F85" s="0" t="n">
        <v>3.972</v>
      </c>
      <c r="G85" s="0" t="n">
        <v>15.746</v>
      </c>
      <c r="H85" s="0" t="n">
        <v>7.617</v>
      </c>
      <c r="I85" s="0" t="n">
        <v>3.808</v>
      </c>
      <c r="J85" s="0" t="n">
        <v>15.848</v>
      </c>
      <c r="K85" s="0" t="n">
        <v>8.477</v>
      </c>
      <c r="L85" s="0" t="n">
        <f aca="false">2008-1948</f>
        <v>60</v>
      </c>
    </row>
    <row r="86" customFormat="false" ht="15" hidden="false" customHeight="false" outlineLevel="0" collapsed="false">
      <c r="A86" s="1" t="n">
        <v>18002</v>
      </c>
      <c r="B86" s="0" t="s">
        <v>29</v>
      </c>
      <c r="C86" s="0" t="s">
        <v>14</v>
      </c>
      <c r="D86" s="1" t="n">
        <v>40695</v>
      </c>
      <c r="E86" s="0" t="n">
        <v>392908</v>
      </c>
      <c r="F86" s="0" t="n">
        <v>3.82</v>
      </c>
      <c r="G86" s="0" t="n">
        <v>15.279</v>
      </c>
      <c r="H86" s="0" t="n">
        <v>5.473</v>
      </c>
      <c r="I86" s="0" t="n">
        <v>3.421</v>
      </c>
      <c r="J86" s="0" t="n">
        <v>13.169</v>
      </c>
      <c r="K86" s="0" t="n">
        <v>5.701</v>
      </c>
      <c r="L86" s="0" t="n">
        <f aca="false">2010-1949</f>
        <v>61</v>
      </c>
    </row>
    <row r="87" customFormat="false" ht="15" hidden="false" customHeight="false" outlineLevel="0" collapsed="false">
      <c r="A87" s="1" t="n">
        <v>21052</v>
      </c>
      <c r="B87" s="0" t="s">
        <v>29</v>
      </c>
      <c r="C87" s="0" t="s">
        <v>14</v>
      </c>
      <c r="D87" s="1" t="n">
        <v>43669</v>
      </c>
      <c r="E87" s="0" t="n">
        <v>645704</v>
      </c>
      <c r="F87" s="0" t="n">
        <v>3.93</v>
      </c>
      <c r="G87" s="0" t="n">
        <v>21.136</v>
      </c>
      <c r="H87" s="0" t="n">
        <v>6.373</v>
      </c>
      <c r="I87" s="0" t="n">
        <v>3.77</v>
      </c>
      <c r="J87" s="0" t="n">
        <v>21.083</v>
      </c>
      <c r="K87" s="0" t="n">
        <v>5.576</v>
      </c>
      <c r="L87" s="0" t="n">
        <f aca="false">2018-1957</f>
        <v>61</v>
      </c>
    </row>
    <row r="88" customFormat="false" ht="15" hidden="false" customHeight="false" outlineLevel="0" collapsed="false">
      <c r="A88" s="1" t="n">
        <v>17561</v>
      </c>
      <c r="B88" s="0" t="s">
        <v>29</v>
      </c>
      <c r="C88" s="0" t="s">
        <v>16</v>
      </c>
      <c r="D88" s="1" t="n">
        <v>40457</v>
      </c>
      <c r="E88" s="0" t="n">
        <v>370366</v>
      </c>
      <c r="F88" s="0" t="n">
        <v>3.171</v>
      </c>
      <c r="G88" s="0" t="n">
        <v>10.467</v>
      </c>
      <c r="H88" s="0" t="n">
        <v>2.649</v>
      </c>
      <c r="I88" s="0" t="n">
        <v>3.214</v>
      </c>
      <c r="J88" s="0" t="n">
        <v>9.425</v>
      </c>
      <c r="K88" s="0" t="n">
        <v>3.171</v>
      </c>
      <c r="L88" s="0" t="n">
        <f aca="false">2010-1948</f>
        <v>62</v>
      </c>
    </row>
    <row r="89" customFormat="false" ht="15" hidden="false" customHeight="false" outlineLevel="0" collapsed="false">
      <c r="A89" s="1" t="n">
        <v>17736</v>
      </c>
      <c r="B89" s="0" t="s">
        <v>29</v>
      </c>
      <c r="C89" s="0" t="s">
        <v>14</v>
      </c>
      <c r="D89" s="1" t="n">
        <v>40614</v>
      </c>
      <c r="E89" s="0" t="n">
        <v>385289</v>
      </c>
      <c r="F89" s="0" t="n">
        <v>3.548</v>
      </c>
      <c r="G89" s="0" t="n">
        <v>23.523</v>
      </c>
      <c r="H89" s="0" t="n">
        <v>6.833</v>
      </c>
      <c r="I89" s="0" t="n">
        <v>4.534</v>
      </c>
      <c r="J89" s="0" t="n">
        <v>22.406</v>
      </c>
      <c r="K89" s="0" t="n">
        <v>6.176</v>
      </c>
      <c r="L89" s="0" t="n">
        <f aca="false">2010-1948</f>
        <v>62</v>
      </c>
    </row>
    <row r="90" customFormat="false" ht="15" hidden="false" customHeight="false" outlineLevel="0" collapsed="false">
      <c r="A90" s="1" t="n">
        <v>16268</v>
      </c>
      <c r="B90" s="0" t="s">
        <v>29</v>
      </c>
      <c r="C90" s="0" t="s">
        <v>14</v>
      </c>
      <c r="D90" s="1" t="n">
        <v>39996</v>
      </c>
      <c r="E90" s="0" t="n">
        <v>325278</v>
      </c>
      <c r="F90" s="0" t="n">
        <v>3.691</v>
      </c>
      <c r="G90" s="0" t="n">
        <v>11.458</v>
      </c>
      <c r="H90" s="0" t="n">
        <v>2.789</v>
      </c>
      <c r="I90" s="0" t="n">
        <v>3.304</v>
      </c>
      <c r="J90" s="0" t="n">
        <v>12.102</v>
      </c>
      <c r="K90" s="0" t="n">
        <v>3.777</v>
      </c>
      <c r="L90" s="0" t="n">
        <f aca="false">2008-1944</f>
        <v>64</v>
      </c>
    </row>
    <row r="91" customFormat="false" ht="15" hidden="false" customHeight="false" outlineLevel="0" collapsed="false">
      <c r="A91" s="1" t="n">
        <v>19244</v>
      </c>
      <c r="B91" s="0" t="s">
        <v>29</v>
      </c>
      <c r="C91" s="0" t="s">
        <v>14</v>
      </c>
      <c r="D91" s="1" t="n">
        <v>42957</v>
      </c>
      <c r="E91" s="0" t="n">
        <v>599580</v>
      </c>
      <c r="F91" s="0" t="n">
        <v>3.962</v>
      </c>
      <c r="G91" s="0" t="n">
        <v>17.085</v>
      </c>
      <c r="H91" s="0" t="n">
        <v>10.395</v>
      </c>
      <c r="I91" s="0" t="n">
        <v>4.271</v>
      </c>
      <c r="J91" s="0" t="n">
        <v>18.783</v>
      </c>
      <c r="K91" s="0" t="n">
        <v>10.549</v>
      </c>
      <c r="L91" s="0" t="n">
        <f aca="false">2016-1952</f>
        <v>64</v>
      </c>
    </row>
    <row r="92" customFormat="false" ht="15" hidden="false" customHeight="false" outlineLevel="0" collapsed="false">
      <c r="A92" s="1" t="n">
        <v>19318</v>
      </c>
      <c r="B92" s="0" t="s">
        <v>29</v>
      </c>
      <c r="C92" s="0" t="s">
        <v>14</v>
      </c>
      <c r="D92" s="1" t="n">
        <v>42999</v>
      </c>
      <c r="E92" s="0" t="n">
        <v>597430</v>
      </c>
      <c r="F92" s="0" t="n">
        <v>3.053</v>
      </c>
      <c r="G92" s="0" t="n">
        <v>8.359</v>
      </c>
      <c r="H92" s="0" t="n">
        <v>3.198</v>
      </c>
      <c r="I92" s="0" t="n">
        <v>3.416</v>
      </c>
      <c r="J92" s="0" t="n">
        <v>8.868</v>
      </c>
      <c r="K92" s="0" t="n">
        <v>2.689</v>
      </c>
      <c r="L92" s="0" t="n">
        <f aca="false">2016-1952</f>
        <v>64</v>
      </c>
    </row>
    <row r="93" customFormat="false" ht="15" hidden="false" customHeight="false" outlineLevel="0" collapsed="false">
      <c r="A93" s="1" t="n">
        <v>16105</v>
      </c>
      <c r="B93" s="0" t="s">
        <v>29</v>
      </c>
      <c r="C93" s="0" t="s">
        <v>14</v>
      </c>
      <c r="D93" s="1" t="n">
        <v>40866</v>
      </c>
      <c r="E93" s="0" t="n">
        <v>409861</v>
      </c>
      <c r="F93" s="0" t="n">
        <v>3.174</v>
      </c>
      <c r="G93" s="0" t="n">
        <v>17.502</v>
      </c>
      <c r="H93" s="0" t="n">
        <v>5.645</v>
      </c>
      <c r="I93" s="0" t="n">
        <v>3.333</v>
      </c>
      <c r="J93" s="0" t="n">
        <v>16.323</v>
      </c>
      <c r="K93" s="0" t="n">
        <v>6.257</v>
      </c>
      <c r="L93" s="0" t="n">
        <f aca="false">2011-1944</f>
        <v>67</v>
      </c>
    </row>
    <row r="94" customFormat="false" ht="15" hidden="false" customHeight="false" outlineLevel="0" collapsed="false">
      <c r="A94" s="1" t="n">
        <v>16607</v>
      </c>
      <c r="B94" s="0" t="s">
        <v>29</v>
      </c>
      <c r="C94" s="0" t="s">
        <v>14</v>
      </c>
      <c r="D94" s="1" t="n">
        <v>41162</v>
      </c>
      <c r="E94" s="0" t="n">
        <v>440052</v>
      </c>
      <c r="F94" s="0" t="n">
        <v>3.769</v>
      </c>
      <c r="G94" s="0" t="n">
        <v>16.368</v>
      </c>
      <c r="H94" s="0" t="n">
        <v>4.846</v>
      </c>
      <c r="I94" s="0" t="n">
        <v>3.5</v>
      </c>
      <c r="J94" s="0" t="n">
        <v>16.368</v>
      </c>
      <c r="K94" s="0" t="n">
        <v>5.007</v>
      </c>
      <c r="L94" s="0" t="n">
        <f aca="false">2012-1945</f>
        <v>67</v>
      </c>
    </row>
    <row r="95" customFormat="false" ht="15" hidden="false" customHeight="false" outlineLevel="0" collapsed="false">
      <c r="A95" s="1" t="n">
        <v>16229</v>
      </c>
      <c r="B95" s="0" t="s">
        <v>29</v>
      </c>
      <c r="C95" s="0" t="s">
        <v>14</v>
      </c>
      <c r="D95" s="1" t="n">
        <v>41102</v>
      </c>
      <c r="E95" s="0" t="n">
        <v>434648</v>
      </c>
      <c r="F95" s="0" t="n">
        <v>4.182</v>
      </c>
      <c r="G95" s="0" t="n">
        <v>15.942</v>
      </c>
      <c r="H95" s="0" t="n">
        <v>6.272</v>
      </c>
      <c r="I95" s="0" t="n">
        <v>4.443</v>
      </c>
      <c r="J95" s="0" t="n">
        <v>14.178</v>
      </c>
      <c r="K95" s="0" t="n">
        <v>4.704</v>
      </c>
      <c r="L95" s="0" t="n">
        <f aca="false">2012-1944</f>
        <v>68</v>
      </c>
    </row>
    <row r="96" customFormat="false" ht="15" hidden="false" customHeight="false" outlineLevel="0" collapsed="false">
      <c r="A96" s="1" t="n">
        <v>15811</v>
      </c>
      <c r="B96" s="0" t="s">
        <v>29</v>
      </c>
      <c r="C96" s="0" t="s">
        <v>14</v>
      </c>
      <c r="D96" s="1" t="n">
        <v>41438</v>
      </c>
      <c r="E96" s="0" t="n">
        <v>467797</v>
      </c>
      <c r="F96" s="0" t="n">
        <v>2.471</v>
      </c>
      <c r="G96" s="0" t="n">
        <v>18.319</v>
      </c>
      <c r="H96" s="0" t="n">
        <v>8.135</v>
      </c>
      <c r="I96" s="0" t="n">
        <v>2.109</v>
      </c>
      <c r="J96" s="0" t="n">
        <v>17.294</v>
      </c>
      <c r="K96" s="0" t="n">
        <v>8.557</v>
      </c>
      <c r="L96" s="0" t="n">
        <f aca="false">2013-1943</f>
        <v>70</v>
      </c>
    </row>
    <row r="97" customFormat="false" ht="15" hidden="false" customHeight="false" outlineLevel="0" collapsed="false">
      <c r="A97" s="1" t="n">
        <v>13397</v>
      </c>
      <c r="B97" s="0" t="s">
        <v>29</v>
      </c>
      <c r="C97" s="0" t="s">
        <v>14</v>
      </c>
      <c r="D97" s="1" t="n">
        <v>39517</v>
      </c>
      <c r="E97" s="0" t="n">
        <v>289627</v>
      </c>
      <c r="F97" s="0" t="n">
        <v>2.951</v>
      </c>
      <c r="G97" s="0" t="n">
        <v>24.844</v>
      </c>
      <c r="H97" s="0" t="n">
        <v>10.936</v>
      </c>
      <c r="I97" s="0" t="n">
        <v>2.929</v>
      </c>
      <c r="J97" s="0" t="n">
        <v>24.215</v>
      </c>
      <c r="K97" s="0" t="n">
        <v>10.35</v>
      </c>
      <c r="L97" s="0" t="n">
        <f aca="false">2007-1936</f>
        <v>71</v>
      </c>
      <c r="M97" s="0" t="s">
        <v>32</v>
      </c>
    </row>
    <row r="98" customFormat="false" ht="15" hidden="false" customHeight="false" outlineLevel="0" collapsed="false">
      <c r="A98" s="1" t="n">
        <v>13281</v>
      </c>
      <c r="B98" s="0" t="s">
        <v>29</v>
      </c>
      <c r="C98" s="0" t="s">
        <v>14</v>
      </c>
      <c r="D98" s="1" t="n">
        <v>41072</v>
      </c>
      <c r="E98" s="0" t="n">
        <v>431261</v>
      </c>
      <c r="F98" s="0" t="n">
        <v>3.78</v>
      </c>
      <c r="G98" s="0" t="n">
        <v>14.041</v>
      </c>
      <c r="H98" s="0" t="n">
        <v>2.956</v>
      </c>
      <c r="I98" s="0" t="n">
        <v>3.198</v>
      </c>
      <c r="J98" s="0" t="n">
        <v>14.731</v>
      </c>
      <c r="K98" s="0" t="n">
        <v>3.101</v>
      </c>
      <c r="L98" s="0" t="n">
        <f aca="false">2012-1936</f>
        <v>76</v>
      </c>
    </row>
    <row r="99" customFormat="false" ht="15" hidden="false" customHeight="false" outlineLevel="0" collapsed="false">
      <c r="A99" s="1" t="n">
        <v>11667</v>
      </c>
      <c r="B99" s="0" t="s">
        <v>29</v>
      </c>
      <c r="C99" s="0" t="s">
        <v>14</v>
      </c>
      <c r="D99" s="1" t="n">
        <v>40254</v>
      </c>
      <c r="E99" s="0" t="n">
        <v>349961</v>
      </c>
      <c r="F99" s="0" t="n">
        <v>3.291</v>
      </c>
      <c r="G99" s="0" t="n">
        <v>14.47</v>
      </c>
      <c r="H99" s="0" t="n">
        <v>4.327</v>
      </c>
      <c r="I99" s="0" t="n">
        <v>3.381</v>
      </c>
      <c r="J99" s="0" t="n">
        <v>13.658</v>
      </c>
      <c r="K99" s="0" t="n">
        <v>3.877</v>
      </c>
      <c r="L99" s="0" t="n">
        <f aca="false">2009-1931</f>
        <v>78</v>
      </c>
    </row>
    <row r="100" customFormat="false" ht="15" hidden="false" customHeight="false" outlineLevel="0" collapsed="false">
      <c r="A100" s="1" t="n">
        <v>12642</v>
      </c>
      <c r="B100" s="0" t="s">
        <v>29</v>
      </c>
      <c r="C100" s="0" t="s">
        <v>14</v>
      </c>
      <c r="D100" s="1" t="n">
        <v>42213</v>
      </c>
      <c r="E100" s="0" t="n">
        <v>536476</v>
      </c>
      <c r="F100" s="0" t="n">
        <v>2.794</v>
      </c>
      <c r="G100" s="0" t="n">
        <v>19.285</v>
      </c>
      <c r="H100" s="0" t="n">
        <v>7.155</v>
      </c>
      <c r="I100" s="0" t="n">
        <v>2.998</v>
      </c>
      <c r="J100" s="0" t="n">
        <v>18.876</v>
      </c>
      <c r="K100" s="0" t="n">
        <v>8.041</v>
      </c>
      <c r="L100" s="0" t="n">
        <f aca="false">2014-1934</f>
        <v>80</v>
      </c>
    </row>
    <row r="101" customFormat="false" ht="15" hidden="false" customHeight="false" outlineLevel="0" collapsed="false">
      <c r="E101" s="0" t="s">
        <v>33</v>
      </c>
    </row>
    <row r="105" customFormat="false" ht="15" hidden="false" customHeight="false" outlineLevel="0" collapsed="false">
      <c r="J105" s="5"/>
      <c r="K105" s="4"/>
      <c r="L105" s="4"/>
      <c r="M10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9" activeCellId="0" sqref="B89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A1" s="0" t="s">
        <v>34</v>
      </c>
      <c r="B1" s="0" t="s">
        <v>28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</row>
    <row r="2" customFormat="false" ht="16" hidden="false" customHeight="false" outlineLevel="0" collapsed="false">
      <c r="A2" s="0" t="n">
        <v>1</v>
      </c>
      <c r="C2" s="0" t="s">
        <v>16</v>
      </c>
      <c r="D2" s="0" t="n">
        <v>3.868</v>
      </c>
      <c r="E2" s="0" t="n">
        <v>11.77</v>
      </c>
      <c r="F2" s="0" t="n">
        <v>3.045</v>
      </c>
      <c r="G2" s="0" t="n">
        <v>4.033</v>
      </c>
      <c r="H2" s="0" t="n">
        <v>11.852</v>
      </c>
      <c r="I2" s="0" t="n">
        <v>3.786</v>
      </c>
    </row>
    <row r="3" customFormat="false" ht="16" hidden="false" customHeight="false" outlineLevel="0" collapsed="false">
      <c r="A3" s="0" t="n">
        <v>2</v>
      </c>
      <c r="C3" s="0" t="s">
        <v>16</v>
      </c>
      <c r="D3" s="0" t="n">
        <v>2.704</v>
      </c>
      <c r="E3" s="0" t="n">
        <v>11.452</v>
      </c>
      <c r="F3" s="0" t="n">
        <v>4.135</v>
      </c>
      <c r="G3" s="0" t="n">
        <v>2.386</v>
      </c>
      <c r="H3" s="0" t="n">
        <v>8.827</v>
      </c>
      <c r="I3" s="0" t="n">
        <v>3.181</v>
      </c>
    </row>
    <row r="4" customFormat="false" ht="16" hidden="false" customHeight="false" outlineLevel="0" collapsed="false">
      <c r="A4" s="0" t="n">
        <v>6</v>
      </c>
      <c r="C4" s="0" t="s">
        <v>16</v>
      </c>
      <c r="D4" s="0" t="n">
        <v>2.391</v>
      </c>
      <c r="E4" s="0" t="n">
        <v>11.586</v>
      </c>
      <c r="F4" s="0" t="n">
        <v>3.09</v>
      </c>
      <c r="G4" s="0" t="n">
        <v>2.207</v>
      </c>
      <c r="H4" s="0" t="n">
        <v>12.211</v>
      </c>
      <c r="I4" s="0" t="n">
        <v>2.722</v>
      </c>
    </row>
    <row r="5" customFormat="false" ht="16" hidden="false" customHeight="false" outlineLevel="0" collapsed="false">
      <c r="A5" s="0" t="n">
        <v>7</v>
      </c>
      <c r="C5" s="0" t="s">
        <v>16</v>
      </c>
      <c r="D5" s="0" t="n">
        <v>2.628</v>
      </c>
      <c r="E5" s="0" t="n">
        <v>10.513</v>
      </c>
      <c r="F5" s="0" t="n">
        <v>2.514</v>
      </c>
      <c r="G5" s="0" t="n">
        <v>2.343</v>
      </c>
      <c r="H5" s="0" t="n">
        <v>11.827</v>
      </c>
      <c r="I5" s="0" t="n">
        <v>3.657</v>
      </c>
    </row>
    <row r="6" customFormat="false" ht="16" hidden="false" customHeight="false" outlineLevel="0" collapsed="false">
      <c r="A6" s="0" t="n">
        <v>8</v>
      </c>
      <c r="C6" s="0" t="s">
        <v>16</v>
      </c>
      <c r="D6" s="0" t="n">
        <v>3.384</v>
      </c>
      <c r="E6" s="0" t="n">
        <v>13.536</v>
      </c>
      <c r="F6" s="0" t="n">
        <v>2.501</v>
      </c>
      <c r="G6" s="0" t="n">
        <v>2.942</v>
      </c>
      <c r="H6" s="0" t="n">
        <v>14.124</v>
      </c>
      <c r="I6" s="0" t="n">
        <v>3.09</v>
      </c>
    </row>
    <row r="7" customFormat="false" ht="16" hidden="false" customHeight="false" outlineLevel="0" collapsed="false">
      <c r="A7" s="0" t="n">
        <v>9</v>
      </c>
      <c r="C7" s="0" t="s">
        <v>16</v>
      </c>
      <c r="D7" s="0" t="n">
        <v>2.462</v>
      </c>
      <c r="E7" s="0" t="n">
        <v>13.362</v>
      </c>
      <c r="F7" s="0" t="n">
        <v>3.254</v>
      </c>
      <c r="G7" s="0" t="n">
        <v>2.769</v>
      </c>
      <c r="H7" s="0" t="n">
        <v>11.908</v>
      </c>
      <c r="I7" s="0" t="n">
        <v>2.345</v>
      </c>
    </row>
    <row r="8" customFormat="false" ht="16" hidden="false" customHeight="false" outlineLevel="0" collapsed="false">
      <c r="A8" s="0" t="n">
        <v>10</v>
      </c>
      <c r="C8" s="0" t="s">
        <v>16</v>
      </c>
      <c r="D8" s="0" t="n">
        <v>3.739</v>
      </c>
      <c r="E8" s="0" t="n">
        <v>11.954</v>
      </c>
      <c r="F8" s="0" t="n">
        <v>2.636</v>
      </c>
      <c r="G8" s="0" t="n">
        <v>3.433</v>
      </c>
      <c r="H8" s="0" t="n">
        <v>11.034</v>
      </c>
      <c r="I8" s="0" t="n">
        <v>2.697</v>
      </c>
    </row>
    <row r="9" customFormat="false" ht="16" hidden="false" customHeight="false" outlineLevel="0" collapsed="false">
      <c r="A9" s="0" t="n">
        <v>11</v>
      </c>
      <c r="C9" s="0" t="s">
        <v>16</v>
      </c>
      <c r="D9" s="0" t="n">
        <v>2.003</v>
      </c>
      <c r="E9" s="0" t="n">
        <v>10.1</v>
      </c>
      <c r="F9" s="0" t="n">
        <v>4.132</v>
      </c>
      <c r="G9" s="0" t="n">
        <v>1.92</v>
      </c>
      <c r="H9" s="0" t="n">
        <v>11.227</v>
      </c>
      <c r="I9" s="0" t="n">
        <v>4.09</v>
      </c>
    </row>
    <row r="10" customFormat="false" ht="16" hidden="false" customHeight="false" outlineLevel="0" collapsed="false">
      <c r="A10" s="0" t="n">
        <v>12</v>
      </c>
      <c r="C10" s="0" t="s">
        <v>16</v>
      </c>
      <c r="D10" s="0" t="n">
        <v>2.509</v>
      </c>
      <c r="E10" s="0" t="n">
        <v>9.9</v>
      </c>
      <c r="F10" s="0" t="n">
        <v>2.6</v>
      </c>
      <c r="G10" s="0" t="n">
        <v>2.737</v>
      </c>
      <c r="H10" s="0" t="n">
        <v>11.861</v>
      </c>
      <c r="I10" s="0" t="n">
        <v>3.878</v>
      </c>
    </row>
    <row r="11" customFormat="false" ht="16" hidden="false" customHeight="false" outlineLevel="0" collapsed="false">
      <c r="A11" s="0" t="n">
        <v>14</v>
      </c>
      <c r="C11" s="0" t="s">
        <v>16</v>
      </c>
      <c r="D11" s="0" t="n">
        <v>3.088</v>
      </c>
      <c r="E11" s="0" t="n">
        <v>13.576</v>
      </c>
      <c r="F11" s="0" t="n">
        <v>6.701</v>
      </c>
      <c r="G11" s="0" t="n">
        <v>2.739</v>
      </c>
      <c r="H11" s="0" t="n">
        <v>12.003</v>
      </c>
      <c r="I11" s="0" t="n">
        <v>4.863</v>
      </c>
    </row>
    <row r="12" customFormat="false" ht="16" hidden="false" customHeight="false" outlineLevel="0" collapsed="false">
      <c r="A12" s="0" t="n">
        <v>15</v>
      </c>
      <c r="C12" s="0" t="s">
        <v>16</v>
      </c>
      <c r="D12" s="0" t="n">
        <v>3.828</v>
      </c>
      <c r="E12" s="0" t="n">
        <v>13.492</v>
      </c>
      <c r="F12" s="0" t="n">
        <v>4.354</v>
      </c>
      <c r="G12" s="0" t="n">
        <v>3.397</v>
      </c>
      <c r="H12" s="0" t="n">
        <v>13.875</v>
      </c>
      <c r="I12" s="0" t="n">
        <v>4.928</v>
      </c>
    </row>
    <row r="13" customFormat="false" ht="16" hidden="false" customHeight="false" outlineLevel="0" collapsed="false">
      <c r="A13" s="0" t="n">
        <v>17</v>
      </c>
      <c r="C13" s="0" t="s">
        <v>16</v>
      </c>
      <c r="D13" s="0" t="n">
        <v>2.997</v>
      </c>
      <c r="E13" s="0" t="n">
        <v>17.873</v>
      </c>
      <c r="F13" s="0" t="n">
        <v>8.61</v>
      </c>
      <c r="G13" s="0" t="n">
        <v>3.542</v>
      </c>
      <c r="H13" s="0" t="n">
        <v>18.091</v>
      </c>
      <c r="I13" s="0" t="n">
        <v>7.683</v>
      </c>
    </row>
    <row r="14" customFormat="false" ht="16" hidden="false" customHeight="false" outlineLevel="0" collapsed="false">
      <c r="A14" s="0" t="n">
        <v>18</v>
      </c>
      <c r="C14" s="0" t="s">
        <v>16</v>
      </c>
      <c r="D14" s="0" t="n">
        <v>2.93</v>
      </c>
      <c r="E14" s="0" t="n">
        <v>9.08</v>
      </c>
      <c r="F14" s="0" t="n">
        <v>3.099</v>
      </c>
      <c r="G14" s="0" t="n">
        <v>2.955</v>
      </c>
      <c r="H14" s="0" t="n">
        <v>8.647</v>
      </c>
      <c r="I14" s="0" t="n">
        <v>2.995</v>
      </c>
    </row>
    <row r="15" customFormat="false" ht="16" hidden="false" customHeight="false" outlineLevel="0" collapsed="false">
      <c r="A15" s="0" t="n">
        <v>19</v>
      </c>
      <c r="C15" s="0" t="s">
        <v>16</v>
      </c>
      <c r="D15" s="0" t="n">
        <v>4.857</v>
      </c>
      <c r="E15" s="0" t="n">
        <v>14.386</v>
      </c>
      <c r="F15" s="0" t="n">
        <v>4.577</v>
      </c>
      <c r="G15" s="0" t="n">
        <v>4.717</v>
      </c>
      <c r="H15" s="0" t="n">
        <v>15.413</v>
      </c>
      <c r="I15" s="0" t="n">
        <v>5.511</v>
      </c>
    </row>
    <row r="16" customFormat="false" ht="16" hidden="false" customHeight="false" outlineLevel="0" collapsed="false">
      <c r="A16" s="0" t="n">
        <v>20</v>
      </c>
      <c r="C16" s="0" t="s">
        <v>16</v>
      </c>
      <c r="D16" s="0" t="n">
        <v>1.681</v>
      </c>
      <c r="E16" s="0" t="n">
        <v>10.089</v>
      </c>
      <c r="F16" s="0" t="n">
        <v>4.167</v>
      </c>
      <c r="G16" s="0" t="n">
        <v>2.522</v>
      </c>
      <c r="H16" s="0" t="n">
        <v>11.149</v>
      </c>
      <c r="I16" s="0" t="n">
        <v>4.13</v>
      </c>
    </row>
    <row r="17" customFormat="false" ht="16" hidden="false" customHeight="false" outlineLevel="0" collapsed="false">
      <c r="A17" s="0" t="n">
        <v>21</v>
      </c>
      <c r="C17" s="0" t="s">
        <v>16</v>
      </c>
      <c r="D17" s="0" t="n">
        <v>3.966</v>
      </c>
      <c r="E17" s="0" t="n">
        <v>10.235</v>
      </c>
      <c r="F17" s="0" t="n">
        <v>2.687</v>
      </c>
      <c r="G17" s="0" t="n">
        <v>3.71</v>
      </c>
      <c r="H17" s="0" t="n">
        <v>10.874</v>
      </c>
      <c r="I17" s="0" t="n">
        <v>2.303</v>
      </c>
    </row>
    <row r="18" customFormat="false" ht="16" hidden="false" customHeight="false" outlineLevel="0" collapsed="false">
      <c r="A18" s="0" t="n">
        <v>22</v>
      </c>
      <c r="C18" s="0" t="s">
        <v>16</v>
      </c>
      <c r="D18" s="0" t="n">
        <v>3.567</v>
      </c>
      <c r="E18" s="0" t="n">
        <v>12.738</v>
      </c>
      <c r="F18" s="0" t="n">
        <v>3.057</v>
      </c>
      <c r="G18" s="0" t="n">
        <v>2.955</v>
      </c>
      <c r="H18" s="0" t="n">
        <v>12.636</v>
      </c>
      <c r="I18" s="0" t="n">
        <v>2.65</v>
      </c>
    </row>
    <row r="19" customFormat="false" ht="16" hidden="false" customHeight="false" outlineLevel="0" collapsed="false">
      <c r="A19" s="0" t="n">
        <v>24</v>
      </c>
      <c r="C19" s="0" t="s">
        <v>16</v>
      </c>
      <c r="D19" s="0" t="n">
        <v>3.285</v>
      </c>
      <c r="E19" s="0" t="n">
        <v>9.124</v>
      </c>
      <c r="F19" s="0" t="n">
        <v>2.92</v>
      </c>
      <c r="G19" s="0" t="n">
        <v>2.646</v>
      </c>
      <c r="H19" s="0" t="n">
        <v>8.12</v>
      </c>
      <c r="I19" s="0" t="n">
        <v>3.011</v>
      </c>
    </row>
    <row r="20" customFormat="false" ht="16" hidden="false" customHeight="false" outlineLevel="0" collapsed="false">
      <c r="A20" s="0" t="n">
        <v>25</v>
      </c>
      <c r="C20" s="0" t="s">
        <v>16</v>
      </c>
      <c r="D20" s="0" t="n">
        <v>2.809</v>
      </c>
      <c r="E20" s="0" t="n">
        <v>10.85</v>
      </c>
      <c r="F20" s="0" t="n">
        <v>3.294</v>
      </c>
      <c r="G20" s="0" t="n">
        <v>2.519</v>
      </c>
      <c r="H20" s="0" t="n">
        <v>11.81</v>
      </c>
      <c r="I20" s="0" t="n">
        <v>3.875</v>
      </c>
    </row>
    <row r="21" customFormat="false" ht="16" hidden="false" customHeight="false" outlineLevel="0" collapsed="false">
      <c r="A21" s="0" t="n">
        <v>26</v>
      </c>
      <c r="C21" s="0" t="s">
        <v>16</v>
      </c>
      <c r="D21" s="0" t="n">
        <v>3.951</v>
      </c>
      <c r="E21" s="0" t="n">
        <v>14.881</v>
      </c>
      <c r="F21" s="0" t="n">
        <v>4.456</v>
      </c>
      <c r="G21" s="0" t="n">
        <v>3.993</v>
      </c>
      <c r="H21" s="0" t="n">
        <v>14.586</v>
      </c>
      <c r="I21" s="0" t="n">
        <v>5.297</v>
      </c>
    </row>
    <row r="22" customFormat="false" ht="16" hidden="false" customHeight="false" outlineLevel="0" collapsed="false">
      <c r="A22" s="0" t="n">
        <v>28</v>
      </c>
      <c r="C22" s="0" t="s">
        <v>16</v>
      </c>
      <c r="D22" s="0" t="n">
        <v>2.867</v>
      </c>
      <c r="E22" s="0" t="n">
        <v>9.959</v>
      </c>
      <c r="F22" s="0" t="n">
        <v>1.735</v>
      </c>
      <c r="G22" s="0" t="n">
        <v>2.414</v>
      </c>
      <c r="H22" s="0" t="n">
        <v>11.317</v>
      </c>
      <c r="I22" s="0" t="n">
        <v>2.867</v>
      </c>
    </row>
    <row r="23" customFormat="false" ht="16" hidden="false" customHeight="false" outlineLevel="0" collapsed="false">
      <c r="A23" s="0" t="n">
        <v>29</v>
      </c>
      <c r="C23" s="0" t="s">
        <v>16</v>
      </c>
      <c r="D23" s="0" t="n">
        <v>3.332</v>
      </c>
      <c r="E23" s="0" t="n">
        <v>8.384</v>
      </c>
      <c r="F23" s="0" t="n">
        <v>1.827</v>
      </c>
      <c r="G23" s="0" t="n">
        <v>3.44</v>
      </c>
      <c r="H23" s="0" t="n">
        <v>8.241</v>
      </c>
      <c r="I23" s="0" t="n">
        <v>1.648</v>
      </c>
    </row>
    <row r="24" customFormat="false" ht="16" hidden="false" customHeight="false" outlineLevel="0" collapsed="false">
      <c r="A24" s="0" t="n">
        <v>30</v>
      </c>
      <c r="C24" s="0" t="s">
        <v>16</v>
      </c>
      <c r="D24" s="0" t="n">
        <v>2.725</v>
      </c>
      <c r="E24" s="0" t="n">
        <v>10.398</v>
      </c>
      <c r="F24" s="0" t="n">
        <v>2.435</v>
      </c>
      <c r="G24" s="0" t="n">
        <v>2.706</v>
      </c>
      <c r="H24" s="0" t="n">
        <v>9.345</v>
      </c>
      <c r="I24" s="0" t="n">
        <v>2.86</v>
      </c>
    </row>
    <row r="25" customFormat="false" ht="16" hidden="false" customHeight="false" outlineLevel="0" collapsed="false">
      <c r="A25" s="0" t="n">
        <v>31</v>
      </c>
      <c r="C25" s="0" t="s">
        <v>16</v>
      </c>
      <c r="D25" s="0" t="n">
        <v>3.053</v>
      </c>
      <c r="E25" s="0" t="n">
        <v>13.377</v>
      </c>
      <c r="F25" s="0" t="n">
        <v>3.294</v>
      </c>
      <c r="G25" s="0" t="n">
        <v>3.374</v>
      </c>
      <c r="H25" s="0" t="n">
        <v>13.658</v>
      </c>
      <c r="I25" s="0" t="n">
        <v>3.215</v>
      </c>
    </row>
    <row r="26" customFormat="false" ht="16" hidden="false" customHeight="false" outlineLevel="0" collapsed="false">
      <c r="A26" s="0" t="n">
        <v>32</v>
      </c>
      <c r="C26" s="0" t="s">
        <v>16</v>
      </c>
      <c r="D26" s="0" t="n">
        <v>3.442</v>
      </c>
      <c r="E26" s="0" t="n">
        <v>10.993</v>
      </c>
      <c r="F26" s="0" t="n">
        <v>2.221</v>
      </c>
      <c r="G26" s="0" t="n">
        <v>2.665</v>
      </c>
      <c r="H26" s="0" t="n">
        <v>12.547</v>
      </c>
      <c r="I26" s="0" t="n">
        <v>2.554</v>
      </c>
    </row>
    <row r="27" customFormat="false" ht="16" hidden="false" customHeight="false" outlineLevel="0" collapsed="false">
      <c r="A27" s="0" t="n">
        <v>33</v>
      </c>
      <c r="C27" s="0" t="s">
        <v>16</v>
      </c>
      <c r="D27" s="0" t="n">
        <v>3.503</v>
      </c>
      <c r="E27" s="0" t="n">
        <v>12.33</v>
      </c>
      <c r="F27" s="0" t="n">
        <v>3.573</v>
      </c>
      <c r="G27" s="0" t="n">
        <v>3.293</v>
      </c>
      <c r="H27" s="0" t="n">
        <v>11.98</v>
      </c>
      <c r="I27" s="0" t="n">
        <v>3.643</v>
      </c>
    </row>
    <row r="28" customFormat="false" ht="16" hidden="false" customHeight="false" outlineLevel="0" collapsed="false">
      <c r="A28" s="0" t="n">
        <v>34</v>
      </c>
      <c r="C28" s="0" t="s">
        <v>16</v>
      </c>
      <c r="D28" s="0" t="n">
        <v>1.911</v>
      </c>
      <c r="E28" s="0" t="n">
        <v>9.959</v>
      </c>
      <c r="F28" s="0" t="n">
        <v>5.835</v>
      </c>
      <c r="G28" s="0" t="n">
        <v>2.314</v>
      </c>
      <c r="H28" s="0" t="n">
        <v>11.368</v>
      </c>
      <c r="I28" s="0" t="n">
        <v>4.426</v>
      </c>
    </row>
    <row r="29" customFormat="false" ht="16" hidden="false" customHeight="false" outlineLevel="0" collapsed="false">
      <c r="A29" s="0" t="n">
        <v>35</v>
      </c>
      <c r="C29" s="0" t="s">
        <v>16</v>
      </c>
      <c r="D29" s="0" t="n">
        <v>2.516</v>
      </c>
      <c r="E29" s="0" t="n">
        <v>10.961</v>
      </c>
      <c r="F29" s="0" t="n">
        <v>4.672</v>
      </c>
      <c r="G29" s="0" t="n">
        <v>2.875</v>
      </c>
      <c r="H29" s="0" t="n">
        <v>11.321</v>
      </c>
      <c r="I29" s="0" t="n">
        <v>4.492</v>
      </c>
    </row>
    <row r="30" customFormat="false" ht="16" hidden="false" customHeight="false" outlineLevel="0" collapsed="false">
      <c r="A30" s="0" t="n">
        <v>36</v>
      </c>
      <c r="C30" s="0" t="s">
        <v>16</v>
      </c>
      <c r="D30" s="0" t="n">
        <v>3.285</v>
      </c>
      <c r="E30" s="0" t="n">
        <v>8.85</v>
      </c>
      <c r="F30" s="0" t="n">
        <v>2.828</v>
      </c>
      <c r="G30" s="0" t="n">
        <v>3.193</v>
      </c>
      <c r="H30" s="0" t="n">
        <v>11.04</v>
      </c>
      <c r="I30" s="0" t="n">
        <v>3.285</v>
      </c>
    </row>
    <row r="31" customFormat="false" ht="16" hidden="false" customHeight="false" outlineLevel="0" collapsed="false">
      <c r="A31" s="0" t="n">
        <v>37</v>
      </c>
      <c r="C31" s="0" t="s">
        <v>16</v>
      </c>
      <c r="D31" s="0" t="n">
        <v>3.622</v>
      </c>
      <c r="E31" s="0" t="n">
        <v>17.112</v>
      </c>
      <c r="F31" s="0" t="n">
        <v>4.346</v>
      </c>
      <c r="G31" s="0" t="n">
        <v>2.897</v>
      </c>
      <c r="H31" s="0" t="n">
        <v>15.844</v>
      </c>
      <c r="I31" s="0" t="n">
        <v>4.799</v>
      </c>
    </row>
    <row r="32" customFormat="false" ht="16" hidden="false" customHeight="false" outlineLevel="0" collapsed="false">
      <c r="A32" s="0" t="n">
        <v>38</v>
      </c>
      <c r="C32" s="0" t="s">
        <v>16</v>
      </c>
      <c r="D32" s="0" t="n">
        <v>2.811</v>
      </c>
      <c r="E32" s="0" t="n">
        <v>6.412</v>
      </c>
      <c r="F32" s="0" t="n">
        <v>2.108</v>
      </c>
      <c r="G32" s="0" t="n">
        <v>2.723</v>
      </c>
      <c r="H32" s="0" t="n">
        <v>7.203</v>
      </c>
      <c r="I32" s="0" t="n">
        <v>2.196</v>
      </c>
    </row>
    <row r="33" customFormat="false" ht="16" hidden="false" customHeight="false" outlineLevel="0" collapsed="false">
      <c r="A33" s="0" t="n">
        <v>39</v>
      </c>
      <c r="C33" s="0" t="s">
        <v>16</v>
      </c>
      <c r="D33" s="0" t="n">
        <v>3.766</v>
      </c>
      <c r="E33" s="0" t="n">
        <v>10.24</v>
      </c>
      <c r="F33" s="0" t="n">
        <v>2.943</v>
      </c>
      <c r="G33" s="0" t="n">
        <v>3.413</v>
      </c>
      <c r="H33" s="0" t="n">
        <v>13.653</v>
      </c>
      <c r="I33" s="0" t="n">
        <v>4.826</v>
      </c>
    </row>
    <row r="34" customFormat="false" ht="16" hidden="false" customHeight="false" outlineLevel="0" collapsed="false">
      <c r="A34" s="0" t="n">
        <v>41</v>
      </c>
      <c r="C34" s="0" t="s">
        <v>16</v>
      </c>
      <c r="D34" s="0" t="n">
        <v>2.537</v>
      </c>
      <c r="E34" s="0" t="n">
        <v>11.136</v>
      </c>
      <c r="F34" s="0" t="n">
        <v>2.396</v>
      </c>
      <c r="G34" s="0" t="n">
        <v>2.326</v>
      </c>
      <c r="H34" s="0" t="n">
        <v>10.008</v>
      </c>
      <c r="I34" s="0" t="n">
        <v>2.96</v>
      </c>
    </row>
    <row r="35" customFormat="false" ht="16" hidden="false" customHeight="false" outlineLevel="0" collapsed="false">
      <c r="A35" s="0" t="n">
        <v>42</v>
      </c>
      <c r="C35" s="0" t="s">
        <v>16</v>
      </c>
      <c r="D35" s="0" t="n">
        <v>2.874</v>
      </c>
      <c r="E35" s="0" t="n">
        <v>8.416</v>
      </c>
      <c r="F35" s="0" t="n">
        <v>1.539</v>
      </c>
      <c r="G35" s="0" t="n">
        <v>2.771</v>
      </c>
      <c r="H35" s="0" t="n">
        <v>8.929</v>
      </c>
      <c r="I35" s="0" t="n">
        <v>1.745</v>
      </c>
    </row>
    <row r="36" customFormat="false" ht="16" hidden="false" customHeight="false" outlineLevel="0" collapsed="false">
      <c r="A36" s="0" t="n">
        <v>43</v>
      </c>
      <c r="C36" s="0" t="s">
        <v>16</v>
      </c>
      <c r="D36" s="0" t="n">
        <v>2.308</v>
      </c>
      <c r="E36" s="0" t="n">
        <v>13.309</v>
      </c>
      <c r="F36" s="0" t="n">
        <v>4.923</v>
      </c>
      <c r="G36" s="0" t="n">
        <v>2.154</v>
      </c>
      <c r="H36" s="0" t="n">
        <v>13.155</v>
      </c>
      <c r="I36" s="0" t="n">
        <v>4.539</v>
      </c>
    </row>
    <row r="37" customFormat="false" ht="16" hidden="false" customHeight="false" outlineLevel="0" collapsed="false">
      <c r="A37" s="0" t="n">
        <v>44</v>
      </c>
      <c r="C37" s="0" t="s">
        <v>16</v>
      </c>
      <c r="D37" s="0" t="n">
        <v>2.092</v>
      </c>
      <c r="E37" s="0" t="n">
        <v>14.037</v>
      </c>
      <c r="F37" s="0" t="n">
        <v>4.228</v>
      </c>
      <c r="G37" s="0" t="n">
        <v>2.223</v>
      </c>
      <c r="H37" s="0" t="n">
        <v>16.936</v>
      </c>
      <c r="I37" s="0" t="n">
        <v>4.882</v>
      </c>
    </row>
    <row r="38" customFormat="false" ht="16" hidden="false" customHeight="false" outlineLevel="0" collapsed="false">
      <c r="A38" s="0" t="n">
        <v>45</v>
      </c>
      <c r="C38" s="0" t="s">
        <v>16</v>
      </c>
      <c r="D38" s="0" t="n">
        <v>2.232</v>
      </c>
      <c r="E38" s="0" t="n">
        <v>13.495</v>
      </c>
      <c r="F38" s="0" t="n">
        <v>4.16</v>
      </c>
      <c r="G38" s="0" t="n">
        <v>2.131</v>
      </c>
      <c r="H38" s="0" t="n">
        <v>13.799</v>
      </c>
      <c r="I38" s="0" t="n">
        <v>5.479</v>
      </c>
    </row>
    <row r="39" customFormat="false" ht="16" hidden="false" customHeight="false" outlineLevel="0" collapsed="false">
      <c r="A39" s="0" t="n">
        <v>46</v>
      </c>
      <c r="C39" s="0" t="s">
        <v>16</v>
      </c>
      <c r="D39" s="0" t="n">
        <v>2.192</v>
      </c>
      <c r="E39" s="0" t="n">
        <v>10.39</v>
      </c>
      <c r="F39" s="0" t="n">
        <v>3.896</v>
      </c>
      <c r="G39" s="0" t="n">
        <v>2.598</v>
      </c>
      <c r="H39" s="0" t="n">
        <v>10.147</v>
      </c>
      <c r="I39" s="0" t="n">
        <v>4.302</v>
      </c>
    </row>
    <row r="40" customFormat="false" ht="16" hidden="false" customHeight="false" outlineLevel="0" collapsed="false">
      <c r="A40" s="0" t="n">
        <v>48</v>
      </c>
      <c r="C40" s="0" t="s">
        <v>16</v>
      </c>
      <c r="D40" s="0" t="n">
        <v>2.986</v>
      </c>
      <c r="E40" s="0" t="n">
        <v>14.317</v>
      </c>
      <c r="F40" s="0" t="n">
        <v>4.07</v>
      </c>
      <c r="G40" s="0" t="n">
        <v>3.748</v>
      </c>
      <c r="H40" s="0" t="n">
        <v>13</v>
      </c>
      <c r="I40" s="0" t="n">
        <v>5.856</v>
      </c>
    </row>
    <row r="41" customFormat="false" ht="16" hidden="false" customHeight="false" outlineLevel="0" collapsed="false">
      <c r="A41" s="0" t="n">
        <v>49</v>
      </c>
      <c r="C41" s="0" t="s">
        <v>16</v>
      </c>
      <c r="D41" s="0" t="n">
        <v>3.727</v>
      </c>
      <c r="E41" s="0" t="n">
        <v>18.44</v>
      </c>
      <c r="F41" s="0" t="n">
        <v>3.335</v>
      </c>
      <c r="G41" s="0" t="n">
        <v>2.942</v>
      </c>
      <c r="H41" s="0" t="n">
        <v>19.094</v>
      </c>
      <c r="I41" s="0" t="n">
        <v>3.662</v>
      </c>
    </row>
    <row r="42" customFormat="false" ht="16" hidden="false" customHeight="false" outlineLevel="0" collapsed="false">
      <c r="A42" s="0" t="n">
        <v>50</v>
      </c>
      <c r="C42" s="0" t="s">
        <v>16</v>
      </c>
      <c r="D42" s="0" t="n">
        <v>2.603</v>
      </c>
      <c r="E42" s="0" t="n">
        <v>10.299</v>
      </c>
      <c r="F42" s="0" t="n">
        <v>2.829</v>
      </c>
      <c r="G42" s="0" t="n">
        <v>2.377</v>
      </c>
      <c r="H42" s="0" t="n">
        <v>9.62</v>
      </c>
      <c r="I42" s="0" t="n">
        <v>2.49</v>
      </c>
    </row>
    <row r="43" customFormat="false" ht="16" hidden="false" customHeight="false" outlineLevel="0" collapsed="false">
      <c r="A43" s="0" t="n">
        <v>51</v>
      </c>
      <c r="C43" s="0" t="s">
        <v>16</v>
      </c>
      <c r="D43" s="0" t="n">
        <v>2.207</v>
      </c>
      <c r="E43" s="0" t="n">
        <v>14.835</v>
      </c>
      <c r="F43" s="0" t="n">
        <v>4.536</v>
      </c>
      <c r="G43" s="0" t="n">
        <v>2.084</v>
      </c>
      <c r="H43" s="0" t="n">
        <v>15.203</v>
      </c>
      <c r="I43" s="0" t="n">
        <v>4.659</v>
      </c>
    </row>
    <row r="44" customFormat="false" ht="16" hidden="false" customHeight="false" outlineLevel="0" collapsed="false">
      <c r="A44" s="0" t="n">
        <v>52</v>
      </c>
      <c r="C44" s="0" t="s">
        <v>16</v>
      </c>
      <c r="D44" s="0" t="n">
        <v>1.623</v>
      </c>
      <c r="E44" s="0" t="n">
        <v>10.214</v>
      </c>
      <c r="F44" s="0" t="n">
        <v>3.247</v>
      </c>
      <c r="G44" s="0" t="n">
        <v>1.488</v>
      </c>
      <c r="H44" s="0" t="n">
        <v>10.349</v>
      </c>
      <c r="I44" s="0" t="n">
        <v>3.179</v>
      </c>
    </row>
    <row r="45" customFormat="false" ht="16" hidden="false" customHeight="false" outlineLevel="0" collapsed="false">
      <c r="A45" s="0" t="n">
        <v>53</v>
      </c>
      <c r="C45" s="0" t="s">
        <v>16</v>
      </c>
      <c r="D45" s="0" t="n">
        <v>2.577</v>
      </c>
      <c r="E45" s="0" t="n">
        <v>9.603</v>
      </c>
      <c r="F45" s="0" t="n">
        <v>3.748</v>
      </c>
      <c r="G45" s="0" t="n">
        <v>2.811</v>
      </c>
      <c r="H45" s="0" t="n">
        <v>9.018</v>
      </c>
      <c r="I45" s="0" t="n">
        <v>3.631</v>
      </c>
    </row>
    <row r="46" customFormat="false" ht="16" hidden="false" customHeight="false" outlineLevel="0" collapsed="false">
      <c r="A46" s="0" t="n">
        <v>54</v>
      </c>
      <c r="C46" s="0" t="s">
        <v>16</v>
      </c>
      <c r="D46" s="0" t="n">
        <v>2.497</v>
      </c>
      <c r="E46" s="0" t="n">
        <v>11.532</v>
      </c>
      <c r="F46" s="0" t="n">
        <v>3.091</v>
      </c>
      <c r="G46" s="0" t="n">
        <v>2.616</v>
      </c>
      <c r="H46" s="0" t="n">
        <v>12.246</v>
      </c>
      <c r="I46" s="0" t="n">
        <v>2.853</v>
      </c>
    </row>
    <row r="47" customFormat="false" ht="16" hidden="false" customHeight="false" outlineLevel="0" collapsed="false">
      <c r="A47" s="0" t="n">
        <v>55</v>
      </c>
      <c r="C47" s="0" t="s">
        <v>16</v>
      </c>
      <c r="D47" s="0" t="n">
        <v>2.207</v>
      </c>
      <c r="E47" s="0" t="n">
        <v>9.471</v>
      </c>
      <c r="F47" s="0" t="n">
        <v>4.69</v>
      </c>
      <c r="G47" s="0" t="n">
        <v>2.391</v>
      </c>
      <c r="H47" s="0" t="n">
        <v>10.299</v>
      </c>
      <c r="I47" s="0" t="n">
        <v>5.885</v>
      </c>
    </row>
    <row r="48" customFormat="false" ht="16" hidden="false" customHeight="false" outlineLevel="0" collapsed="false">
      <c r="A48" s="0" t="n">
        <v>56</v>
      </c>
      <c r="C48" s="0" t="s">
        <v>16</v>
      </c>
      <c r="D48" s="0" t="n">
        <v>3.07</v>
      </c>
      <c r="E48" s="0" t="n">
        <v>8.7</v>
      </c>
      <c r="F48" s="0" t="n">
        <v>2.968</v>
      </c>
      <c r="G48" s="0" t="n">
        <v>2.866</v>
      </c>
      <c r="H48" s="0" t="n">
        <v>8.393</v>
      </c>
      <c r="I48" s="0" t="n">
        <v>1.638</v>
      </c>
    </row>
    <row r="49" customFormat="false" ht="16" hidden="false" customHeight="false" outlineLevel="0" collapsed="false">
      <c r="A49" s="0" t="n">
        <v>57</v>
      </c>
      <c r="C49" s="0" t="s">
        <v>16</v>
      </c>
      <c r="D49" s="0" t="n">
        <v>2.426</v>
      </c>
      <c r="E49" s="0" t="n">
        <v>12.848</v>
      </c>
      <c r="F49" s="0" t="n">
        <v>3.594</v>
      </c>
      <c r="G49" s="0" t="n">
        <v>1.977</v>
      </c>
      <c r="H49" s="0" t="n">
        <v>11.59</v>
      </c>
      <c r="I49" s="0" t="n">
        <v>2.875</v>
      </c>
    </row>
    <row r="50" customFormat="false" ht="16" hidden="false" customHeight="false" outlineLevel="0" collapsed="false">
      <c r="A50" s="0" t="n">
        <v>58</v>
      </c>
      <c r="C50" s="0" t="s">
        <v>16</v>
      </c>
      <c r="D50" s="0" t="n">
        <v>2.701</v>
      </c>
      <c r="E50" s="0" t="n">
        <v>11.448</v>
      </c>
      <c r="F50" s="0" t="n">
        <v>3.473</v>
      </c>
      <c r="G50" s="0" t="n">
        <v>3.216</v>
      </c>
      <c r="H50" s="0" t="n">
        <v>10.162</v>
      </c>
      <c r="I50" s="0" t="n">
        <v>3.602</v>
      </c>
    </row>
    <row r="51" customFormat="false" ht="16" hidden="false" customHeight="false" outlineLevel="0" collapsed="false">
      <c r="A51" s="0" t="n">
        <v>59</v>
      </c>
      <c r="C51" s="0" t="s">
        <v>16</v>
      </c>
      <c r="D51" s="0" t="n">
        <v>2.213</v>
      </c>
      <c r="E51" s="0" t="n">
        <v>12.474</v>
      </c>
      <c r="F51" s="0" t="n">
        <v>5.734</v>
      </c>
      <c r="G51" s="0" t="n">
        <v>2.114</v>
      </c>
      <c r="H51" s="0" t="n">
        <v>11.77</v>
      </c>
      <c r="I51" s="0" t="n">
        <v>5.634</v>
      </c>
    </row>
    <row r="52" customFormat="false" ht="16" hidden="false" customHeight="false" outlineLevel="0" collapsed="false">
      <c r="A52" s="0" t="n">
        <v>60</v>
      </c>
      <c r="C52" s="0" t="s">
        <v>16</v>
      </c>
      <c r="D52" s="0" t="n">
        <v>3.22</v>
      </c>
      <c r="E52" s="0" t="n">
        <v>12.547</v>
      </c>
      <c r="F52" s="0" t="n">
        <v>3.553</v>
      </c>
      <c r="G52" s="0" t="n">
        <v>2.665</v>
      </c>
      <c r="H52" s="0" t="n">
        <v>14.546</v>
      </c>
      <c r="I52" s="0" t="n">
        <v>7.106</v>
      </c>
    </row>
    <row r="53" customFormat="false" ht="16" hidden="false" customHeight="false" outlineLevel="0" collapsed="false">
      <c r="A53" s="0" t="n">
        <v>61</v>
      </c>
      <c r="C53" s="0" t="s">
        <v>16</v>
      </c>
      <c r="D53" s="0" t="n">
        <v>2.604</v>
      </c>
      <c r="E53" s="0" t="n">
        <v>13.228</v>
      </c>
      <c r="F53" s="0" t="n">
        <v>3.75</v>
      </c>
      <c r="G53" s="0" t="n">
        <v>2.708</v>
      </c>
      <c r="H53" s="0" t="n">
        <v>12.812</v>
      </c>
      <c r="I53" s="0" t="n">
        <v>3.958</v>
      </c>
    </row>
    <row r="54" customFormat="false" ht="16" hidden="false" customHeight="false" outlineLevel="0" collapsed="false">
      <c r="A54" s="0" t="n">
        <v>62</v>
      </c>
      <c r="C54" s="0" t="s">
        <v>16</v>
      </c>
      <c r="D54" s="0" t="n">
        <v>3.023</v>
      </c>
      <c r="E54" s="0" t="n">
        <v>16.197</v>
      </c>
      <c r="F54" s="0" t="n">
        <v>4.967</v>
      </c>
      <c r="G54" s="0" t="n">
        <v>2.673</v>
      </c>
      <c r="H54" s="0" t="n">
        <v>17.25</v>
      </c>
      <c r="I54" s="0" t="n">
        <v>5.399</v>
      </c>
    </row>
    <row r="55" customFormat="false" ht="16" hidden="false" customHeight="false" outlineLevel="0" collapsed="false">
      <c r="A55" s="0" t="n">
        <v>63</v>
      </c>
      <c r="C55" s="0" t="s">
        <v>16</v>
      </c>
      <c r="D55" s="0" t="n">
        <v>2.986</v>
      </c>
      <c r="E55" s="0" t="n">
        <v>11.506</v>
      </c>
      <c r="F55" s="0" t="n">
        <v>4.216</v>
      </c>
      <c r="G55" s="0" t="n">
        <v>3.601</v>
      </c>
      <c r="H55" s="0" t="n">
        <v>11.331</v>
      </c>
      <c r="I55" s="0" t="n">
        <v>3.953</v>
      </c>
    </row>
    <row r="56" customFormat="false" ht="16" hidden="false" customHeight="false" outlineLevel="0" collapsed="false">
      <c r="A56" s="0" t="n">
        <v>64</v>
      </c>
      <c r="C56" s="0" t="s">
        <v>16</v>
      </c>
      <c r="D56" s="0" t="n">
        <v>3.056</v>
      </c>
      <c r="E56" s="0" t="n">
        <v>10.525</v>
      </c>
      <c r="F56" s="0" t="n">
        <v>5.319</v>
      </c>
      <c r="G56" s="0" t="n">
        <v>3.395</v>
      </c>
      <c r="H56" s="0" t="n">
        <v>11.091</v>
      </c>
      <c r="I56" s="0" t="n">
        <v>4.64</v>
      </c>
    </row>
    <row r="57" customFormat="false" ht="16" hidden="false" customHeight="false" outlineLevel="0" collapsed="false">
      <c r="A57" s="0" t="n">
        <v>66</v>
      </c>
      <c r="C57" s="0" t="s">
        <v>16</v>
      </c>
      <c r="D57" s="0" t="n">
        <v>2.849</v>
      </c>
      <c r="E57" s="0" t="n">
        <v>8.488</v>
      </c>
      <c r="F57" s="0" t="n">
        <v>2.603</v>
      </c>
      <c r="G57" s="0" t="n">
        <v>2.716</v>
      </c>
      <c r="H57" s="0" t="n">
        <v>9.167</v>
      </c>
      <c r="I57" s="0" t="n">
        <v>3.056</v>
      </c>
    </row>
    <row r="58" customFormat="false" ht="16" hidden="false" customHeight="false" outlineLevel="0" collapsed="false">
      <c r="A58" s="0" t="n">
        <v>67</v>
      </c>
      <c r="C58" s="0" t="s">
        <v>16</v>
      </c>
      <c r="D58" s="0" t="n">
        <v>3.808</v>
      </c>
      <c r="E58" s="0" t="n">
        <v>10.558</v>
      </c>
      <c r="F58" s="0" t="n">
        <v>3.116</v>
      </c>
      <c r="G58" s="0" t="n">
        <v>3.289</v>
      </c>
      <c r="H58" s="0" t="n">
        <v>11.078</v>
      </c>
      <c r="I58" s="0" t="n">
        <v>3.462</v>
      </c>
    </row>
    <row r="59" customFormat="false" ht="16" hidden="false" customHeight="false" outlineLevel="0" collapsed="false">
      <c r="A59" s="0" t="n">
        <v>68</v>
      </c>
      <c r="C59" s="0" t="s">
        <v>16</v>
      </c>
      <c r="D59" s="0" t="n">
        <v>2.874</v>
      </c>
      <c r="E59" s="0" t="n">
        <v>11.359</v>
      </c>
      <c r="F59" s="0" t="n">
        <v>3.558</v>
      </c>
      <c r="G59" s="0" t="n">
        <v>2.327</v>
      </c>
      <c r="H59" s="0" t="n">
        <v>10.949</v>
      </c>
      <c r="I59" s="0" t="n">
        <v>3.558</v>
      </c>
    </row>
    <row r="60" customFormat="false" ht="16" hidden="false" customHeight="false" outlineLevel="0" collapsed="false">
      <c r="A60" s="0" t="n">
        <v>69</v>
      </c>
      <c r="C60" s="0" t="s">
        <v>16</v>
      </c>
      <c r="D60" s="0" t="n">
        <v>3.42</v>
      </c>
      <c r="E60" s="0" t="n">
        <v>15.269</v>
      </c>
      <c r="F60" s="0" t="n">
        <v>5.965</v>
      </c>
      <c r="G60" s="0" t="n">
        <v>2.863</v>
      </c>
      <c r="H60" s="0" t="n">
        <v>17.098</v>
      </c>
      <c r="I60" s="0" t="n">
        <v>6.521</v>
      </c>
    </row>
    <row r="61" customFormat="false" ht="16" hidden="false" customHeight="false" outlineLevel="0" collapsed="false">
      <c r="A61" s="0" t="n">
        <v>70</v>
      </c>
      <c r="C61" s="0" t="s">
        <v>16</v>
      </c>
      <c r="D61" s="0" t="n">
        <v>3.417</v>
      </c>
      <c r="E61" s="0" t="n">
        <v>8.606</v>
      </c>
      <c r="F61" s="0" t="n">
        <v>1.898</v>
      </c>
      <c r="G61" s="0" t="n">
        <v>3.797</v>
      </c>
      <c r="H61" s="0" t="n">
        <v>10.251</v>
      </c>
      <c r="I61" s="0" t="n">
        <v>1.645</v>
      </c>
    </row>
    <row r="62" customFormat="false" ht="16" hidden="false" customHeight="false" outlineLevel="0" collapsed="false">
      <c r="A62" s="0" t="n">
        <v>71</v>
      </c>
      <c r="C62" s="0" t="s">
        <v>16</v>
      </c>
      <c r="D62" s="0" t="n">
        <v>1.748</v>
      </c>
      <c r="E62" s="0" t="n">
        <v>9.206</v>
      </c>
      <c r="F62" s="0" t="n">
        <v>5.244</v>
      </c>
      <c r="G62" s="0" t="n">
        <v>1.457</v>
      </c>
      <c r="H62" s="0" t="n">
        <v>9.672</v>
      </c>
      <c r="I62" s="0" t="n">
        <v>6.531</v>
      </c>
    </row>
    <row r="63" customFormat="false" ht="16" hidden="false" customHeight="false" outlineLevel="0" collapsed="false">
      <c r="A63" s="0" t="n">
        <v>72</v>
      </c>
      <c r="C63" s="0" t="s">
        <v>16</v>
      </c>
      <c r="D63" s="0" t="n">
        <v>2.49</v>
      </c>
      <c r="E63" s="0" t="n">
        <v>18.56</v>
      </c>
      <c r="F63" s="0" t="n">
        <v>7.3</v>
      </c>
      <c r="G63" s="0" t="n">
        <v>2.15</v>
      </c>
      <c r="H63" s="0" t="n">
        <v>18.164</v>
      </c>
      <c r="I63" s="0" t="n">
        <v>7.03</v>
      </c>
    </row>
    <row r="64" customFormat="false" ht="16" hidden="false" customHeight="false" outlineLevel="0" collapsed="false">
      <c r="A64" s="0" t="n">
        <v>74</v>
      </c>
      <c r="C64" s="0" t="s">
        <v>16</v>
      </c>
      <c r="D64" s="0" t="n">
        <v>2.809</v>
      </c>
      <c r="E64" s="0" t="n">
        <v>11.034</v>
      </c>
      <c r="F64" s="0" t="n">
        <v>6.019</v>
      </c>
      <c r="G64" s="0" t="n">
        <v>2.207</v>
      </c>
      <c r="H64" s="0" t="n">
        <v>10.834</v>
      </c>
      <c r="I64" s="0" t="n">
        <v>5.684</v>
      </c>
    </row>
    <row r="65" customFormat="false" ht="16" hidden="false" customHeight="false" outlineLevel="0" collapsed="false">
      <c r="A65" s="0" t="n">
        <v>75</v>
      </c>
      <c r="C65" s="0" t="s">
        <v>16</v>
      </c>
      <c r="D65" s="0" t="n">
        <v>3.044</v>
      </c>
      <c r="E65" s="0" t="n">
        <v>12.785</v>
      </c>
      <c r="F65" s="0" t="n">
        <v>2.47</v>
      </c>
      <c r="G65" s="0" t="n">
        <v>3.272</v>
      </c>
      <c r="H65" s="0" t="n">
        <v>11.034</v>
      </c>
      <c r="I65" s="0" t="n">
        <v>3.196</v>
      </c>
    </row>
    <row r="66" customFormat="false" ht="16" hidden="false" customHeight="false" outlineLevel="0" collapsed="false">
      <c r="A66" s="0" t="n">
        <v>76</v>
      </c>
      <c r="C66" s="0" t="s">
        <v>16</v>
      </c>
      <c r="D66" s="0" t="n">
        <v>3.269</v>
      </c>
      <c r="E66" s="0" t="n">
        <v>11.876</v>
      </c>
      <c r="F66" s="0" t="n">
        <v>5.449</v>
      </c>
      <c r="G66" s="0" t="n">
        <v>3.16</v>
      </c>
      <c r="H66" s="0" t="n">
        <v>10.571</v>
      </c>
      <c r="I66" s="0" t="n">
        <v>5.667</v>
      </c>
    </row>
    <row r="67" customFormat="false" ht="16" hidden="false" customHeight="false" outlineLevel="0" collapsed="false">
      <c r="A67" s="0" t="n">
        <v>77</v>
      </c>
      <c r="C67" s="0" t="s">
        <v>16</v>
      </c>
      <c r="D67" s="0" t="n">
        <v>3.742</v>
      </c>
      <c r="E67" s="0" t="n">
        <v>9.899</v>
      </c>
      <c r="F67" s="0" t="n">
        <v>4.346</v>
      </c>
      <c r="G67" s="0" t="n">
        <v>4.225</v>
      </c>
      <c r="H67" s="0" t="n">
        <v>10.002</v>
      </c>
      <c r="I67" s="0" t="n">
        <v>4.708</v>
      </c>
    </row>
    <row r="68" customFormat="false" ht="16" hidden="false" customHeight="false" outlineLevel="0" collapsed="false">
      <c r="A68" s="0" t="n">
        <v>78</v>
      </c>
      <c r="C68" s="0" t="s">
        <v>16</v>
      </c>
      <c r="D68" s="0" t="n">
        <v>2.223</v>
      </c>
      <c r="E68" s="0" t="n">
        <v>8.893</v>
      </c>
      <c r="F68" s="0" t="n">
        <v>3.139</v>
      </c>
      <c r="G68" s="0" t="n">
        <v>2.158</v>
      </c>
      <c r="H68" s="0" t="n">
        <v>10.135</v>
      </c>
      <c r="I68" s="0" t="n">
        <v>4.446</v>
      </c>
    </row>
    <row r="69" customFormat="false" ht="16" hidden="false" customHeight="false" outlineLevel="0" collapsed="false">
      <c r="A69" s="0" t="n">
        <v>79</v>
      </c>
      <c r="C69" s="0" t="s">
        <v>16</v>
      </c>
      <c r="D69" s="0" t="n">
        <v>2.994</v>
      </c>
      <c r="E69" s="0" t="n">
        <v>11.151</v>
      </c>
      <c r="F69" s="0" t="n">
        <v>4.853</v>
      </c>
      <c r="G69" s="0" t="n">
        <v>3.304</v>
      </c>
      <c r="H69" s="0" t="n">
        <v>10.634</v>
      </c>
      <c r="I69" s="0" t="n">
        <v>4.749</v>
      </c>
    </row>
    <row r="70" customFormat="false" ht="16" hidden="false" customHeight="false" outlineLevel="0" collapsed="false">
      <c r="A70" s="0" t="n">
        <v>80</v>
      </c>
      <c r="C70" s="0" t="s">
        <v>16</v>
      </c>
      <c r="D70" s="0" t="n">
        <v>2.723</v>
      </c>
      <c r="E70" s="0" t="n">
        <v>12.209</v>
      </c>
      <c r="F70" s="0" t="n">
        <v>2.986</v>
      </c>
      <c r="G70" s="0" t="n">
        <v>2.899</v>
      </c>
      <c r="H70" s="0" t="n">
        <v>12.121</v>
      </c>
      <c r="I70" s="0" t="n">
        <v>3.426</v>
      </c>
    </row>
    <row r="71" customFormat="false" ht="16" hidden="false" customHeight="false" outlineLevel="0" collapsed="false">
      <c r="A71" s="0" t="n">
        <v>82</v>
      </c>
      <c r="C71" s="0" t="s">
        <v>16</v>
      </c>
      <c r="D71" s="0" t="n">
        <v>2.992</v>
      </c>
      <c r="E71" s="0" t="n">
        <v>10.773</v>
      </c>
      <c r="F71" s="0" t="n">
        <v>3.217</v>
      </c>
      <c r="G71" s="0" t="n">
        <v>2.843</v>
      </c>
      <c r="H71" s="0" t="n">
        <v>10.324</v>
      </c>
      <c r="I71" s="0" t="n">
        <v>3.142</v>
      </c>
    </row>
    <row r="72" customFormat="false" ht="16" hidden="false" customHeight="false" outlineLevel="0" collapsed="false">
      <c r="A72" s="0" t="n">
        <v>83</v>
      </c>
      <c r="C72" s="0" t="s">
        <v>16</v>
      </c>
      <c r="D72" s="0" t="n">
        <v>2.906</v>
      </c>
      <c r="E72" s="0" t="n">
        <v>14.531</v>
      </c>
      <c r="F72" s="0" t="n">
        <v>3.633</v>
      </c>
      <c r="G72" s="0" t="n">
        <v>3.051</v>
      </c>
      <c r="H72" s="0" t="n">
        <v>13.804</v>
      </c>
      <c r="I72" s="0" t="n">
        <v>3.342</v>
      </c>
    </row>
    <row r="73" customFormat="false" ht="16" hidden="false" customHeight="false" outlineLevel="0" collapsed="false">
      <c r="A73" s="0" t="n">
        <v>84</v>
      </c>
      <c r="C73" s="0" t="s">
        <v>16</v>
      </c>
      <c r="D73" s="0" t="n">
        <v>3.803</v>
      </c>
      <c r="E73" s="0" t="n">
        <v>14.124</v>
      </c>
      <c r="F73" s="0" t="n">
        <v>3.124</v>
      </c>
      <c r="G73" s="0" t="n">
        <v>4.074</v>
      </c>
      <c r="H73" s="0" t="n">
        <v>14.531</v>
      </c>
      <c r="I73" s="0" t="n">
        <v>3.531</v>
      </c>
    </row>
    <row r="74" customFormat="false" ht="16" hidden="false" customHeight="false" outlineLevel="0" collapsed="false">
      <c r="A74" s="0" t="n">
        <v>85</v>
      </c>
      <c r="C74" s="0" t="s">
        <v>16</v>
      </c>
      <c r="D74" s="0" t="n">
        <v>3.658</v>
      </c>
      <c r="E74" s="0" t="n">
        <v>17.019</v>
      </c>
      <c r="F74" s="0" t="n">
        <v>6.839</v>
      </c>
      <c r="G74" s="0" t="n">
        <v>3.34</v>
      </c>
      <c r="H74" s="0" t="n">
        <v>18.45</v>
      </c>
      <c r="I74" s="0" t="n">
        <v>7.157</v>
      </c>
    </row>
    <row r="75" customFormat="false" ht="16" hidden="false" customHeight="false" outlineLevel="0" collapsed="false">
      <c r="A75" s="0" t="n">
        <v>86</v>
      </c>
      <c r="C75" s="0" t="s">
        <v>16</v>
      </c>
      <c r="D75" s="0" t="n">
        <v>2.829</v>
      </c>
      <c r="E75" s="0" t="n">
        <v>13.694</v>
      </c>
      <c r="F75" s="0" t="n">
        <v>5.319</v>
      </c>
      <c r="G75" s="0" t="n">
        <v>3.169</v>
      </c>
      <c r="H75" s="0" t="n">
        <v>13.354</v>
      </c>
      <c r="I75" s="0" t="n">
        <v>4.866</v>
      </c>
    </row>
    <row r="76" customFormat="false" ht="16" hidden="false" customHeight="false" outlineLevel="0" collapsed="false">
      <c r="A76" s="0" t="n">
        <v>87</v>
      </c>
      <c r="C76" s="0" t="s">
        <v>16</v>
      </c>
      <c r="D76" s="0" t="n">
        <v>2.4</v>
      </c>
      <c r="E76" s="0" t="n">
        <v>12.555</v>
      </c>
      <c r="F76" s="0" t="n">
        <v>4.523</v>
      </c>
      <c r="G76" s="0" t="n">
        <v>2.769</v>
      </c>
      <c r="H76" s="0" t="n">
        <v>14.216</v>
      </c>
      <c r="I76" s="0" t="n">
        <v>5.354</v>
      </c>
    </row>
    <row r="77" customFormat="false" ht="16" hidden="false" customHeight="false" outlineLevel="0" collapsed="false">
      <c r="A77" s="0" t="n">
        <v>88</v>
      </c>
      <c r="C77" s="0" t="s">
        <v>16</v>
      </c>
      <c r="D77" s="0" t="n">
        <v>3.703</v>
      </c>
      <c r="E77" s="0" t="n">
        <v>10.977</v>
      </c>
      <c r="F77" s="0" t="n">
        <v>3.571</v>
      </c>
      <c r="G77" s="0" t="n">
        <v>2.645</v>
      </c>
      <c r="H77" s="0" t="n">
        <v>10.051</v>
      </c>
      <c r="I77" s="0" t="n">
        <v>3.438</v>
      </c>
    </row>
    <row r="78" customFormat="false" ht="16" hidden="false" customHeight="false" outlineLevel="0" collapsed="false">
      <c r="A78" s="0" t="n">
        <v>91</v>
      </c>
      <c r="C78" s="0" t="s">
        <v>16</v>
      </c>
      <c r="D78" s="0" t="n">
        <v>2.586</v>
      </c>
      <c r="E78" s="0" t="n">
        <v>11.235</v>
      </c>
      <c r="F78" s="0" t="n">
        <v>2.318</v>
      </c>
      <c r="G78" s="0" t="n">
        <v>2.943</v>
      </c>
      <c r="H78" s="0" t="n">
        <v>11.859</v>
      </c>
      <c r="I78" s="0" t="n">
        <v>2.853</v>
      </c>
    </row>
    <row r="79" customFormat="false" ht="16" hidden="false" customHeight="false" outlineLevel="0" collapsed="false">
      <c r="A79" s="0" t="n">
        <v>92</v>
      </c>
      <c r="C79" s="0" t="s">
        <v>16</v>
      </c>
      <c r="D79" s="0" t="n">
        <v>1.569</v>
      </c>
      <c r="E79" s="0" t="n">
        <v>9.976</v>
      </c>
      <c r="F79" s="0" t="n">
        <v>2.246</v>
      </c>
      <c r="G79" s="0" t="n">
        <v>1.681</v>
      </c>
      <c r="H79" s="0" t="n">
        <v>10.649</v>
      </c>
      <c r="I79" s="0" t="n">
        <v>2.69</v>
      </c>
    </row>
    <row r="80" customFormat="false" ht="16" hidden="false" customHeight="false" outlineLevel="0" collapsed="false">
      <c r="A80" s="0" t="n">
        <v>93</v>
      </c>
      <c r="C80" s="0" t="s">
        <v>16</v>
      </c>
      <c r="D80" s="0" t="n">
        <v>3.923</v>
      </c>
      <c r="E80" s="0" t="n">
        <v>13.143</v>
      </c>
      <c r="F80" s="0" t="n">
        <v>4.708</v>
      </c>
      <c r="G80" s="0" t="n">
        <v>4.316</v>
      </c>
      <c r="H80" s="0" t="n">
        <v>12.538</v>
      </c>
      <c r="I80" s="0" t="n">
        <v>2.946</v>
      </c>
    </row>
    <row r="81" customFormat="false" ht="16" hidden="false" customHeight="false" outlineLevel="0" collapsed="false">
      <c r="A81" s="0" t="n">
        <v>94</v>
      </c>
      <c r="C81" s="0" t="s">
        <v>16</v>
      </c>
      <c r="D81" s="0" t="n">
        <v>2.645</v>
      </c>
      <c r="E81" s="0" t="n">
        <v>13.886</v>
      </c>
      <c r="F81" s="0" t="n">
        <v>3.306</v>
      </c>
      <c r="G81" s="0" t="n">
        <v>2.116</v>
      </c>
      <c r="H81" s="0" t="n">
        <v>11.77</v>
      </c>
      <c r="I81" s="0" t="n">
        <v>3.751</v>
      </c>
    </row>
    <row r="82" customFormat="false" ht="16" hidden="false" customHeight="false" outlineLevel="0" collapsed="false">
      <c r="A82" s="0" t="n">
        <v>95</v>
      </c>
      <c r="C82" s="0" t="s">
        <v>16</v>
      </c>
      <c r="D82" s="0" t="n">
        <v>2.027</v>
      </c>
      <c r="E82" s="0" t="n">
        <v>13.993</v>
      </c>
      <c r="F82" s="0" t="n">
        <v>5.427</v>
      </c>
      <c r="G82" s="0" t="n">
        <v>2.616</v>
      </c>
      <c r="H82" s="0" t="n">
        <v>12.62</v>
      </c>
      <c r="I82" s="0" t="n">
        <v>5.754</v>
      </c>
    </row>
    <row r="83" customFormat="false" ht="16" hidden="false" customHeight="false" outlineLevel="0" collapsed="false">
      <c r="A83" s="0" t="n">
        <v>97</v>
      </c>
      <c r="C83" s="0" t="s">
        <v>16</v>
      </c>
      <c r="D83" s="0" t="n">
        <v>2.476</v>
      </c>
      <c r="E83" s="0" t="n">
        <v>14.461</v>
      </c>
      <c r="F83" s="0" t="n">
        <v>3.445</v>
      </c>
      <c r="G83" s="0" t="n">
        <v>2.368</v>
      </c>
      <c r="H83" s="0" t="n">
        <v>13.564</v>
      </c>
      <c r="I83" s="0" t="n">
        <v>3.553</v>
      </c>
    </row>
    <row r="84" customFormat="false" ht="16" hidden="false" customHeight="false" outlineLevel="0" collapsed="false">
      <c r="A84" s="0" t="n">
        <v>98</v>
      </c>
      <c r="C84" s="0" t="s">
        <v>16</v>
      </c>
      <c r="D84" s="0" t="n">
        <v>1.239</v>
      </c>
      <c r="E84" s="0" t="n">
        <v>13.274</v>
      </c>
      <c r="F84" s="0" t="n">
        <v>4.602</v>
      </c>
      <c r="G84" s="0" t="n">
        <v>1.327</v>
      </c>
      <c r="H84" s="0" t="n">
        <v>12.29</v>
      </c>
      <c r="I84" s="0" t="n">
        <v>4.513</v>
      </c>
    </row>
    <row r="85" customFormat="false" ht="16" hidden="false" customHeight="false" outlineLevel="0" collapsed="false">
      <c r="A85" s="0" t="n">
        <v>99</v>
      </c>
      <c r="C85" s="0" t="s">
        <v>16</v>
      </c>
      <c r="D85" s="0" t="n">
        <v>3.67</v>
      </c>
      <c r="E85" s="0" t="n">
        <v>14.934</v>
      </c>
      <c r="F85" s="0" t="n">
        <v>4.303</v>
      </c>
      <c r="G85" s="0" t="n">
        <v>2.784</v>
      </c>
      <c r="H85" s="0" t="n">
        <v>14.554</v>
      </c>
      <c r="I85" s="0" t="n">
        <v>5.442</v>
      </c>
    </row>
    <row r="86" customFormat="false" ht="16" hidden="false" customHeight="false" outlineLevel="0" collapsed="false">
      <c r="A86" s="0" t="n">
        <v>101</v>
      </c>
      <c r="C86" s="0" t="s">
        <v>16</v>
      </c>
      <c r="D86" s="0" t="n">
        <v>2.9</v>
      </c>
      <c r="E86" s="0" t="n">
        <v>9.723</v>
      </c>
      <c r="F86" s="0" t="n">
        <v>3.412</v>
      </c>
      <c r="G86" s="0" t="n">
        <v>2.218</v>
      </c>
      <c r="H86" s="0" t="n">
        <v>10.576</v>
      </c>
      <c r="I86" s="0" t="n">
        <v>3.753</v>
      </c>
    </row>
    <row r="87" customFormat="false" ht="16" hidden="false" customHeight="false" outlineLevel="0" collapsed="false">
      <c r="A87" s="0" t="n">
        <v>102</v>
      </c>
      <c r="C87" s="0" t="s">
        <v>16</v>
      </c>
      <c r="D87" s="0" t="n">
        <v>3.126</v>
      </c>
      <c r="E87" s="0" t="n">
        <v>13.517</v>
      </c>
      <c r="F87" s="0" t="n">
        <v>3.034</v>
      </c>
      <c r="G87" s="0" t="n">
        <v>2.851</v>
      </c>
      <c r="H87" s="0" t="n">
        <v>12.965</v>
      </c>
      <c r="I87" s="0" t="n">
        <v>3.77</v>
      </c>
    </row>
    <row r="88" customFormat="false" ht="16" hidden="false" customHeight="false" outlineLevel="0" collapsed="false">
      <c r="A88" s="0" t="n">
        <v>104</v>
      </c>
      <c r="C88" s="0" t="s">
        <v>16</v>
      </c>
      <c r="D88" s="0" t="n">
        <v>2.811</v>
      </c>
      <c r="E88" s="0" t="n">
        <v>13.878</v>
      </c>
      <c r="F88" s="0" t="n">
        <v>4.392</v>
      </c>
      <c r="G88" s="0" t="n">
        <v>2.459</v>
      </c>
      <c r="H88" s="0" t="n">
        <v>14.054</v>
      </c>
      <c r="I88" s="0" t="n">
        <v>4.216</v>
      </c>
    </row>
    <row r="89" customFormat="false" ht="16" hidden="false" customHeight="false" outlineLevel="0" collapsed="false">
      <c r="A89" s="0" t="n">
        <v>107</v>
      </c>
      <c r="C89" s="0" t="s">
        <v>16</v>
      </c>
      <c r="D89" s="0" t="n">
        <v>3.593</v>
      </c>
      <c r="E89" s="0" t="n">
        <v>10.903</v>
      </c>
      <c r="F89" s="0" t="n">
        <v>4.46</v>
      </c>
      <c r="G89" s="0" t="n">
        <v>3.345</v>
      </c>
      <c r="H89" s="0" t="n">
        <v>10.779</v>
      </c>
      <c r="I89" s="0" t="n">
        <v>3.965</v>
      </c>
    </row>
    <row r="90" customFormat="false" ht="16" hidden="false" customHeight="false" outlineLevel="0" collapsed="false">
      <c r="A90" s="0" t="n">
        <v>109</v>
      </c>
      <c r="C90" s="0" t="s">
        <v>16</v>
      </c>
      <c r="D90" s="0" t="n">
        <v>2.155</v>
      </c>
      <c r="E90" s="0" t="n">
        <v>13.428</v>
      </c>
      <c r="F90" s="0" t="n">
        <v>5.636</v>
      </c>
      <c r="G90" s="0" t="n">
        <v>2.487</v>
      </c>
      <c r="H90" s="0" t="n">
        <v>13.759</v>
      </c>
      <c r="I90" s="0" t="n">
        <v>4.973</v>
      </c>
    </row>
    <row r="91" customFormat="false" ht="16" hidden="false" customHeight="false" outlineLevel="0" collapsed="false">
      <c r="A91" s="0" t="n">
        <v>110</v>
      </c>
      <c r="C91" s="0" t="s">
        <v>16</v>
      </c>
      <c r="D91" s="0" t="n">
        <v>2.942</v>
      </c>
      <c r="E91" s="0" t="n">
        <v>11.324</v>
      </c>
      <c r="F91" s="0" t="n">
        <v>2.764</v>
      </c>
      <c r="G91" s="0" t="n">
        <v>2.586</v>
      </c>
      <c r="H91" s="0" t="n">
        <v>9.808</v>
      </c>
      <c r="I91" s="0" t="n">
        <v>3.032</v>
      </c>
    </row>
    <row r="92" customFormat="false" ht="16" hidden="false" customHeight="false" outlineLevel="0" collapsed="false">
      <c r="A92" s="0" t="n">
        <v>111</v>
      </c>
      <c r="C92" s="0" t="s">
        <v>16</v>
      </c>
      <c r="D92" s="0" t="n">
        <v>2.037</v>
      </c>
      <c r="E92" s="0" t="n">
        <v>10.477</v>
      </c>
      <c r="F92" s="0" t="n">
        <v>2.328</v>
      </c>
      <c r="G92" s="0" t="n">
        <v>1.94</v>
      </c>
      <c r="H92" s="0" t="n">
        <v>10.089</v>
      </c>
      <c r="I92" s="0" t="n">
        <v>2.813</v>
      </c>
    </row>
    <row r="93" customFormat="false" ht="16" hidden="false" customHeight="false" outlineLevel="0" collapsed="false">
      <c r="A93" s="0" t="n">
        <v>112</v>
      </c>
      <c r="C93" s="0" t="s">
        <v>16</v>
      </c>
      <c r="D93" s="0" t="n">
        <v>2.942</v>
      </c>
      <c r="E93" s="0" t="n">
        <v>15.693</v>
      </c>
      <c r="F93" s="0" t="n">
        <v>4.414</v>
      </c>
      <c r="G93" s="0" t="n">
        <v>2.844</v>
      </c>
      <c r="H93" s="0" t="n">
        <v>14.614</v>
      </c>
      <c r="I93" s="0" t="n">
        <v>4.021</v>
      </c>
    </row>
    <row r="94" customFormat="false" ht="16" hidden="false" customHeight="false" outlineLevel="0" collapsed="false">
      <c r="A94" s="0" t="n">
        <v>114</v>
      </c>
      <c r="C94" s="0" t="s">
        <v>16</v>
      </c>
      <c r="D94" s="0" t="n">
        <v>3.342</v>
      </c>
      <c r="E94" s="0" t="n">
        <v>14.604</v>
      </c>
      <c r="F94" s="0" t="n">
        <v>4.069</v>
      </c>
      <c r="G94" s="0" t="n">
        <v>3.487</v>
      </c>
      <c r="H94" s="0" t="n">
        <v>14.531</v>
      </c>
      <c r="I94" s="0" t="n">
        <v>4.65</v>
      </c>
    </row>
    <row r="95" customFormat="false" ht="16" hidden="false" customHeight="false" outlineLevel="0" collapsed="false">
      <c r="A95" s="0" t="n">
        <v>115</v>
      </c>
      <c r="C95" s="0" t="s">
        <v>16</v>
      </c>
      <c r="D95" s="0" t="n">
        <v>2.207</v>
      </c>
      <c r="E95" s="0" t="n">
        <v>12.873</v>
      </c>
      <c r="F95" s="0" t="n">
        <v>2.501</v>
      </c>
      <c r="G95" s="0" t="n">
        <v>1.986</v>
      </c>
      <c r="H95" s="0" t="n">
        <v>12.726</v>
      </c>
      <c r="I95" s="0" t="n">
        <v>2.869</v>
      </c>
    </row>
    <row r="96" customFormat="false" ht="16" hidden="false" customHeight="false" outlineLevel="0" collapsed="false">
      <c r="A96" s="0" t="n">
        <v>116</v>
      </c>
      <c r="C96" s="0" t="s">
        <v>16</v>
      </c>
      <c r="D96" s="0" t="n">
        <v>1.848</v>
      </c>
      <c r="E96" s="0" t="n">
        <v>10.505</v>
      </c>
      <c r="F96" s="0" t="n">
        <v>3.988</v>
      </c>
      <c r="G96" s="0" t="n">
        <v>1.945</v>
      </c>
      <c r="H96" s="0" t="n">
        <v>10.992</v>
      </c>
      <c r="I96" s="0" t="n">
        <v>3.502</v>
      </c>
    </row>
    <row r="97" customFormat="false" ht="16" hidden="false" customHeight="false" outlineLevel="0" collapsed="false">
      <c r="A97" s="0" t="n">
        <v>117</v>
      </c>
      <c r="C97" s="0" t="s">
        <v>16</v>
      </c>
      <c r="D97" s="0" t="n">
        <v>2.86</v>
      </c>
      <c r="E97" s="0" t="n">
        <v>11.563</v>
      </c>
      <c r="F97" s="0" t="n">
        <v>3.108</v>
      </c>
      <c r="G97" s="0" t="n">
        <v>2.753</v>
      </c>
      <c r="H97" s="0" t="n">
        <v>11.811</v>
      </c>
      <c r="I97" s="0" t="n">
        <v>2.487</v>
      </c>
    </row>
    <row r="98" customFormat="false" ht="16" hidden="false" customHeight="false" outlineLevel="0" collapsed="false">
      <c r="A98" s="0" t="n">
        <v>120</v>
      </c>
      <c r="C98" s="0" t="s">
        <v>16</v>
      </c>
      <c r="D98" s="0" t="n">
        <v>2.7</v>
      </c>
      <c r="E98" s="0" t="n">
        <v>9.934</v>
      </c>
      <c r="F98" s="0" t="n">
        <v>2.16</v>
      </c>
      <c r="G98" s="0" t="n">
        <v>3.131</v>
      </c>
      <c r="H98" s="0" t="n">
        <v>10.366</v>
      </c>
      <c r="I98" s="0" t="n">
        <v>2.052</v>
      </c>
    </row>
    <row r="99" customFormat="false" ht="16" hidden="false" customHeight="false" outlineLevel="0" collapsed="false">
      <c r="A99" s="0" t="n">
        <v>123</v>
      </c>
      <c r="C99" s="0" t="s">
        <v>16</v>
      </c>
      <c r="D99" s="0" t="n">
        <v>3.751</v>
      </c>
      <c r="E99" s="0" t="n">
        <v>13.581</v>
      </c>
      <c r="F99" s="0" t="n">
        <v>6.208</v>
      </c>
      <c r="G99" s="0" t="n">
        <v>2.975</v>
      </c>
      <c r="H99" s="0" t="n">
        <v>14.486</v>
      </c>
      <c r="I99" s="0" t="n">
        <v>6.338</v>
      </c>
    </row>
    <row r="100" customFormat="false" ht="16" hidden="false" customHeight="false" outlineLevel="0" collapsed="false">
      <c r="A100" s="0" t="n">
        <v>124</v>
      </c>
      <c r="C100" s="0" t="s">
        <v>16</v>
      </c>
      <c r="D100" s="0" t="n">
        <v>3.139</v>
      </c>
      <c r="E100" s="0" t="n">
        <v>10.201</v>
      </c>
      <c r="F100" s="0" t="n">
        <v>4.218</v>
      </c>
      <c r="G100" s="0" t="n">
        <v>4.021</v>
      </c>
      <c r="H100" s="0" t="n">
        <v>11.77</v>
      </c>
      <c r="I100" s="0" t="n">
        <v>3.825</v>
      </c>
    </row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LibreOffice/6.4.0.3$Linux_X86_64 LibreOffice_project/4c008856d7f83292dc6823d3bed76200cc9a2ba2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2019-10-28T17:57:33Z</dcterms:created>
  <dc:creator>Justin Farajzadeh</dc:creator>
  <dc:description/>
  <dc:language>en-US</dc:language>
  <cp:lastModifiedBy/>
  <dcterms:modified xsi:type="dcterms:W3CDTF">2020-02-10T08:31:40Z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