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GAMER\OneDrive\Área de Trabalho\"/>
    </mc:Choice>
  </mc:AlternateContent>
  <xr:revisionPtr revIDLastSave="0" documentId="8_{396E167E-8410-42FF-BF7B-01A6FD488884}" xr6:coauthVersionLast="47" xr6:coauthVersionMax="47" xr10:uidLastSave="{00000000-0000-0000-0000-000000000000}"/>
  <bookViews>
    <workbookView xWindow="-120" yWindow="-120" windowWidth="29040" windowHeight="15840" xr2:uid="{2B1FDDAC-1BC4-478E-8199-6B64AC0AA08E}"/>
  </bookViews>
  <sheets>
    <sheet name="INVESTIMENTO" sheetId="1" r:id="rId1"/>
    <sheet name="APOIO_INVEST" sheetId="2" r:id="rId2"/>
  </sheets>
  <externalReferences>
    <externalReference r:id="rId3"/>
  </externalReferences>
  <definedNames>
    <definedName name="aporte">INVESTIMENTO!$D$18</definedName>
    <definedName name="patrimonio">INVESTIMENTO!$D$21</definedName>
    <definedName name="PERCENTUAL_SUGERIDO">INVESTIMENTO!$C$54:$C$59</definedName>
    <definedName name="qtd_anos">INVESTIMENTO!$D$19</definedName>
    <definedName name="Rendimento_carteira">INVESTIMENTO!$D$14</definedName>
    <definedName name="salario">INVESTIMENTO!$D$13</definedName>
    <definedName name="sugestao">INVESTIMENTO!$D$15</definedName>
    <definedName name="taxa_mensal">INVESTIMENTO!$D$20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0" i="1"/>
  <c r="D30" i="1"/>
  <c r="C30" i="1"/>
  <c r="D29" i="1"/>
  <c r="C29" i="1"/>
  <c r="D28" i="1"/>
  <c r="C28" i="1"/>
  <c r="C27" i="1"/>
  <c r="D27" i="1" s="1"/>
  <c r="D26" i="1"/>
  <c r="C26" i="1"/>
  <c r="D22" i="1"/>
  <c r="D21" i="1"/>
  <c r="D15" i="1"/>
  <c r="B12" i="1"/>
  <c r="D60" i="1" l="1"/>
</calcChain>
</file>

<file path=xl/sharedStrings.xml><?xml version="1.0" encoding="utf-8"?>
<sst xmlns="http://schemas.openxmlformats.org/spreadsheetml/2006/main" count="71" uniqueCount="35">
  <si>
    <t>configuração</t>
  </si>
  <si>
    <t>Salário</t>
  </si>
  <si>
    <t>Rendimento carteira</t>
  </si>
  <si>
    <t>Sugestão de investimento(30%)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</si>
  <si>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</si>
  <si>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</si>
  <si>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</si>
  <si>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</si>
  <si>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</si>
  <si>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</si>
  <si>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</si>
  <si>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 xml:space="preserve">  DIVIDENDO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</si>
  <si>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</si>
  <si>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</si>
  <si>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</si>
  <si>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</si>
  <si>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</si>
  <si>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</si>
  <si>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</si>
  <si>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</si>
  <si>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</si>
  <si>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</si>
  <si>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</si>
  <si>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</si>
  <si>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</si>
  <si>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</si>
  <si>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</si>
  <si>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</si>
  <si>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</si>
  <si>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TOTAL</t>
  </si>
  <si>
    <t>CHAVE</t>
  </si>
  <si>
    <t>%</t>
  </si>
  <si>
    <t>Moderado</t>
  </si>
  <si>
    <t>Agressivo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</si>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</sst>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  <numFmt numFmtId="166" formatCode="&quot;R$&quot;\ #,##0.000;[Red]\-&quot;R$&quot;\ #,##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indent="3"/>
    </xf>
    <xf numFmtId="0" fontId="0" fillId="4" borderId="5" xfId="0" applyFill="1" applyBorder="1" applyAlignment="1">
      <alignment horizontal="left" indent="3"/>
    </xf>
    <xf numFmtId="164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4" borderId="7" xfId="0" applyFill="1" applyBorder="1" applyAlignment="1">
      <alignment horizontal="left" indent="3"/>
    </xf>
    <xf numFmtId="0" fontId="0" fillId="4" borderId="8" xfId="0" applyFill="1" applyBorder="1" applyAlignment="1">
      <alignment horizontal="left" indent="3"/>
    </xf>
    <xf numFmtId="164" fontId="0" fillId="0" borderId="9" xfId="0" applyNumberFormat="1" applyBorder="1" applyAlignment="1">
      <alignment horizontal="center"/>
    </xf>
    <xf numFmtId="0" fontId="6" fillId="5" borderId="4" xfId="0" applyFont="1" applyFill="1" applyBorder="1" applyAlignment="1">
      <alignment horizontal="left" indent="3"/>
    </xf>
    <xf numFmtId="0" fontId="6" fillId="5" borderId="5" xfId="0" applyFont="1" applyFill="1" applyBorder="1" applyAlignment="1">
      <alignment horizontal="left" indent="3"/>
    </xf>
    <xf numFmtId="164" fontId="6" fillId="5" borderId="6" xfId="1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65" fontId="6" fillId="5" borderId="6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indent="3"/>
    </xf>
    <xf numFmtId="0" fontId="7" fillId="4" borderId="5" xfId="0" applyFont="1" applyFill="1" applyBorder="1" applyAlignment="1">
      <alignment horizontal="left" indent="3"/>
    </xf>
    <xf numFmtId="8" fontId="7" fillId="4" borderId="6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166" fontId="7" fillId="4" borderId="9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0" fillId="4" borderId="13" xfId="0" applyFill="1" applyBorder="1" applyAlignment="1">
      <alignment horizontal="left" indent="3"/>
    </xf>
    <xf numFmtId="44" fontId="0" fillId="4" borderId="14" xfId="1" applyFont="1" applyFill="1" applyBorder="1"/>
    <xf numFmtId="44" fontId="0" fillId="4" borderId="15" xfId="0" applyNumberFormat="1" applyFill="1" applyBorder="1"/>
    <xf numFmtId="0" fontId="0" fillId="4" borderId="4" xfId="0" applyFill="1" applyBorder="1" applyAlignment="1">
      <alignment horizontal="left" indent="3"/>
    </xf>
    <xf numFmtId="44" fontId="0" fillId="4" borderId="5" xfId="1" applyFont="1" applyFill="1" applyBorder="1"/>
    <xf numFmtId="0" fontId="0" fillId="4" borderId="7" xfId="0" applyFill="1" applyBorder="1" applyAlignment="1">
      <alignment horizontal="left" indent="3"/>
    </xf>
    <xf numFmtId="44" fontId="0" fillId="4" borderId="8" xfId="1" applyFont="1" applyFill="1" applyBorder="1"/>
    <xf numFmtId="44" fontId="0" fillId="4" borderId="16" xfId="0" applyNumberFormat="1" applyFill="1" applyBorder="1"/>
    <xf numFmtId="0" fontId="2" fillId="2" borderId="17" xfId="2" applyBorder="1"/>
    <xf numFmtId="164" fontId="2" fillId="2" borderId="18" xfId="2" applyNumberFormat="1" applyBorder="1" applyAlignment="1">
      <alignment horizontal="center"/>
    </xf>
    <xf numFmtId="164" fontId="2" fillId="2" borderId="19" xfId="2" applyNumberFormat="1" applyBorder="1" applyAlignment="1">
      <alignment horizontal="center"/>
    </xf>
    <xf numFmtId="0" fontId="3" fillId="6" borderId="20" xfId="0" applyFont="1" applyFill="1" applyBorder="1"/>
    <xf numFmtId="164" fontId="3" fillId="6" borderId="21" xfId="1" applyNumberFormat="1" applyFont="1" applyFill="1" applyBorder="1" applyAlignment="1">
      <alignment horizontal="center"/>
    </xf>
    <xf numFmtId="164" fontId="3" fillId="6" borderId="22" xfId="1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9" fontId="0" fillId="0" borderId="24" xfId="0" applyNumberFormat="1" applyBorder="1" applyAlignment="1">
      <alignment horizontal="center"/>
    </xf>
    <xf numFmtId="164" fontId="0" fillId="0" borderId="25" xfId="0" applyNumberFormat="1" applyBorder="1"/>
    <xf numFmtId="0" fontId="0" fillId="6" borderId="20" xfId="0" applyFill="1" applyBorder="1" applyAlignment="1">
      <alignment horizontal="center"/>
    </xf>
    <xf numFmtId="0" fontId="0" fillId="6" borderId="21" xfId="0" applyFill="1" applyBorder="1"/>
    <xf numFmtId="164" fontId="0" fillId="6" borderId="2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</cellXfs>
  <cellStyles count="3">
    <cellStyle name="Bom" xfId="2" builtinId="26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INVESTIMENTO!$B$26:$B$30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INVESTIMENTO!$C$26:$C$30</c:f>
              <c:numCache>
                <c:formatCode>_("R$"* #,##0.00_);_("R$"* \(#,##0.00\);_("R$"* "-"??_);_(@_)</c:formatCode>
                <c:ptCount val="5"/>
                <c:pt idx="0">
                  <c:v>34306.810395032975</c:v>
                </c:pt>
                <c:pt idx="1">
                  <c:v>105558.91163809443</c:v>
                </c:pt>
                <c:pt idx="2">
                  <c:v>306538.10778801696</c:v>
                </c:pt>
                <c:pt idx="3">
                  <c:v>1417749.9841223215</c:v>
                </c:pt>
                <c:pt idx="4">
                  <c:v>5445933.7653059401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3-443B-ADB1-91896A33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05359"/>
        <c:axId val="112520239"/>
      </c:lineChart>
      <c:catAx>
        <c:axId val="1125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20239"/>
        <c:crosses val="autoZero"/>
        <c:auto val="1"/>
        <c:lblAlgn val="ctr"/>
        <c:lblOffset val="100"/>
        <c:noMultiLvlLbl val="0"/>
      </c:catAx>
      <c:valAx>
        <c:axId val="1125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0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SUGERIDO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13-46CE-86E0-82BEC6C6A3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13-46CE-86E0-82BEC6C6A3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13-46CE-86E0-82BEC6C6A3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3-46CE-86E0-82BEC6C6A3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3-46CE-86E0-82BEC6C6A3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13-46CE-86E0-82BEC6C6A3AA}"/>
              </c:ext>
            </c:extLst>
          </c:dPt>
          <c:val>
            <c:numRef>
              <c:f>INVESTIMENTO!$C$54:$C$59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13-46CE-86E0-82BEC6C6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1423147</xdr:colOff>
      <xdr:row>24</xdr:row>
      <xdr:rowOff>82365</xdr:rowOff>
    </xdr:from>
    <xdr:to>
      <xdr:col>3</xdr:col>
      <xdr:colOff>32845</xdr:colOff>
      <xdr:row>24</xdr:row>
      <xdr:rowOff>391106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CBC721A-EB53-437C-8A9A-061CC163C759}"/>
            </a:ext>
          </a:extLst>
        </xdr:cNvPr>
        <xdr:cNvSpPr/>
      </xdr:nvSpPr>
      <xdr:spPr>
        <a:xfrm>
          <a:off x="5423647" y="5244915"/>
          <a:ext cx="76548" cy="30874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1875693</xdr:colOff>
      <xdr:row>31</xdr:row>
      <xdr:rowOff>42496</xdr:rowOff>
    </xdr:from>
    <xdr:to>
      <xdr:col>4</xdr:col>
      <xdr:colOff>0</xdr:colOff>
      <xdr:row>45</xdr:row>
      <xdr:rowOff>118696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4EDC25-657E-43F6-891C-41536B517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1868363</xdr:colOff>
      <xdr:row>61</xdr:row>
      <xdr:rowOff>123091</xdr:rowOff>
    </xdr:from>
    <xdr:to>
      <xdr:col>4</xdr:col>
      <xdr:colOff>29307</xdr:colOff>
      <xdr:row>76</xdr:row>
      <xdr:rowOff>8791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3796EE-2B0B-4805-8F08-023CAF9EB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505559</xdr:colOff>
      <xdr:row>0</xdr:row>
      <xdr:rowOff>0</xdr:rowOff>
    </xdr:from>
    <xdr:to>
      <xdr:col>5</xdr:col>
      <xdr:colOff>175847</xdr:colOff>
      <xdr:row>9</xdr:row>
      <xdr:rowOff>171705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BA3628F-5708-45A8-9352-8813E0797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59" y="0"/>
          <a:ext cx="8004663" cy="18862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muedubr-my.sharepoint.com/personal/1746315_fmu_edu_br/Documents/Worksheet%20Excel%20Dio.xlsx" TargetMode="External"/><Relationship Id="rId1" Type="http://schemas.openxmlformats.org/officeDocument/2006/relationships/externalLinkPath" Target="https://fmuedubr-my.sharepoint.com/personal/1746315_fmu_edu_br/Documents/Worksheet%20Excel%20D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ao"/>
      <sheetName val="Tabelas"/>
      <sheetName val="database01"/>
      <sheetName val="tabela dinamica01"/>
      <sheetName val="case1"/>
      <sheetName val="case2"/>
      <sheetName val="Reportcase2"/>
      <sheetName val="INVESTIMENTO"/>
      <sheetName val="APOIO_INV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B26" t="str">
            <v>Quanto em 2 anos?</v>
          </cell>
          <cell r="C26">
            <v>34306.810395032975</v>
          </cell>
        </row>
        <row r="27">
          <cell r="B27" t="str">
            <v>Quanto em 5 anos?</v>
          </cell>
          <cell r="C27">
            <v>105558.91163809443</v>
          </cell>
        </row>
        <row r="28">
          <cell r="B28" t="str">
            <v>Quanto em 10 anos?</v>
          </cell>
          <cell r="C28">
            <v>306538.10778801696</v>
          </cell>
        </row>
        <row r="29">
          <cell r="B29" t="str">
            <v>Quanto em 20 anos?</v>
          </cell>
          <cell r="C29">
            <v>1417749.9841223215</v>
          </cell>
        </row>
        <row r="30">
          <cell r="B30" t="str">
            <v>Quanto em 30 anos?</v>
          </cell>
          <cell r="C30">
            <v>5445933.7653059401</v>
          </cell>
        </row>
        <row r="54">
          <cell r="C54">
            <v>0.3</v>
          </cell>
        </row>
        <row r="55">
          <cell r="C55">
            <v>0.5</v>
          </cell>
        </row>
        <row r="56">
          <cell r="C56">
            <v>0.1</v>
          </cell>
        </row>
        <row r="57">
          <cell r="C57">
            <v>0.1</v>
          </cell>
        </row>
        <row r="58">
          <cell r="C58">
            <v>0</v>
          </cell>
        </row>
        <row r="59">
          <cell r="C59">
            <v>0</v>
          </cell>
        </row>
      </sheetData>
      <sheetData sheetId="8">
        <row r="4">
          <cell r="B4" t="str">
            <v>CHAVE</v>
          </cell>
          <cell r="C4" t="str">
            <v>PERFIL</v>
          </cell>
          <cell r="D4" t="str">
            <v>TIPO DE FII</v>
          </cell>
          <cell r="E4" t="str">
            <v>%</v>
          </cell>
        </row>
        <row r="5">
          <cell r="B5" t="str">
            <v>Conservador-PAPEL</v>
          </cell>
          <cell r="C5" t="str">
            <v>Conservador</v>
          </cell>
          <cell r="D5" t="str">
            <v>PAPEL</v>
          </cell>
          <cell r="E5">
            <v>0.3</v>
          </cell>
        </row>
        <row r="6">
          <cell r="B6" t="str">
            <v>Conservador-TIJOLO</v>
          </cell>
          <cell r="C6" t="str">
            <v>Conservador</v>
          </cell>
          <cell r="D6" t="str">
            <v>TIJOLO</v>
          </cell>
          <cell r="E6">
            <v>0.5</v>
          </cell>
        </row>
        <row r="7">
          <cell r="B7" t="str">
            <v>Conservador-HIBRIDOS</v>
          </cell>
          <cell r="C7" t="str">
            <v>Conservador</v>
          </cell>
          <cell r="D7" t="str">
            <v>HIBRIDOS</v>
          </cell>
          <cell r="E7">
            <v>0.1</v>
          </cell>
        </row>
        <row r="8">
          <cell r="B8" t="str">
            <v>Conservador-FOFs</v>
          </cell>
          <cell r="C8" t="str">
            <v>Conservador</v>
          </cell>
          <cell r="D8" t="str">
            <v>FOFs</v>
          </cell>
          <cell r="E8">
            <v>0.1</v>
          </cell>
        </row>
        <row r="9">
          <cell r="B9" t="str">
            <v>Conservador-DESENVOLVIMENTO</v>
          </cell>
          <cell r="C9" t="str">
            <v>Conservador</v>
          </cell>
          <cell r="D9" t="str">
            <v>DESENVOLVIMENTO</v>
          </cell>
          <cell r="E9">
            <v>0</v>
          </cell>
        </row>
        <row r="10">
          <cell r="B10" t="str">
            <v>Conservador-HOTELARIAS</v>
          </cell>
          <cell r="C10" t="str">
            <v>Conservador</v>
          </cell>
          <cell r="D10" t="str">
            <v>HOTELARIAS</v>
          </cell>
          <cell r="E10">
            <v>0</v>
          </cell>
        </row>
        <row r="11">
          <cell r="B11" t="str">
            <v>Moderado-PAPEL</v>
          </cell>
          <cell r="C11" t="str">
            <v>Moderado</v>
          </cell>
          <cell r="D11" t="str">
            <v>PAPEL</v>
          </cell>
          <cell r="E11">
            <v>0.32</v>
          </cell>
        </row>
        <row r="12">
          <cell r="B12" t="str">
            <v>Moderado-TIJOLO</v>
          </cell>
          <cell r="C12" t="str">
            <v>Moderado</v>
          </cell>
          <cell r="D12" t="str">
            <v>TIJOLO</v>
          </cell>
          <cell r="E12">
            <v>0.35</v>
          </cell>
        </row>
        <row r="13">
          <cell r="B13" t="str">
            <v>Moderado-HIBRIDOS</v>
          </cell>
          <cell r="C13" t="str">
            <v>Moderado</v>
          </cell>
          <cell r="D13" t="str">
            <v>HIBRIDOS</v>
          </cell>
          <cell r="E13">
            <v>0.08</v>
          </cell>
        </row>
        <row r="14">
          <cell r="B14" t="str">
            <v>Moderado-FOFs</v>
          </cell>
          <cell r="C14" t="str">
            <v>Moderado</v>
          </cell>
          <cell r="D14" t="str">
            <v>FOFs</v>
          </cell>
          <cell r="E14">
            <v>0.05</v>
          </cell>
        </row>
        <row r="15">
          <cell r="B15" t="str">
            <v>Moderado-DESENVOLVIMENTO</v>
          </cell>
          <cell r="C15" t="str">
            <v>Moderado</v>
          </cell>
          <cell r="D15" t="str">
            <v>DESENVOLVIMENTO</v>
          </cell>
          <cell r="E15">
            <v>0.1</v>
          </cell>
        </row>
        <row r="16">
          <cell r="B16" t="str">
            <v>Moderado-HOTELARIAS</v>
          </cell>
          <cell r="C16" t="str">
            <v>Moderado</v>
          </cell>
          <cell r="D16" t="str">
            <v>HOTELARIAS</v>
          </cell>
          <cell r="E16">
            <v>0.1</v>
          </cell>
        </row>
        <row r="17">
          <cell r="B17" t="str">
            <v>Agressivo-PAPEL</v>
          </cell>
          <cell r="C17" t="str">
            <v>Agressivo</v>
          </cell>
          <cell r="D17" t="str">
            <v>PAPEL</v>
          </cell>
          <cell r="E17">
            <v>0.5</v>
          </cell>
        </row>
        <row r="18">
          <cell r="B18" t="str">
            <v>Agressivo-TIJOLO</v>
          </cell>
          <cell r="C18" t="str">
            <v>Agressivo</v>
          </cell>
          <cell r="D18" t="str">
            <v>TIJOLO</v>
          </cell>
          <cell r="E18">
            <v>0.1</v>
          </cell>
        </row>
        <row r="19">
          <cell r="B19" t="str">
            <v>Agressivo-HIBRIDOS</v>
          </cell>
          <cell r="C19" t="str">
            <v>Agressivo</v>
          </cell>
          <cell r="D19" t="str">
            <v>HIBRIDOS</v>
          </cell>
          <cell r="E19">
            <v>0.05</v>
          </cell>
        </row>
        <row r="20">
          <cell r="B20" t="str">
            <v>Agressivo-FOFs</v>
          </cell>
          <cell r="C20" t="str">
            <v>Agressivo</v>
          </cell>
          <cell r="D20" t="str">
            <v>FOFs</v>
          </cell>
          <cell r="E20">
            <v>0.05</v>
          </cell>
        </row>
        <row r="21">
          <cell r="B21" t="str">
            <v>Agressivo-DESENVOLVIMENTO</v>
          </cell>
          <cell r="C21" t="str">
            <v>Agressivo</v>
          </cell>
          <cell r="D21" t="str">
            <v>DESENVOLVIMENTO</v>
          </cell>
          <cell r="E21">
            <v>0.2</v>
          </cell>
        </row>
        <row r="22">
          <cell r="B22" t="str">
            <v>Agressivo-HOTELARIAS</v>
          </cell>
          <cell r="C22" t="str">
            <v>Agressivo</v>
          </cell>
          <cell r="D22" t="str">
            <v>HOTELARIAS</v>
          </cell>
          <cell r="E22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0EE9-2926-4DD7-AB83-4BD58741C8B9}">
  <dimension ref="A11:J60"/>
  <sheetViews>
    <sheetView showGridLines="0" tabSelected="1" zoomScale="130" zoomScaleNormal="130" workbookViewId="0">
      <selection activeCell="C49" sqref="C49:D49"/>
    </sheetView>
  </sheetViews>
  <sheetFormatPr defaultColWidth="0" defaultRowHeight="15" x14ac:dyDescent="0.25"/>
  <cols>
    <col min="1" max="1" width="28.5703125" customWidth="1"/>
    <col min="2" max="2" width="31.42578125" bestFit="1" customWidth="1"/>
    <col min="3" max="3" width="22" bestFit="1" customWidth="1"/>
    <col min="4" max="4" width="19.28515625" bestFit="1" customWidth="1"/>
    <col min="5" max="5" width="23.7109375" bestFit="1" customWidth="1"/>
    <col min="6" max="6" width="12.28515625" bestFit="1" customWidth="1"/>
    <col min="7" max="11" width="9.140625" hidden="1" customWidth="1"/>
    <col min="12" max="16384" width="9.140625" hidden="1"/>
  </cols>
  <sheetData>
    <row r="11" spans="2:10" ht="15.75" thickBot="1" x14ac:dyDescent="0.3">
      <c r="J11" s="1"/>
    </row>
    <row r="12" spans="2:10" ht="35.25" customHeight="1" thickBot="1" x14ac:dyDescent="0.3">
      <c r="B12" s="2" t="str">
        <f>UPPER(I12)</f>
        <v>CONFIGURAÇÃO</v>
      </c>
      <c r="C12" s="3"/>
      <c r="D12" s="4"/>
      <c r="I12" s="1" t="s">
        <v>0</v>
      </c>
      <c r="J12" s="1"/>
    </row>
    <row r="13" spans="2:10" ht="15.75" thickBot="1" x14ac:dyDescent="0.3">
      <c r="B13" s="5" t="s">
        <v>1</v>
      </c>
      <c r="C13" s="6"/>
      <c r="D13" s="7">
        <v>4200</v>
      </c>
      <c r="J13" s="1"/>
    </row>
    <row r="14" spans="2:10" ht="15.75" thickBot="1" x14ac:dyDescent="0.3">
      <c r="B14" s="5" t="s">
        <v>2</v>
      </c>
      <c r="C14" s="6"/>
      <c r="D14" s="8">
        <v>0.01</v>
      </c>
      <c r="J14" s="1"/>
    </row>
    <row r="15" spans="2:10" ht="15.75" thickBot="1" x14ac:dyDescent="0.3">
      <c r="B15" s="9" t="s">
        <v>3</v>
      </c>
      <c r="C15" s="10"/>
      <c r="D15" s="11">
        <f>D13*30%</f>
        <v>1260</v>
      </c>
      <c r="J15" s="1"/>
    </row>
    <row r="16" spans="2:10" ht="15.75" thickBot="1" x14ac:dyDescent="0.3"/>
    <row r="17" spans="2:4" ht="36" customHeight="1" thickBot="1" x14ac:dyDescent="0.3">
      <c r="B17" s="2" t="s">
        <v>4</v>
      </c>
      <c r="C17" s="3"/>
      <c r="D17" s="4"/>
    </row>
    <row r="18" spans="2:4" ht="15" customHeight="1" thickBot="1" x14ac:dyDescent="0.35">
      <c r="B18" s="12" t="s">
        <v>5</v>
      </c>
      <c r="C18" s="13"/>
      <c r="D18" s="14">
        <v>1260</v>
      </c>
    </row>
    <row r="19" spans="2:4" ht="15" customHeight="1" thickBot="1" x14ac:dyDescent="0.35">
      <c r="B19" s="12" t="s">
        <v>6</v>
      </c>
      <c r="C19" s="13"/>
      <c r="D19" s="15">
        <v>10</v>
      </c>
    </row>
    <row r="20" spans="2:4" ht="15" customHeight="1" thickBot="1" x14ac:dyDescent="0.35">
      <c r="B20" s="12" t="s">
        <v>7</v>
      </c>
      <c r="C20" s="13"/>
      <c r="D20" s="16">
        <v>1.0789999999999999E-2</v>
      </c>
    </row>
    <row r="21" spans="2:4" ht="15" customHeight="1" thickBot="1" x14ac:dyDescent="0.35">
      <c r="B21" s="17" t="s">
        <v>8</v>
      </c>
      <c r="C21" s="18"/>
      <c r="D21" s="19">
        <f>FV(taxa_mensal,qtd_anos*12,aporte*-1)</f>
        <v>306538.10778801696</v>
      </c>
    </row>
    <row r="22" spans="2:4" ht="15.75" customHeight="1" thickBot="1" x14ac:dyDescent="0.35">
      <c r="B22" s="20" t="s">
        <v>9</v>
      </c>
      <c r="C22" s="21"/>
      <c r="D22" s="22">
        <f>patrimonio*Rendimento_carteira</f>
        <v>3065.3810778801699</v>
      </c>
    </row>
    <row r="24" spans="2:4" ht="15.75" thickBot="1" x14ac:dyDescent="0.3"/>
    <row r="25" spans="2:4" ht="35.25" customHeight="1" x14ac:dyDescent="0.25">
      <c r="B25" s="23" t="s">
        <v>10</v>
      </c>
      <c r="C25" s="24"/>
      <c r="D25" s="25" t="s">
        <v>11</v>
      </c>
    </row>
    <row r="26" spans="2:4" ht="15.75" thickBot="1" x14ac:dyDescent="0.3">
      <c r="B26" s="26" t="s">
        <v>12</v>
      </c>
      <c r="C26" s="27">
        <f>FV($D$20,2*12,$D$18*-1)</f>
        <v>34306.810395032975</v>
      </c>
      <c r="D26" s="28">
        <f>C26*Rendimento_carteira</f>
        <v>343.06810395032977</v>
      </c>
    </row>
    <row r="27" spans="2:4" ht="15.75" thickBot="1" x14ac:dyDescent="0.3">
      <c r="B27" s="29" t="s">
        <v>13</v>
      </c>
      <c r="C27" s="30">
        <f>FV($D$20,5*12,$D$18*-1)</f>
        <v>105558.91163809443</v>
      </c>
      <c r="D27" s="28">
        <f>C27*Rendimento_carteira</f>
        <v>1055.5891163809442</v>
      </c>
    </row>
    <row r="28" spans="2:4" ht="15.75" thickBot="1" x14ac:dyDescent="0.3">
      <c r="B28" s="29" t="s">
        <v>14</v>
      </c>
      <c r="C28" s="30">
        <f>FV($D$20,10*12,$D$18*-1)</f>
        <v>306538.10778801696</v>
      </c>
      <c r="D28" s="28">
        <f>C28*Rendimento_carteira</f>
        <v>3065.3810778801699</v>
      </c>
    </row>
    <row r="29" spans="2:4" ht="15.75" thickBot="1" x14ac:dyDescent="0.3">
      <c r="B29" s="29" t="s">
        <v>15</v>
      </c>
      <c r="C29" s="30">
        <f>FV($D$20,20*12,$D$18*-1)</f>
        <v>1417749.9841223215</v>
      </c>
      <c r="D29" s="28">
        <f>C29*Rendimento_carteira</f>
        <v>14177.499841223214</v>
      </c>
    </row>
    <row r="30" spans="2:4" ht="15.75" thickBot="1" x14ac:dyDescent="0.3">
      <c r="B30" s="31" t="s">
        <v>16</v>
      </c>
      <c r="C30" s="32">
        <f>FV($D$20,30*12,$D$18*-1)</f>
        <v>5445933.7653059401</v>
      </c>
      <c r="D30" s="33">
        <f>C30*Rendimento_carteira</f>
        <v>54459.337653059403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2:4" x14ac:dyDescent="0.25">
      <c r="B49" s="34" t="s">
        <v>17</v>
      </c>
      <c r="C49" s="35" t="s">
        <v>18</v>
      </c>
      <c r="D49" s="36"/>
    </row>
    <row r="50" spans="2:4" x14ac:dyDescent="0.25">
      <c r="B50" s="37" t="s">
        <v>19</v>
      </c>
      <c r="C50" s="38">
        <f>aporte</f>
        <v>1260</v>
      </c>
      <c r="D50" s="39"/>
    </row>
    <row r="53" spans="2:4" x14ac:dyDescent="0.25">
      <c r="B53" s="40" t="s">
        <v>20</v>
      </c>
      <c r="C53" s="41" t="s">
        <v>21</v>
      </c>
      <c r="D53" s="42" t="s">
        <v>22</v>
      </c>
    </row>
    <row r="54" spans="2:4" x14ac:dyDescent="0.25">
      <c r="B54" s="43" t="s">
        <v>23</v>
      </c>
      <c r="C54" s="44">
        <f>VLOOKUP($C$49&amp;"-"&amp;B54,[1]APOIO_INVEST!$B:$E,4,)</f>
        <v>0.3</v>
      </c>
      <c r="D54" s="45">
        <f>C54*$C$50</f>
        <v>378</v>
      </c>
    </row>
    <row r="55" spans="2:4" x14ac:dyDescent="0.25">
      <c r="B55" s="43" t="s">
        <v>24</v>
      </c>
      <c r="C55" s="44">
        <f>VLOOKUP($C$49&amp;"-"&amp;B55,[1]APOIO_INVEST!$B:$E,4,)</f>
        <v>0.5</v>
      </c>
      <c r="D55" s="45">
        <f>C55*$C$50</f>
        <v>630</v>
      </c>
    </row>
    <row r="56" spans="2:4" x14ac:dyDescent="0.25">
      <c r="B56" s="43" t="s">
        <v>25</v>
      </c>
      <c r="C56" s="44">
        <f>VLOOKUP($C$49&amp;"-"&amp;B56,[1]APOIO_INVEST!$B:$E,4,)</f>
        <v>0.1</v>
      </c>
      <c r="D56" s="45">
        <f t="shared" ref="D56:D59" si="0">C56*$C$50</f>
        <v>126</v>
      </c>
    </row>
    <row r="57" spans="2:4" x14ac:dyDescent="0.25">
      <c r="B57" s="43" t="s">
        <v>26</v>
      </c>
      <c r="C57" s="44">
        <f>VLOOKUP($C$49&amp;"-"&amp;B57,[1]APOIO_INVEST!$B:$E,4,)</f>
        <v>0.1</v>
      </c>
      <c r="D57" s="45">
        <f t="shared" si="0"/>
        <v>126</v>
      </c>
    </row>
    <row r="58" spans="2:4" x14ac:dyDescent="0.25">
      <c r="B58" s="43" t="s">
        <v>27</v>
      </c>
      <c r="C58" s="44">
        <f>VLOOKUP($C$49&amp;"-"&amp;B58,[1]APOIO_INVEST!$B:$E,4,)</f>
        <v>0</v>
      </c>
      <c r="D58" s="45">
        <f t="shared" si="0"/>
        <v>0</v>
      </c>
    </row>
    <row r="59" spans="2:4" x14ac:dyDescent="0.25">
      <c r="B59" s="43" t="s">
        <v>28</v>
      </c>
      <c r="C59" s="44">
        <f>VLOOKUP($C$49&amp;"-"&amp;B59,[1]APOIO_INVEST!$B:$E,4,)</f>
        <v>0</v>
      </c>
      <c r="D59" s="45">
        <f t="shared" si="0"/>
        <v>0</v>
      </c>
    </row>
    <row r="60" spans="2:4" x14ac:dyDescent="0.25">
      <c r="B60" s="46" t="s">
        <v>29</v>
      </c>
      <c r="C60" s="47"/>
      <c r="D60" s="48">
        <f>SUM(D54:D59)</f>
        <v>1260</v>
      </c>
    </row>
  </sheetData>
  <mergeCells count="13">
    <mergeCell ref="C50:D50"/>
    <mergeCell ref="B19:C19"/>
    <mergeCell ref="B20:C20"/>
    <mergeCell ref="B21:C21"/>
    <mergeCell ref="B22:C22"/>
    <mergeCell ref="B25:C25"/>
    <mergeCell ref="C49:D49"/>
    <mergeCell ref="B12:D12"/>
    <mergeCell ref="B13:C13"/>
    <mergeCell ref="B14:C14"/>
    <mergeCell ref="B15:C15"/>
    <mergeCell ref="B17:D17"/>
    <mergeCell ref="B18:C18"/>
  </mergeCells>
  <dataValidations count="1">
    <dataValidation type="list" allowBlank="1" showInputMessage="1" showErrorMessage="1" sqref="C49" xr:uid="{8B5AA8F7-F573-4ECF-A972-92D4E1F3CF10}">
      <formula1>"  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E2A2-F655-4F5F-8561-54C7EEF83402}">
  <dimension ref="B4:G22"/>
  <sheetViews>
    <sheetView workbookViewId="0">
      <selection activeCell="C34" sqref="C34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8.5703125" bestFit="1" customWidth="1"/>
    <col min="5" max="5" width="4.5703125" bestFit="1" customWidth="1"/>
  </cols>
  <sheetData>
    <row r="4" spans="2:5" x14ac:dyDescent="0.25">
      <c r="B4" s="49" t="s">
        <v>30</v>
      </c>
      <c r="C4" s="50" t="s">
        <v>17</v>
      </c>
      <c r="D4" s="51" t="s">
        <v>20</v>
      </c>
      <c r="E4" s="50" t="s">
        <v>31</v>
      </c>
    </row>
    <row r="5" spans="2:5" x14ac:dyDescent="0.25">
      <c r="B5" t="str">
        <f>$C$5&amp;"-"&amp;D5</f>
        <v>Conservador-PAPEL</v>
      </c>
      <c r="C5" s="52" t="s">
        <v>18</v>
      </c>
      <c r="D5" s="52" t="s">
        <v>23</v>
      </c>
      <c r="E5" s="53">
        <v>0.3</v>
      </c>
    </row>
    <row r="6" spans="2:5" x14ac:dyDescent="0.25">
      <c r="B6" t="str">
        <f t="shared" ref="B6:B10" si="0">$C$5&amp;"-"&amp;D6</f>
        <v>Conservador-TIJOLO</v>
      </c>
      <c r="C6" s="52" t="s">
        <v>18</v>
      </c>
      <c r="D6" s="52" t="s">
        <v>24</v>
      </c>
      <c r="E6" s="53">
        <v>0.5</v>
      </c>
    </row>
    <row r="7" spans="2:5" x14ac:dyDescent="0.25">
      <c r="B7" t="str">
        <f t="shared" si="0"/>
        <v>Conservador-HIBRIDOS</v>
      </c>
      <c r="C7" s="52" t="s">
        <v>18</v>
      </c>
      <c r="D7" s="52" t="s">
        <v>25</v>
      </c>
      <c r="E7" s="53">
        <v>0.1</v>
      </c>
    </row>
    <row r="8" spans="2:5" x14ac:dyDescent="0.25">
      <c r="B8" t="str">
        <f t="shared" si="0"/>
        <v>Conservador-FOFs</v>
      </c>
      <c r="C8" s="52" t="s">
        <v>18</v>
      </c>
      <c r="D8" s="52" t="s">
        <v>26</v>
      </c>
      <c r="E8" s="53">
        <v>0.1</v>
      </c>
    </row>
    <row r="9" spans="2:5" x14ac:dyDescent="0.25">
      <c r="B9" t="str">
        <f t="shared" si="0"/>
        <v>Conservador-DESENVOLVIMENTO</v>
      </c>
      <c r="C9" s="52" t="s">
        <v>18</v>
      </c>
      <c r="D9" s="52" t="s">
        <v>27</v>
      </c>
      <c r="E9" s="53">
        <v>0</v>
      </c>
    </row>
    <row r="10" spans="2:5" x14ac:dyDescent="0.25">
      <c r="B10" s="54" t="str">
        <f t="shared" si="0"/>
        <v>Conservador-HOTELARIAS</v>
      </c>
      <c r="C10" s="55" t="s">
        <v>18</v>
      </c>
      <c r="D10" s="55" t="s">
        <v>28</v>
      </c>
      <c r="E10" s="56">
        <v>0</v>
      </c>
    </row>
    <row r="11" spans="2:5" x14ac:dyDescent="0.25">
      <c r="B11" t="str">
        <f>$C$11&amp;"-"&amp;D11</f>
        <v>Moderado-PAPEL</v>
      </c>
      <c r="C11" s="52" t="s">
        <v>32</v>
      </c>
      <c r="D11" s="52" t="s">
        <v>23</v>
      </c>
      <c r="E11" s="53">
        <v>0.32</v>
      </c>
    </row>
    <row r="12" spans="2:5" x14ac:dyDescent="0.25">
      <c r="B12" t="str">
        <f t="shared" ref="B12:B16" si="1">$C$11&amp;"-"&amp;D12</f>
        <v>Moderado-TIJOLO</v>
      </c>
      <c r="C12" s="52" t="s">
        <v>32</v>
      </c>
      <c r="D12" s="52" t="s">
        <v>24</v>
      </c>
      <c r="E12" s="53">
        <v>0.35</v>
      </c>
    </row>
    <row r="13" spans="2:5" x14ac:dyDescent="0.25">
      <c r="B13" t="str">
        <f t="shared" si="1"/>
        <v>Moderado-HIBRIDOS</v>
      </c>
      <c r="C13" s="52" t="s">
        <v>32</v>
      </c>
      <c r="D13" s="52" t="s">
        <v>25</v>
      </c>
      <c r="E13" s="53">
        <v>0.08</v>
      </c>
    </row>
    <row r="14" spans="2:5" x14ac:dyDescent="0.25">
      <c r="B14" t="str">
        <f t="shared" si="1"/>
        <v>Moderado-FOFs</v>
      </c>
      <c r="C14" s="52" t="s">
        <v>32</v>
      </c>
      <c r="D14" s="52" t="s">
        <v>26</v>
      </c>
      <c r="E14" s="53">
        <v>0.05</v>
      </c>
    </row>
    <row r="15" spans="2:5" x14ac:dyDescent="0.25">
      <c r="B15" t="str">
        <f t="shared" si="1"/>
        <v>Moderado-DESENVOLVIMENTO</v>
      </c>
      <c r="C15" s="52" t="s">
        <v>32</v>
      </c>
      <c r="D15" s="52" t="s">
        <v>27</v>
      </c>
      <c r="E15" s="53">
        <v>0.1</v>
      </c>
    </row>
    <row r="16" spans="2:5" x14ac:dyDescent="0.25">
      <c r="B16" s="54" t="str">
        <f t="shared" si="1"/>
        <v>Moderado-HOTELARIAS</v>
      </c>
      <c r="C16" s="55" t="s">
        <v>32</v>
      </c>
      <c r="D16" s="55" t="s">
        <v>28</v>
      </c>
      <c r="E16" s="56">
        <v>0.1</v>
      </c>
    </row>
    <row r="17" spans="2:7" x14ac:dyDescent="0.25">
      <c r="B17" t="str">
        <f>$C$17&amp;"-"&amp;D17</f>
        <v>Agressivo-PAPEL</v>
      </c>
      <c r="C17" s="52" t="s">
        <v>33</v>
      </c>
      <c r="D17" s="52" t="s">
        <v>23</v>
      </c>
      <c r="E17" s="53">
        <v>0.5</v>
      </c>
      <c r="G17" t="s">
        <v>34</v>
      </c>
    </row>
    <row r="18" spans="2:7" x14ac:dyDescent="0.25">
      <c r="B18" t="str">
        <f t="shared" ref="B18:B22" si="2">$C$17&amp;"-"&amp;D18</f>
        <v>Agressivo-TIJOLO</v>
      </c>
      <c r="C18" s="52" t="s">
        <v>33</v>
      </c>
      <c r="D18" s="52" t="s">
        <v>24</v>
      </c>
      <c r="E18" s="53">
        <v>0.1</v>
      </c>
    </row>
    <row r="19" spans="2:7" x14ac:dyDescent="0.25">
      <c r="B19" t="str">
        <f t="shared" si="2"/>
        <v>Agressivo-HIBRIDOS</v>
      </c>
      <c r="C19" s="52" t="s">
        <v>33</v>
      </c>
      <c r="D19" s="52" t="s">
        <v>25</v>
      </c>
      <c r="E19" s="53">
        <v>0.05</v>
      </c>
    </row>
    <row r="20" spans="2:7" x14ac:dyDescent="0.25">
      <c r="B20" t="str">
        <f t="shared" si="2"/>
        <v>Agressivo-FOFs</v>
      </c>
      <c r="C20" s="52" t="s">
        <v>33</v>
      </c>
      <c r="D20" s="52" t="s">
        <v>26</v>
      </c>
      <c r="E20" s="53">
        <v>0.05</v>
      </c>
    </row>
    <row r="21" spans="2:7" x14ac:dyDescent="0.25">
      <c r="B21" t="str">
        <f t="shared" si="2"/>
        <v>Agressivo-DESENVOLVIMENTO</v>
      </c>
      <c r="C21" s="52" t="s">
        <v>33</v>
      </c>
      <c r="D21" s="52" t="s">
        <v>27</v>
      </c>
      <c r="E21" s="53">
        <v>0.2</v>
      </c>
    </row>
    <row r="22" spans="2:7" x14ac:dyDescent="0.25">
      <c r="B22" s="54" t="str">
        <f t="shared" si="2"/>
        <v>Agressivo-HOTELARIAS</v>
      </c>
      <c r="C22" s="55" t="s">
        <v>33</v>
      </c>
      <c r="D22" s="55" t="s">
        <v>28</v>
      </c>
      <c r="E22" s="56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4834C9338BC418D3B1988364533D3" ma:contentTypeVersion="7" ma:contentTypeDescription="Crie um novo documento." ma:contentTypeScope="" ma:versionID="284f0b73c3a49a9ae6ad924bb8406ca5">
  <xsd:schema xmlns:xsd="http://www.w3.org/2001/XMLSchema" xmlns:xs="http://www.w3.org/2001/XMLSchema" xmlns:p="http://schemas.microsoft.com/office/2006/metadata/properties" xmlns:ns3="1b42feab-14d1-4fcb-bf4d-d1afe3606bbd" targetNamespace="http://schemas.microsoft.com/office/2006/metadata/properties" ma:root="true" ma:fieldsID="e73811bf5b812e92bf7e3a0501eeceb6" ns3:_="">
    <xsd:import namespace="1b42feab-14d1-4fcb-bf4d-d1afe3606b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2feab-14d1-4fcb-bf4d-d1afe3606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42feab-14d1-4fcb-bf4d-d1afe3606bbd" xsi:nil="true"/>
  </documentManagement>
</p:properties>
</file>

<file path=customXml/itemProps1.xml><?xml version="1.0" encoding="utf-8"?>
<ds:datastoreItem xmlns:ds="http://schemas.openxmlformats.org/officeDocument/2006/customXml" ds:itemID="{11FCE8B1-B9AF-4804-B903-854AB0AF2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2feab-14d1-4fcb-bf4d-d1afe3606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43B8C0-EFDB-495C-B725-2506237083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D5533D-43CF-49BF-9142-D67354324270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1b42feab-14d1-4fcb-bf4d-d1afe3606bb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INVESTIMENTO</vt:lpstr>
      <vt:lpstr>APOIO_INVEST</vt:lpstr>
      <vt:lpstr>aporte</vt:lpstr>
      <vt:lpstr>patrimonio</vt:lpstr>
      <vt:lpstr>PERCENTUAL_SUGERIDO</vt:lpstr>
      <vt:lpstr>qtd_anos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MENDONCA</dc:creator>
  <cp:lastModifiedBy>ERICK MENDONCA</cp:lastModifiedBy>
  <dcterms:created xsi:type="dcterms:W3CDTF">2025-06-01T20:01:31Z</dcterms:created>
  <dcterms:modified xsi:type="dcterms:W3CDTF">2025-06-01T20:03:50Z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0x010100F3E4834C9338BC418D3B1988364533D3</vt:lpwstr>
  </property>
</Properties>
</file>