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aconan\Documents\OneDrive - AFTRAL\TSMEL\CD_0139_12\CD_0139_12\CD_0139_12\EPCF\EPCF_2\EPCF_PRO-LOG\Corrigé\"/>
    </mc:Choice>
  </mc:AlternateContent>
  <xr:revisionPtr revIDLastSave="0" documentId="13_ncr:1_{4F2595D6-03BB-47B8-9D38-9FD99C9424A1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Choix charriot" sheetId="8" r:id="rId1"/>
    <sheet name="Calculs" sheetId="3" r:id="rId2"/>
    <sheet name="Plan" sheetId="1" r:id="rId3"/>
    <sheet name="Mail" sheetId="9" r:id="rId4"/>
    <sheet name="Cat. FO. échelles" sheetId="5" r:id="rId5"/>
    <sheet name="Cat. FO. lisses" sheetId="6" r:id="rId6"/>
    <sheet name="Cat. FO. protec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3" l="1"/>
  <c r="M27" i="3"/>
  <c r="E54" i="3" s="1"/>
  <c r="E46" i="3" s="1"/>
  <c r="M26" i="3"/>
  <c r="E44" i="3"/>
  <c r="E11" i="3"/>
  <c r="E7" i="3"/>
  <c r="E12" i="3" s="1"/>
  <c r="G12" i="3" s="1"/>
  <c r="E6" i="3"/>
  <c r="E17" i="3" s="1"/>
  <c r="E20" i="3" s="1"/>
  <c r="E21" i="3" s="1"/>
  <c r="C29" i="8" l="1"/>
  <c r="E18" i="3"/>
  <c r="D65" i="3"/>
  <c r="D66" i="3" s="1"/>
  <c r="F66" i="3" s="1"/>
  <c r="E45" i="3"/>
  <c r="E26" i="3" l="1"/>
  <c r="D64" i="3" s="1"/>
  <c r="F64" i="3" s="1"/>
  <c r="D67" i="3"/>
  <c r="F67" i="3" s="1"/>
  <c r="F65" i="3"/>
  <c r="D68" i="3"/>
  <c r="F68" i="3" s="1"/>
  <c r="E37" i="3"/>
  <c r="G37" i="3" s="1"/>
  <c r="E27" i="3"/>
  <c r="E52" i="3" s="1"/>
  <c r="E31" i="3" l="1"/>
  <c r="E34" i="3" s="1"/>
  <c r="C28" i="8"/>
  <c r="E55" i="3"/>
  <c r="E57" i="3" s="1"/>
  <c r="F69" i="3" l="1"/>
  <c r="F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MOURGUET</author>
    <author>Admin</author>
  </authors>
  <commentList>
    <comment ref="M11" authorId="0" shapeId="0" xr:uid="{B71EEE1D-5AFF-4639-A2E8-30FD80A0B9E0}">
      <text>
        <r>
          <rPr>
            <b/>
            <sz val="9"/>
            <color indexed="81"/>
            <rFont val="Tahoma"/>
            <charset val="1"/>
          </rPr>
          <t>7200 - réseau sprinkler</t>
        </r>
      </text>
    </comment>
    <comment ref="G12" authorId="0" shapeId="0" xr:uid="{2F95FBCF-CD73-4A16-A2BD-916222D4B4A1}">
      <text>
        <r>
          <rPr>
            <b/>
            <sz val="9"/>
            <color indexed="81"/>
            <rFont val="Tahoma"/>
            <charset val="1"/>
          </rPr>
          <t>Respect de la demande du comité de direction (énoncé, page 5)</t>
        </r>
      </text>
    </comment>
    <comment ref="G37" authorId="0" shapeId="0" xr:uid="{0BF44E78-489D-43F2-9FA9-DF07F13A7221}">
      <text>
        <r>
          <rPr>
            <b/>
            <sz val="9"/>
            <color indexed="81"/>
            <rFont val="Tahoma"/>
            <charset val="1"/>
          </rPr>
          <t>Respect de la demande du comité de direction (énoncé, page 5)</t>
        </r>
      </text>
    </comment>
    <comment ref="D64" authorId="0" shapeId="0" xr:uid="{2B0C0B07-C5DE-4C5B-996E-A0235B90D6C0}">
      <text>
        <r>
          <rPr>
            <b/>
            <sz val="9"/>
            <color indexed="81"/>
            <rFont val="Tahoma"/>
            <family val="2"/>
          </rPr>
          <t>12 rangées de palettiers * 21 travées * 3 niveaux sup</t>
        </r>
      </text>
    </comment>
    <comment ref="E64" authorId="1" shapeId="0" xr:uid="{96EA2418-238D-4EF2-AB96-0271D553C8E2}">
      <text>
        <r>
          <rPr>
            <b/>
            <sz val="9"/>
            <color indexed="81"/>
            <rFont val="Tahoma"/>
            <family val="2"/>
          </rPr>
          <t>par paire</t>
        </r>
      </text>
    </comment>
    <comment ref="D65" authorId="0" shapeId="0" xr:uid="{E53BFE3E-EF02-4F2B-9E12-87C95F9F1A8F}">
      <text>
        <r>
          <rPr>
            <b/>
            <sz val="9"/>
            <color indexed="81"/>
            <rFont val="Tahoma"/>
            <family val="2"/>
          </rPr>
          <t>12 rangées de palettiers avec 2 échelles d'extrémité chacune</t>
        </r>
      </text>
    </comment>
    <comment ref="D66" authorId="0" shapeId="0" xr:uid="{4AADD894-4885-4633-9258-DE4FEDCB9B72}">
      <text>
        <r>
          <rPr>
            <b/>
            <sz val="9"/>
            <color indexed="81"/>
            <rFont val="Tahoma"/>
            <family val="2"/>
          </rPr>
          <t>12 rangées de palettiers
21 travées par rangées donc 22 échelles dont 2 d'extrémité = 20 échelles intermédiaires par rangée</t>
        </r>
      </text>
    </comment>
    <comment ref="E69" authorId="1" shapeId="0" xr:uid="{2E678781-E75A-459A-8FEA-ECA9458CE831}">
      <text>
        <r>
          <rPr>
            <b/>
            <sz val="9"/>
            <color indexed="81"/>
            <rFont val="Tahoma"/>
            <family val="2"/>
          </rPr>
          <t>par alvéole</t>
        </r>
      </text>
    </comment>
  </commentList>
</comments>
</file>

<file path=xl/sharedStrings.xml><?xml version="1.0" encoding="utf-8"?>
<sst xmlns="http://schemas.openxmlformats.org/spreadsheetml/2006/main" count="295" uniqueCount="241">
  <si>
    <t>BUREAU</t>
  </si>
  <si>
    <t>Longueur palette :</t>
  </si>
  <si>
    <t>larguer palette :</t>
  </si>
  <si>
    <t>Etape 1 : caractéristqiues d'une palette</t>
  </si>
  <si>
    <t>Stockage longitudinal</t>
  </si>
  <si>
    <t>Nombre de palettes par alvéole :</t>
  </si>
  <si>
    <t xml:space="preserve">Hauteur palette : </t>
  </si>
  <si>
    <t>Marge horizontale :</t>
  </si>
  <si>
    <t>Poids :</t>
  </si>
  <si>
    <t>Longueur de lisse :</t>
  </si>
  <si>
    <t>Hauteur de lisse :</t>
  </si>
  <si>
    <t>Etape 2 : caractéristiques et choix d'une lisse</t>
  </si>
  <si>
    <t>Marge de manœuvre :</t>
  </si>
  <si>
    <t>Pas des échelles :</t>
  </si>
  <si>
    <t>Longueur minimum :</t>
  </si>
  <si>
    <t>Hauteur sous ferme :</t>
  </si>
  <si>
    <t>Poids par alvéole :</t>
  </si>
  <si>
    <t>Recommandation INRS :</t>
  </si>
  <si>
    <t>Réf :</t>
  </si>
  <si>
    <t>Largeur des montants des échelles :</t>
  </si>
  <si>
    <t xml:space="preserve">Longueur disponible : </t>
  </si>
  <si>
    <t>Etape 3 : recherche de la hauteur des différents niveaux</t>
  </si>
  <si>
    <t>Hauteur du niveau sol :</t>
  </si>
  <si>
    <t>Ajusté au pas :</t>
  </si>
  <si>
    <t>Hauteur des niveaux supérieurs :</t>
  </si>
  <si>
    <t>Etape 4 : recherche du nombre de niveaux</t>
  </si>
  <si>
    <t>Nombre de niveau sol :</t>
  </si>
  <si>
    <t>Nombre de niveaux supérieurs :</t>
  </si>
  <si>
    <t>Nombre de niveaux total :</t>
  </si>
  <si>
    <t>Etape 5 : caractéristiques et choix des échelles</t>
  </si>
  <si>
    <t>Hauteur échelles d'extrémité (mini) :</t>
  </si>
  <si>
    <t>Hauteur des échelles intermédiaires :</t>
  </si>
  <si>
    <t>Charge utile par travée :</t>
  </si>
  <si>
    <t>Profondeur des échelles :</t>
  </si>
  <si>
    <t>Etape 6 : recherche du nombre de travéees</t>
  </si>
  <si>
    <t>Nombre de travées :</t>
  </si>
  <si>
    <t>Longueur réellement occupée :</t>
  </si>
  <si>
    <t>Nombre de palettiers simples :</t>
  </si>
  <si>
    <t>Capacité de stockage d'un palettier simple :</t>
  </si>
  <si>
    <t>Nombre de palettiers doubles :</t>
  </si>
  <si>
    <t>Capacité de stockage d'un palettier double :</t>
  </si>
  <si>
    <t>Capcité totale :</t>
  </si>
  <si>
    <t>palettes</t>
  </si>
  <si>
    <t>Etape 7 : chiffrage</t>
  </si>
  <si>
    <t>Désignation</t>
  </si>
  <si>
    <t>Référence</t>
  </si>
  <si>
    <t>Qté</t>
  </si>
  <si>
    <t>PU</t>
  </si>
  <si>
    <t>Prix total</t>
  </si>
  <si>
    <t>Lisses</t>
  </si>
  <si>
    <t>Echelles intermédiaires</t>
  </si>
  <si>
    <t>Protections de face</t>
  </si>
  <si>
    <t>Protections d'angles</t>
  </si>
  <si>
    <t>Frais de montage</t>
  </si>
  <si>
    <t>PRO-LOG</t>
  </si>
  <si>
    <t>Hauteur colis :</t>
  </si>
  <si>
    <t>Nombre de couches :</t>
  </si>
  <si>
    <t>Hauteur support (palette) :</t>
  </si>
  <si>
    <t>Nombre de colis par couche :</t>
  </si>
  <si>
    <t>Poids d'un colis :</t>
  </si>
  <si>
    <t>Poids du support (palette) :</t>
  </si>
  <si>
    <t>Largeur de la zone :</t>
  </si>
  <si>
    <t>Profondeur palettier simple :</t>
  </si>
  <si>
    <t>Profondeur palettier double :</t>
  </si>
  <si>
    <t>Largeur AST :</t>
  </si>
  <si>
    <t>Largeur réellement occupée :</t>
  </si>
  <si>
    <t>Double :</t>
  </si>
  <si>
    <t>Les échelles</t>
  </si>
  <si>
    <t>Hauteur</t>
  </si>
  <si>
    <t>mm</t>
  </si>
  <si>
    <t>Poids</t>
  </si>
  <si>
    <t>Echelles profondeur 900 mm</t>
  </si>
  <si>
    <t>Echelles profondeur 1100 mm</t>
  </si>
  <si>
    <t>Echelles profondeur 1200 mm</t>
  </si>
  <si>
    <t>Réf</t>
  </si>
  <si>
    <t>Capacité 6 tonnes</t>
  </si>
  <si>
    <t>PU (H.T.)</t>
  </si>
  <si>
    <t>Capacité 9 tonnes</t>
  </si>
  <si>
    <t>Capacité 12 tonnes</t>
  </si>
  <si>
    <t>Profilé : hauteur x profondeur x épaisseur (mm)</t>
  </si>
  <si>
    <t>Longueur utile : 1800 mm</t>
  </si>
  <si>
    <t>Longueur utile : 2250 mm</t>
  </si>
  <si>
    <t>Longueur utile : 2700 mm</t>
  </si>
  <si>
    <t>Longueur utile : 3400 mm</t>
  </si>
  <si>
    <t>Charge / paire</t>
  </si>
  <si>
    <t>Poids / paire</t>
  </si>
  <si>
    <t>PU H.T. / paire</t>
  </si>
  <si>
    <t>84 x 50 x 1,5</t>
  </si>
  <si>
    <t>96 x 50 x 1,5</t>
  </si>
  <si>
    <t>116 x 50 x 1,5</t>
  </si>
  <si>
    <t>127 x 50 x 1,5</t>
  </si>
  <si>
    <t>145 x 50 x 1,5</t>
  </si>
  <si>
    <t>L1801</t>
  </si>
  <si>
    <t>L1802</t>
  </si>
  <si>
    <t>L1803</t>
  </si>
  <si>
    <t>L1804</t>
  </si>
  <si>
    <t>L1805</t>
  </si>
  <si>
    <t>E9001</t>
  </si>
  <si>
    <t>E9002</t>
  </si>
  <si>
    <t>E9003</t>
  </si>
  <si>
    <t>E9004</t>
  </si>
  <si>
    <t>E9005</t>
  </si>
  <si>
    <t>E9006</t>
  </si>
  <si>
    <t>E9007</t>
  </si>
  <si>
    <t>E9008</t>
  </si>
  <si>
    <t>E9009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</si>
  <si>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</si>
  <si>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</si>
  <si>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</si>
  <si>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</si>
  <si>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</si>
  <si>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</si>
  <si>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</si>
  <si>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</si>
  <si>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</si>
  <si>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</si>
  <si>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</si>
  <si>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</si>
  <si>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</si>
  <si>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</si>
  <si>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</si>
  <si>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</si>
  <si>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</si>
  <si>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</si>
  <si>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31 Kg</t>
  </si>
  <si>
    <t>36 Kg</t>
  </si>
  <si>
    <t>41 Kg</t>
  </si>
  <si>
    <t>46 Kg</t>
  </si>
  <si>
    <t>51 Kg</t>
  </si>
  <si>
    <t>56 Kg</t>
  </si>
  <si>
    <t>61 Kg</t>
  </si>
  <si>
    <t>66 Kg</t>
  </si>
  <si>
    <t>71 Kg</t>
  </si>
  <si>
    <t>32 Kg</t>
  </si>
  <si>
    <t>37 Kg</t>
  </si>
  <si>
    <t>43,2 Kg</t>
  </si>
  <si>
    <t>47 Kg</t>
  </si>
  <si>
    <t>52,6 Kg</t>
  </si>
  <si>
    <t>58,1 Kg</t>
  </si>
  <si>
    <t>62,3 Kg</t>
  </si>
  <si>
    <t>68,5 Kg</t>
  </si>
  <si>
    <t>73,4 Kg</t>
  </si>
  <si>
    <t>35,6 Kg</t>
  </si>
  <si>
    <t>38,2 Kg</t>
  </si>
  <si>
    <t>44,1 Kg</t>
  </si>
  <si>
    <t>49,2 Kg</t>
  </si>
  <si>
    <t>54,4 Kg</t>
  </si>
  <si>
    <t>59,9 Kg</t>
  </si>
  <si>
    <t>64,2 Kg</t>
  </si>
  <si>
    <t>69,9 Kg</t>
  </si>
  <si>
    <t>75 Kg</t>
  </si>
  <si>
    <t>2302 Kg</t>
  </si>
  <si>
    <t>2936 Kg</t>
  </si>
  <si>
    <t>3888 Kg</t>
  </si>
  <si>
    <t>4506 Kg</t>
  </si>
  <si>
    <t>19,2 Kg</t>
  </si>
  <si>
    <t>19,7 Kg</t>
  </si>
  <si>
    <t>21,5 Kg</t>
  </si>
  <si>
    <t>22,9 Kg</t>
  </si>
  <si>
    <t>24,1 Kg</t>
  </si>
  <si>
    <t>2078 Kg</t>
  </si>
  <si>
    <t>2598 Kg</t>
  </si>
  <si>
    <t>3588 Kg</t>
  </si>
  <si>
    <t>3896 Kg</t>
  </si>
  <si>
    <t>4232 Kg</t>
  </si>
  <si>
    <t>22,8 Kg</t>
  </si>
  <si>
    <t>26,2 Kg</t>
  </si>
  <si>
    <t>28,1 Kg</t>
  </si>
  <si>
    <t>29,5 Kg</t>
  </si>
  <si>
    <t>L2201</t>
  </si>
  <si>
    <t>L2202</t>
  </si>
  <si>
    <t>L2203</t>
  </si>
  <si>
    <t>L2204</t>
  </si>
  <si>
    <t>L2205</t>
  </si>
  <si>
    <t>1516 Kg</t>
  </si>
  <si>
    <t>1902 Kg</t>
  </si>
  <si>
    <t>2888 Kg</t>
  </si>
  <si>
    <t>3298 Kg</t>
  </si>
  <si>
    <t>3570 Kg</t>
  </si>
  <si>
    <t>26,8 Kg</t>
  </si>
  <si>
    <t>28,2 Kg</t>
  </si>
  <si>
    <t>30,8 Kg</t>
  </si>
  <si>
    <t>32,8 Kg</t>
  </si>
  <si>
    <t>34,4 Kg</t>
  </si>
  <si>
    <t>L2701</t>
  </si>
  <si>
    <t>L2702</t>
  </si>
  <si>
    <t>L2703</t>
  </si>
  <si>
    <t>L2704</t>
  </si>
  <si>
    <t>L2705</t>
  </si>
  <si>
    <t>1048 Kg</t>
  </si>
  <si>
    <t>1288 Kg</t>
  </si>
  <si>
    <t>1864 Kg</t>
  </si>
  <si>
    <t>2392 Kg</t>
  </si>
  <si>
    <t>2928 Kg</t>
  </si>
  <si>
    <t>34,8 Kg</t>
  </si>
  <si>
    <t>37,8 Kg</t>
  </si>
  <si>
    <t>40,4 Kg</t>
  </si>
  <si>
    <t>42,6 Kg</t>
  </si>
  <si>
    <t>L3401</t>
  </si>
  <si>
    <t>L3402</t>
  </si>
  <si>
    <t>L3403</t>
  </si>
  <si>
    <t>L3404</t>
  </si>
  <si>
    <t>L3405</t>
  </si>
  <si>
    <t>Pour sol béton</t>
  </si>
  <si>
    <t>PU H.T.</t>
  </si>
  <si>
    <t>Protection d'angle</t>
  </si>
  <si>
    <t>PAN11</t>
  </si>
  <si>
    <t>Protection de face</t>
  </si>
  <si>
    <t>PFA21</t>
  </si>
  <si>
    <t>Allée de circulation</t>
  </si>
  <si>
    <t>Local de charge</t>
  </si>
  <si>
    <t>CELLULE 1 
Déjà occupée</t>
  </si>
  <si>
    <t>CELLULE 2 
A aménager</t>
  </si>
  <si>
    <t>13 mètres</t>
  </si>
  <si>
    <t>5 m</t>
  </si>
  <si>
    <t>78 mètres</t>
  </si>
  <si>
    <t>ZONE DE RECPETION ET D'EXPEDITION</t>
  </si>
  <si>
    <t>32,5 mètres</t>
  </si>
  <si>
    <t>Longerons</t>
  </si>
  <si>
    <t>Est-ce qu'on peut stocker 3 000 palettes ?</t>
  </si>
  <si>
    <t>Chariots élévateurs électriques frontaux</t>
  </si>
  <si>
    <t>Modèle de chariot</t>
  </si>
  <si>
    <t>Caractéristiques</t>
  </si>
  <si>
    <t>Unité</t>
  </si>
  <si>
    <t>F12</t>
  </si>
  <si>
    <t>F14</t>
  </si>
  <si>
    <t>F18</t>
  </si>
  <si>
    <t>Capacité nominale</t>
  </si>
  <si>
    <t>Kg</t>
  </si>
  <si>
    <t>Distance au centre de gravité de la charge</t>
  </si>
  <si>
    <t>Poids en ordre de fonctionnement</t>
  </si>
  <si>
    <t>Hauteur de levée avec capacité nominale</t>
  </si>
  <si>
    <t>Largeur d'allée nécessaire avec palette 1200 x 800 en prise longitudinale (AST)</t>
  </si>
  <si>
    <t>Chariots élévateurs électriques à mât rétractable</t>
  </si>
  <si>
    <t>R10</t>
  </si>
  <si>
    <t>R12</t>
  </si>
  <si>
    <t>R14</t>
  </si>
  <si>
    <t>Hauteur de levée necéssaire pour manutentions au dernier niveau :</t>
  </si>
  <si>
    <t>kg</t>
  </si>
  <si>
    <t>Poids max des palettes manutentionnées x2 (dist du centre de gravité = 600 car mode de stockage longitudinal imposé par la profondeur des échelles) :</t>
  </si>
  <si>
    <t>Echelles d'extrémités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</si>
</sst>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\ &quot;€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5" fillId="0" borderId="0" xfId="0" applyFont="1"/>
    <xf numFmtId="6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64" fontId="0" fillId="5" borderId="1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164" fontId="0" fillId="5" borderId="15" xfId="1" applyNumberFormat="1" applyFon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0" fontId="2" fillId="0" borderId="1" xfId="0" applyFont="1" applyBorder="1"/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/>
    <xf numFmtId="0" fontId="2" fillId="0" borderId="8" xfId="0" applyFont="1" applyBorder="1"/>
    <xf numFmtId="0" fontId="2" fillId="0" borderId="23" xfId="0" applyFont="1" applyBorder="1"/>
    <xf numFmtId="0" fontId="2" fillId="6" borderId="20" xfId="0" applyFont="1" applyFill="1" applyBorder="1"/>
    <xf numFmtId="0" fontId="2" fillId="6" borderId="8" xfId="0" applyFont="1" applyFill="1" applyBorder="1"/>
    <xf numFmtId="0" fontId="2" fillId="6" borderId="23" xfId="0" applyFont="1" applyFill="1" applyBorder="1"/>
    <xf numFmtId="0" fontId="2" fillId="7" borderId="20" xfId="0" applyFont="1" applyFill="1" applyBorder="1"/>
    <xf numFmtId="0" fontId="2" fillId="7" borderId="8" xfId="0" applyFont="1" applyFill="1" applyBorder="1"/>
    <xf numFmtId="0" fontId="2" fillId="7" borderId="23" xfId="0" applyFont="1" applyFill="1" applyBorder="1"/>
    <xf numFmtId="0" fontId="2" fillId="8" borderId="20" xfId="0" applyFont="1" applyFill="1" applyBorder="1"/>
    <xf numFmtId="0" fontId="2" fillId="8" borderId="8" xfId="0" applyFont="1" applyFill="1" applyBorder="1"/>
    <xf numFmtId="0" fontId="2" fillId="8" borderId="23" xfId="0" applyFont="1" applyFill="1" applyBorder="1"/>
    <xf numFmtId="0" fontId="2" fillId="0" borderId="27" xfId="0" applyFon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4" fontId="0" fillId="7" borderId="30" xfId="0" applyNumberFormat="1" applyFill="1" applyBorder="1" applyAlignment="1">
      <alignment horizontal="center" vertical="center"/>
    </xf>
    <xf numFmtId="164" fontId="0" fillId="8" borderId="3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0" xfId="0" applyFont="1"/>
    <xf numFmtId="8" fontId="0" fillId="0" borderId="1" xfId="0" applyNumberFormat="1" applyBorder="1" applyAlignment="1">
      <alignment horizontal="center"/>
    </xf>
    <xf numFmtId="6" fontId="2" fillId="9" borderId="0" xfId="0" applyNumberFormat="1" applyFont="1" applyFill="1"/>
    <xf numFmtId="0" fontId="0" fillId="10" borderId="0" xfId="0" applyFill="1"/>
    <xf numFmtId="0" fontId="12" fillId="10" borderId="56" xfId="0" applyFont="1" applyFill="1" applyBorder="1" applyAlignment="1">
      <alignment horizontal="center" vertical="center"/>
    </xf>
    <xf numFmtId="0" fontId="12" fillId="10" borderId="55" xfId="0" applyFont="1" applyFill="1" applyBorder="1" applyAlignment="1">
      <alignment horizontal="center" vertical="center"/>
    </xf>
    <xf numFmtId="0" fontId="12" fillId="10" borderId="57" xfId="0" applyFont="1" applyFill="1" applyBorder="1" applyAlignment="1">
      <alignment horizontal="center" vertical="center"/>
    </xf>
    <xf numFmtId="0" fontId="13" fillId="10" borderId="58" xfId="0" applyFont="1" applyFill="1" applyBorder="1" applyAlignment="1">
      <alignment vertical="center"/>
    </xf>
    <xf numFmtId="0" fontId="13" fillId="10" borderId="57" xfId="0" applyFont="1" applyFill="1" applyBorder="1" applyAlignment="1">
      <alignment horizontal="center" vertical="center"/>
    </xf>
    <xf numFmtId="0" fontId="15" fillId="0" borderId="0" xfId="0" applyFont="1"/>
    <xf numFmtId="1" fontId="2" fillId="0" borderId="0" xfId="0" applyNumberFormat="1" applyFont="1" applyAlignment="1">
      <alignment horizontal="right"/>
    </xf>
    <xf numFmtId="0" fontId="2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10" borderId="40" xfId="0" applyFill="1" applyBorder="1"/>
    <xf numFmtId="0" fontId="0" fillId="10" borderId="57" xfId="0" applyFill="1" applyBorder="1"/>
    <xf numFmtId="0" fontId="12" fillId="10" borderId="53" xfId="0" applyFont="1" applyFill="1" applyBorder="1" applyAlignment="1">
      <alignment horizontal="center" vertical="center"/>
    </xf>
    <xf numFmtId="0" fontId="12" fillId="10" borderId="54" xfId="0" applyFont="1" applyFill="1" applyBorder="1" applyAlignment="1">
      <alignment horizontal="center" vertical="center"/>
    </xf>
    <xf numFmtId="0" fontId="12" fillId="10" borderId="55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1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8" fillId="0" borderId="44" xfId="1" applyFont="1" applyBorder="1" applyAlignment="1">
      <alignment horizontal="center" vertical="center" textRotation="90"/>
    </xf>
    <xf numFmtId="44" fontId="8" fillId="0" borderId="45" xfId="1" applyFont="1" applyBorder="1" applyAlignment="1">
      <alignment horizontal="center" vertical="center" textRotation="90"/>
    </xf>
    <xf numFmtId="44" fontId="8" fillId="0" borderId="46" xfId="1" applyFont="1" applyBorder="1" applyAlignment="1">
      <alignment horizontal="center" vertical="center" textRotation="90"/>
    </xf>
    <xf numFmtId="44" fontId="8" fillId="0" borderId="33" xfId="1" applyFont="1" applyBorder="1" applyAlignment="1">
      <alignment horizontal="center" vertical="center" textRotation="90"/>
    </xf>
    <xf numFmtId="44" fontId="8" fillId="0" borderId="0" xfId="1" applyFont="1" applyBorder="1" applyAlignment="1">
      <alignment horizontal="center" vertical="center" textRotation="90"/>
    </xf>
    <xf numFmtId="44" fontId="8" fillId="0" borderId="3" xfId="1" applyFont="1" applyBorder="1" applyAlignment="1">
      <alignment horizontal="center" vertical="center" textRotation="90"/>
    </xf>
    <xf numFmtId="44" fontId="8" fillId="0" borderId="51" xfId="1" applyFont="1" applyBorder="1" applyAlignment="1">
      <alignment horizontal="center" vertical="center" textRotation="90"/>
    </xf>
    <xf numFmtId="44" fontId="8" fillId="0" borderId="40" xfId="1" applyFont="1" applyBorder="1" applyAlignment="1">
      <alignment horizontal="center" vertical="center" textRotation="90"/>
    </xf>
    <xf numFmtId="44" fontId="8" fillId="0" borderId="52" xfId="1" applyFont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44" fontId="0" fillId="0" borderId="19" xfId="1" applyFont="1" applyBorder="1" applyAlignment="1">
      <alignment horizontal="center" vertical="center"/>
    </xf>
    <xf numFmtId="44" fontId="0" fillId="0" borderId="42" xfId="1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43" xfId="1" applyFont="1" applyBorder="1" applyAlignment="1">
      <alignment horizontal="center" vertical="center"/>
    </xf>
    <xf numFmtId="44" fontId="0" fillId="0" borderId="37" xfId="1" applyFont="1" applyBorder="1" applyAlignment="1">
      <alignment horizontal="center" vertical="center"/>
    </xf>
    <xf numFmtId="44" fontId="0" fillId="0" borderId="38" xfId="1" applyFont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16</xdr:row>
      <xdr:rowOff>68580</xdr:rowOff>
    </xdr:from>
    <xdr:to>
      <xdr:col>5</xdr:col>
      <xdr:colOff>7620</xdr:colOff>
      <xdr:row>24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323E61-D492-44C3-AA20-9D9AE75DF1CC}"/>
            </a:ext>
          </a:extLst>
        </xdr:cNvPr>
        <xdr:cNvSpPr/>
      </xdr:nvSpPr>
      <xdr:spPr>
        <a:xfrm>
          <a:off x="6957060" y="3238500"/>
          <a:ext cx="792480" cy="146304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0</xdr:colOff>
      <xdr:row>30</xdr:row>
      <xdr:rowOff>105411</xdr:rowOff>
    </xdr:from>
    <xdr:to>
      <xdr:col>7</xdr:col>
      <xdr:colOff>655320</xdr:colOff>
      <xdr:row>35</xdr:row>
      <xdr:rowOff>9526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649778F5-92F0-4119-ABEB-B6A2D73C117E}"/>
            </a:ext>
          </a:extLst>
        </xdr:cNvPr>
        <xdr:cNvSpPr txBox="1"/>
      </xdr:nvSpPr>
      <xdr:spPr>
        <a:xfrm>
          <a:off x="762000" y="5915661"/>
          <a:ext cx="9123045" cy="80899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Les charriots frontaux ont une faible hauteur de levée</a:t>
          </a:r>
          <a:r>
            <a:rPr lang="fr-FR" sz="1100" b="1" baseline="0"/>
            <a:t> et ont besoin d'une AST trop importante.</a:t>
          </a:r>
        </a:p>
        <a:p>
          <a:r>
            <a:rPr lang="fr-FR" sz="1100" b="1" baseline="0"/>
            <a:t>Parmi les chariots à mât rétractable, le R10 a une trop faible hauteur de levée (attention à ce que les stagiaires aient vérifié l'adéquation hauteur de levée VS hauteur de prise et dépose du dernier niveau du palettier) tandis que le R14 necéssite une AST trop importante.</a:t>
          </a:r>
        </a:p>
        <a:p>
          <a:r>
            <a:rPr lang="fr-FR" sz="1100" b="1" baseline="0"/>
            <a:t>Le R12 respecte toutes les contraintes et est donc le meilleur choix.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30480</xdr:colOff>
      <xdr:row>5</xdr:row>
      <xdr:rowOff>68580</xdr:rowOff>
    </xdr:from>
    <xdr:to>
      <xdr:col>44</xdr:col>
      <xdr:colOff>53340</xdr:colOff>
      <xdr:row>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BA00FA-985C-40B5-A1FC-934779AD73BA}"/>
            </a:ext>
          </a:extLst>
        </xdr:cNvPr>
        <xdr:cNvSpPr/>
      </xdr:nvSpPr>
      <xdr:spPr>
        <a:xfrm>
          <a:off x="3078480" y="449580"/>
          <a:ext cx="175260" cy="1600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28</xdr:col>
      <xdr:colOff>45720</xdr:colOff>
      <xdr:row>5</xdr:row>
      <xdr:rowOff>15240</xdr:rowOff>
    </xdr:from>
    <xdr:to>
      <xdr:col>30</xdr:col>
      <xdr:colOff>68580</xdr:colOff>
      <xdr:row>7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01148C-D9F8-4665-BFE5-B805380E5CF0}"/>
            </a:ext>
          </a:extLst>
        </xdr:cNvPr>
        <xdr:cNvSpPr/>
      </xdr:nvSpPr>
      <xdr:spPr>
        <a:xfrm>
          <a:off x="2026920" y="396240"/>
          <a:ext cx="175260" cy="1600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30480</xdr:colOff>
      <xdr:row>6</xdr:row>
      <xdr:rowOff>0</xdr:rowOff>
    </xdr:from>
    <xdr:to>
      <xdr:col>28</xdr:col>
      <xdr:colOff>53340</xdr:colOff>
      <xdr:row>8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C59581C-D5C9-4A3D-9CCD-8E70297F5FB6}"/>
            </a:ext>
          </a:extLst>
        </xdr:cNvPr>
        <xdr:cNvSpPr/>
      </xdr:nvSpPr>
      <xdr:spPr>
        <a:xfrm>
          <a:off x="1859280" y="457200"/>
          <a:ext cx="175260" cy="1600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38100</xdr:colOff>
      <xdr:row>36</xdr:row>
      <xdr:rowOff>0</xdr:rowOff>
    </xdr:from>
    <xdr:to>
      <xdr:col>2</xdr:col>
      <xdr:colOff>45720</xdr:colOff>
      <xdr:row>63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653179BA-E741-4DB3-8C8B-27F2102747D8}"/>
            </a:ext>
          </a:extLst>
        </xdr:cNvPr>
        <xdr:cNvCxnSpPr/>
      </xdr:nvCxnSpPr>
      <xdr:spPr>
        <a:xfrm>
          <a:off x="251460" y="2743200"/>
          <a:ext cx="7620" cy="2057400"/>
        </a:xfrm>
        <a:prstGeom prst="straightConnector1">
          <a:avLst/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64</xdr:row>
      <xdr:rowOff>0</xdr:rowOff>
    </xdr:from>
    <xdr:to>
      <xdr:col>58</xdr:col>
      <xdr:colOff>0</xdr:colOff>
      <xdr:row>64</xdr:row>
      <xdr:rowOff>7620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873F2FB-30A3-454E-8393-AAE5374CD9DB}"/>
            </a:ext>
          </a:extLst>
        </xdr:cNvPr>
        <xdr:cNvCxnSpPr/>
      </xdr:nvCxnSpPr>
      <xdr:spPr>
        <a:xfrm flipH="1" flipV="1">
          <a:off x="3794760" y="4876800"/>
          <a:ext cx="685800" cy="7620"/>
        </a:xfrm>
        <a:prstGeom prst="straightConnector1">
          <a:avLst/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64</xdr:row>
      <xdr:rowOff>0</xdr:rowOff>
    </xdr:from>
    <xdr:to>
      <xdr:col>7</xdr:col>
      <xdr:colOff>15240</xdr:colOff>
      <xdr:row>64</xdr:row>
      <xdr:rowOff>7620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5BB07470-CE6C-487A-85A1-3454CFA21CD7}"/>
            </a:ext>
          </a:extLst>
        </xdr:cNvPr>
        <xdr:cNvCxnSpPr/>
      </xdr:nvCxnSpPr>
      <xdr:spPr>
        <a:xfrm flipH="1" flipV="1">
          <a:off x="373380" y="4876800"/>
          <a:ext cx="236220" cy="7620"/>
        </a:xfrm>
        <a:prstGeom prst="straightConnector1">
          <a:avLst/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67</xdr:row>
      <xdr:rowOff>45720</xdr:rowOff>
    </xdr:from>
    <xdr:to>
      <xdr:col>58</xdr:col>
      <xdr:colOff>30480</xdr:colOff>
      <xdr:row>67</xdr:row>
      <xdr:rowOff>53340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6909C25D-69D5-483E-BCD0-7D912CE8F236}"/>
            </a:ext>
          </a:extLst>
        </xdr:cNvPr>
        <xdr:cNvCxnSpPr/>
      </xdr:nvCxnSpPr>
      <xdr:spPr>
        <a:xfrm flipH="1">
          <a:off x="373380" y="5273040"/>
          <a:ext cx="4137660" cy="7620"/>
        </a:xfrm>
        <a:prstGeom prst="straightConnector1">
          <a:avLst/>
        </a:prstGeom>
        <a:ln w="1270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36</xdr:row>
      <xdr:rowOff>0</xdr:rowOff>
    </xdr:from>
    <xdr:to>
      <xdr:col>48</xdr:col>
      <xdr:colOff>60960</xdr:colOff>
      <xdr:row>37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A2383F-182B-49CD-A61E-21DF931D15C6}"/>
            </a:ext>
          </a:extLst>
        </xdr:cNvPr>
        <xdr:cNvSpPr/>
      </xdr:nvSpPr>
      <xdr:spPr>
        <a:xfrm>
          <a:off x="601980" y="274320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62</xdr:row>
      <xdr:rowOff>0</xdr:rowOff>
    </xdr:from>
    <xdr:to>
      <xdr:col>48</xdr:col>
      <xdr:colOff>60960</xdr:colOff>
      <xdr:row>63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FF76C29-92FC-41B9-9BDD-A6BA7BDD9F87}"/>
            </a:ext>
          </a:extLst>
        </xdr:cNvPr>
        <xdr:cNvSpPr/>
      </xdr:nvSpPr>
      <xdr:spPr>
        <a:xfrm>
          <a:off x="601980" y="472440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15240</xdr:colOff>
      <xdr:row>39</xdr:row>
      <xdr:rowOff>7620</xdr:rowOff>
    </xdr:from>
    <xdr:to>
      <xdr:col>48</xdr:col>
      <xdr:colOff>68580</xdr:colOff>
      <xdr:row>40</xdr:row>
      <xdr:rowOff>7620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C714448-9E5E-407A-9E03-F540A590C364}"/>
            </a:ext>
          </a:extLst>
        </xdr:cNvPr>
        <xdr:cNvSpPr/>
      </xdr:nvSpPr>
      <xdr:spPr>
        <a:xfrm>
          <a:off x="609600" y="29794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15240</xdr:colOff>
      <xdr:row>40</xdr:row>
      <xdr:rowOff>7620</xdr:rowOff>
    </xdr:from>
    <xdr:to>
      <xdr:col>48</xdr:col>
      <xdr:colOff>68580</xdr:colOff>
      <xdr:row>41</xdr:row>
      <xdr:rowOff>7620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6917148-D6D5-4EAA-B365-4D65896013CA}"/>
            </a:ext>
          </a:extLst>
        </xdr:cNvPr>
        <xdr:cNvSpPr/>
      </xdr:nvSpPr>
      <xdr:spPr>
        <a:xfrm>
          <a:off x="609600" y="30556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43</xdr:row>
      <xdr:rowOff>30480</xdr:rowOff>
    </xdr:from>
    <xdr:to>
      <xdr:col>48</xdr:col>
      <xdr:colOff>60960</xdr:colOff>
      <xdr:row>44</xdr:row>
      <xdr:rowOff>30480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558C184-1432-475D-87E5-A40D3B77A1A6}"/>
            </a:ext>
          </a:extLst>
        </xdr:cNvPr>
        <xdr:cNvSpPr/>
      </xdr:nvSpPr>
      <xdr:spPr>
        <a:xfrm>
          <a:off x="601980" y="330708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44</xdr:row>
      <xdr:rowOff>30480</xdr:rowOff>
    </xdr:from>
    <xdr:to>
      <xdr:col>48</xdr:col>
      <xdr:colOff>60960</xdr:colOff>
      <xdr:row>45</xdr:row>
      <xdr:rowOff>30480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86DB0C1-EB8B-4E62-AE83-A09B2122F189}"/>
            </a:ext>
          </a:extLst>
        </xdr:cNvPr>
        <xdr:cNvSpPr/>
      </xdr:nvSpPr>
      <xdr:spPr>
        <a:xfrm>
          <a:off x="601980" y="338328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0</xdr:colOff>
      <xdr:row>48</xdr:row>
      <xdr:rowOff>7620</xdr:rowOff>
    </xdr:from>
    <xdr:to>
      <xdr:col>48</xdr:col>
      <xdr:colOff>53340</xdr:colOff>
      <xdr:row>49</xdr:row>
      <xdr:rowOff>7620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CFF6C53-51F4-4280-815B-901FAF2CBE0A}"/>
            </a:ext>
          </a:extLst>
        </xdr:cNvPr>
        <xdr:cNvSpPr/>
      </xdr:nvSpPr>
      <xdr:spPr>
        <a:xfrm>
          <a:off x="594360" y="36652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0</xdr:colOff>
      <xdr:row>49</xdr:row>
      <xdr:rowOff>7620</xdr:rowOff>
    </xdr:from>
    <xdr:to>
      <xdr:col>48</xdr:col>
      <xdr:colOff>53340</xdr:colOff>
      <xdr:row>50</xdr:row>
      <xdr:rowOff>7620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7372717-369A-45DC-946C-028BC4B5BE4F}"/>
            </a:ext>
          </a:extLst>
        </xdr:cNvPr>
        <xdr:cNvSpPr/>
      </xdr:nvSpPr>
      <xdr:spPr>
        <a:xfrm>
          <a:off x="594360" y="37414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53</xdr:row>
      <xdr:rowOff>7620</xdr:rowOff>
    </xdr:from>
    <xdr:to>
      <xdr:col>48</xdr:col>
      <xdr:colOff>60960</xdr:colOff>
      <xdr:row>54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21B2E36-10B0-47B2-8951-1227A3218D90}"/>
            </a:ext>
          </a:extLst>
        </xdr:cNvPr>
        <xdr:cNvSpPr/>
      </xdr:nvSpPr>
      <xdr:spPr>
        <a:xfrm>
          <a:off x="601980" y="40462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54</xdr:row>
      <xdr:rowOff>7620</xdr:rowOff>
    </xdr:from>
    <xdr:to>
      <xdr:col>48</xdr:col>
      <xdr:colOff>60960</xdr:colOff>
      <xdr:row>55</xdr:row>
      <xdr:rowOff>7620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EB46A69-0F0A-45A5-9336-170DFF0A8450}"/>
            </a:ext>
          </a:extLst>
        </xdr:cNvPr>
        <xdr:cNvSpPr/>
      </xdr:nvSpPr>
      <xdr:spPr>
        <a:xfrm>
          <a:off x="601980" y="412242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57</xdr:row>
      <xdr:rowOff>38100</xdr:rowOff>
    </xdr:from>
    <xdr:to>
      <xdr:col>48</xdr:col>
      <xdr:colOff>60960</xdr:colOff>
      <xdr:row>58</xdr:row>
      <xdr:rowOff>38100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8F800D0-C19A-4FEE-8E7A-0C7FE903A8EE}"/>
            </a:ext>
          </a:extLst>
        </xdr:cNvPr>
        <xdr:cNvSpPr/>
      </xdr:nvSpPr>
      <xdr:spPr>
        <a:xfrm>
          <a:off x="601980" y="438150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7620</xdr:colOff>
      <xdr:row>58</xdr:row>
      <xdr:rowOff>38100</xdr:rowOff>
    </xdr:from>
    <xdr:to>
      <xdr:col>48</xdr:col>
      <xdr:colOff>60960</xdr:colOff>
      <xdr:row>59</xdr:row>
      <xdr:rowOff>38100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E3DD298-B239-4D3D-B205-DBD2353F08DF}"/>
            </a:ext>
          </a:extLst>
        </xdr:cNvPr>
        <xdr:cNvSpPr/>
      </xdr:nvSpPr>
      <xdr:spPr>
        <a:xfrm>
          <a:off x="601980" y="4457700"/>
          <a:ext cx="3177540" cy="7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584834</xdr:colOff>
      <xdr:row>1</xdr:row>
      <xdr:rowOff>188595</xdr:rowOff>
    </xdr:from>
    <xdr:to>
      <xdr:col>9</xdr:col>
      <xdr:colOff>628649</xdr:colOff>
      <xdr:row>24</xdr:row>
      <xdr:rowOff>135255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F7A8F54-5206-45D5-B9C6-857EC976E981}"/>
            </a:ext>
          </a:extLst>
        </xdr:cNvPr>
        <xdr:cNvSpPr txBox="1"/>
      </xdr:nvSpPr>
      <xdr:spPr>
        <a:xfrm>
          <a:off x="584834" y="379095"/>
          <a:ext cx="792099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From : prenom.nom@pro-log.com</a:t>
          </a:r>
        </a:p>
        <a:p>
          <a:r>
            <a:rPr lang="fr-FR" sz="1100"/>
            <a:t>To</a:t>
          </a:r>
          <a:r>
            <a:rPr lang="fr-FR" sz="1100" baseline="0"/>
            <a:t> : accounting@pro-log.com</a:t>
          </a:r>
        </a:p>
        <a:p>
          <a:endParaRPr lang="fr-FR" sz="1100" baseline="0"/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 : proposed layout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Dear Mr. MONNET,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agreement with the management committee, I have conducted a study to fit the cell number 2 of our Mulhouse’s warehouse. My solution allows us to create 3024 new storage locations and thus to meet the requirements of the customer " MODERN DESK Ltd ". Moreover, the allocated budget was respected (-4,29%) since the total expenses amount to 105 278 €.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find the details below :</a:t>
          </a: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Sincerely yours,</a:t>
          </a: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283845</xdr:colOff>
      <xdr:row>10</xdr:row>
      <xdr:rowOff>142875</xdr:rowOff>
    </xdr:from>
    <xdr:to>
      <xdr:col>9</xdr:col>
      <xdr:colOff>19051</xdr:colOff>
      <xdr:row>20</xdr:row>
      <xdr:rowOff>12227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5B36EB2D-D009-4C0C-7CD0-433B4BAE5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995" y="2047875"/>
          <a:ext cx="6793231" cy="1774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568F-F50C-4931-A375-D4AF562AC8FD}">
  <sheetPr>
    <pageSetUpPr fitToPage="1"/>
  </sheetPr>
  <dimension ref="B2:F30"/>
  <sheetViews>
    <sheetView showGridLines="0" view="pageLayout" zoomScaleNormal="100" workbookViewId="0">
      <selection activeCell="J21" sqref="J21"/>
    </sheetView>
  </sheetViews>
  <sheetFormatPr baseColWidth="10" defaultRowHeight="15" x14ac:dyDescent="0.25"/>
  <cols>
    <col min="2" max="2" width="66.5703125" customWidth="1"/>
  </cols>
  <sheetData>
    <row r="2" spans="2:6" ht="18.75" x14ac:dyDescent="0.25">
      <c r="B2" s="101" t="s">
        <v>220</v>
      </c>
      <c r="C2" s="101"/>
      <c r="D2" s="101"/>
      <c r="E2" s="101"/>
      <c r="F2" s="101"/>
    </row>
    <row r="3" spans="2:6" ht="15.75" thickBot="1" x14ac:dyDescent="0.3">
      <c r="B3" s="82"/>
      <c r="C3" s="82"/>
      <c r="D3" s="82"/>
      <c r="E3" s="82"/>
      <c r="F3" s="82"/>
    </row>
    <row r="4" spans="2:6" ht="15.75" thickBot="1" x14ac:dyDescent="0.3">
      <c r="B4" s="94"/>
      <c r="C4" s="95"/>
      <c r="D4" s="96" t="s">
        <v>221</v>
      </c>
      <c r="E4" s="97"/>
      <c r="F4" s="98"/>
    </row>
    <row r="5" spans="2:6" ht="15.75" thickBot="1" x14ac:dyDescent="0.3">
      <c r="B5" s="83" t="s">
        <v>222</v>
      </c>
      <c r="C5" s="84" t="s">
        <v>223</v>
      </c>
      <c r="D5" s="85" t="s">
        <v>224</v>
      </c>
      <c r="E5" s="85" t="s">
        <v>225</v>
      </c>
      <c r="F5" s="85" t="s">
        <v>226</v>
      </c>
    </row>
    <row r="6" spans="2:6" ht="15.75" thickBot="1" x14ac:dyDescent="0.3">
      <c r="B6" s="86" t="s">
        <v>227</v>
      </c>
      <c r="C6" s="87" t="s">
        <v>228</v>
      </c>
      <c r="D6" s="87">
        <v>1250</v>
      </c>
      <c r="E6" s="87">
        <v>1450</v>
      </c>
      <c r="F6" s="87">
        <v>1850</v>
      </c>
    </row>
    <row r="7" spans="2:6" ht="15.75" thickBot="1" x14ac:dyDescent="0.3">
      <c r="B7" s="86" t="s">
        <v>229</v>
      </c>
      <c r="C7" s="87" t="s">
        <v>69</v>
      </c>
      <c r="D7" s="87">
        <v>600</v>
      </c>
      <c r="E7" s="87">
        <v>600</v>
      </c>
      <c r="F7" s="87">
        <v>600</v>
      </c>
    </row>
    <row r="8" spans="2:6" ht="15.75" thickBot="1" x14ac:dyDescent="0.3">
      <c r="B8" s="86" t="s">
        <v>230</v>
      </c>
      <c r="C8" s="87" t="s">
        <v>228</v>
      </c>
      <c r="D8" s="87">
        <v>2827</v>
      </c>
      <c r="E8" s="87">
        <v>2852</v>
      </c>
      <c r="F8" s="87">
        <v>3091</v>
      </c>
    </row>
    <row r="9" spans="2:6" ht="15.75" thickBot="1" x14ac:dyDescent="0.3">
      <c r="B9" s="86" t="s">
        <v>231</v>
      </c>
      <c r="C9" s="87" t="s">
        <v>69</v>
      </c>
      <c r="D9" s="87">
        <v>4075</v>
      </c>
      <c r="E9" s="87">
        <v>4275</v>
      </c>
      <c r="F9" s="87">
        <v>4675</v>
      </c>
    </row>
    <row r="10" spans="2:6" ht="15.75" thickBot="1" x14ac:dyDescent="0.3">
      <c r="B10" s="86" t="s">
        <v>232</v>
      </c>
      <c r="C10" s="87" t="s">
        <v>69</v>
      </c>
      <c r="D10" s="87">
        <v>3020</v>
      </c>
      <c r="E10" s="87">
        <v>3040</v>
      </c>
      <c r="F10" s="87">
        <v>3180</v>
      </c>
    </row>
    <row r="11" spans="2:6" x14ac:dyDescent="0.25">
      <c r="B11" s="82"/>
      <c r="C11" s="82"/>
      <c r="D11" s="82"/>
      <c r="E11" s="82"/>
      <c r="F11" s="82"/>
    </row>
    <row r="12" spans="2:6" x14ac:dyDescent="0.25">
      <c r="B12" s="82"/>
      <c r="C12" s="82"/>
      <c r="D12" s="82"/>
      <c r="E12" s="82"/>
      <c r="F12" s="82"/>
    </row>
    <row r="13" spans="2:6" ht="6.75" customHeight="1" x14ac:dyDescent="0.25">
      <c r="B13" s="82"/>
      <c r="C13" s="82"/>
      <c r="D13" s="82"/>
      <c r="E13" s="82"/>
      <c r="F13" s="82"/>
    </row>
    <row r="14" spans="2:6" ht="18.75" x14ac:dyDescent="0.25">
      <c r="B14" s="102"/>
      <c r="C14" s="102"/>
      <c r="D14" s="102"/>
      <c r="E14" s="102"/>
      <c r="F14" s="102"/>
    </row>
    <row r="15" spans="2:6" ht="18.75" x14ac:dyDescent="0.25">
      <c r="B15" s="102"/>
      <c r="C15" s="102"/>
      <c r="D15" s="102"/>
      <c r="E15" s="102"/>
      <c r="F15" s="102"/>
    </row>
    <row r="16" spans="2:6" ht="18.75" x14ac:dyDescent="0.25">
      <c r="B16" s="101" t="s">
        <v>233</v>
      </c>
      <c r="C16" s="101"/>
      <c r="D16" s="101"/>
      <c r="E16" s="101"/>
      <c r="F16" s="101"/>
    </row>
    <row r="17" spans="2:6" ht="15.75" thickBot="1" x14ac:dyDescent="0.3">
      <c r="B17" s="82"/>
      <c r="C17" s="82"/>
      <c r="D17" s="82"/>
      <c r="E17" s="82"/>
      <c r="F17" s="82"/>
    </row>
    <row r="18" spans="2:6" ht="15.75" thickBot="1" x14ac:dyDescent="0.3">
      <c r="B18" s="94"/>
      <c r="C18" s="95"/>
      <c r="D18" s="96" t="s">
        <v>221</v>
      </c>
      <c r="E18" s="97"/>
      <c r="F18" s="98"/>
    </row>
    <row r="19" spans="2:6" ht="15.75" thickBot="1" x14ac:dyDescent="0.3">
      <c r="B19" s="83" t="s">
        <v>222</v>
      </c>
      <c r="C19" s="84" t="s">
        <v>223</v>
      </c>
      <c r="D19" s="85" t="s">
        <v>234</v>
      </c>
      <c r="E19" s="85" t="s">
        <v>235</v>
      </c>
      <c r="F19" s="85" t="s">
        <v>236</v>
      </c>
    </row>
    <row r="20" spans="2:6" ht="15.75" thickBot="1" x14ac:dyDescent="0.3">
      <c r="B20" s="86" t="s">
        <v>227</v>
      </c>
      <c r="C20" s="87" t="s">
        <v>228</v>
      </c>
      <c r="D20" s="87">
        <v>1000</v>
      </c>
      <c r="E20" s="87">
        <v>1200</v>
      </c>
      <c r="F20" s="87">
        <v>1400</v>
      </c>
    </row>
    <row r="21" spans="2:6" ht="15.75" thickBot="1" x14ac:dyDescent="0.3">
      <c r="B21" s="86" t="s">
        <v>229</v>
      </c>
      <c r="C21" s="87" t="s">
        <v>69</v>
      </c>
      <c r="D21" s="87">
        <v>600</v>
      </c>
      <c r="E21" s="87">
        <v>600</v>
      </c>
      <c r="F21" s="87">
        <v>600</v>
      </c>
    </row>
    <row r="22" spans="2:6" ht="15.75" thickBot="1" x14ac:dyDescent="0.3">
      <c r="B22" s="86" t="s">
        <v>230</v>
      </c>
      <c r="C22" s="87" t="s">
        <v>228</v>
      </c>
      <c r="D22" s="87">
        <v>2452</v>
      </c>
      <c r="E22" s="87">
        <v>2526</v>
      </c>
      <c r="F22" s="87">
        <v>2642</v>
      </c>
    </row>
    <row r="23" spans="2:6" ht="15.75" thickBot="1" x14ac:dyDescent="0.3">
      <c r="B23" s="86" t="s">
        <v>231</v>
      </c>
      <c r="C23" s="87" t="s">
        <v>69</v>
      </c>
      <c r="D23" s="87">
        <v>5000</v>
      </c>
      <c r="E23" s="87">
        <v>5350</v>
      </c>
      <c r="F23" s="87">
        <v>6150</v>
      </c>
    </row>
    <row r="24" spans="2:6" ht="15.75" thickBot="1" x14ac:dyDescent="0.3">
      <c r="B24" s="86" t="s">
        <v>232</v>
      </c>
      <c r="C24" s="87" t="s">
        <v>69</v>
      </c>
      <c r="D24" s="87">
        <v>2897</v>
      </c>
      <c r="E24" s="87">
        <v>2897</v>
      </c>
      <c r="F24" s="87">
        <v>2956</v>
      </c>
    </row>
    <row r="28" spans="2:6" x14ac:dyDescent="0.25">
      <c r="B28" t="s">
        <v>237</v>
      </c>
      <c r="C28">
        <f>Calculs!E18+(Calculs!E26-1)*Calculs!E21+Calculs!M8+Calculs!M9</f>
        <v>5091</v>
      </c>
      <c r="D28" t="s">
        <v>69</v>
      </c>
    </row>
    <row r="29" spans="2:6" x14ac:dyDescent="0.25">
      <c r="B29" s="99" t="s">
        <v>239</v>
      </c>
      <c r="C29" s="100">
        <f>Calculs!E7*2</f>
        <v>798</v>
      </c>
    </row>
    <row r="30" spans="2:6" x14ac:dyDescent="0.25">
      <c r="B30" s="99"/>
      <c r="C30" s="100"/>
      <c r="D30" t="s">
        <v>238</v>
      </c>
    </row>
  </sheetData>
  <mergeCells count="10">
    <mergeCell ref="B18:C18"/>
    <mergeCell ref="D18:F18"/>
    <mergeCell ref="B29:B30"/>
    <mergeCell ref="C29:C30"/>
    <mergeCell ref="B2:F2"/>
    <mergeCell ref="B4:C4"/>
    <mergeCell ref="D4:F4"/>
    <mergeCell ref="B14:F14"/>
    <mergeCell ref="B15:F15"/>
    <mergeCell ref="B16:F16"/>
  </mergeCells>
  <pageMargins left="0.70866141732283472" right="0.70866141732283472" top="0.94488188976377963" bottom="0.74803149606299213" header="0.31496062992125984" footer="0.31496062992125984"/>
  <pageSetup paperSize="9" scale="87" orientation="landscape" r:id="rId1"/>
  <headerFooter>
    <oddHeader>&amp;L&amp;G&amp;C&amp;9EPCF 2 TSMEL
Corrigé Production 1 PRO-LOG
Choix charriot&amp;R&amp;9P_17117_12A1</oddHeader>
    <oddFooter>&amp;LDPSO / PEFS&amp;C&amp;P&amp;RFEVRIER 2024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FE8B-1E35-4347-8FD0-871B64E69B1A}">
  <sheetPr>
    <pageSetUpPr fitToPage="1"/>
  </sheetPr>
  <dimension ref="B2:M70"/>
  <sheetViews>
    <sheetView showGridLines="0" view="pageLayout" topLeftCell="B57" zoomScaleNormal="85" workbookViewId="0">
      <selection activeCell="L85" sqref="L85"/>
    </sheetView>
  </sheetViews>
  <sheetFormatPr baseColWidth="10" defaultRowHeight="15" x14ac:dyDescent="0.25"/>
  <cols>
    <col min="2" max="2" width="26.5703125" customWidth="1"/>
    <col min="3" max="3" width="14.5703125" customWidth="1"/>
    <col min="4" max="4" width="14.5703125" style="2" customWidth="1"/>
    <col min="5" max="6" width="14.5703125" customWidth="1"/>
    <col min="12" max="12" width="11.5703125" style="2"/>
    <col min="15" max="15" width="7" customWidth="1"/>
  </cols>
  <sheetData>
    <row r="2" spans="2:13" ht="21" x14ac:dyDescent="0.35">
      <c r="B2" s="88" t="s">
        <v>54</v>
      </c>
      <c r="L2" s="2" t="s">
        <v>1</v>
      </c>
      <c r="M2">
        <v>1200</v>
      </c>
    </row>
    <row r="3" spans="2:13" x14ac:dyDescent="0.25">
      <c r="L3" s="2" t="s">
        <v>2</v>
      </c>
      <c r="M3">
        <v>800</v>
      </c>
    </row>
    <row r="4" spans="2:13" ht="15.75" x14ac:dyDescent="0.25">
      <c r="B4" s="3" t="s">
        <v>3</v>
      </c>
      <c r="L4" s="2" t="s">
        <v>4</v>
      </c>
    </row>
    <row r="5" spans="2:13" x14ac:dyDescent="0.25">
      <c r="L5" s="2" t="s">
        <v>5</v>
      </c>
      <c r="M5">
        <v>3</v>
      </c>
    </row>
    <row r="6" spans="2:13" x14ac:dyDescent="0.25">
      <c r="D6" s="2" t="s">
        <v>6</v>
      </c>
      <c r="E6">
        <f>M18+M16*M17</f>
        <v>1430</v>
      </c>
      <c r="L6" s="2" t="s">
        <v>7</v>
      </c>
      <c r="M6">
        <v>100</v>
      </c>
    </row>
    <row r="7" spans="2:13" x14ac:dyDescent="0.25">
      <c r="D7" s="2" t="s">
        <v>8</v>
      </c>
      <c r="E7">
        <f>M21+(M19*M20*M17)</f>
        <v>399</v>
      </c>
      <c r="L7" s="2" t="s">
        <v>9</v>
      </c>
      <c r="M7">
        <v>2700</v>
      </c>
    </row>
    <row r="8" spans="2:13" x14ac:dyDescent="0.25">
      <c r="L8" s="2" t="s">
        <v>10</v>
      </c>
      <c r="M8">
        <v>116</v>
      </c>
    </row>
    <row r="9" spans="2:13" ht="15.75" x14ac:dyDescent="0.25">
      <c r="B9" s="3" t="s">
        <v>11</v>
      </c>
      <c r="L9" s="2" t="s">
        <v>12</v>
      </c>
      <c r="M9">
        <v>100</v>
      </c>
    </row>
    <row r="10" spans="2:13" x14ac:dyDescent="0.25">
      <c r="L10" s="2" t="s">
        <v>13</v>
      </c>
      <c r="M10">
        <v>75</v>
      </c>
    </row>
    <row r="11" spans="2:13" x14ac:dyDescent="0.25">
      <c r="D11" s="2" t="s">
        <v>14</v>
      </c>
      <c r="E11">
        <f>M5*(M3+M6)</f>
        <v>2700</v>
      </c>
      <c r="L11" s="2" t="s">
        <v>15</v>
      </c>
      <c r="M11">
        <v>7000</v>
      </c>
    </row>
    <row r="12" spans="2:13" x14ac:dyDescent="0.25">
      <c r="D12" s="2" t="s">
        <v>16</v>
      </c>
      <c r="E12">
        <f>M5*E7</f>
        <v>1197</v>
      </c>
      <c r="F12" t="s">
        <v>66</v>
      </c>
      <c r="G12" s="89">
        <f>E12*2</f>
        <v>2394</v>
      </c>
      <c r="L12" s="2" t="s">
        <v>17</v>
      </c>
      <c r="M12">
        <v>1000</v>
      </c>
    </row>
    <row r="13" spans="2:13" x14ac:dyDescent="0.25">
      <c r="D13" s="2" t="s">
        <v>18</v>
      </c>
      <c r="E13" s="93" t="s">
        <v>186</v>
      </c>
      <c r="G13" s="4"/>
      <c r="L13" s="2" t="s">
        <v>19</v>
      </c>
      <c r="M13">
        <v>100</v>
      </c>
    </row>
    <row r="14" spans="2:13" x14ac:dyDescent="0.25">
      <c r="L14" s="2" t="s">
        <v>20</v>
      </c>
      <c r="M14">
        <v>60000</v>
      </c>
    </row>
    <row r="15" spans="2:13" ht="15.75" x14ac:dyDescent="0.25">
      <c r="B15" s="3" t="s">
        <v>21</v>
      </c>
    </row>
    <row r="16" spans="2:13" x14ac:dyDescent="0.25">
      <c r="L16" s="2" t="s">
        <v>55</v>
      </c>
      <c r="M16">
        <v>320</v>
      </c>
    </row>
    <row r="17" spans="2:13" x14ac:dyDescent="0.25">
      <c r="D17" s="2" t="s">
        <v>22</v>
      </c>
      <c r="E17">
        <f>E6+M9</f>
        <v>1530</v>
      </c>
      <c r="L17" s="2" t="s">
        <v>56</v>
      </c>
      <c r="M17">
        <v>4</v>
      </c>
    </row>
    <row r="18" spans="2:13" x14ac:dyDescent="0.25">
      <c r="D18" s="2" t="s">
        <v>23</v>
      </c>
      <c r="E18">
        <f>ROUNDUP(E17/M10,0)*M10</f>
        <v>1575</v>
      </c>
      <c r="L18" s="2" t="s">
        <v>57</v>
      </c>
      <c r="M18">
        <v>150</v>
      </c>
    </row>
    <row r="19" spans="2:13" x14ac:dyDescent="0.25">
      <c r="L19" s="2" t="s">
        <v>58</v>
      </c>
      <c r="M19">
        <v>12</v>
      </c>
    </row>
    <row r="20" spans="2:13" x14ac:dyDescent="0.25">
      <c r="D20" s="2" t="s">
        <v>24</v>
      </c>
      <c r="E20">
        <f>E17+M8</f>
        <v>1646</v>
      </c>
      <c r="L20" s="2" t="s">
        <v>59</v>
      </c>
      <c r="M20">
        <v>8</v>
      </c>
    </row>
    <row r="21" spans="2:13" x14ac:dyDescent="0.25">
      <c r="D21" s="2" t="s">
        <v>23</v>
      </c>
      <c r="E21">
        <f>ROUNDUP(E20/M10,0)*M10</f>
        <v>1650</v>
      </c>
      <c r="L21" s="2" t="s">
        <v>60</v>
      </c>
      <c r="M21">
        <v>15</v>
      </c>
    </row>
    <row r="23" spans="2:13" ht="15.75" x14ac:dyDescent="0.25">
      <c r="B23" s="3" t="s">
        <v>25</v>
      </c>
    </row>
    <row r="24" spans="2:13" x14ac:dyDescent="0.25">
      <c r="L24" s="2" t="s">
        <v>61</v>
      </c>
      <c r="M24">
        <v>32500</v>
      </c>
    </row>
    <row r="25" spans="2:13" x14ac:dyDescent="0.25">
      <c r="D25" s="2" t="s">
        <v>26</v>
      </c>
      <c r="E25">
        <v>1</v>
      </c>
    </row>
    <row r="26" spans="2:13" x14ac:dyDescent="0.25">
      <c r="D26" s="2" t="s">
        <v>27</v>
      </c>
      <c r="E26">
        <f>ROUNDDOWN((M11-E18)/E21,0)</f>
        <v>3</v>
      </c>
      <c r="L26" s="2" t="s">
        <v>62</v>
      </c>
      <c r="M26">
        <f>E39+(2*M9)</f>
        <v>1300</v>
      </c>
    </row>
    <row r="27" spans="2:13" x14ac:dyDescent="0.25">
      <c r="D27" s="2" t="s">
        <v>28</v>
      </c>
      <c r="E27">
        <f>E25+E26</f>
        <v>4</v>
      </c>
      <c r="L27" s="2" t="s">
        <v>63</v>
      </c>
      <c r="M27">
        <f>(E39*2)+(M9*3)</f>
        <v>2500</v>
      </c>
    </row>
    <row r="28" spans="2:13" x14ac:dyDescent="0.25">
      <c r="L28" s="2" t="s">
        <v>64</v>
      </c>
      <c r="M28">
        <v>2897</v>
      </c>
    </row>
    <row r="29" spans="2:13" ht="15.75" x14ac:dyDescent="0.25">
      <c r="B29" s="3" t="s">
        <v>29</v>
      </c>
    </row>
    <row r="31" spans="2:13" x14ac:dyDescent="0.25">
      <c r="D31" s="2" t="s">
        <v>30</v>
      </c>
      <c r="E31">
        <f>E25*E18+E26*E21-E21+M8+M12</f>
        <v>5991</v>
      </c>
    </row>
    <row r="32" spans="2:13" x14ac:dyDescent="0.25">
      <c r="D32" s="2" t="s">
        <v>18</v>
      </c>
      <c r="E32" s="92" t="s">
        <v>111</v>
      </c>
      <c r="F32" s="4"/>
    </row>
    <row r="34" spans="2:7" x14ac:dyDescent="0.25">
      <c r="D34" s="2" t="s">
        <v>31</v>
      </c>
      <c r="E34">
        <f>E31-M12</f>
        <v>4991</v>
      </c>
    </row>
    <row r="35" spans="2:7" x14ac:dyDescent="0.25">
      <c r="D35" s="2" t="s">
        <v>18</v>
      </c>
      <c r="E35" s="92" t="s">
        <v>109</v>
      </c>
      <c r="F35" s="4"/>
    </row>
    <row r="37" spans="2:7" x14ac:dyDescent="0.25">
      <c r="D37" s="2" t="s">
        <v>32</v>
      </c>
      <c r="E37">
        <f>E26*E12</f>
        <v>3591</v>
      </c>
      <c r="F37" t="s">
        <v>66</v>
      </c>
      <c r="G37" s="90">
        <f>E37*2</f>
        <v>7182</v>
      </c>
    </row>
    <row r="39" spans="2:7" x14ac:dyDescent="0.25">
      <c r="D39" s="2" t="s">
        <v>33</v>
      </c>
      <c r="E39">
        <v>1100</v>
      </c>
    </row>
    <row r="42" spans="2:7" ht="15.75" x14ac:dyDescent="0.25">
      <c r="B42" s="3" t="s">
        <v>34</v>
      </c>
    </row>
    <row r="44" spans="2:7" x14ac:dyDescent="0.25">
      <c r="D44" s="2" t="s">
        <v>35</v>
      </c>
      <c r="E44">
        <f>ROUNDDOWN((M14-M13)/(M7+M13),0)</f>
        <v>21</v>
      </c>
    </row>
    <row r="45" spans="2:7" x14ac:dyDescent="0.25">
      <c r="D45" s="2" t="s">
        <v>36</v>
      </c>
      <c r="E45">
        <f>E44*(M7+M13)+M13</f>
        <v>58900</v>
      </c>
    </row>
    <row r="46" spans="2:7" x14ac:dyDescent="0.25">
      <c r="D46" s="2" t="s">
        <v>65</v>
      </c>
      <c r="E46">
        <f>E51*M26+E54*M27+(E51+E54-1)*M28</f>
        <v>32482</v>
      </c>
    </row>
    <row r="49" spans="2:6" x14ac:dyDescent="0.25">
      <c r="B49" t="s">
        <v>219</v>
      </c>
    </row>
    <row r="51" spans="2:6" x14ac:dyDescent="0.25">
      <c r="D51" s="2" t="s">
        <v>37</v>
      </c>
      <c r="E51">
        <v>2</v>
      </c>
    </row>
    <row r="52" spans="2:6" x14ac:dyDescent="0.25">
      <c r="D52" s="2" t="s">
        <v>38</v>
      </c>
      <c r="E52">
        <f>E44*E27*M5</f>
        <v>252</v>
      </c>
    </row>
    <row r="54" spans="2:6" x14ac:dyDescent="0.25">
      <c r="D54" s="2" t="s">
        <v>39</v>
      </c>
      <c r="E54">
        <f>ROUNDDOWN((M24-(M26+M28))/(M27+M28),0)</f>
        <v>5</v>
      </c>
    </row>
    <row r="55" spans="2:6" x14ac:dyDescent="0.25">
      <c r="D55" s="2" t="s">
        <v>40</v>
      </c>
      <c r="E55">
        <f>E52*2</f>
        <v>504</v>
      </c>
    </row>
    <row r="57" spans="2:6" x14ac:dyDescent="0.25">
      <c r="D57" s="2" t="s">
        <v>41</v>
      </c>
      <c r="E57" s="91">
        <f>E51*E52+E54*E55</f>
        <v>3024</v>
      </c>
      <c r="F57" t="s">
        <v>42</v>
      </c>
    </row>
    <row r="60" spans="2:6" ht="15.75" x14ac:dyDescent="0.25">
      <c r="B60" s="3" t="s">
        <v>43</v>
      </c>
    </row>
    <row r="63" spans="2:6" ht="15.75" x14ac:dyDescent="0.25">
      <c r="B63" s="5" t="s">
        <v>44</v>
      </c>
      <c r="C63" s="5" t="s">
        <v>45</v>
      </c>
      <c r="D63" s="5" t="s">
        <v>46</v>
      </c>
      <c r="E63" s="5" t="s">
        <v>47</v>
      </c>
      <c r="F63" s="5" t="s">
        <v>48</v>
      </c>
    </row>
    <row r="64" spans="2:6" x14ac:dyDescent="0.25">
      <c r="B64" s="6" t="s">
        <v>49</v>
      </c>
      <c r="C64" s="7" t="s">
        <v>186</v>
      </c>
      <c r="D64" s="7">
        <f>(E51+(E54*2))*E44*E26</f>
        <v>756</v>
      </c>
      <c r="E64" s="8">
        <v>67</v>
      </c>
      <c r="F64" s="8">
        <f>E64*D64</f>
        <v>50652</v>
      </c>
    </row>
    <row r="65" spans="2:6" x14ac:dyDescent="0.25">
      <c r="B65" s="6" t="s">
        <v>240</v>
      </c>
      <c r="C65" s="7" t="s">
        <v>111</v>
      </c>
      <c r="D65" s="7">
        <f>E51*2+E54*4</f>
        <v>24</v>
      </c>
      <c r="E65" s="8">
        <v>114</v>
      </c>
      <c r="F65" s="8">
        <f t="shared" ref="F65:F69" si="0">E65*D65</f>
        <v>2736</v>
      </c>
    </row>
    <row r="66" spans="2:6" x14ac:dyDescent="0.25">
      <c r="B66" s="6" t="s">
        <v>50</v>
      </c>
      <c r="C66" s="7" t="s">
        <v>109</v>
      </c>
      <c r="D66" s="7">
        <f>((E51+(E54*2))*(E44+1))-D65</f>
        <v>240</v>
      </c>
      <c r="E66" s="8">
        <v>93</v>
      </c>
      <c r="F66" s="8">
        <f t="shared" si="0"/>
        <v>22320</v>
      </c>
    </row>
    <row r="67" spans="2:6" x14ac:dyDescent="0.25">
      <c r="B67" s="6" t="s">
        <v>51</v>
      </c>
      <c r="C67" s="7" t="s">
        <v>208</v>
      </c>
      <c r="D67" s="7">
        <f>D66</f>
        <v>240</v>
      </c>
      <c r="E67" s="8">
        <v>31</v>
      </c>
      <c r="F67" s="8">
        <f t="shared" si="0"/>
        <v>7440</v>
      </c>
    </row>
    <row r="68" spans="2:6" x14ac:dyDescent="0.25">
      <c r="B68" s="6" t="s">
        <v>52</v>
      </c>
      <c r="C68" s="7" t="s">
        <v>206</v>
      </c>
      <c r="D68" s="7">
        <f>D65</f>
        <v>24</v>
      </c>
      <c r="E68" s="8">
        <v>38</v>
      </c>
      <c r="F68" s="8">
        <f t="shared" si="0"/>
        <v>912</v>
      </c>
    </row>
    <row r="69" spans="2:6" x14ac:dyDescent="0.25">
      <c r="B69" s="6" t="s">
        <v>53</v>
      </c>
      <c r="C69" s="7"/>
      <c r="D69" s="7">
        <f>E57/M5</f>
        <v>1008</v>
      </c>
      <c r="E69" s="80">
        <v>21.05</v>
      </c>
      <c r="F69" s="8">
        <f t="shared" si="0"/>
        <v>21218.400000000001</v>
      </c>
    </row>
    <row r="70" spans="2:6" x14ac:dyDescent="0.25">
      <c r="F70" s="81">
        <f>SUM(F64:F69)</f>
        <v>105278.39999999999</v>
      </c>
    </row>
  </sheetData>
  <pageMargins left="0.31496062992125984" right="0.31496062992125984" top="1.7322834645669292" bottom="0.74803149606299213" header="0.31496062992125984" footer="0.31496062992125984"/>
  <pageSetup paperSize="9" scale="49" orientation="portrait" cellComments="asDisplayed" r:id="rId1"/>
  <headerFooter>
    <oddHeader>&amp;L&amp;G&amp;C&amp;10EPCF 2 TSMEL
Corrigé Production 1 PRO-LOG
Calculs&amp;R&amp;10P_17117_12A1</oddHeader>
    <oddFooter>&amp;LDPSO / PEFS&amp;C&amp;P&amp;RFEVRIER 2024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G69"/>
  <sheetViews>
    <sheetView showGridLines="0" view="pageLayout" topLeftCell="A42" zoomScaleNormal="100" workbookViewId="0">
      <selection activeCell="BL37" sqref="BL37"/>
    </sheetView>
  </sheetViews>
  <sheetFormatPr baseColWidth="10" defaultColWidth="1.140625" defaultRowHeight="6" customHeight="1" x14ac:dyDescent="0.25"/>
  <cols>
    <col min="1" max="1" width="8.85546875" customWidth="1"/>
    <col min="2" max="2" width="2" customWidth="1"/>
  </cols>
  <sheetData>
    <row r="2" spans="5:59" ht="6" customHeight="1" thickBot="1" x14ac:dyDescent="0.3"/>
    <row r="3" spans="5:59" ht="6" customHeight="1" x14ac:dyDescent="0.25">
      <c r="E3" s="121" t="s">
        <v>210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 t="s">
        <v>0</v>
      </c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7"/>
      <c r="AX3" s="106" t="s">
        <v>216</v>
      </c>
      <c r="AY3" s="107"/>
      <c r="AZ3" s="107"/>
      <c r="BA3" s="107"/>
      <c r="BB3" s="107"/>
      <c r="BC3" s="107"/>
      <c r="BD3" s="107"/>
      <c r="BE3" s="107"/>
      <c r="BF3" s="108"/>
    </row>
    <row r="4" spans="5:59" ht="6" customHeight="1" x14ac:dyDescent="0.25">
      <c r="E4" s="12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8"/>
      <c r="AX4" s="109"/>
      <c r="AY4" s="110"/>
      <c r="AZ4" s="110"/>
      <c r="BA4" s="110"/>
      <c r="BB4" s="110"/>
      <c r="BC4" s="110"/>
      <c r="BD4" s="110"/>
      <c r="BE4" s="110"/>
      <c r="BF4" s="111"/>
      <c r="BG4" s="1"/>
    </row>
    <row r="5" spans="5:59" ht="6" customHeight="1" x14ac:dyDescent="0.25">
      <c r="E5" s="123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8"/>
      <c r="AX5" s="109"/>
      <c r="AY5" s="110"/>
      <c r="AZ5" s="110"/>
      <c r="BA5" s="110"/>
      <c r="BB5" s="110"/>
      <c r="BC5" s="110"/>
      <c r="BD5" s="110"/>
      <c r="BE5" s="110"/>
      <c r="BF5" s="111"/>
    </row>
    <row r="6" spans="5:59" ht="6" customHeight="1" x14ac:dyDescent="0.25">
      <c r="E6" s="123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8"/>
      <c r="AX6" s="109"/>
      <c r="AY6" s="110"/>
      <c r="AZ6" s="110"/>
      <c r="BA6" s="110"/>
      <c r="BB6" s="110"/>
      <c r="BC6" s="110"/>
      <c r="BD6" s="110"/>
      <c r="BE6" s="110"/>
      <c r="BF6" s="111"/>
      <c r="BG6" s="1"/>
    </row>
    <row r="7" spans="5:59" ht="6" customHeight="1" x14ac:dyDescent="0.25">
      <c r="E7" s="125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9"/>
      <c r="AX7" s="109"/>
      <c r="AY7" s="110"/>
      <c r="AZ7" s="110"/>
      <c r="BA7" s="110"/>
      <c r="BB7" s="110"/>
      <c r="BC7" s="110"/>
      <c r="BD7" s="110"/>
      <c r="BE7" s="110"/>
      <c r="BF7" s="111"/>
    </row>
    <row r="8" spans="5:59" ht="6" customHeight="1" x14ac:dyDescent="0.25">
      <c r="E8" s="130" t="s">
        <v>211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2"/>
      <c r="AX8" s="109"/>
      <c r="AY8" s="110"/>
      <c r="AZ8" s="110"/>
      <c r="BA8" s="110"/>
      <c r="BB8" s="110"/>
      <c r="BC8" s="110"/>
      <c r="BD8" s="110"/>
      <c r="BE8" s="110"/>
      <c r="BF8" s="111"/>
      <c r="BG8" s="1"/>
    </row>
    <row r="9" spans="5:59" ht="6" customHeight="1" x14ac:dyDescent="0.25">
      <c r="E9" s="133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5"/>
      <c r="AX9" s="109"/>
      <c r="AY9" s="110"/>
      <c r="AZ9" s="110"/>
      <c r="BA9" s="110"/>
      <c r="BB9" s="110"/>
      <c r="BC9" s="110"/>
      <c r="BD9" s="110"/>
      <c r="BE9" s="110"/>
      <c r="BF9" s="111"/>
    </row>
    <row r="10" spans="5:59" ht="6" customHeight="1" x14ac:dyDescent="0.25">
      <c r="E10" s="133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5"/>
      <c r="AX10" s="109"/>
      <c r="AY10" s="110"/>
      <c r="AZ10" s="110"/>
      <c r="BA10" s="110"/>
      <c r="BB10" s="110"/>
      <c r="BC10" s="110"/>
      <c r="BD10" s="110"/>
      <c r="BE10" s="110"/>
      <c r="BF10" s="111"/>
      <c r="BG10" s="1"/>
    </row>
    <row r="11" spans="5:59" ht="6" customHeight="1" x14ac:dyDescent="0.25">
      <c r="E11" s="133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5"/>
      <c r="AX11" s="109"/>
      <c r="AY11" s="110"/>
      <c r="AZ11" s="110"/>
      <c r="BA11" s="110"/>
      <c r="BB11" s="110"/>
      <c r="BC11" s="110"/>
      <c r="BD11" s="110"/>
      <c r="BE11" s="110"/>
      <c r="BF11" s="111"/>
    </row>
    <row r="12" spans="5:59" ht="6" customHeight="1" x14ac:dyDescent="0.25">
      <c r="E12" s="133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5"/>
      <c r="AX12" s="109"/>
      <c r="AY12" s="110"/>
      <c r="AZ12" s="110"/>
      <c r="BA12" s="110"/>
      <c r="BB12" s="110"/>
      <c r="BC12" s="110"/>
      <c r="BD12" s="110"/>
      <c r="BE12" s="110"/>
      <c r="BF12" s="111"/>
      <c r="BG12" s="1"/>
    </row>
    <row r="13" spans="5:59" ht="6" customHeight="1" x14ac:dyDescent="0.25">
      <c r="E13" s="133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5"/>
      <c r="AX13" s="109"/>
      <c r="AY13" s="110"/>
      <c r="AZ13" s="110"/>
      <c r="BA13" s="110"/>
      <c r="BB13" s="110"/>
      <c r="BC13" s="110"/>
      <c r="BD13" s="110"/>
      <c r="BE13" s="110"/>
      <c r="BF13" s="111"/>
    </row>
    <row r="14" spans="5:59" ht="6" customHeight="1" x14ac:dyDescent="0.25">
      <c r="E14" s="133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5"/>
      <c r="AX14" s="109"/>
      <c r="AY14" s="110"/>
      <c r="AZ14" s="110"/>
      <c r="BA14" s="110"/>
      <c r="BB14" s="110"/>
      <c r="BC14" s="110"/>
      <c r="BD14" s="110"/>
      <c r="BE14" s="110"/>
      <c r="BF14" s="111"/>
      <c r="BG14" s="1"/>
    </row>
    <row r="15" spans="5:59" ht="6" customHeight="1" x14ac:dyDescent="0.25">
      <c r="E15" s="13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5"/>
      <c r="AX15" s="109"/>
      <c r="AY15" s="110"/>
      <c r="AZ15" s="110"/>
      <c r="BA15" s="110"/>
      <c r="BB15" s="110"/>
      <c r="BC15" s="110"/>
      <c r="BD15" s="110"/>
      <c r="BE15" s="110"/>
      <c r="BF15" s="111"/>
    </row>
    <row r="16" spans="5:59" ht="6" customHeight="1" x14ac:dyDescent="0.25">
      <c r="E16" s="133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5"/>
      <c r="AX16" s="109"/>
      <c r="AY16" s="110"/>
      <c r="AZ16" s="110"/>
      <c r="BA16" s="110"/>
      <c r="BB16" s="110"/>
      <c r="BC16" s="110"/>
      <c r="BD16" s="110"/>
      <c r="BE16" s="110"/>
      <c r="BF16" s="111"/>
      <c r="BG16" s="1"/>
    </row>
    <row r="17" spans="5:59" ht="6" customHeight="1" x14ac:dyDescent="0.25"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5"/>
      <c r="AX17" s="109"/>
      <c r="AY17" s="110"/>
      <c r="AZ17" s="110"/>
      <c r="BA17" s="110"/>
      <c r="BB17" s="110"/>
      <c r="BC17" s="110"/>
      <c r="BD17" s="110"/>
      <c r="BE17" s="110"/>
      <c r="BF17" s="111"/>
    </row>
    <row r="18" spans="5:59" ht="6" customHeight="1" x14ac:dyDescent="0.25"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5"/>
      <c r="AX18" s="109"/>
      <c r="AY18" s="110"/>
      <c r="AZ18" s="110"/>
      <c r="BA18" s="110"/>
      <c r="BB18" s="110"/>
      <c r="BC18" s="110"/>
      <c r="BD18" s="110"/>
      <c r="BE18" s="110"/>
      <c r="BF18" s="111"/>
      <c r="BG18" s="1"/>
    </row>
    <row r="19" spans="5:59" ht="6" customHeight="1" x14ac:dyDescent="0.25">
      <c r="E19" s="133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5"/>
      <c r="AX19" s="109"/>
      <c r="AY19" s="110"/>
      <c r="AZ19" s="110"/>
      <c r="BA19" s="110"/>
      <c r="BB19" s="110"/>
      <c r="BC19" s="110"/>
      <c r="BD19" s="110"/>
      <c r="BE19" s="110"/>
      <c r="BF19" s="111"/>
    </row>
    <row r="20" spans="5:59" ht="6" customHeight="1" x14ac:dyDescent="0.25">
      <c r="E20" s="133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5"/>
      <c r="AX20" s="109"/>
      <c r="AY20" s="110"/>
      <c r="AZ20" s="110"/>
      <c r="BA20" s="110"/>
      <c r="BB20" s="110"/>
      <c r="BC20" s="110"/>
      <c r="BD20" s="110"/>
      <c r="BE20" s="110"/>
      <c r="BF20" s="111"/>
      <c r="BG20" s="1"/>
    </row>
    <row r="21" spans="5:59" ht="6" customHeight="1" x14ac:dyDescent="0.25"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5"/>
      <c r="AX21" s="109"/>
      <c r="AY21" s="110"/>
      <c r="AZ21" s="110"/>
      <c r="BA21" s="110"/>
      <c r="BB21" s="110"/>
      <c r="BC21" s="110"/>
      <c r="BD21" s="110"/>
      <c r="BE21" s="110"/>
      <c r="BF21" s="111"/>
    </row>
    <row r="22" spans="5:59" ht="6" customHeight="1" x14ac:dyDescent="0.25">
      <c r="E22" s="133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5"/>
      <c r="AX22" s="109"/>
      <c r="AY22" s="110"/>
      <c r="AZ22" s="110"/>
      <c r="BA22" s="110"/>
      <c r="BB22" s="110"/>
      <c r="BC22" s="110"/>
      <c r="BD22" s="110"/>
      <c r="BE22" s="110"/>
      <c r="BF22" s="111"/>
      <c r="BG22" s="1"/>
    </row>
    <row r="23" spans="5:59" ht="6" customHeight="1" x14ac:dyDescent="0.25">
      <c r="E23" s="133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5"/>
      <c r="AX23" s="109"/>
      <c r="AY23" s="110"/>
      <c r="AZ23" s="110"/>
      <c r="BA23" s="110"/>
      <c r="BB23" s="110"/>
      <c r="BC23" s="110"/>
      <c r="BD23" s="110"/>
      <c r="BE23" s="110"/>
      <c r="BF23" s="111"/>
    </row>
    <row r="24" spans="5:59" ht="6" customHeight="1" x14ac:dyDescent="0.25">
      <c r="E24" s="133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5"/>
      <c r="AX24" s="109"/>
      <c r="AY24" s="110"/>
      <c r="AZ24" s="110"/>
      <c r="BA24" s="110"/>
      <c r="BB24" s="110"/>
      <c r="BC24" s="110"/>
      <c r="BD24" s="110"/>
      <c r="BE24" s="110"/>
      <c r="BF24" s="111"/>
      <c r="BG24" s="1"/>
    </row>
    <row r="25" spans="5:59" ht="6" customHeight="1" x14ac:dyDescent="0.25">
      <c r="E25" s="133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5"/>
      <c r="AX25" s="109"/>
      <c r="AY25" s="110"/>
      <c r="AZ25" s="110"/>
      <c r="BA25" s="110"/>
      <c r="BB25" s="110"/>
      <c r="BC25" s="110"/>
      <c r="BD25" s="110"/>
      <c r="BE25" s="110"/>
      <c r="BF25" s="111"/>
    </row>
    <row r="26" spans="5:59" ht="6" customHeight="1" x14ac:dyDescent="0.25">
      <c r="E26" s="133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5"/>
      <c r="AX26" s="109"/>
      <c r="AY26" s="110"/>
      <c r="AZ26" s="110"/>
      <c r="BA26" s="110"/>
      <c r="BB26" s="110"/>
      <c r="BC26" s="110"/>
      <c r="BD26" s="110"/>
      <c r="BE26" s="110"/>
      <c r="BF26" s="111"/>
      <c r="BG26" s="1"/>
    </row>
    <row r="27" spans="5:59" ht="6" customHeight="1" x14ac:dyDescent="0.25">
      <c r="E27" s="133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5"/>
      <c r="AX27" s="109"/>
      <c r="AY27" s="110"/>
      <c r="AZ27" s="110"/>
      <c r="BA27" s="110"/>
      <c r="BB27" s="110"/>
      <c r="BC27" s="110"/>
      <c r="BD27" s="110"/>
      <c r="BE27" s="110"/>
      <c r="BF27" s="111"/>
    </row>
    <row r="28" spans="5:59" ht="6" customHeight="1" x14ac:dyDescent="0.25">
      <c r="E28" s="133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5"/>
      <c r="AX28" s="109"/>
      <c r="AY28" s="110"/>
      <c r="AZ28" s="110"/>
      <c r="BA28" s="110"/>
      <c r="BB28" s="110"/>
      <c r="BC28" s="110"/>
      <c r="BD28" s="110"/>
      <c r="BE28" s="110"/>
      <c r="BF28" s="111"/>
      <c r="BG28" s="1"/>
    </row>
    <row r="29" spans="5:59" ht="6" customHeight="1" x14ac:dyDescent="0.25">
      <c r="E29" s="13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5"/>
      <c r="AX29" s="109"/>
      <c r="AY29" s="110"/>
      <c r="AZ29" s="110"/>
      <c r="BA29" s="110"/>
      <c r="BB29" s="110"/>
      <c r="BC29" s="110"/>
      <c r="BD29" s="110"/>
      <c r="BE29" s="110"/>
      <c r="BF29" s="111"/>
    </row>
    <row r="30" spans="5:59" ht="6" customHeight="1" x14ac:dyDescent="0.25">
      <c r="E30" s="133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5"/>
      <c r="AX30" s="109"/>
      <c r="AY30" s="110"/>
      <c r="AZ30" s="110"/>
      <c r="BA30" s="110"/>
      <c r="BB30" s="110"/>
      <c r="BC30" s="110"/>
      <c r="BD30" s="110"/>
      <c r="BE30" s="110"/>
      <c r="BF30" s="111"/>
      <c r="BG30" s="1"/>
    </row>
    <row r="31" spans="5:59" ht="6" customHeight="1" x14ac:dyDescent="0.25">
      <c r="E31" s="133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5"/>
      <c r="AX31" s="109"/>
      <c r="AY31" s="110"/>
      <c r="AZ31" s="110"/>
      <c r="BA31" s="110"/>
      <c r="BB31" s="110"/>
      <c r="BC31" s="110"/>
      <c r="BD31" s="110"/>
      <c r="BE31" s="110"/>
      <c r="BF31" s="111"/>
    </row>
    <row r="32" spans="5:59" ht="6" customHeight="1" x14ac:dyDescent="0.25">
      <c r="E32" s="133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5"/>
      <c r="AX32" s="109"/>
      <c r="AY32" s="110"/>
      <c r="AZ32" s="110"/>
      <c r="BA32" s="110"/>
      <c r="BB32" s="110"/>
      <c r="BC32" s="110"/>
      <c r="BD32" s="110"/>
      <c r="BE32" s="110"/>
      <c r="BF32" s="111"/>
      <c r="BG32" s="1"/>
    </row>
    <row r="33" spans="2:59" ht="6" customHeight="1" x14ac:dyDescent="0.25">
      <c r="E33" s="133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5"/>
      <c r="AX33" s="109"/>
      <c r="AY33" s="110"/>
      <c r="AZ33" s="110"/>
      <c r="BA33" s="110"/>
      <c r="BB33" s="110"/>
      <c r="BC33" s="110"/>
      <c r="BD33" s="110"/>
      <c r="BE33" s="110"/>
      <c r="BF33" s="111"/>
    </row>
    <row r="34" spans="2:59" ht="6" customHeight="1" x14ac:dyDescent="0.25">
      <c r="E34" s="133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5"/>
      <c r="AX34" s="109"/>
      <c r="AY34" s="110"/>
      <c r="AZ34" s="110"/>
      <c r="BA34" s="110"/>
      <c r="BB34" s="110"/>
      <c r="BC34" s="110"/>
      <c r="BD34" s="110"/>
      <c r="BE34" s="110"/>
      <c r="BF34" s="111"/>
      <c r="BG34" s="1"/>
    </row>
    <row r="35" spans="2:59" ht="6" customHeight="1" x14ac:dyDescent="0.25">
      <c r="E35" s="133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5"/>
      <c r="AX35" s="109"/>
      <c r="AY35" s="110"/>
      <c r="AZ35" s="110"/>
      <c r="BA35" s="110"/>
      <c r="BB35" s="110"/>
      <c r="BC35" s="110"/>
      <c r="BD35" s="110"/>
      <c r="BE35" s="110"/>
      <c r="BF35" s="111"/>
    </row>
    <row r="36" spans="2:59" ht="6" customHeight="1" thickBot="1" x14ac:dyDescent="0.3">
      <c r="E36" s="136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8"/>
      <c r="AX36" s="109"/>
      <c r="AY36" s="110"/>
      <c r="AZ36" s="110"/>
      <c r="BA36" s="110"/>
      <c r="BB36" s="110"/>
      <c r="BC36" s="110"/>
      <c r="BD36" s="110"/>
      <c r="BE36" s="110"/>
      <c r="BF36" s="111"/>
      <c r="BG36" s="1"/>
    </row>
    <row r="37" spans="2:59" ht="6" customHeight="1" x14ac:dyDescent="0.25">
      <c r="B37" s="103" t="s">
        <v>217</v>
      </c>
      <c r="E37" s="115" t="s">
        <v>209</v>
      </c>
      <c r="F37" s="116"/>
      <c r="G37" s="117"/>
      <c r="H37" s="139" t="s">
        <v>212</v>
      </c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5"/>
      <c r="AX37" s="109"/>
      <c r="AY37" s="110"/>
      <c r="AZ37" s="110"/>
      <c r="BA37" s="110"/>
      <c r="BB37" s="110"/>
      <c r="BC37" s="110"/>
      <c r="BD37" s="110"/>
      <c r="BE37" s="110"/>
      <c r="BF37" s="111"/>
    </row>
    <row r="38" spans="2:59" ht="6" customHeight="1" x14ac:dyDescent="0.25">
      <c r="B38" s="103"/>
      <c r="E38" s="115"/>
      <c r="F38" s="116"/>
      <c r="G38" s="117"/>
      <c r="H38" s="140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5"/>
      <c r="AX38" s="109"/>
      <c r="AY38" s="110"/>
      <c r="AZ38" s="110"/>
      <c r="BA38" s="110"/>
      <c r="BB38" s="110"/>
      <c r="BC38" s="110"/>
      <c r="BD38" s="110"/>
      <c r="BE38" s="110"/>
      <c r="BF38" s="111"/>
      <c r="BG38" s="1"/>
    </row>
    <row r="39" spans="2:59" ht="6" customHeight="1" x14ac:dyDescent="0.25">
      <c r="B39" s="103"/>
      <c r="E39" s="115"/>
      <c r="F39" s="116"/>
      <c r="G39" s="117"/>
      <c r="H39" s="140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5"/>
      <c r="AX39" s="109"/>
      <c r="AY39" s="110"/>
      <c r="AZ39" s="110"/>
      <c r="BA39" s="110"/>
      <c r="BB39" s="110"/>
      <c r="BC39" s="110"/>
      <c r="BD39" s="110"/>
      <c r="BE39" s="110"/>
      <c r="BF39" s="111"/>
    </row>
    <row r="40" spans="2:59" ht="6" customHeight="1" x14ac:dyDescent="0.25">
      <c r="B40" s="103"/>
      <c r="E40" s="115"/>
      <c r="F40" s="116"/>
      <c r="G40" s="117"/>
      <c r="H40" s="140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5"/>
      <c r="AX40" s="109"/>
      <c r="AY40" s="110"/>
      <c r="AZ40" s="110"/>
      <c r="BA40" s="110"/>
      <c r="BB40" s="110"/>
      <c r="BC40" s="110"/>
      <c r="BD40" s="110"/>
      <c r="BE40" s="110"/>
      <c r="BF40" s="111"/>
      <c r="BG40" s="1"/>
    </row>
    <row r="41" spans="2:59" ht="6" customHeight="1" x14ac:dyDescent="0.25">
      <c r="B41" s="103"/>
      <c r="E41" s="115"/>
      <c r="F41" s="116"/>
      <c r="G41" s="117"/>
      <c r="H41" s="140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5"/>
      <c r="AX41" s="109"/>
      <c r="AY41" s="110"/>
      <c r="AZ41" s="110"/>
      <c r="BA41" s="110"/>
      <c r="BB41" s="110"/>
      <c r="BC41" s="110"/>
      <c r="BD41" s="110"/>
      <c r="BE41" s="110"/>
      <c r="BF41" s="111"/>
    </row>
    <row r="42" spans="2:59" ht="6" customHeight="1" x14ac:dyDescent="0.25">
      <c r="B42" s="103"/>
      <c r="E42" s="115"/>
      <c r="F42" s="116"/>
      <c r="G42" s="117"/>
      <c r="H42" s="140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5"/>
      <c r="AX42" s="109"/>
      <c r="AY42" s="110"/>
      <c r="AZ42" s="110"/>
      <c r="BA42" s="110"/>
      <c r="BB42" s="110"/>
      <c r="BC42" s="110"/>
      <c r="BD42" s="110"/>
      <c r="BE42" s="110"/>
      <c r="BF42" s="111"/>
      <c r="BG42" s="1"/>
    </row>
    <row r="43" spans="2:59" ht="6" customHeight="1" x14ac:dyDescent="0.25">
      <c r="B43" s="103"/>
      <c r="E43" s="115"/>
      <c r="F43" s="116"/>
      <c r="G43" s="117"/>
      <c r="H43" s="140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5"/>
      <c r="AX43" s="109"/>
      <c r="AY43" s="110"/>
      <c r="AZ43" s="110"/>
      <c r="BA43" s="110"/>
      <c r="BB43" s="110"/>
      <c r="BC43" s="110"/>
      <c r="BD43" s="110"/>
      <c r="BE43" s="110"/>
      <c r="BF43" s="111"/>
    </row>
    <row r="44" spans="2:59" ht="6" customHeight="1" x14ac:dyDescent="0.25">
      <c r="B44" s="103"/>
      <c r="E44" s="115"/>
      <c r="F44" s="116"/>
      <c r="G44" s="117"/>
      <c r="H44" s="140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5"/>
      <c r="AX44" s="109"/>
      <c r="AY44" s="110"/>
      <c r="AZ44" s="110"/>
      <c r="BA44" s="110"/>
      <c r="BB44" s="110"/>
      <c r="BC44" s="110"/>
      <c r="BD44" s="110"/>
      <c r="BE44" s="110"/>
      <c r="BF44" s="111"/>
      <c r="BG44" s="1"/>
    </row>
    <row r="45" spans="2:59" ht="6" customHeight="1" x14ac:dyDescent="0.25">
      <c r="B45" s="103"/>
      <c r="E45" s="115"/>
      <c r="F45" s="116"/>
      <c r="G45" s="117"/>
      <c r="H45" s="140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5"/>
      <c r="AX45" s="109"/>
      <c r="AY45" s="110"/>
      <c r="AZ45" s="110"/>
      <c r="BA45" s="110"/>
      <c r="BB45" s="110"/>
      <c r="BC45" s="110"/>
      <c r="BD45" s="110"/>
      <c r="BE45" s="110"/>
      <c r="BF45" s="111"/>
    </row>
    <row r="46" spans="2:59" ht="6" customHeight="1" x14ac:dyDescent="0.25">
      <c r="B46" s="103"/>
      <c r="E46" s="115"/>
      <c r="F46" s="116"/>
      <c r="G46" s="117"/>
      <c r="H46" s="140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5"/>
      <c r="AX46" s="109"/>
      <c r="AY46" s="110"/>
      <c r="AZ46" s="110"/>
      <c r="BA46" s="110"/>
      <c r="BB46" s="110"/>
      <c r="BC46" s="110"/>
      <c r="BD46" s="110"/>
      <c r="BE46" s="110"/>
      <c r="BF46" s="111"/>
      <c r="BG46" s="1"/>
    </row>
    <row r="47" spans="2:59" ht="6" customHeight="1" x14ac:dyDescent="0.25">
      <c r="B47" s="103"/>
      <c r="E47" s="115"/>
      <c r="F47" s="116"/>
      <c r="G47" s="117"/>
      <c r="H47" s="140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5"/>
      <c r="AX47" s="109"/>
      <c r="AY47" s="110"/>
      <c r="AZ47" s="110"/>
      <c r="BA47" s="110"/>
      <c r="BB47" s="110"/>
      <c r="BC47" s="110"/>
      <c r="BD47" s="110"/>
      <c r="BE47" s="110"/>
      <c r="BF47" s="111"/>
    </row>
    <row r="48" spans="2:59" ht="6" customHeight="1" x14ac:dyDescent="0.25">
      <c r="B48" s="103"/>
      <c r="E48" s="115"/>
      <c r="F48" s="116"/>
      <c r="G48" s="117"/>
      <c r="H48" s="140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5"/>
      <c r="AX48" s="109"/>
      <c r="AY48" s="110"/>
      <c r="AZ48" s="110"/>
      <c r="BA48" s="110"/>
      <c r="BB48" s="110"/>
      <c r="BC48" s="110"/>
      <c r="BD48" s="110"/>
      <c r="BE48" s="110"/>
      <c r="BF48" s="111"/>
      <c r="BG48" s="1"/>
    </row>
    <row r="49" spans="2:59" ht="6" customHeight="1" x14ac:dyDescent="0.25">
      <c r="B49" s="103"/>
      <c r="E49" s="115"/>
      <c r="F49" s="116"/>
      <c r="G49" s="117"/>
      <c r="H49" s="140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5"/>
      <c r="AX49" s="109"/>
      <c r="AY49" s="110"/>
      <c r="AZ49" s="110"/>
      <c r="BA49" s="110"/>
      <c r="BB49" s="110"/>
      <c r="BC49" s="110"/>
      <c r="BD49" s="110"/>
      <c r="BE49" s="110"/>
      <c r="BF49" s="111"/>
    </row>
    <row r="50" spans="2:59" ht="6" customHeight="1" x14ac:dyDescent="0.25">
      <c r="B50" s="103"/>
      <c r="E50" s="115"/>
      <c r="F50" s="116"/>
      <c r="G50" s="117"/>
      <c r="H50" s="140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5"/>
      <c r="AX50" s="109"/>
      <c r="AY50" s="110"/>
      <c r="AZ50" s="110"/>
      <c r="BA50" s="110"/>
      <c r="BB50" s="110"/>
      <c r="BC50" s="110"/>
      <c r="BD50" s="110"/>
      <c r="BE50" s="110"/>
      <c r="BF50" s="111"/>
      <c r="BG50" s="1"/>
    </row>
    <row r="51" spans="2:59" ht="6" customHeight="1" x14ac:dyDescent="0.25">
      <c r="B51" s="103"/>
      <c r="E51" s="115"/>
      <c r="F51" s="116"/>
      <c r="G51" s="117"/>
      <c r="H51" s="140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5"/>
      <c r="AX51" s="109"/>
      <c r="AY51" s="110"/>
      <c r="AZ51" s="110"/>
      <c r="BA51" s="110"/>
      <c r="BB51" s="110"/>
      <c r="BC51" s="110"/>
      <c r="BD51" s="110"/>
      <c r="BE51" s="110"/>
      <c r="BF51" s="111"/>
    </row>
    <row r="52" spans="2:59" ht="6" customHeight="1" x14ac:dyDescent="0.25">
      <c r="B52" s="103"/>
      <c r="E52" s="115"/>
      <c r="F52" s="116"/>
      <c r="G52" s="117"/>
      <c r="H52" s="140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5"/>
      <c r="AX52" s="109"/>
      <c r="AY52" s="110"/>
      <c r="AZ52" s="110"/>
      <c r="BA52" s="110"/>
      <c r="BB52" s="110"/>
      <c r="BC52" s="110"/>
      <c r="BD52" s="110"/>
      <c r="BE52" s="110"/>
      <c r="BF52" s="111"/>
      <c r="BG52" s="1"/>
    </row>
    <row r="53" spans="2:59" ht="6" customHeight="1" x14ac:dyDescent="0.25">
      <c r="B53" s="103"/>
      <c r="E53" s="115"/>
      <c r="F53" s="116"/>
      <c r="G53" s="117"/>
      <c r="H53" s="140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5"/>
      <c r="AX53" s="109"/>
      <c r="AY53" s="110"/>
      <c r="AZ53" s="110"/>
      <c r="BA53" s="110"/>
      <c r="BB53" s="110"/>
      <c r="BC53" s="110"/>
      <c r="BD53" s="110"/>
      <c r="BE53" s="110"/>
      <c r="BF53" s="111"/>
    </row>
    <row r="54" spans="2:59" ht="6" customHeight="1" x14ac:dyDescent="0.25">
      <c r="B54" s="103"/>
      <c r="E54" s="115"/>
      <c r="F54" s="116"/>
      <c r="G54" s="117"/>
      <c r="H54" s="140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5"/>
      <c r="AX54" s="109"/>
      <c r="AY54" s="110"/>
      <c r="AZ54" s="110"/>
      <c r="BA54" s="110"/>
      <c r="BB54" s="110"/>
      <c r="BC54" s="110"/>
      <c r="BD54" s="110"/>
      <c r="BE54" s="110"/>
      <c r="BF54" s="111"/>
      <c r="BG54" s="1"/>
    </row>
    <row r="55" spans="2:59" ht="6" customHeight="1" x14ac:dyDescent="0.25">
      <c r="B55" s="103"/>
      <c r="E55" s="115"/>
      <c r="F55" s="116"/>
      <c r="G55" s="117"/>
      <c r="H55" s="140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5"/>
      <c r="AX55" s="109"/>
      <c r="AY55" s="110"/>
      <c r="AZ55" s="110"/>
      <c r="BA55" s="110"/>
      <c r="BB55" s="110"/>
      <c r="BC55" s="110"/>
      <c r="BD55" s="110"/>
      <c r="BE55" s="110"/>
      <c r="BF55" s="111"/>
    </row>
    <row r="56" spans="2:59" ht="6" customHeight="1" x14ac:dyDescent="0.25">
      <c r="B56" s="103"/>
      <c r="E56" s="115"/>
      <c r="F56" s="116"/>
      <c r="G56" s="117"/>
      <c r="H56" s="140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5"/>
      <c r="AX56" s="109"/>
      <c r="AY56" s="110"/>
      <c r="AZ56" s="110"/>
      <c r="BA56" s="110"/>
      <c r="BB56" s="110"/>
      <c r="BC56" s="110"/>
      <c r="BD56" s="110"/>
      <c r="BE56" s="110"/>
      <c r="BF56" s="111"/>
      <c r="BG56" s="1"/>
    </row>
    <row r="57" spans="2:59" ht="6" customHeight="1" x14ac:dyDescent="0.25">
      <c r="B57" s="103"/>
      <c r="E57" s="115"/>
      <c r="F57" s="116"/>
      <c r="G57" s="117"/>
      <c r="H57" s="140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5"/>
      <c r="AX57" s="109"/>
      <c r="AY57" s="110"/>
      <c r="AZ57" s="110"/>
      <c r="BA57" s="110"/>
      <c r="BB57" s="110"/>
      <c r="BC57" s="110"/>
      <c r="BD57" s="110"/>
      <c r="BE57" s="110"/>
      <c r="BF57" s="111"/>
    </row>
    <row r="58" spans="2:59" ht="6" customHeight="1" x14ac:dyDescent="0.25">
      <c r="B58" s="103"/>
      <c r="E58" s="115"/>
      <c r="F58" s="116"/>
      <c r="G58" s="117"/>
      <c r="H58" s="140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5"/>
      <c r="AX58" s="109"/>
      <c r="AY58" s="110"/>
      <c r="AZ58" s="110"/>
      <c r="BA58" s="110"/>
      <c r="BB58" s="110"/>
      <c r="BC58" s="110"/>
      <c r="BD58" s="110"/>
      <c r="BE58" s="110"/>
      <c r="BF58" s="111"/>
      <c r="BG58" s="1"/>
    </row>
    <row r="59" spans="2:59" ht="6" customHeight="1" x14ac:dyDescent="0.25">
      <c r="B59" s="103"/>
      <c r="E59" s="115"/>
      <c r="F59" s="116"/>
      <c r="G59" s="117"/>
      <c r="H59" s="140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5"/>
      <c r="AX59" s="109"/>
      <c r="AY59" s="110"/>
      <c r="AZ59" s="110"/>
      <c r="BA59" s="110"/>
      <c r="BB59" s="110"/>
      <c r="BC59" s="110"/>
      <c r="BD59" s="110"/>
      <c r="BE59" s="110"/>
      <c r="BF59" s="111"/>
    </row>
    <row r="60" spans="2:59" ht="6" customHeight="1" x14ac:dyDescent="0.25">
      <c r="B60" s="103"/>
      <c r="E60" s="115"/>
      <c r="F60" s="116"/>
      <c r="G60" s="117"/>
      <c r="H60" s="140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5"/>
      <c r="AX60" s="109"/>
      <c r="AY60" s="110"/>
      <c r="AZ60" s="110"/>
      <c r="BA60" s="110"/>
      <c r="BB60" s="110"/>
      <c r="BC60" s="110"/>
      <c r="BD60" s="110"/>
      <c r="BE60" s="110"/>
      <c r="BF60" s="111"/>
      <c r="BG60" s="1"/>
    </row>
    <row r="61" spans="2:59" ht="6" customHeight="1" x14ac:dyDescent="0.25">
      <c r="B61" s="103"/>
      <c r="E61" s="115"/>
      <c r="F61" s="116"/>
      <c r="G61" s="117"/>
      <c r="H61" s="140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5"/>
      <c r="AX61" s="109"/>
      <c r="AY61" s="110"/>
      <c r="AZ61" s="110"/>
      <c r="BA61" s="110"/>
      <c r="BB61" s="110"/>
      <c r="BC61" s="110"/>
      <c r="BD61" s="110"/>
      <c r="BE61" s="110"/>
      <c r="BF61" s="111"/>
    </row>
    <row r="62" spans="2:59" ht="6" customHeight="1" x14ac:dyDescent="0.25">
      <c r="B62" s="103"/>
      <c r="E62" s="115"/>
      <c r="F62" s="116"/>
      <c r="G62" s="117"/>
      <c r="H62" s="140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5"/>
      <c r="AX62" s="109"/>
      <c r="AY62" s="110"/>
      <c r="AZ62" s="110"/>
      <c r="BA62" s="110"/>
      <c r="BB62" s="110"/>
      <c r="BC62" s="110"/>
      <c r="BD62" s="110"/>
      <c r="BE62" s="110"/>
      <c r="BF62" s="111"/>
      <c r="BG62" s="1"/>
    </row>
    <row r="63" spans="2:59" ht="6" customHeight="1" thickBot="1" x14ac:dyDescent="0.3">
      <c r="B63" s="103"/>
      <c r="E63" s="118"/>
      <c r="F63" s="119"/>
      <c r="G63" s="120"/>
      <c r="H63" s="141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8"/>
      <c r="AX63" s="112"/>
      <c r="AY63" s="113"/>
      <c r="AZ63" s="113"/>
      <c r="BA63" s="113"/>
      <c r="BB63" s="113"/>
      <c r="BC63" s="113"/>
      <c r="BD63" s="113"/>
      <c r="BE63" s="113"/>
      <c r="BF63" s="114"/>
    </row>
    <row r="66" spans="5:58" s="79" customFormat="1" ht="9.6" customHeight="1" x14ac:dyDescent="0.2">
      <c r="E66" s="104" t="s">
        <v>214</v>
      </c>
      <c r="F66" s="104"/>
      <c r="G66" s="104"/>
      <c r="AX66" s="104" t="s">
        <v>213</v>
      </c>
      <c r="AY66" s="104"/>
      <c r="AZ66" s="104"/>
      <c r="BA66" s="104"/>
      <c r="BB66" s="104"/>
      <c r="BC66" s="104"/>
      <c r="BD66" s="104"/>
      <c r="BE66" s="104"/>
      <c r="BF66" s="104"/>
    </row>
    <row r="69" spans="5:58" ht="13.35" customHeight="1" x14ac:dyDescent="0.25">
      <c r="E69" s="105" t="s">
        <v>215</v>
      </c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</row>
  </sheetData>
  <mergeCells count="10">
    <mergeCell ref="B37:B63"/>
    <mergeCell ref="E66:G66"/>
    <mergeCell ref="AX66:BF66"/>
    <mergeCell ref="E69:BF69"/>
    <mergeCell ref="AX3:BF63"/>
    <mergeCell ref="E37:G63"/>
    <mergeCell ref="E3:AG7"/>
    <mergeCell ref="AH3:AW7"/>
    <mergeCell ref="E8:AW36"/>
    <mergeCell ref="H37:AW63"/>
  </mergeCells>
  <pageMargins left="0.70866141732283472" right="0.70866141732283472" top="1.9291338582677167" bottom="0.74803149606299213" header="0.31496062992125984" footer="0.31496062992125984"/>
  <pageSetup paperSize="9" orientation="portrait" r:id="rId1"/>
  <headerFooter>
    <oddHeader>&amp;L&amp;G&amp;C&amp;9EPCF 2 TSMEL
Corrigé Production 1 PRO-LOG
Plan&amp;R&amp;9P_17117_12A1</oddHeader>
    <oddFooter>&amp;LDPSO / PEFS&amp;C&amp;P&amp;RFEVRIER 2024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DAA8-5DB8-417B-89DD-1D5B42287E1E}">
  <dimension ref="A1"/>
  <sheetViews>
    <sheetView showGridLines="0" tabSelected="1" view="pageLayout" topLeftCell="A7" zoomScaleNormal="100" workbookViewId="0">
      <selection activeCell="E28" sqref="E28"/>
    </sheetView>
  </sheetViews>
  <sheetFormatPr baseColWidth="10" defaultRowHeight="15" x14ac:dyDescent="0.25"/>
  <cols>
    <col min="2" max="2" width="18.5703125" bestFit="1" customWidth="1"/>
  </cols>
  <sheetData/>
  <pageMargins left="0.70866141732283472" right="0.70866141732283472" top="1.1417322834645669" bottom="0.74803149606299213" header="0.31496062992125984" footer="0.31496062992125984"/>
  <pageSetup paperSize="9" orientation="landscape" r:id="rId1"/>
  <headerFooter>
    <oddHeader>&amp;L&amp;G&amp;C&amp;9EPCF 2 TSMEL
Corrigé Production 1 PRO-LOG
Mail&amp;11
 &amp;R&amp;9P_17117_12A1</oddHeader>
    <oddFooter>&amp;LDPSO / PEFS&amp;C&amp;P&amp;RFEVRIER 2024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A6D6-769A-4F53-9D27-53ADCEEDA8E0}">
  <sheetPr>
    <pageSetUpPr fitToPage="1"/>
  </sheetPr>
  <dimension ref="B1:L12"/>
  <sheetViews>
    <sheetView showGridLines="0" view="pageLayout" topLeftCell="A4" zoomScaleNormal="100" workbookViewId="0">
      <selection activeCell="K25" sqref="K25"/>
    </sheetView>
  </sheetViews>
  <sheetFormatPr baseColWidth="10" defaultRowHeight="15" x14ac:dyDescent="0.25"/>
  <cols>
    <col min="1" max="1" width="1.85546875" customWidth="1"/>
    <col min="2" max="2" width="25.42578125" bestFit="1" customWidth="1"/>
  </cols>
  <sheetData>
    <row r="1" spans="2:12" ht="15.75" thickBot="1" x14ac:dyDescent="0.3"/>
    <row r="2" spans="2:12" x14ac:dyDescent="0.25">
      <c r="B2" s="151" t="s">
        <v>67</v>
      </c>
      <c r="C2" s="152"/>
      <c r="D2" s="142" t="s">
        <v>75</v>
      </c>
      <c r="E2" s="143"/>
      <c r="F2" s="144"/>
      <c r="G2" s="142" t="s">
        <v>77</v>
      </c>
      <c r="H2" s="143"/>
      <c r="I2" s="144"/>
      <c r="J2" s="142" t="s">
        <v>78</v>
      </c>
      <c r="K2" s="143"/>
      <c r="L2" s="144"/>
    </row>
    <row r="3" spans="2:12" ht="15.75" thickBot="1" x14ac:dyDescent="0.3">
      <c r="B3" s="49" t="s">
        <v>68</v>
      </c>
      <c r="C3" s="50" t="s">
        <v>69</v>
      </c>
      <c r="D3" s="37">
        <v>3200</v>
      </c>
      <c r="E3" s="38">
        <v>3800</v>
      </c>
      <c r="F3" s="39">
        <v>4400</v>
      </c>
      <c r="G3" s="37">
        <v>5000</v>
      </c>
      <c r="H3" s="38">
        <v>5600</v>
      </c>
      <c r="I3" s="39">
        <v>6200</v>
      </c>
      <c r="J3" s="37">
        <v>6800</v>
      </c>
      <c r="K3" s="38">
        <v>7400</v>
      </c>
      <c r="L3" s="39">
        <v>8000</v>
      </c>
    </row>
    <row r="4" spans="2:12" x14ac:dyDescent="0.25">
      <c r="B4" s="153" t="s">
        <v>71</v>
      </c>
      <c r="C4" s="40" t="s">
        <v>70</v>
      </c>
      <c r="D4" s="9" t="s">
        <v>124</v>
      </c>
      <c r="E4" s="10" t="s">
        <v>125</v>
      </c>
      <c r="F4" s="11" t="s">
        <v>126</v>
      </c>
      <c r="G4" s="9" t="s">
        <v>127</v>
      </c>
      <c r="H4" s="10" t="s">
        <v>128</v>
      </c>
      <c r="I4" s="11" t="s">
        <v>129</v>
      </c>
      <c r="J4" s="9" t="s">
        <v>130</v>
      </c>
      <c r="K4" s="10" t="s">
        <v>131</v>
      </c>
      <c r="L4" s="11" t="s">
        <v>132</v>
      </c>
    </row>
    <row r="5" spans="2:12" x14ac:dyDescent="0.25">
      <c r="B5" s="154"/>
      <c r="C5" s="41" t="s">
        <v>74</v>
      </c>
      <c r="D5" s="12" t="s">
        <v>97</v>
      </c>
      <c r="E5" s="13" t="s">
        <v>98</v>
      </c>
      <c r="F5" s="14" t="s">
        <v>99</v>
      </c>
      <c r="G5" s="12" t="s">
        <v>100</v>
      </c>
      <c r="H5" s="13" t="s">
        <v>101</v>
      </c>
      <c r="I5" s="14" t="s">
        <v>102</v>
      </c>
      <c r="J5" s="12" t="s">
        <v>103</v>
      </c>
      <c r="K5" s="13" t="s">
        <v>104</v>
      </c>
      <c r="L5" s="14" t="s">
        <v>105</v>
      </c>
    </row>
    <row r="6" spans="2:12" ht="15.75" thickBot="1" x14ac:dyDescent="0.3">
      <c r="B6" s="155"/>
      <c r="C6" s="42" t="s">
        <v>76</v>
      </c>
      <c r="D6" s="27">
        <v>57</v>
      </c>
      <c r="E6" s="28">
        <v>66</v>
      </c>
      <c r="F6" s="29">
        <v>75</v>
      </c>
      <c r="G6" s="27">
        <v>91</v>
      </c>
      <c r="H6" s="28">
        <v>100</v>
      </c>
      <c r="I6" s="29">
        <v>110</v>
      </c>
      <c r="J6" s="27">
        <v>121</v>
      </c>
      <c r="K6" s="28">
        <v>131</v>
      </c>
      <c r="L6" s="29">
        <v>145</v>
      </c>
    </row>
    <row r="7" spans="2:12" x14ac:dyDescent="0.25">
      <c r="B7" s="148" t="s">
        <v>72</v>
      </c>
      <c r="C7" s="43" t="s">
        <v>70</v>
      </c>
      <c r="D7" s="15" t="s">
        <v>133</v>
      </c>
      <c r="E7" s="16" t="s">
        <v>134</v>
      </c>
      <c r="F7" s="17" t="s">
        <v>135</v>
      </c>
      <c r="G7" s="15" t="s">
        <v>136</v>
      </c>
      <c r="H7" s="16" t="s">
        <v>137</v>
      </c>
      <c r="I7" s="17" t="s">
        <v>138</v>
      </c>
      <c r="J7" s="15" t="s">
        <v>139</v>
      </c>
      <c r="K7" s="16" t="s">
        <v>140</v>
      </c>
      <c r="L7" s="17" t="s">
        <v>141</v>
      </c>
    </row>
    <row r="8" spans="2:12" x14ac:dyDescent="0.25">
      <c r="B8" s="149"/>
      <c r="C8" s="44" t="s">
        <v>74</v>
      </c>
      <c r="D8" s="18" t="s">
        <v>106</v>
      </c>
      <c r="E8" s="19" t="s">
        <v>107</v>
      </c>
      <c r="F8" s="20" t="s">
        <v>108</v>
      </c>
      <c r="G8" s="18" t="s">
        <v>109</v>
      </c>
      <c r="H8" s="19" t="s">
        <v>110</v>
      </c>
      <c r="I8" s="20" t="s">
        <v>111</v>
      </c>
      <c r="J8" s="18" t="s">
        <v>112</v>
      </c>
      <c r="K8" s="19" t="s">
        <v>113</v>
      </c>
      <c r="L8" s="20" t="s">
        <v>114</v>
      </c>
    </row>
    <row r="9" spans="2:12" ht="15.75" thickBot="1" x14ac:dyDescent="0.3">
      <c r="B9" s="150"/>
      <c r="C9" s="45" t="s">
        <v>76</v>
      </c>
      <c r="D9" s="30">
        <v>59</v>
      </c>
      <c r="E9" s="31">
        <v>68</v>
      </c>
      <c r="F9" s="32">
        <v>77</v>
      </c>
      <c r="G9" s="30">
        <v>93</v>
      </c>
      <c r="H9" s="31">
        <v>104</v>
      </c>
      <c r="I9" s="32">
        <v>114</v>
      </c>
      <c r="J9" s="30">
        <v>123</v>
      </c>
      <c r="K9" s="31">
        <v>135</v>
      </c>
      <c r="L9" s="32">
        <v>148</v>
      </c>
    </row>
    <row r="10" spans="2:12" x14ac:dyDescent="0.25">
      <c r="B10" s="145" t="s">
        <v>73</v>
      </c>
      <c r="C10" s="46" t="s">
        <v>70</v>
      </c>
      <c r="D10" s="21" t="s">
        <v>142</v>
      </c>
      <c r="E10" s="22" t="s">
        <v>143</v>
      </c>
      <c r="F10" s="23" t="s">
        <v>144</v>
      </c>
      <c r="G10" s="21" t="s">
        <v>145</v>
      </c>
      <c r="H10" s="22" t="s">
        <v>146</v>
      </c>
      <c r="I10" s="23" t="s">
        <v>147</v>
      </c>
      <c r="J10" s="21" t="s">
        <v>148</v>
      </c>
      <c r="K10" s="22" t="s">
        <v>149</v>
      </c>
      <c r="L10" s="23" t="s">
        <v>150</v>
      </c>
    </row>
    <row r="11" spans="2:12" x14ac:dyDescent="0.25">
      <c r="B11" s="146"/>
      <c r="C11" s="47" t="s">
        <v>74</v>
      </c>
      <c r="D11" s="24" t="s">
        <v>115</v>
      </c>
      <c r="E11" s="25" t="s">
        <v>116</v>
      </c>
      <c r="F11" s="26" t="s">
        <v>117</v>
      </c>
      <c r="G11" s="24" t="s">
        <v>118</v>
      </c>
      <c r="H11" s="25" t="s">
        <v>119</v>
      </c>
      <c r="I11" s="26" t="s">
        <v>120</v>
      </c>
      <c r="J11" s="24" t="s">
        <v>121</v>
      </c>
      <c r="K11" s="25" t="s">
        <v>122</v>
      </c>
      <c r="L11" s="26" t="s">
        <v>123</v>
      </c>
    </row>
    <row r="12" spans="2:12" ht="15.75" thickBot="1" x14ac:dyDescent="0.3">
      <c r="B12" s="147"/>
      <c r="C12" s="48" t="s">
        <v>76</v>
      </c>
      <c r="D12" s="33">
        <v>61</v>
      </c>
      <c r="E12" s="34">
        <v>70</v>
      </c>
      <c r="F12" s="35">
        <v>80</v>
      </c>
      <c r="G12" s="33">
        <v>96</v>
      </c>
      <c r="H12" s="34">
        <v>107</v>
      </c>
      <c r="I12" s="35">
        <v>117</v>
      </c>
      <c r="J12" s="33">
        <v>128</v>
      </c>
      <c r="K12" s="34">
        <v>139</v>
      </c>
      <c r="L12" s="35">
        <v>157</v>
      </c>
    </row>
  </sheetData>
  <mergeCells count="7">
    <mergeCell ref="D2:F2"/>
    <mergeCell ref="G2:I2"/>
    <mergeCell ref="J2:L2"/>
    <mergeCell ref="B10:B12"/>
    <mergeCell ref="B7:B9"/>
    <mergeCell ref="B2:C2"/>
    <mergeCell ref="B4:B6"/>
  </mergeCells>
  <pageMargins left="0.70866141732283472" right="0.70866141732283472" top="1.5354330708661419" bottom="0.74803149606299213" header="0.31496062992125984" footer="0.31496062992125984"/>
  <pageSetup paperSize="9" scale="92" orientation="landscape" r:id="rId1"/>
  <headerFooter>
    <oddHeader>&amp;L&amp;G&amp;C&amp;9EPCF 2 TSMEL
Corrigé Production 1 PRO-LOG
Cat. FO. Echelles&amp;R&amp;9P_17117_12A1</oddHeader>
    <oddFooter>&amp;LDPSO / PEFS&amp;C&amp;P&amp;RFEVRIER 2024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0A58-FD29-4976-943E-9509390821E0}">
  <sheetPr>
    <pageSetUpPr fitToPage="1"/>
  </sheetPr>
  <dimension ref="B1:H18"/>
  <sheetViews>
    <sheetView showGridLines="0" view="pageLayout" zoomScaleNormal="100" workbookViewId="0">
      <selection activeCell="H3" sqref="H3"/>
    </sheetView>
  </sheetViews>
  <sheetFormatPr baseColWidth="10" defaultRowHeight="15" x14ac:dyDescent="0.25"/>
  <cols>
    <col min="1" max="1" width="5.5703125" customWidth="1"/>
    <col min="2" max="2" width="25.42578125" customWidth="1"/>
    <col min="3" max="3" width="16" customWidth="1"/>
    <col min="4" max="8" width="13.85546875" customWidth="1"/>
  </cols>
  <sheetData>
    <row r="1" spans="2:8" ht="19.5" thickBot="1" x14ac:dyDescent="0.35">
      <c r="B1" s="156" t="s">
        <v>218</v>
      </c>
      <c r="C1" s="157"/>
      <c r="D1" s="157"/>
      <c r="E1" s="157"/>
      <c r="F1" s="157"/>
      <c r="G1" s="157"/>
      <c r="H1" s="158"/>
    </row>
    <row r="2" spans="2:8" ht="28.7" customHeight="1" thickBot="1" x14ac:dyDescent="0.3">
      <c r="B2" s="159" t="s">
        <v>79</v>
      </c>
      <c r="C2" s="160"/>
      <c r="D2" s="63" t="s">
        <v>87</v>
      </c>
      <c r="E2" s="63" t="s">
        <v>88</v>
      </c>
      <c r="F2" s="63" t="s">
        <v>89</v>
      </c>
      <c r="G2" s="63" t="s">
        <v>90</v>
      </c>
      <c r="H2" s="63" t="s">
        <v>91</v>
      </c>
    </row>
    <row r="3" spans="2:8" x14ac:dyDescent="0.25">
      <c r="B3" s="164" t="s">
        <v>80</v>
      </c>
      <c r="C3" s="51" t="s">
        <v>84</v>
      </c>
      <c r="D3" s="65" t="s">
        <v>151</v>
      </c>
      <c r="E3" s="65" t="s">
        <v>152</v>
      </c>
      <c r="F3" s="65" t="s">
        <v>153</v>
      </c>
      <c r="G3" s="65" t="s">
        <v>154</v>
      </c>
      <c r="H3" s="65" t="s">
        <v>154</v>
      </c>
    </row>
    <row r="4" spans="2:8" x14ac:dyDescent="0.25">
      <c r="B4" s="165"/>
      <c r="C4" s="52" t="s">
        <v>85</v>
      </c>
      <c r="D4" s="66" t="s">
        <v>155</v>
      </c>
      <c r="E4" s="66" t="s">
        <v>156</v>
      </c>
      <c r="F4" s="66" t="s">
        <v>157</v>
      </c>
      <c r="G4" s="66" t="s">
        <v>158</v>
      </c>
      <c r="H4" s="66" t="s">
        <v>159</v>
      </c>
    </row>
    <row r="5" spans="2:8" x14ac:dyDescent="0.25">
      <c r="B5" s="165"/>
      <c r="C5" s="52" t="s">
        <v>45</v>
      </c>
      <c r="D5" s="66" t="s">
        <v>92</v>
      </c>
      <c r="E5" s="66" t="s">
        <v>93</v>
      </c>
      <c r="F5" s="66" t="s">
        <v>94</v>
      </c>
      <c r="G5" s="66" t="s">
        <v>95</v>
      </c>
      <c r="H5" s="66" t="s">
        <v>96</v>
      </c>
    </row>
    <row r="6" spans="2:8" ht="15.75" thickBot="1" x14ac:dyDescent="0.3">
      <c r="B6" s="166"/>
      <c r="C6" s="53" t="s">
        <v>86</v>
      </c>
      <c r="D6" s="64">
        <v>42</v>
      </c>
      <c r="E6" s="64">
        <v>54</v>
      </c>
      <c r="F6" s="64">
        <v>58</v>
      </c>
      <c r="G6" s="64">
        <v>61</v>
      </c>
      <c r="H6" s="64">
        <v>63</v>
      </c>
    </row>
    <row r="7" spans="2:8" x14ac:dyDescent="0.25">
      <c r="B7" s="148" t="s">
        <v>81</v>
      </c>
      <c r="C7" s="54" t="s">
        <v>84</v>
      </c>
      <c r="D7" s="67" t="s">
        <v>160</v>
      </c>
      <c r="E7" s="67" t="s">
        <v>161</v>
      </c>
      <c r="F7" s="67" t="s">
        <v>162</v>
      </c>
      <c r="G7" s="67" t="s">
        <v>163</v>
      </c>
      <c r="H7" s="67" t="s">
        <v>164</v>
      </c>
    </row>
    <row r="8" spans="2:8" x14ac:dyDescent="0.25">
      <c r="B8" s="149"/>
      <c r="C8" s="55" t="s">
        <v>85</v>
      </c>
      <c r="D8" s="68" t="s">
        <v>165</v>
      </c>
      <c r="E8" s="68" t="s">
        <v>159</v>
      </c>
      <c r="F8" s="68" t="s">
        <v>166</v>
      </c>
      <c r="G8" s="68" t="s">
        <v>167</v>
      </c>
      <c r="H8" s="68" t="s">
        <v>168</v>
      </c>
    </row>
    <row r="9" spans="2:8" x14ac:dyDescent="0.25">
      <c r="B9" s="149"/>
      <c r="C9" s="55" t="s">
        <v>45</v>
      </c>
      <c r="D9" s="68" t="s">
        <v>169</v>
      </c>
      <c r="E9" s="68" t="s">
        <v>170</v>
      </c>
      <c r="F9" s="68" t="s">
        <v>171</v>
      </c>
      <c r="G9" s="68" t="s">
        <v>172</v>
      </c>
      <c r="H9" s="68" t="s">
        <v>173</v>
      </c>
    </row>
    <row r="10" spans="2:8" ht="15.75" thickBot="1" x14ac:dyDescent="0.3">
      <c r="B10" s="150"/>
      <c r="C10" s="56" t="s">
        <v>86</v>
      </c>
      <c r="D10" s="73">
        <v>57</v>
      </c>
      <c r="E10" s="73">
        <v>58</v>
      </c>
      <c r="F10" s="73">
        <v>61</v>
      </c>
      <c r="G10" s="73">
        <v>63</v>
      </c>
      <c r="H10" s="73">
        <v>65</v>
      </c>
    </row>
    <row r="11" spans="2:8" x14ac:dyDescent="0.25">
      <c r="B11" s="145" t="s">
        <v>82</v>
      </c>
      <c r="C11" s="57" t="s">
        <v>84</v>
      </c>
      <c r="D11" s="69" t="s">
        <v>174</v>
      </c>
      <c r="E11" s="69" t="s">
        <v>175</v>
      </c>
      <c r="F11" s="69" t="s">
        <v>176</v>
      </c>
      <c r="G11" s="69" t="s">
        <v>177</v>
      </c>
      <c r="H11" s="69" t="s">
        <v>178</v>
      </c>
    </row>
    <row r="12" spans="2:8" x14ac:dyDescent="0.25">
      <c r="B12" s="146"/>
      <c r="C12" s="58" t="s">
        <v>85</v>
      </c>
      <c r="D12" s="70" t="s">
        <v>179</v>
      </c>
      <c r="E12" s="70" t="s">
        <v>180</v>
      </c>
      <c r="F12" s="70" t="s">
        <v>181</v>
      </c>
      <c r="G12" s="70" t="s">
        <v>182</v>
      </c>
      <c r="H12" s="70" t="s">
        <v>183</v>
      </c>
    </row>
    <row r="13" spans="2:8" x14ac:dyDescent="0.25">
      <c r="B13" s="146"/>
      <c r="C13" s="58" t="s">
        <v>45</v>
      </c>
      <c r="D13" s="70" t="s">
        <v>184</v>
      </c>
      <c r="E13" s="70" t="s">
        <v>185</v>
      </c>
      <c r="F13" s="70" t="s">
        <v>186</v>
      </c>
      <c r="G13" s="70" t="s">
        <v>187</v>
      </c>
      <c r="H13" s="70" t="s">
        <v>188</v>
      </c>
    </row>
    <row r="14" spans="2:8" ht="15.75" thickBot="1" x14ac:dyDescent="0.3">
      <c r="B14" s="147"/>
      <c r="C14" s="59" t="s">
        <v>86</v>
      </c>
      <c r="D14" s="74">
        <v>60</v>
      </c>
      <c r="E14" s="74">
        <v>62</v>
      </c>
      <c r="F14" s="74">
        <v>67</v>
      </c>
      <c r="G14" s="74">
        <v>71</v>
      </c>
      <c r="H14" s="74">
        <v>74</v>
      </c>
    </row>
    <row r="15" spans="2:8" x14ac:dyDescent="0.25">
      <c r="B15" s="161" t="s">
        <v>83</v>
      </c>
      <c r="C15" s="60" t="s">
        <v>84</v>
      </c>
      <c r="D15" s="71" t="s">
        <v>189</v>
      </c>
      <c r="E15" s="71" t="s">
        <v>190</v>
      </c>
      <c r="F15" s="71" t="s">
        <v>191</v>
      </c>
      <c r="G15" s="71" t="s">
        <v>192</v>
      </c>
      <c r="H15" s="71" t="s">
        <v>193</v>
      </c>
    </row>
    <row r="16" spans="2:8" x14ac:dyDescent="0.25">
      <c r="B16" s="162"/>
      <c r="C16" s="61" t="s">
        <v>85</v>
      </c>
      <c r="D16" s="72" t="s">
        <v>182</v>
      </c>
      <c r="E16" s="72" t="s">
        <v>194</v>
      </c>
      <c r="F16" s="72" t="s">
        <v>195</v>
      </c>
      <c r="G16" s="72" t="s">
        <v>196</v>
      </c>
      <c r="H16" s="72" t="s">
        <v>197</v>
      </c>
    </row>
    <row r="17" spans="2:8" x14ac:dyDescent="0.25">
      <c r="B17" s="162"/>
      <c r="C17" s="61" t="s">
        <v>45</v>
      </c>
      <c r="D17" s="72" t="s">
        <v>198</v>
      </c>
      <c r="E17" s="72" t="s">
        <v>199</v>
      </c>
      <c r="F17" s="72" t="s">
        <v>200</v>
      </c>
      <c r="G17" s="72" t="s">
        <v>201</v>
      </c>
      <c r="H17" s="72" t="s">
        <v>202</v>
      </c>
    </row>
    <row r="18" spans="2:8" ht="15.75" thickBot="1" x14ac:dyDescent="0.3">
      <c r="B18" s="163"/>
      <c r="C18" s="62" t="s">
        <v>86</v>
      </c>
      <c r="D18" s="75">
        <v>78</v>
      </c>
      <c r="E18" s="75">
        <v>80</v>
      </c>
      <c r="F18" s="75">
        <v>83</v>
      </c>
      <c r="G18" s="75">
        <v>85</v>
      </c>
      <c r="H18" s="75">
        <v>88</v>
      </c>
    </row>
  </sheetData>
  <mergeCells count="6">
    <mergeCell ref="B1:H1"/>
    <mergeCell ref="B2:C2"/>
    <mergeCell ref="B15:B18"/>
    <mergeCell ref="B11:B14"/>
    <mergeCell ref="B7:B10"/>
    <mergeCell ref="B3:B6"/>
  </mergeCells>
  <pageMargins left="0.70866141732283472" right="0.70866141732283472" top="1.5354330708661419" bottom="0.74803149606299213" header="0.31496062992125984" footer="0.31496062992125984"/>
  <pageSetup paperSize="9" orientation="landscape" r:id="rId1"/>
  <headerFooter>
    <oddHeader>&amp;L&amp;G&amp;C&amp;9EPCF 2 TSMEL
Corrigé Production 1 PRO-LOG
Cat. FO. Lisses&amp;R&amp;9P_17117_12A1</oddHeader>
    <oddFooter>&amp;LDPSO / PEFS&amp;C&amp;P&amp;RFEVRIER 2024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1A5E-8722-4CE0-B4B0-91AD37E108C9}">
  <dimension ref="B4:E6"/>
  <sheetViews>
    <sheetView showGridLines="0" view="pageLayout" zoomScaleNormal="100" workbookViewId="0">
      <selection activeCell="E14" sqref="E14"/>
    </sheetView>
  </sheetViews>
  <sheetFormatPr baseColWidth="10" defaultRowHeight="15" x14ac:dyDescent="0.25"/>
  <cols>
    <col min="1" max="1" width="13.85546875" customWidth="1"/>
    <col min="2" max="2" width="12.85546875" bestFit="1" customWidth="1"/>
    <col min="4" max="5" width="16.42578125" bestFit="1" customWidth="1"/>
  </cols>
  <sheetData>
    <row r="4" spans="2:5" x14ac:dyDescent="0.25">
      <c r="B4" s="167" t="s">
        <v>203</v>
      </c>
      <c r="C4" s="36" t="s">
        <v>44</v>
      </c>
      <c r="D4" s="76" t="s">
        <v>205</v>
      </c>
      <c r="E4" s="76" t="s">
        <v>207</v>
      </c>
    </row>
    <row r="5" spans="2:5" x14ac:dyDescent="0.25">
      <c r="B5" s="167"/>
      <c r="C5" s="36" t="s">
        <v>74</v>
      </c>
      <c r="D5" s="77" t="s">
        <v>206</v>
      </c>
      <c r="E5" s="77" t="s">
        <v>208</v>
      </c>
    </row>
    <row r="6" spans="2:5" x14ac:dyDescent="0.25">
      <c r="B6" s="167"/>
      <c r="C6" s="36" t="s">
        <v>204</v>
      </c>
      <c r="D6" s="78">
        <v>38</v>
      </c>
      <c r="E6" s="78">
        <v>31</v>
      </c>
    </row>
  </sheetData>
  <mergeCells count="1">
    <mergeCell ref="B4:B6"/>
  </mergeCells>
  <pageMargins left="0.70866141732283472" right="0.70866141732283472" top="3.1102362204724412" bottom="0.74803149606299213" header="0.31496062992125984" footer="0.31496062992125984"/>
  <pageSetup paperSize="9" orientation="portrait" r:id="rId1"/>
  <headerFooter>
    <oddHeader>&amp;L&amp;G&amp;C&amp;9EPCF 2 TSMEL
Corrigé Production 1 PRO-LOG
Cat. FO. Protections&amp;R&amp;9P_17117_12A1</oddHeader>
    <oddFooter>&amp;LDPSO / PEFS&amp;C&amp;P&amp;RFEVRIER 2024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Choix charriot</vt:lpstr>
      <vt:lpstr>Calculs</vt:lpstr>
      <vt:lpstr>Plan</vt:lpstr>
      <vt:lpstr>Mail</vt:lpstr>
      <vt:lpstr>Cat. FO. échelles</vt:lpstr>
      <vt:lpstr>Cat. FO. lisses</vt:lpstr>
      <vt:lpstr>Cat. FO. protections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MOURGUET</dc:creator>
  <cp:lastModifiedBy>Yannick CONAN</cp:lastModifiedBy>
  <cp:lastPrinted>2024-02-13T15:01:53Z</cp:lastPrinted>
  <dcterms:created xsi:type="dcterms:W3CDTF">2015-06-05T18:19:34Z</dcterms:created>
  <dcterms:modified xsi:type="dcterms:W3CDTF">2024-02-13T15:29:39Z</dcterms:modified>
</cp:coreProperties>
</file>