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38E9159C-7487-4385-918C-D9A1BA33B92B}" xr6:coauthVersionLast="47" xr6:coauthVersionMax="47" xr10:uidLastSave="{00000000-0000-0000-0000-000000000000}"/>
  <bookViews>
    <workbookView xWindow="28680" yWindow="-120" windowWidth="29040" windowHeight="15840" xr2:uid="{32811353-3638-4620-9E66-1C8AD481F82E}"/>
  </bookViews>
  <sheets>
    <sheet name="EX 9 - COÛT DE REVIENT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8" l="1"/>
  <c r="D7" i="8"/>
  <c r="J5" i="8" s="1"/>
  <c r="J13" i="8"/>
  <c r="J14" i="8" s="1"/>
  <c r="I5" i="8"/>
  <c r="I4" i="8"/>
  <c r="I6" i="8"/>
  <c r="J29" i="8"/>
  <c r="J30" i="8" s="1"/>
  <c r="J25" i="8"/>
  <c r="J24" i="8"/>
  <c r="H21" i="8"/>
  <c r="J21" i="8" s="1"/>
  <c r="J20" i="8"/>
  <c r="J16" i="8"/>
  <c r="J15" i="8" l="1"/>
  <c r="J17" i="8" s="1"/>
  <c r="J9" i="8"/>
  <c r="I10" i="8"/>
  <c r="J26" i="8"/>
  <c r="J6" i="8"/>
  <c r="J8" i="8"/>
  <c r="J7" i="8"/>
  <c r="J4" i="8"/>
  <c r="J32" i="8" l="1"/>
  <c r="J34" i="8" s="1"/>
  <c r="J36" i="8"/>
  <c r="J38" i="8" s="1"/>
  <c r="J10" i="8"/>
</calcChain>
</file>

<file path=xl/sharedStrings.xml><?xml version="1.0" encoding="utf-8"?>
<sst xmlns="http://schemas.openxmlformats.org/spreadsheetml/2006/main" count="63" uniqueCount="52">
  <si>
    <t>Charges patronales</t>
  </si>
  <si>
    <t>Total</t>
  </si>
  <si>
    <t>P.U</t>
  </si>
  <si>
    <t>Pneus</t>
  </si>
  <si>
    <t>Entretien</t>
  </si>
  <si>
    <t>Huile diverses</t>
  </si>
  <si>
    <t>Huile moteur</t>
  </si>
  <si>
    <t>Frais route</t>
  </si>
  <si>
    <t>Véhicule</t>
  </si>
  <si>
    <t>Location semi</t>
  </si>
  <si>
    <t>Tracteur</t>
  </si>
  <si>
    <t>Interêts</t>
  </si>
  <si>
    <t>Assurance</t>
  </si>
  <si>
    <t>Taxe à l'essieu</t>
  </si>
  <si>
    <t>Info embarqué</t>
  </si>
  <si>
    <t>Structures</t>
  </si>
  <si>
    <t>Coût</t>
  </si>
  <si>
    <t>Consommable</t>
  </si>
  <si>
    <t>Conducteur</t>
  </si>
  <si>
    <t>TOTAL</t>
  </si>
  <si>
    <t>Unité</t>
  </si>
  <si>
    <t>Charges</t>
  </si>
  <si>
    <t>km</t>
  </si>
  <si>
    <t>Distance livraison client</t>
  </si>
  <si>
    <t>Km livraison annuels</t>
  </si>
  <si>
    <t>GasOil / 100 km</t>
  </si>
  <si>
    <t>AD Blue / 100 km</t>
  </si>
  <si>
    <t>Temps Chargement</t>
  </si>
  <si>
    <t>Temps Déchargement</t>
  </si>
  <si>
    <t>Vitesse moyenne</t>
  </si>
  <si>
    <t>km/h</t>
  </si>
  <si>
    <t>h</t>
  </si>
  <si>
    <t>Journée de travail</t>
  </si>
  <si>
    <t>DONNEES TRANSPORT</t>
  </si>
  <si>
    <t>Durée 1 livraison</t>
  </si>
  <si>
    <t>€</t>
  </si>
  <si>
    <t>Quantité</t>
  </si>
  <si>
    <t>€/l</t>
  </si>
  <si>
    <t>AdBlue</t>
  </si>
  <si>
    <t>€/100km</t>
  </si>
  <si>
    <t>Pneus (100 000 km)</t>
  </si>
  <si>
    <t>Gasoil HT</t>
  </si>
  <si>
    <t>j</t>
  </si>
  <si>
    <t>Jours exploitation an</t>
  </si>
  <si>
    <t>Montant charges</t>
  </si>
  <si>
    <t>%</t>
  </si>
  <si>
    <t>Ratio conducteur</t>
  </si>
  <si>
    <t>Salaire brut</t>
  </si>
  <si>
    <t>Total Charges Fixes</t>
  </si>
  <si>
    <t>Total Charges Fixes / jour</t>
  </si>
  <si>
    <t>Coût de revien  (Binôme)</t>
  </si>
  <si>
    <t>Prix facturé/jour au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</si>
</sst>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0\ &quot;€&quot;_-;\-* #,##0.0000\ &quot;€&quot;_-;_-* &quot;-&quot;??\ &quot;€&quot;_-;_-@_-"/>
    <numFmt numFmtId="166" formatCode="_-* #,##0.0000\ &quot;€&quot;_-;\-* #,##0.0000\ &quot;€&quot;_-;_-* &quot;-&quot;????\ &quot;€&quot;_-;_-@_-"/>
    <numFmt numFmtId="167" formatCode="_-* #,##0\ &quot;€&quot;_-;\-* #,##0\ &quot;€&quot;_-;_-* &quot;-&quot;????\ &quot;€&quot;_-;_-@_-"/>
    <numFmt numFmtId="168" formatCode="#,##0_ ;\-#,##0\ "/>
    <numFmt numFmtId="169" formatCode="#,##0.00_ ;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rgb="FFFFFCF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B485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0" fontId="3" fillId="3" borderId="1" xfId="0" applyFont="1" applyFill="1" applyBorder="1"/>
    <xf numFmtId="0" fontId="4" fillId="4" borderId="6" xfId="0" applyFont="1" applyFill="1" applyBorder="1" applyAlignment="1">
      <alignment horizontal="center" vertical="center"/>
    </xf>
    <xf numFmtId="44" fontId="5" fillId="6" borderId="1" xfId="1" applyFont="1" applyFill="1" applyBorder="1"/>
    <xf numFmtId="44" fontId="6" fillId="2" borderId="1" xfId="1" applyFont="1" applyFill="1" applyBorder="1"/>
    <xf numFmtId="0" fontId="0" fillId="5" borderId="0" xfId="0" applyFill="1"/>
    <xf numFmtId="0" fontId="4" fillId="4" borderId="7" xfId="0" applyFont="1" applyFill="1" applyBorder="1" applyAlignment="1">
      <alignment horizontal="center" vertical="center"/>
    </xf>
    <xf numFmtId="44" fontId="5" fillId="7" borderId="1" xfId="1" applyFont="1" applyFill="1" applyBorder="1"/>
    <xf numFmtId="0" fontId="0" fillId="0" borderId="2" xfId="0" applyBorder="1"/>
    <xf numFmtId="0" fontId="4" fillId="4" borderId="13" xfId="0" applyFont="1" applyFill="1" applyBorder="1" applyAlignment="1">
      <alignment horizontal="center" vertical="center"/>
    </xf>
    <xf numFmtId="167" fontId="0" fillId="0" borderId="1" xfId="0" applyNumberFormat="1" applyBorder="1"/>
    <xf numFmtId="164" fontId="0" fillId="0" borderId="1" xfId="1" applyNumberFormat="1" applyFont="1" applyBorder="1"/>
    <xf numFmtId="44" fontId="2" fillId="0" borderId="1" xfId="1" applyFont="1" applyBorder="1"/>
    <xf numFmtId="0" fontId="2" fillId="0" borderId="1" xfId="0" applyFont="1" applyBorder="1"/>
    <xf numFmtId="168" fontId="0" fillId="0" borderId="1" xfId="1" applyNumberFormat="1" applyFont="1" applyBorder="1"/>
    <xf numFmtId="0" fontId="0" fillId="0" borderId="5" xfId="0" applyBorder="1"/>
    <xf numFmtId="166" fontId="6" fillId="2" borderId="1" xfId="1" applyNumberFormat="1" applyFont="1" applyFill="1" applyBorder="1"/>
    <xf numFmtId="166" fontId="0" fillId="5" borderId="0" xfId="0" applyNumberFormat="1" applyFill="1"/>
    <xf numFmtId="44" fontId="0" fillId="5" borderId="0" xfId="1" applyFont="1" applyFill="1"/>
    <xf numFmtId="169" fontId="2" fillId="0" borderId="1" xfId="1" applyNumberFormat="1" applyFont="1" applyBorder="1"/>
    <xf numFmtId="9" fontId="0" fillId="0" borderId="1" xfId="0" applyNumberFormat="1" applyBorder="1"/>
    <xf numFmtId="1" fontId="0" fillId="0" borderId="5" xfId="0" applyNumberFormat="1" applyBorder="1"/>
    <xf numFmtId="3" fontId="0" fillId="0" borderId="5" xfId="0" applyNumberFormat="1" applyBorder="1"/>
    <xf numFmtId="0" fontId="0" fillId="5" borderId="0" xfId="0" applyFill="1" applyAlignment="1">
      <alignment horizontal="right"/>
    </xf>
    <xf numFmtId="0" fontId="7" fillId="4" borderId="14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1" fontId="0" fillId="0" borderId="8" xfId="2" applyNumberFormat="1" applyFont="1" applyBorder="1" applyAlignment="1">
      <alignment horizontal="right" vertical="center"/>
    </xf>
    <xf numFmtId="1" fontId="0" fillId="0" borderId="10" xfId="2" applyNumberFormat="1" applyFont="1" applyBorder="1" applyAlignment="1">
      <alignment horizontal="right" vertical="center"/>
    </xf>
    <xf numFmtId="9" fontId="0" fillId="0" borderId="9" xfId="2" applyFont="1" applyBorder="1" applyAlignment="1">
      <alignment horizontal="left" vertical="center"/>
    </xf>
    <xf numFmtId="9" fontId="0" fillId="0" borderId="11" xfId="2" applyFont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44" fontId="5" fillId="6" borderId="5" xfId="1" applyFont="1" applyFill="1" applyBorder="1" applyAlignment="1">
      <alignment horizontal="right"/>
    </xf>
    <xf numFmtId="44" fontId="5" fillId="6" borderId="4" xfId="1" applyFont="1" applyFill="1" applyBorder="1" applyAlignment="1">
      <alignment horizontal="right"/>
    </xf>
    <xf numFmtId="44" fontId="5" fillId="6" borderId="2" xfId="1" applyFont="1" applyFill="1" applyBorder="1" applyAlignment="1">
      <alignment horizontal="righ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FCF3"/>
      <color rgb="FFFFFBEF"/>
      <color rgb="FFFFFFFF"/>
      <color rgb="FFECF5E7"/>
      <color rgb="FFFFFFDD"/>
      <color rgb="FFB48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E519-401F-4EFC-92A0-43D6A56330D9}">
  <sheetPr>
    <pageSetUpPr fitToPage="1"/>
  </sheetPr>
  <dimension ref="B2:P40"/>
  <sheetViews>
    <sheetView showGridLines="0" tabSelected="1" zoomScaleNormal="100" workbookViewId="0">
      <selection activeCell="J39" sqref="J39"/>
    </sheetView>
  </sheetViews>
  <sheetFormatPr baseColWidth="10" defaultRowHeight="14.4" x14ac:dyDescent="0.3"/>
  <cols>
    <col min="1" max="1" width="3.5546875" customWidth="1"/>
    <col min="2" max="2" width="3.6640625" customWidth="1"/>
    <col min="3" max="3" width="21.33203125" customWidth="1"/>
    <col min="4" max="4" width="7" customWidth="1"/>
    <col min="5" max="5" width="7.88671875" customWidth="1"/>
    <col min="6" max="6" width="3.6640625" customWidth="1"/>
    <col min="7" max="7" width="16.77734375" customWidth="1"/>
    <col min="8" max="8" width="12" customWidth="1"/>
    <col min="9" max="9" width="9.21875" customWidth="1"/>
    <col min="10" max="10" width="12.6640625" bestFit="1" customWidth="1"/>
    <col min="11" max="11" width="3.6640625" customWidth="1"/>
    <col min="16" max="16" width="12.44140625" bestFit="1" customWidth="1"/>
  </cols>
  <sheetData>
    <row r="2" spans="2:11" x14ac:dyDescent="0.3"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2:11" x14ac:dyDescent="0.3">
      <c r="B3" s="11"/>
      <c r="C3" s="37" t="s">
        <v>33</v>
      </c>
      <c r="D3" s="38"/>
      <c r="E3" s="39"/>
      <c r="F3" s="11"/>
      <c r="G3" s="15" t="s">
        <v>17</v>
      </c>
      <c r="H3" s="8" t="s">
        <v>36</v>
      </c>
      <c r="I3" s="8" t="s">
        <v>2</v>
      </c>
      <c r="J3" s="12" t="s">
        <v>19</v>
      </c>
      <c r="K3" s="11"/>
    </row>
    <row r="4" spans="2:11" x14ac:dyDescent="0.3">
      <c r="B4" s="11"/>
      <c r="C4" s="7" t="s">
        <v>32</v>
      </c>
      <c r="D4" s="21">
        <v>7</v>
      </c>
      <c r="E4" s="14" t="s">
        <v>31</v>
      </c>
      <c r="F4" s="11"/>
      <c r="G4" s="7" t="s">
        <v>25</v>
      </c>
      <c r="H4" s="20">
        <v>30</v>
      </c>
      <c r="I4" s="2">
        <f>D13/1.2*H4/100</f>
        <v>0.51249999999999996</v>
      </c>
      <c r="J4" s="2">
        <f>H4/100*D7*I4</f>
        <v>10332</v>
      </c>
      <c r="K4" s="11"/>
    </row>
    <row r="5" spans="2:11" x14ac:dyDescent="0.3">
      <c r="B5" s="11"/>
      <c r="C5" s="7" t="s">
        <v>23</v>
      </c>
      <c r="D5" s="21">
        <v>70</v>
      </c>
      <c r="E5" s="14" t="s">
        <v>22</v>
      </c>
      <c r="F5" s="11"/>
      <c r="G5" s="7" t="s">
        <v>26</v>
      </c>
      <c r="H5" s="2"/>
      <c r="I5" s="5">
        <f>D14/100</f>
        <v>4.5000000000000005E-3</v>
      </c>
      <c r="J5" s="4">
        <f>D14/100*D7</f>
        <v>302.40000000000003</v>
      </c>
      <c r="K5" s="11"/>
    </row>
    <row r="6" spans="2:11" x14ac:dyDescent="0.3">
      <c r="B6" s="11"/>
      <c r="C6" s="7" t="s">
        <v>29</v>
      </c>
      <c r="D6" s="21">
        <v>70</v>
      </c>
      <c r="E6" s="14" t="s">
        <v>30</v>
      </c>
      <c r="F6" s="11"/>
      <c r="G6" s="7" t="s">
        <v>3</v>
      </c>
      <c r="H6" s="20">
        <v>6</v>
      </c>
      <c r="I6" s="6">
        <f>(H6*D11)/100000</f>
        <v>2.8799999999999999E-2</v>
      </c>
      <c r="J6" s="2">
        <f>I6*D7</f>
        <v>1935.36</v>
      </c>
      <c r="K6" s="11"/>
    </row>
    <row r="7" spans="2:11" x14ac:dyDescent="0.3">
      <c r="B7" s="11"/>
      <c r="C7" s="7" t="s">
        <v>24</v>
      </c>
      <c r="D7" s="28">
        <f>D5*2*2*D15</f>
        <v>67200</v>
      </c>
      <c r="E7" s="14" t="s">
        <v>22</v>
      </c>
      <c r="F7" s="11"/>
      <c r="G7" s="7" t="s">
        <v>4</v>
      </c>
      <c r="H7" s="1"/>
      <c r="I7" s="6">
        <v>7.4999999999999997E-2</v>
      </c>
      <c r="J7" s="16">
        <f>I7*D7</f>
        <v>5040</v>
      </c>
      <c r="K7" s="11"/>
    </row>
    <row r="8" spans="2:11" x14ac:dyDescent="0.3">
      <c r="B8" s="11"/>
      <c r="C8" s="7" t="s">
        <v>27</v>
      </c>
      <c r="D8" s="21">
        <v>0.5</v>
      </c>
      <c r="E8" s="14" t="s">
        <v>31</v>
      </c>
      <c r="F8" s="11"/>
      <c r="G8" s="7" t="s">
        <v>6</v>
      </c>
      <c r="H8" s="1"/>
      <c r="I8" s="2">
        <v>0.01</v>
      </c>
      <c r="J8" s="16">
        <f>I8*D7</f>
        <v>672</v>
      </c>
      <c r="K8" s="11"/>
    </row>
    <row r="9" spans="2:11" x14ac:dyDescent="0.3">
      <c r="B9" s="11"/>
      <c r="C9" s="7" t="s">
        <v>28</v>
      </c>
      <c r="D9" s="21">
        <v>0.5</v>
      </c>
      <c r="E9" s="14" t="s">
        <v>31</v>
      </c>
      <c r="F9" s="11"/>
      <c r="G9" s="7" t="s">
        <v>5</v>
      </c>
      <c r="H9" s="1"/>
      <c r="I9" s="17">
        <v>3.0000000000000001E-3</v>
      </c>
      <c r="J9" s="16">
        <f>I9*D7</f>
        <v>201.6</v>
      </c>
      <c r="K9" s="11"/>
    </row>
    <row r="10" spans="2:11" x14ac:dyDescent="0.3">
      <c r="B10" s="11"/>
      <c r="C10" s="7" t="s">
        <v>34</v>
      </c>
      <c r="D10" s="21">
        <f>((D5/D6)*2)+D8+D9</f>
        <v>3</v>
      </c>
      <c r="E10" s="14" t="s">
        <v>31</v>
      </c>
      <c r="F10" s="11"/>
      <c r="G10" s="11"/>
      <c r="H10" s="11"/>
      <c r="I10" s="13">
        <f>SUM(I4:I9)</f>
        <v>0.63379999999999992</v>
      </c>
      <c r="J10" s="13">
        <f>SUM(J4:J9)</f>
        <v>18483.36</v>
      </c>
      <c r="K10" s="11"/>
    </row>
    <row r="11" spans="2:11" ht="7.05" customHeight="1" x14ac:dyDescent="0.3">
      <c r="B11" s="11"/>
      <c r="C11" s="40" t="s">
        <v>40</v>
      </c>
      <c r="D11" s="33">
        <v>480</v>
      </c>
      <c r="E11" s="35" t="s">
        <v>35</v>
      </c>
      <c r="F11" s="11"/>
      <c r="G11" s="11"/>
      <c r="H11" s="11"/>
      <c r="I11" s="11"/>
      <c r="J11" s="11"/>
      <c r="K11" s="11"/>
    </row>
    <row r="12" spans="2:11" x14ac:dyDescent="0.3">
      <c r="B12" s="11"/>
      <c r="C12" s="41"/>
      <c r="D12" s="34"/>
      <c r="E12" s="36"/>
      <c r="F12" s="11"/>
      <c r="G12" s="15" t="s">
        <v>18</v>
      </c>
      <c r="H12" s="8" t="s">
        <v>16</v>
      </c>
      <c r="I12" s="8" t="s">
        <v>20</v>
      </c>
      <c r="J12" s="12" t="s">
        <v>1</v>
      </c>
      <c r="K12" s="11"/>
    </row>
    <row r="13" spans="2:11" x14ac:dyDescent="0.3">
      <c r="B13" s="11"/>
      <c r="C13" s="7" t="s">
        <v>41</v>
      </c>
      <c r="D13" s="21">
        <v>2.0499999999999998</v>
      </c>
      <c r="E13" s="14" t="s">
        <v>37</v>
      </c>
      <c r="F13" s="11"/>
      <c r="G13" s="7" t="s">
        <v>46</v>
      </c>
      <c r="H13" s="2"/>
      <c r="I13" s="1">
        <v>215</v>
      </c>
      <c r="J13" s="25">
        <f>I13/D15</f>
        <v>0.89583333333333337</v>
      </c>
      <c r="K13" s="11"/>
    </row>
    <row r="14" spans="2:11" x14ac:dyDescent="0.3">
      <c r="B14" s="11"/>
      <c r="C14" s="7" t="s">
        <v>38</v>
      </c>
      <c r="D14" s="21">
        <v>0.45</v>
      </c>
      <c r="E14" s="14" t="s">
        <v>39</v>
      </c>
      <c r="F14" s="11"/>
      <c r="G14" s="7" t="s">
        <v>47</v>
      </c>
      <c r="H14" s="2">
        <v>28000</v>
      </c>
      <c r="I14" s="1"/>
      <c r="J14" s="18">
        <f>H14*J13</f>
        <v>25083.333333333336</v>
      </c>
      <c r="K14" s="11"/>
    </row>
    <row r="15" spans="2:11" x14ac:dyDescent="0.3">
      <c r="B15" s="11"/>
      <c r="C15" s="7" t="s">
        <v>43</v>
      </c>
      <c r="D15" s="21">
        <v>240</v>
      </c>
      <c r="E15" s="14" t="s">
        <v>42</v>
      </c>
      <c r="F15" s="11"/>
      <c r="G15" s="7" t="s">
        <v>44</v>
      </c>
      <c r="H15" s="2"/>
      <c r="I15" s="26"/>
      <c r="J15" s="18">
        <f>J14*D16/100</f>
        <v>12040</v>
      </c>
      <c r="K15" s="11"/>
    </row>
    <row r="16" spans="2:11" x14ac:dyDescent="0.3">
      <c r="B16" s="11"/>
      <c r="C16" s="7" t="s">
        <v>0</v>
      </c>
      <c r="D16" s="27">
        <v>48</v>
      </c>
      <c r="E16" s="14" t="s">
        <v>45</v>
      </c>
      <c r="F16" s="11"/>
      <c r="G16" s="7" t="s">
        <v>7</v>
      </c>
      <c r="H16" s="2">
        <v>13.8</v>
      </c>
      <c r="I16" s="1">
        <v>240</v>
      </c>
      <c r="J16" s="18">
        <f>H16*I16</f>
        <v>3312</v>
      </c>
      <c r="K16" s="11"/>
    </row>
    <row r="17" spans="2:11" x14ac:dyDescent="0.3">
      <c r="B17" s="11"/>
      <c r="C17" s="11"/>
      <c r="D17" s="11"/>
      <c r="E17" s="11"/>
      <c r="F17" s="11"/>
      <c r="G17" s="11"/>
      <c r="H17" s="11"/>
      <c r="I17" s="11"/>
      <c r="J17" s="13">
        <f>SUM(J14:J16)</f>
        <v>40435.333333333336</v>
      </c>
      <c r="K17" s="11"/>
    </row>
    <row r="18" spans="2:11" ht="7.0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2:11" x14ac:dyDescent="0.3">
      <c r="B19" s="11"/>
      <c r="C19" s="11"/>
      <c r="D19" s="11"/>
      <c r="E19" s="11"/>
      <c r="F19" s="11"/>
      <c r="G19" s="15" t="s">
        <v>8</v>
      </c>
      <c r="H19" s="8" t="s">
        <v>16</v>
      </c>
      <c r="I19" s="8" t="s">
        <v>20</v>
      </c>
      <c r="J19" s="12" t="s">
        <v>1</v>
      </c>
      <c r="K19" s="11"/>
    </row>
    <row r="20" spans="2:11" x14ac:dyDescent="0.3">
      <c r="B20" s="11"/>
      <c r="C20" s="11"/>
      <c r="D20" s="11"/>
      <c r="E20" s="11"/>
      <c r="F20" s="11"/>
      <c r="G20" s="7" t="s">
        <v>9</v>
      </c>
      <c r="H20" s="18">
        <v>30</v>
      </c>
      <c r="I20" s="19">
        <v>240</v>
      </c>
      <c r="J20" s="18">
        <f>H20*I20</f>
        <v>7200</v>
      </c>
      <c r="K20" s="11"/>
    </row>
    <row r="21" spans="2:11" x14ac:dyDescent="0.3">
      <c r="B21" s="11"/>
      <c r="C21" s="11"/>
      <c r="D21" s="11"/>
      <c r="E21" s="11"/>
      <c r="F21" s="11"/>
      <c r="G21" s="7" t="s">
        <v>10</v>
      </c>
      <c r="H21" s="18">
        <f>88000-5000</f>
        <v>83000</v>
      </c>
      <c r="I21" s="19">
        <v>5</v>
      </c>
      <c r="J21" s="18">
        <f>H21/I21</f>
        <v>16600</v>
      </c>
      <c r="K21" s="11"/>
    </row>
    <row r="22" spans="2:11" x14ac:dyDescent="0.3">
      <c r="B22" s="11"/>
      <c r="C22" s="11"/>
      <c r="D22" s="11"/>
      <c r="E22" s="11"/>
      <c r="F22" s="11"/>
      <c r="G22" s="7" t="s">
        <v>11</v>
      </c>
      <c r="H22" s="18"/>
      <c r="I22" s="19"/>
      <c r="J22" s="18">
        <v>950</v>
      </c>
      <c r="K22" s="11"/>
    </row>
    <row r="23" spans="2:11" x14ac:dyDescent="0.3">
      <c r="B23" s="11"/>
      <c r="C23" s="11"/>
      <c r="D23" s="11"/>
      <c r="E23" s="11"/>
      <c r="F23" s="11"/>
      <c r="G23" s="7" t="s">
        <v>12</v>
      </c>
      <c r="H23" s="18"/>
      <c r="I23" s="19"/>
      <c r="J23" s="18">
        <v>2400</v>
      </c>
      <c r="K23" s="11"/>
    </row>
    <row r="24" spans="2:11" x14ac:dyDescent="0.3">
      <c r="B24" s="11"/>
      <c r="C24" s="11"/>
      <c r="D24" s="11"/>
      <c r="E24" s="11"/>
      <c r="F24" s="11"/>
      <c r="G24" s="7" t="s">
        <v>13</v>
      </c>
      <c r="H24" s="18">
        <v>240</v>
      </c>
      <c r="I24" s="19">
        <v>2</v>
      </c>
      <c r="J24" s="18">
        <f>H24*I24</f>
        <v>480</v>
      </c>
      <c r="K24" s="11"/>
    </row>
    <row r="25" spans="2:11" x14ac:dyDescent="0.3">
      <c r="B25" s="11"/>
      <c r="C25" s="11"/>
      <c r="D25" s="11"/>
      <c r="E25" s="11"/>
      <c r="F25" s="11"/>
      <c r="G25" s="7" t="s">
        <v>14</v>
      </c>
      <c r="H25" s="18">
        <v>88</v>
      </c>
      <c r="I25" s="19">
        <v>12</v>
      </c>
      <c r="J25" s="18">
        <f>H25*I25</f>
        <v>1056</v>
      </c>
      <c r="K25" s="11"/>
    </row>
    <row r="26" spans="2:11" x14ac:dyDescent="0.3">
      <c r="B26" s="11"/>
      <c r="C26" s="11"/>
      <c r="D26" s="11"/>
      <c r="E26" s="11"/>
      <c r="F26" s="11"/>
      <c r="G26" s="11"/>
      <c r="H26" s="24"/>
      <c r="I26" s="11"/>
      <c r="J26" s="13">
        <f>SUM(J20:J25)</f>
        <v>28686</v>
      </c>
      <c r="K26" s="11"/>
    </row>
    <row r="27" spans="2:11" ht="7.05" customHeight="1" x14ac:dyDescent="0.3"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2:11" x14ac:dyDescent="0.3">
      <c r="B28" s="11"/>
      <c r="C28" s="11"/>
      <c r="D28" s="11"/>
      <c r="E28" s="11"/>
      <c r="F28" s="11"/>
      <c r="G28" s="15" t="s">
        <v>21</v>
      </c>
      <c r="H28" s="8" t="s">
        <v>16</v>
      </c>
      <c r="I28" s="8" t="s">
        <v>20</v>
      </c>
      <c r="J28" s="12" t="s">
        <v>1</v>
      </c>
      <c r="K28" s="11"/>
    </row>
    <row r="29" spans="2:11" x14ac:dyDescent="0.3">
      <c r="B29" s="11"/>
      <c r="C29" s="11"/>
      <c r="D29" s="11"/>
      <c r="E29" s="11"/>
      <c r="F29" s="11"/>
      <c r="G29" s="7" t="s">
        <v>15</v>
      </c>
      <c r="H29" s="2">
        <v>55</v>
      </c>
      <c r="I29" s="1">
        <v>240</v>
      </c>
      <c r="J29" s="18">
        <f>H29*I29</f>
        <v>13200</v>
      </c>
      <c r="K29" s="11"/>
    </row>
    <row r="30" spans="2:11" x14ac:dyDescent="0.3">
      <c r="B30" s="11"/>
      <c r="C30" s="11"/>
      <c r="D30" s="11"/>
      <c r="E30" s="11"/>
      <c r="F30" s="11"/>
      <c r="G30" s="11"/>
      <c r="H30" s="11"/>
      <c r="I30" s="11"/>
      <c r="J30" s="13">
        <f>J29</f>
        <v>13200</v>
      </c>
      <c r="K30" s="11"/>
    </row>
    <row r="31" spans="2:11" ht="7.05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2:11" x14ac:dyDescent="0.3">
      <c r="B32" s="11"/>
      <c r="C32" s="11"/>
      <c r="D32" s="11"/>
      <c r="E32" s="11"/>
      <c r="F32" s="11"/>
      <c r="G32" s="45" t="s">
        <v>48</v>
      </c>
      <c r="H32" s="46"/>
      <c r="I32" s="47"/>
      <c r="J32" s="9">
        <f>J17+J26+J30</f>
        <v>82321.333333333343</v>
      </c>
      <c r="K32" s="11"/>
    </row>
    <row r="33" spans="2:16" ht="7.05" customHeight="1" x14ac:dyDescent="0.3">
      <c r="B33" s="11"/>
      <c r="C33" s="11"/>
      <c r="D33" s="11"/>
      <c r="E33" s="11"/>
      <c r="F33" s="11"/>
      <c r="G33" s="29"/>
      <c r="H33" s="29"/>
      <c r="I33" s="29"/>
      <c r="J33" s="11"/>
      <c r="K33" s="11"/>
    </row>
    <row r="34" spans="2:16" x14ac:dyDescent="0.3">
      <c r="B34" s="11"/>
      <c r="C34" s="11"/>
      <c r="D34" s="11"/>
      <c r="E34" s="11"/>
      <c r="F34" s="11"/>
      <c r="G34" s="45" t="s">
        <v>49</v>
      </c>
      <c r="H34" s="46"/>
      <c r="I34" s="47"/>
      <c r="J34" s="9">
        <f>J32/240</f>
        <v>343.00555555555559</v>
      </c>
      <c r="K34" s="11"/>
    </row>
    <row r="35" spans="2:16" ht="7.05" customHeight="1" x14ac:dyDescent="0.3">
      <c r="B35" s="11"/>
      <c r="C35" s="11"/>
      <c r="D35" s="11"/>
      <c r="E35" s="11"/>
      <c r="F35" s="11"/>
      <c r="H35" s="11"/>
      <c r="I35" s="11"/>
      <c r="J35" s="11"/>
      <c r="K35" s="11"/>
    </row>
    <row r="36" spans="2:16" ht="15.45" customHeight="1" x14ac:dyDescent="0.3">
      <c r="B36" s="11"/>
      <c r="C36" s="11"/>
      <c r="D36" s="11"/>
      <c r="E36" s="11"/>
      <c r="F36" s="11"/>
      <c r="G36" s="42" t="s">
        <v>50</v>
      </c>
      <c r="H36" s="43"/>
      <c r="I36" s="44"/>
      <c r="J36" s="10">
        <f>(I10*D5*4)+J34</f>
        <v>520.46955555555553</v>
      </c>
      <c r="K36" s="11"/>
    </row>
    <row r="37" spans="2:16" ht="7.05" customHeight="1" x14ac:dyDescent="0.3">
      <c r="B37" s="11"/>
      <c r="C37" s="11"/>
      <c r="D37" s="11"/>
      <c r="E37" s="11"/>
      <c r="F37" s="11"/>
      <c r="H37" s="11"/>
      <c r="I37" s="11"/>
      <c r="J37" s="11"/>
      <c r="K37" s="11"/>
    </row>
    <row r="38" spans="2:16" ht="15.45" customHeight="1" x14ac:dyDescent="0.3">
      <c r="B38" s="11"/>
      <c r="C38" s="11"/>
      <c r="D38" s="11"/>
      <c r="E38" s="11"/>
      <c r="F38" s="11"/>
      <c r="G38" s="30" t="s">
        <v>51</v>
      </c>
      <c r="H38" s="31"/>
      <c r="I38" s="32"/>
      <c r="J38" s="10">
        <f>J36*1.1</f>
        <v>572.51651111111119</v>
      </c>
      <c r="K38" s="11"/>
      <c r="P38" s="3"/>
    </row>
    <row r="39" spans="2:16" ht="15.45" customHeight="1" x14ac:dyDescent="0.3">
      <c r="B39" s="11"/>
      <c r="C39" s="11"/>
      <c r="D39" s="11"/>
      <c r="E39" s="11"/>
      <c r="F39" s="11"/>
      <c r="G39" s="30" t="s">
        <v>51</v>
      </c>
      <c r="H39" s="31"/>
      <c r="I39" s="32"/>
      <c r="J39" s="22"/>
      <c r="K39" s="11"/>
    </row>
    <row r="40" spans="2:16" x14ac:dyDescent="0.3">
      <c r="B40" s="11"/>
      <c r="C40" s="11"/>
      <c r="D40" s="11"/>
      <c r="E40" s="11"/>
      <c r="F40" s="11"/>
      <c r="G40" s="11"/>
      <c r="H40" s="11"/>
      <c r="I40" s="11"/>
      <c r="J40" s="23"/>
      <c r="K40" s="11"/>
    </row>
  </sheetData>
  <mergeCells count="9">
    <mergeCell ref="G38:I38"/>
    <mergeCell ref="G39:I39"/>
    <mergeCell ref="D11:D12"/>
    <mergeCell ref="E11:E12"/>
    <mergeCell ref="C3:E3"/>
    <mergeCell ref="C11:C12"/>
    <mergeCell ref="G36:I36"/>
    <mergeCell ref="G32:I32"/>
    <mergeCell ref="G34:I34"/>
  </mergeCells>
  <pageMargins left="0.31496062992125984" right="0.51181102362204722" top="0.74803149606299213" bottom="0.74803149606299213" header="0.31496062992125984" footer="0.31496062992125984"/>
  <pageSetup paperSize="9" scale="93" orientation="portrait" r:id="rId1"/>
  <headerFooter>
    <oddHeader>&amp;L&amp;G&amp;C&amp;"-,Gras"ECF - BC3 - REL&amp;RP_18461_12A1</oddHeader>
    <oddFooter>&amp;LDPSO / PEFS&amp;C&amp;"-,Gras"Ex 9 Coût de revient - Transport&amp;RAVRIL 2023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92421BA3B2746B1DB78FA505CBD10" ma:contentTypeVersion="13" ma:contentTypeDescription="Crée un document." ma:contentTypeScope="" ma:versionID="6180af34c17836594ae68b85f039a646">
  <xsd:schema xmlns:xsd="http://www.w3.org/2001/XMLSchema" xmlns:xs="http://www.w3.org/2001/XMLSchema" xmlns:p="http://schemas.microsoft.com/office/2006/metadata/properties" xmlns:ns2="c2b91590-f172-49d3-b59d-a90dc89e2b78" xmlns:ns3="993170a5-e086-4183-b457-a1f531f665e6" targetNamespace="http://schemas.microsoft.com/office/2006/metadata/properties" ma:root="true" ma:fieldsID="d1d9e233179e791b7e01756468748a6a" ns2:_="" ns3:_="">
    <xsd:import namespace="c2b91590-f172-49d3-b59d-a90dc89e2b78"/>
    <xsd:import namespace="993170a5-e086-4183-b457-a1f531f66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91590-f172-49d3-b59d-a90dc89e2b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170a5-e086-4183-b457-a1f531f66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E47E44-D70B-4832-A2A8-3EB647A37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91590-f172-49d3-b59d-a90dc89e2b78"/>
    <ds:schemaRef ds:uri="993170a5-e086-4183-b457-a1f531f66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6A22CB-B3CB-437D-B6EB-51653561E9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8AAF7B-F3E6-432C-9917-6221D80B1E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 9 - COÛT DE REVIENT</vt:lpstr>
    </vt:vector>
  </TitlesOfParts>
  <Company>AFT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BLANCHON</dc:creator>
  <cp:lastModifiedBy>Virginie LEFEBVRE</cp:lastModifiedBy>
  <cp:lastPrinted>2023-04-27T11:57:43Z</cp:lastPrinted>
  <dcterms:created xsi:type="dcterms:W3CDTF">2022-07-04T09:03:19Z</dcterms:created>
  <dcterms:modified xsi:type="dcterms:W3CDTF">2023-04-27T11:57:51Z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0x01010078392421BA3B2746B1DB78FA505CBD10</vt:lpwstr>
  </property>
</Properties>
</file>