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aftiftim365-my.sharepoint.com/personal/yannick_conan_aftral_com/Documents/DIGITALISATION/Gabarit Modularisation TSMEL/ECF/ECF1/"/>
    </mc:Choice>
  </mc:AlternateContent>
  <xr:revisionPtr revIDLastSave="50" documentId="8_{8B0AFB5A-C0F5-4A57-8B40-52E4E312AA1C}" xr6:coauthVersionLast="47" xr6:coauthVersionMax="47" xr10:uidLastSave="{7D165C28-CBAE-47E2-B7E8-B5A0A38E3152}"/>
  <bookViews>
    <workbookView xWindow="-57720" yWindow="-120" windowWidth="29040" windowHeight="15840" xr2:uid="{00000000-000D-0000-FFFF-FFFF00000000}"/>
  </bookViews>
  <sheets>
    <sheet name="Présentation" sheetId="8" r:id="rId1"/>
    <sheet name="Production 1" sheetId="1" r:id="rId2"/>
    <sheet name="Production 2" sheetId="2" r:id="rId3"/>
    <sheet name="Production 3" sheetId="3" r:id="rId4"/>
    <sheet name="Production 4" sheetId="6" r:id="rId5"/>
    <sheet name="Production 5" sheetId="4" r:id="rId6"/>
    <sheet name="Production 6" sheetId="5" r:id="rId7"/>
    <sheet name="Production 7" sheetId="7" r:id="rId8"/>
  </sheets>
  <definedNames>
    <definedName name="_xlnm.Print_Area" localSheetId="1">'Production 1'!$A$1:$C$35</definedName>
    <definedName name="_xlnm.Print_Area" localSheetId="2">'Production 2'!$A$1:$F$24</definedName>
    <definedName name="_xlnm.Print_Area" localSheetId="3">'Production 3'!$A$1:$F$29</definedName>
    <definedName name="_xlnm.Print_Area" localSheetId="4">'Production 4'!$A$1:$C$26</definedName>
    <definedName name="_xlnm.Print_Area" localSheetId="5">'Production 5'!$A$1:$H$16</definedName>
    <definedName name="_xlnm.Print_Area" localSheetId="7">'Production 7'!$A$1:$H$42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E9" i="4" s="1"/>
  <c r="E7" i="4"/>
  <c r="E8" i="4"/>
  <c r="E6" i="4"/>
  <c r="D12" i="4"/>
  <c r="D11" i="4"/>
  <c r="C16" i="4"/>
  <c r="C15" i="4"/>
  <c r="C12" i="4"/>
  <c r="E12" i="4" s="1"/>
  <c r="C11" i="4"/>
  <c r="E11" i="4" s="1"/>
  <c r="C10" i="4"/>
  <c r="E10" i="4" s="1"/>
  <c r="B24" i="6" l="1"/>
  <c r="B23" i="6"/>
  <c r="B25" i="6" s="1"/>
  <c r="B19" i="6"/>
  <c r="B20" i="6" s="1"/>
  <c r="B17" i="6"/>
  <c r="B8" i="6"/>
  <c r="B21" i="6" s="1"/>
  <c r="B7" i="6"/>
  <c r="B18" i="6" s="1"/>
  <c r="B21" i="1"/>
  <c r="B22" i="6" l="1"/>
  <c r="B26" i="6" s="1"/>
  <c r="B32" i="1"/>
  <c r="B33" i="1" s="1"/>
  <c r="B19" i="1"/>
  <c r="B20" i="1" s="1"/>
  <c r="B23" i="1" s="1"/>
  <c r="B22" i="1"/>
  <c r="B25" i="1" l="1"/>
  <c r="B28" i="1" s="1"/>
  <c r="B29" i="1" s="1"/>
  <c r="B24" i="1"/>
  <c r="B34" i="1" l="1"/>
  <c r="B35" i="1" s="1"/>
  <c r="B26" i="1"/>
  <c r="B27" i="1" s="1"/>
</calcChain>
</file>

<file path=xl/sharedStrings.xml><?xml version="1.0" encoding="utf-8"?>
<sst xmlns="http://schemas.openxmlformats.org/spreadsheetml/2006/main" count="143" uniqueCount="127">
  <si>
    <t>Nombre de camion hebdomadaire juillet</t>
  </si>
  <si>
    <t>Nombre de camion hebdomadaire août</t>
  </si>
  <si>
    <t>Temps de déchargement par palette (cmn)</t>
  </si>
  <si>
    <t>Temps de travail effectif intérimaire (h/jours)</t>
  </si>
  <si>
    <t>Conversion 1 heure/cmn</t>
  </si>
  <si>
    <t>Nombre de palettes par camion</t>
  </si>
  <si>
    <t>Poids 1 palette complète</t>
  </si>
  <si>
    <t>Semaine 29</t>
  </si>
  <si>
    <t>Poids maximum par camion (kg)</t>
  </si>
  <si>
    <t>Poids palette (kg)</t>
  </si>
  <si>
    <t>Poids 1 bouteille de 2 litres (kg)</t>
  </si>
  <si>
    <t>Nombre de bouteilles par pack</t>
  </si>
  <si>
    <t>Nombre de pack par palette</t>
  </si>
  <si>
    <t>Temps d'activité de la réception par semaine (jours)</t>
  </si>
  <si>
    <t>Temps d'activité de la réception semaine 29 (jours)</t>
  </si>
  <si>
    <t>Temps d'activité 1 intérimaire semaine (h)</t>
  </si>
  <si>
    <t>Temps d'activité 1 intérimaire semaine (cmn)</t>
  </si>
  <si>
    <t>Temps de déchargement d'un camion (cmn)</t>
  </si>
  <si>
    <t>Temps de déchargement de 140 camions (cmn)</t>
  </si>
  <si>
    <t>Temps de déchargement de 110 camions (cmn)</t>
  </si>
  <si>
    <t>Plan d'approvisionnement</t>
  </si>
  <si>
    <t>Réception des marchandises</t>
  </si>
  <si>
    <t>Fiche produit</t>
  </si>
  <si>
    <t>Plan d'approvisionnement + calendrier</t>
  </si>
  <si>
    <t>Horaires de travail du personnel</t>
  </si>
  <si>
    <t>Données</t>
  </si>
  <si>
    <t>Origine</t>
  </si>
  <si>
    <t>Besoin intérimaires semaine 29</t>
  </si>
  <si>
    <t>Besoin chariots 'cat 3' août</t>
  </si>
  <si>
    <t>Besoin intérimaires par semaine août</t>
  </si>
  <si>
    <t>Besoin chariots 'cat 3' semaine 29</t>
  </si>
  <si>
    <t>Besoin chariots 'cat 3' juillet (hors semaine 29)</t>
  </si>
  <si>
    <t>Besoin intérimaires par semaine Juillet (hors semaine 29)</t>
  </si>
  <si>
    <t>Plan d'approvisionnement (données complémentaires)</t>
  </si>
  <si>
    <r>
      <rPr>
        <b/>
        <sz val="14"/>
        <color theme="1"/>
        <rFont val="Calibri"/>
        <family val="2"/>
        <scheme val="minor"/>
      </rPr>
      <t>Date et heure prévue de la formation :</t>
    </r>
    <r>
      <rPr>
        <sz val="11"/>
        <color theme="1"/>
        <rFont val="Calibri"/>
        <family val="2"/>
        <scheme val="minor"/>
      </rPr>
      <t xml:space="preserve">
- Le vendredi 25 juin N de 14h à 16h
</t>
    </r>
    <r>
      <rPr>
        <b/>
        <sz val="14"/>
        <color theme="1"/>
        <rFont val="Calibri"/>
        <family val="2"/>
        <scheme val="minor"/>
      </rPr>
      <t xml:space="preserve">
Contenu de la formation :</t>
    </r>
    <r>
      <rPr>
        <sz val="11"/>
        <color theme="1"/>
        <rFont val="Calibri"/>
        <family val="2"/>
        <scheme val="minor"/>
      </rPr>
      <t xml:space="preserve">
1- Vérification de la validation des CACES (visite médicale à jour)
2- Test sur chariot
3- Explication de la mission en insistant sur les mots clés :  
           a. Qualité
           b. Productivité
           c. Flexibilité
4- Formation sur les taches à effectuer
5- Rappel sur le port des EPI
6- Rappel sur les consignes de sécurité
7- Visite du dépôt et information sur le plan de circulation
8- Présentation du tableau d’affichage de l’entreprise (SST, Numéro d’urgence,….)
9- Remise des autorisations de conduite
10- Remise du livret d’accueil
</t>
    </r>
  </si>
  <si>
    <t>Taux horaire intérimaires (€)</t>
  </si>
  <si>
    <t>Tarifs des intérimaires</t>
  </si>
  <si>
    <t>Coefficient de délégation</t>
  </si>
  <si>
    <t>Plan d'approvisionnement + Horaires de travail du personnel
temps de travail jour x nombre de jours travaillés</t>
  </si>
  <si>
    <t>Coût 1 intérimaire semaine</t>
  </si>
  <si>
    <t>Remise pour 1 semaine</t>
  </si>
  <si>
    <t>Base hebdomadaire (h)</t>
  </si>
  <si>
    <t>Temps de travail hebdomadaire (hors semaine 29) (h)</t>
  </si>
  <si>
    <t>Temps de travail semaine 29 (h)</t>
  </si>
  <si>
    <t>Remise pour 1 mois</t>
  </si>
  <si>
    <t>Coût 1 intérimaire  pour 33,25 heures</t>
  </si>
  <si>
    <t>Nombre de semaines par mois</t>
  </si>
  <si>
    <t>Coût 1 intérimaire pour 1 mois (5 semaines)</t>
  </si>
  <si>
    <t>Calendrier de l'année N</t>
  </si>
  <si>
    <t>Coût de 3 intérimaires pour juillet et août</t>
  </si>
  <si>
    <t>Coût de 1 intérimaire pour semaine 29</t>
  </si>
  <si>
    <t>Coût total intérimaire</t>
  </si>
  <si>
    <t>Bufget alloué (€)</t>
  </si>
  <si>
    <t>Production attendue</t>
  </si>
  <si>
    <t>Tarifs location chariots 'Cat 3' / jour (€)</t>
  </si>
  <si>
    <t>Tarifs location chariots 'Cat 3' / 1 à 4 mois (€)</t>
  </si>
  <si>
    <t>Tarifs de location du matériel</t>
  </si>
  <si>
    <t>Coût 3 chariots 'Cat 3' pour 2 mois</t>
  </si>
  <si>
    <t>Coût 1 chariot 'cat 3' semaine 29 (soit 2,5 jours)</t>
  </si>
  <si>
    <t>Coût total matériel</t>
  </si>
  <si>
    <t>Coût global de l'activité EVION</t>
  </si>
  <si>
    <t>Tableau de bord du mois de :</t>
  </si>
  <si>
    <t>Mars</t>
  </si>
  <si>
    <t>Activité</t>
  </si>
  <si>
    <t>Nb de palettes traitées</t>
  </si>
  <si>
    <t>Nb de lignes preparées</t>
  </si>
  <si>
    <t>Tonnage global expédié</t>
  </si>
  <si>
    <t>RH</t>
  </si>
  <si>
    <t>Taux Absenteïsme</t>
  </si>
  <si>
    <t>Nb d'absents/effectif total*100</t>
  </si>
  <si>
    <t>Nb d'heures travaillées</t>
  </si>
  <si>
    <t>Productivité</t>
  </si>
  <si>
    <t>Résultats</t>
  </si>
  <si>
    <t xml:space="preserve">Nb d'erreurs </t>
  </si>
  <si>
    <t>Coût de la casse</t>
  </si>
  <si>
    <t>Taux de service du mois</t>
  </si>
  <si>
    <t>(Nb d'erreur/Nb de lignes)*100</t>
  </si>
  <si>
    <t>Réalisé</t>
  </si>
  <si>
    <t>Ecart</t>
  </si>
  <si>
    <t>Objectif</t>
  </si>
  <si>
    <t>Nb de lignes/jour/personne</t>
  </si>
  <si>
    <t>Nb de palettes traitées /jours/personne</t>
  </si>
  <si>
    <t>(Nb d'erreur/Nb de palettes traitées)</t>
  </si>
  <si>
    <t>(………………….), en matière de qualité, M.Grandidier, Animateur Qualité de ¨PREST’eau, signale la perte de prestige et de confiance de la part des clients mécontents des services rendus et la perte de clients potentiels qui sont prévenus par des clients actuels……</t>
  </si>
  <si>
    <t>(…………………..), pour gagner durablement, il faut satisfaire le client, et ceci nécessite un changement profond du comportement de l’entreprise afin de mieux satisfaire l’utilisateur et améliorer la performance logistique………..</t>
  </si>
  <si>
    <t>(………………..), M.Grandidier vous fait savoir qu’il serait bon pour la société et de ce fait pour ces employés de revoir l’organisation afin d’augmenter la qualité de service et la réduction des coûts de non – qualité, étant donné que cela constitue la menace la plus redoutable pour l’existence de la société et, de ce fait pour le maintien de l’emploi…………..</t>
  </si>
  <si>
    <t>Réalisation d'une enquête de satisfaction clients</t>
  </si>
  <si>
    <t>(……………), en matière de qualité, M.Grandidier admet que des erreurs se produisent, celles-ci peuvent évidemment venir d’un manque de connaissance, de mauvais outils de travail ou de conditions de travail médiocres vu que l’entrepôt est souvent saturé au niveau du coëfficient de remplissage, mais l’expérience montre que la majorité des erreurs peuvent être attribuées aux comportements au travail...</t>
  </si>
  <si>
    <t>Mise en place d'entretien annuel d'évaluation pour fixation et suivi d'objectifs</t>
  </si>
  <si>
    <t>Communiquer sur les résultats de l'enquête de satisfaction clients auprès de l'ensemble du personnel</t>
  </si>
  <si>
    <t>Mise en place d'un Kaisen et de groupe de travail sur l'évolution des process et des postes de travail</t>
  </si>
  <si>
    <t>( ……………………………) M.Grandidier signale que le taux de service du mois de février était de 97,88 % et le coefficient de non –qualité de 0,99 %, en légère régression par au mois précédent, et inférieur à l’objectif fixé en début d’année, celui de mars à ce jour n’est pas connu</t>
  </si>
  <si>
    <t>Affichage des résultats et communication systématique lors des briefings journaliers</t>
  </si>
  <si>
    <t>Date: 05 / 04 / N</t>
  </si>
  <si>
    <t>To : Steve HAMILTON</t>
  </si>
  <si>
    <t>Copy to : Mike JOHNSON</t>
  </si>
  <si>
    <t>Please, make copies at your location</t>
  </si>
  <si>
    <t>Hello,</t>
  </si>
  <si>
    <t>Good afternoon</t>
  </si>
  <si>
    <t>Number of pages ( including cover sheet):1</t>
  </si>
  <si>
    <t>Objectifs non connus</t>
  </si>
  <si>
    <t>1 layer = 18 Packs</t>
  </si>
  <si>
    <t>Weight palet : 889 KG</t>
  </si>
  <si>
    <t>Capacity trucks : 28 palets</t>
  </si>
  <si>
    <r>
      <rPr>
        <sz val="12"/>
        <color theme="1"/>
        <rFont val="Tahoma"/>
        <family val="2"/>
      </rPr>
      <t>Palet dimensions</t>
    </r>
    <r>
      <rPr>
        <sz val="7"/>
        <color theme="1"/>
        <rFont val="Tahoma"/>
        <family val="2"/>
      </rPr>
      <t xml:space="preserve"> </t>
    </r>
    <r>
      <rPr>
        <sz val="7"/>
        <color theme="1"/>
        <rFont val="Times New Roman"/>
        <family val="1"/>
      </rPr>
      <t xml:space="preserve"> </t>
    </r>
    <r>
      <rPr>
        <sz val="12"/>
        <color theme="1"/>
        <rFont val="Times New Roman"/>
        <family val="1"/>
      </rPr>
      <t xml:space="preserve">: </t>
    </r>
    <r>
      <rPr>
        <sz val="12"/>
        <color theme="1"/>
        <rFont val="Arial"/>
        <family val="2"/>
      </rPr>
      <t xml:space="preserve">EUR PALET 800 x 1200 = </t>
    </r>
    <r>
      <rPr>
        <b/>
        <sz val="12"/>
        <color theme="1"/>
        <rFont val="Arial"/>
        <family val="2"/>
      </rPr>
      <t>25 KG</t>
    </r>
  </si>
  <si>
    <t>Number Packs / Palet = 72</t>
  </si>
  <si>
    <r>
      <t xml:space="preserve">Unit sale : </t>
    </r>
    <r>
      <rPr>
        <sz val="7"/>
        <color theme="1"/>
        <rFont val="Tahoma"/>
        <family val="2"/>
      </rPr>
      <t xml:space="preserve">  </t>
    </r>
    <r>
      <rPr>
        <sz val="12"/>
        <color theme="1"/>
        <rFont val="Tahoma"/>
        <family val="2"/>
      </rPr>
      <t>1 pack</t>
    </r>
  </si>
  <si>
    <t>Designation :  6 x 2 liter water EVION</t>
  </si>
  <si>
    <t>Taux d'engagement</t>
  </si>
  <si>
    <t>Coefficient de non qualité</t>
  </si>
  <si>
    <t>Le nombre de chariots est défini conformément aux informations données dans le paragraphe "Personnel Permanent du site" de l'élément techique 1</t>
  </si>
  <si>
    <r>
      <t xml:space="preserve">L'activité de type 'Cross-docking' est une action de courte, voir très courte durée.
Le stockage de masse est un stockage rapide par conséquent approprié à cette situation.
</t>
    </r>
    <r>
      <rPr>
        <b/>
        <sz val="14"/>
        <color theme="1"/>
        <rFont val="Calibri"/>
        <family val="2"/>
        <scheme val="minor"/>
      </rPr>
      <t>Vérification de la capacité de la zone :</t>
    </r>
    <r>
      <rPr>
        <sz val="11"/>
        <color theme="1"/>
        <rFont val="Calibri"/>
        <family val="2"/>
        <scheme val="minor"/>
      </rPr>
      <t xml:space="preserve">
1 000 m2 pour 900 palettes au sol en G3/1 (Cf. Descriptif fonctionnel de l'entrepôt)
Taux de remplissage = 50% (Cf. Mise en place de l'outil d'évaluation)
soit 450 places sol disponibles (donc capacité de 450 x 4 = 1 800 places palettes).
</t>
    </r>
    <r>
      <rPr>
        <b/>
        <sz val="14"/>
        <color theme="1"/>
        <rFont val="Calibri"/>
        <family val="2"/>
        <scheme val="minor"/>
      </rPr>
      <t xml:space="preserve">Activité optimale par jour (palettes) : </t>
    </r>
    <r>
      <rPr>
        <sz val="11"/>
        <color theme="1"/>
        <rFont val="Calibri"/>
        <family val="2"/>
        <scheme val="minor"/>
      </rPr>
      <t xml:space="preserve">
En semaine 29, réception de 140 camions sur 2,5 jours, soit 56 camions par jour complet.
Le nombre de palettes sera de 56 x 28 soit 1 568 palettes
</t>
    </r>
    <r>
      <rPr>
        <b/>
        <sz val="14"/>
        <color theme="1"/>
        <rFont val="Calibri"/>
        <family val="2"/>
        <scheme val="minor"/>
      </rPr>
      <t>En conclusion :</t>
    </r>
    <r>
      <rPr>
        <sz val="11"/>
        <color theme="1"/>
        <rFont val="Calibri"/>
        <family val="2"/>
        <scheme val="minor"/>
      </rPr>
      <t xml:space="preserve">
Le choix se fera sur le stockage de masse </t>
    </r>
  </si>
  <si>
    <r>
      <t xml:space="preserve">From : </t>
    </r>
    <r>
      <rPr>
        <b/>
        <sz val="12"/>
        <color theme="1"/>
        <rFont val="Tahoma"/>
        <family val="2"/>
      </rPr>
      <t>PREST’EAU</t>
    </r>
  </si>
  <si>
    <t>In case of bad transmission please contact:</t>
  </si>
  <si>
    <t>Proposition corrigé Production 1 : Besoins humains et matériels</t>
  </si>
  <si>
    <t>Proposition corrigé Production 2 : Localisation stockage</t>
  </si>
  <si>
    <t>Proposition corrigé Prodcution 3 : Actions de Formation</t>
  </si>
  <si>
    <t>Proposition corrigé Prodcution 4 : Budget</t>
  </si>
  <si>
    <t>Proposition corrigé Production 5 : Tableau de bord "préparation de commandes - expédition"</t>
  </si>
  <si>
    <t>Proposition corrigé Production 6 : Evaluation de performance et proposition de pistes d'amélioration</t>
  </si>
  <si>
    <t>Proposition corrigé Production 7 : Réponse au siège de la société à Londres</t>
  </si>
  <si>
    <t>DPSO/PEFS</t>
  </si>
  <si>
    <t>Juin 2023</t>
  </si>
  <si>
    <t>ECF1 TSMEL DIGITAL</t>
  </si>
  <si>
    <t>Proposition de solutions</t>
  </si>
  <si>
    <r>
      <rPr>
        <b/>
        <sz val="11"/>
        <color theme="1"/>
        <rFont val="Calibri"/>
        <family val="2"/>
      </rPr>
      <t>→</t>
    </r>
    <r>
      <rPr>
        <sz val="11"/>
        <color theme="1"/>
        <rFont val="Calibri"/>
        <family val="2"/>
      </rPr>
      <t xml:space="preserve"> </t>
    </r>
    <r>
      <rPr>
        <sz val="11"/>
        <color theme="1"/>
        <rFont val="Calibri"/>
        <family val="2"/>
        <scheme val="minor"/>
      </rPr>
      <t xml:space="preserve"> L'ensemble des onglets du fichier présente des </t>
    </r>
    <r>
      <rPr>
        <b/>
        <sz val="11"/>
        <color theme="1"/>
        <rFont val="Calibri"/>
        <family val="2"/>
        <scheme val="minor"/>
      </rPr>
      <t>propositions  de solutions</t>
    </r>
    <r>
      <rPr>
        <sz val="11"/>
        <color theme="1"/>
        <rFont val="Calibri"/>
        <family val="2"/>
        <scheme val="minor"/>
      </rPr>
      <t xml:space="preserve"> aux productions attendues dans l'ECF1 du TSMEL DIGITAL</t>
    </r>
  </si>
  <si>
    <t>P_18576_12A0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</si>
</sst>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4"/>
      <color theme="1"/>
      <name val="Calibri"/>
      <family val="2"/>
      <scheme val="minor"/>
    </font>
    <font>
      <b/>
      <i/>
      <sz val="14"/>
      <color theme="1"/>
      <name val="Calibri"/>
      <family val="2"/>
      <scheme val="minor"/>
    </font>
    <font>
      <sz val="11"/>
      <name val="Calibri"/>
      <family val="2"/>
      <scheme val="minor"/>
    </font>
    <font>
      <sz val="12"/>
      <color theme="1"/>
      <name val="Times New Roman"/>
      <family val="1"/>
    </font>
    <font>
      <sz val="12"/>
      <color theme="1"/>
      <name val="Arial"/>
      <family val="2"/>
    </font>
    <font>
      <b/>
      <sz val="14"/>
      <color rgb="FFFF0000"/>
      <name val="Arial"/>
      <family val="2"/>
    </font>
    <font>
      <sz val="12"/>
      <color theme="1"/>
      <name val="Tahoma"/>
      <family val="2"/>
    </font>
    <font>
      <b/>
      <sz val="12"/>
      <color theme="1"/>
      <name val="Tahoma"/>
      <family val="2"/>
    </font>
    <font>
      <sz val="7"/>
      <color theme="1"/>
      <name val="Times New Roman"/>
      <family val="1"/>
    </font>
    <font>
      <sz val="12"/>
      <color theme="1"/>
      <name val="Wingdings"/>
      <charset val="2"/>
    </font>
    <font>
      <b/>
      <sz val="12"/>
      <color theme="1"/>
      <name val="Arial"/>
      <family val="2"/>
    </font>
    <font>
      <sz val="7"/>
      <color theme="1"/>
      <name val="Tahoma"/>
      <family val="2"/>
    </font>
    <font>
      <b/>
      <sz val="11"/>
      <color theme="1"/>
      <name val="Calibri"/>
      <family val="2"/>
      <scheme val="minor"/>
    </font>
    <font>
      <b/>
      <sz val="11"/>
      <color theme="2" tint="-0.499984740745262"/>
      <name val="Calibri"/>
      <family val="2"/>
      <scheme val="minor"/>
    </font>
    <font>
      <b/>
      <sz val="18"/>
      <color theme="1"/>
      <name val="Calibri"/>
      <family val="2"/>
      <scheme val="minor"/>
    </font>
    <font>
      <b/>
      <sz val="11"/>
      <color theme="1"/>
      <name val="Calibri"/>
      <family val="2"/>
    </font>
    <font>
      <sz val="11"/>
      <color theme="1"/>
      <name val="Calibri"/>
      <family val="2"/>
    </font>
    <font>
      <b/>
      <sz val="20"/>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medium">
        <color auto="1"/>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07">
    <xf numFmtId="0" fontId="0" fillId="0" borderId="0" xfId="0"/>
    <xf numFmtId="0" fontId="0" fillId="0" borderId="0" xfId="0" applyAlignment="1">
      <alignment vertical="center"/>
    </xf>
    <xf numFmtId="0" fontId="0" fillId="0" borderId="0" xfId="0" applyAlignment="1">
      <alignment horizontal="center" vertical="center"/>
    </xf>
    <xf numFmtId="0" fontId="2" fillId="13" borderId="1" xfId="0" applyFon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2" fontId="0" fillId="13" borderId="1" xfId="0" applyNumberFormat="1" applyFill="1" applyBorder="1" applyAlignment="1">
      <alignment horizontal="center" vertical="center"/>
    </xf>
    <xf numFmtId="0" fontId="2" fillId="13" borderId="1" xfId="0" applyFont="1" applyFill="1" applyBorder="1" applyAlignment="1">
      <alignment vertical="center"/>
    </xf>
    <xf numFmtId="0" fontId="2" fillId="14" borderId="1" xfId="0" applyFont="1" applyFill="1" applyBorder="1" applyAlignment="1">
      <alignment horizontal="center" vertical="center"/>
    </xf>
    <xf numFmtId="0" fontId="0" fillId="14" borderId="1" xfId="0" applyFill="1" applyBorder="1" applyAlignment="1">
      <alignment vertical="center"/>
    </xf>
    <xf numFmtId="0" fontId="0" fillId="14" borderId="1" xfId="0" applyFill="1" applyBorder="1" applyAlignment="1">
      <alignment horizontal="center" vertical="center"/>
    </xf>
    <xf numFmtId="9" fontId="0" fillId="14" borderId="1" xfId="0" applyNumberFormat="1" applyFill="1" applyBorder="1" applyAlignment="1">
      <alignment horizontal="center" vertical="center"/>
    </xf>
    <xf numFmtId="0" fontId="2" fillId="14" borderId="1" xfId="0" applyFont="1" applyFill="1" applyBorder="1" applyAlignment="1">
      <alignment vertical="center"/>
    </xf>
    <xf numFmtId="0" fontId="0" fillId="14" borderId="1" xfId="0" applyFill="1" applyBorder="1" applyAlignment="1">
      <alignment vertical="center" wrapText="1"/>
    </xf>
    <xf numFmtId="3" fontId="0" fillId="14" borderId="1" xfId="0" applyNumberFormat="1" applyFill="1" applyBorder="1" applyAlignment="1">
      <alignment horizontal="center" vertical="center"/>
    </xf>
    <xf numFmtId="0" fontId="3" fillId="15" borderId="0" xfId="0" applyFont="1" applyFill="1" applyAlignment="1">
      <alignment horizontal="center" vertical="center"/>
    </xf>
    <xf numFmtId="0" fontId="0" fillId="6" borderId="0" xfId="0" applyFill="1"/>
    <xf numFmtId="0" fontId="0" fillId="3" borderId="0" xfId="0" applyFill="1"/>
    <xf numFmtId="0" fontId="0" fillId="4" borderId="0" xfId="0" applyFill="1"/>
    <xf numFmtId="0" fontId="0" fillId="6" borderId="8" xfId="0" applyFill="1" applyBorder="1"/>
    <xf numFmtId="0" fontId="0" fillId="4" borderId="11" xfId="0" applyFill="1" applyBorder="1"/>
    <xf numFmtId="0" fontId="0" fillId="6" borderId="16" xfId="0" applyFill="1" applyBorder="1"/>
    <xf numFmtId="0" fontId="0" fillId="10" borderId="15" xfId="0" applyFill="1" applyBorder="1"/>
    <xf numFmtId="0" fontId="0" fillId="10" borderId="16" xfId="0" applyFill="1" applyBorder="1"/>
    <xf numFmtId="0" fontId="0" fillId="13" borderId="10" xfId="0" applyFill="1" applyBorder="1" applyAlignment="1">
      <alignment horizontal="center" vertical="center"/>
    </xf>
    <xf numFmtId="0" fontId="0" fillId="13" borderId="11" xfId="0" applyFill="1" applyBorder="1" applyAlignment="1">
      <alignment horizontal="center" vertical="center"/>
    </xf>
    <xf numFmtId="0" fontId="0" fillId="8" borderId="22" xfId="0" applyFill="1" applyBorder="1" applyAlignment="1">
      <alignment horizontal="center" vertical="center"/>
    </xf>
    <xf numFmtId="0" fontId="0" fillId="6" borderId="23" xfId="0" applyFill="1" applyBorder="1" applyAlignment="1">
      <alignment horizontal="center"/>
    </xf>
    <xf numFmtId="0" fontId="0" fillId="8" borderId="21" xfId="0" applyFill="1" applyBorder="1" applyAlignment="1">
      <alignment horizontal="center"/>
    </xf>
    <xf numFmtId="0" fontId="6" fillId="0" borderId="0" xfId="0" applyFont="1"/>
    <xf numFmtId="0" fontId="7" fillId="0" borderId="0" xfId="0" applyFont="1" applyAlignment="1">
      <alignment horizontal="center"/>
    </xf>
    <xf numFmtId="0" fontId="6" fillId="0" borderId="0" xfId="0" applyFont="1" applyAlignment="1">
      <alignment vertical="top" wrapText="1"/>
    </xf>
    <xf numFmtId="0" fontId="7" fillId="0" borderId="0" xfId="0" applyFont="1" applyAlignment="1">
      <alignment horizontal="center" vertical="center"/>
    </xf>
    <xf numFmtId="0" fontId="8" fillId="0" borderId="0" xfId="0" applyFont="1"/>
    <xf numFmtId="0" fontId="8" fillId="0" borderId="0" xfId="0" applyFont="1" applyAlignment="1">
      <alignment horizontal="left"/>
    </xf>
    <xf numFmtId="0" fontId="11" fillId="0" borderId="0" xfId="0" applyFont="1" applyAlignment="1">
      <alignment horizontal="left"/>
    </xf>
    <xf numFmtId="0" fontId="6" fillId="0" borderId="0" xfId="0" applyFont="1" applyAlignment="1">
      <alignment horizontal="left"/>
    </xf>
    <xf numFmtId="0" fontId="0" fillId="0" borderId="15" xfId="0" applyBorder="1"/>
    <xf numFmtId="3" fontId="0" fillId="13" borderId="1" xfId="0" applyNumberFormat="1" applyFill="1" applyBorder="1" applyAlignment="1">
      <alignment horizontal="center" vertical="center"/>
    </xf>
    <xf numFmtId="4" fontId="2" fillId="14" borderId="1" xfId="0" applyNumberFormat="1" applyFont="1" applyFill="1" applyBorder="1" applyAlignment="1">
      <alignment horizontal="center" vertical="center"/>
    </xf>
    <xf numFmtId="4" fontId="0" fillId="14" borderId="1" xfId="0" applyNumberFormat="1" applyFill="1" applyBorder="1" applyAlignment="1">
      <alignment horizontal="center" vertical="center"/>
    </xf>
    <xf numFmtId="3" fontId="2" fillId="14" borderId="1" xfId="0" applyNumberFormat="1" applyFont="1" applyFill="1" applyBorder="1" applyAlignment="1">
      <alignment horizontal="center" vertical="center"/>
    </xf>
    <xf numFmtId="3" fontId="0" fillId="8" borderId="8" xfId="0" applyNumberFormat="1" applyFill="1" applyBorder="1" applyAlignment="1">
      <alignment horizontal="center"/>
    </xf>
    <xf numFmtId="3" fontId="0" fillId="6" borderId="8" xfId="0" applyNumberFormat="1" applyFill="1" applyBorder="1" applyAlignment="1">
      <alignment horizontal="center"/>
    </xf>
    <xf numFmtId="3" fontId="0" fillId="8" borderId="9" xfId="0" applyNumberFormat="1" applyFill="1" applyBorder="1" applyAlignment="1">
      <alignment horizontal="center"/>
    </xf>
    <xf numFmtId="3" fontId="0" fillId="8" borderId="0" xfId="0" applyNumberFormat="1" applyFill="1" applyAlignment="1">
      <alignment horizontal="center"/>
    </xf>
    <xf numFmtId="3" fontId="0" fillId="6" borderId="0" xfId="0" applyNumberFormat="1" applyFill="1" applyAlignment="1">
      <alignment horizontal="center"/>
    </xf>
    <xf numFmtId="3" fontId="0" fillId="8" borderId="14" xfId="0" applyNumberFormat="1" applyFill="1" applyBorder="1" applyAlignment="1">
      <alignment horizontal="center"/>
    </xf>
    <xf numFmtId="3" fontId="0" fillId="8" borderId="16" xfId="0" applyNumberFormat="1" applyFill="1" applyBorder="1" applyAlignment="1">
      <alignment horizontal="center"/>
    </xf>
    <xf numFmtId="3" fontId="0" fillId="6" borderId="16" xfId="0" applyNumberFormat="1" applyFill="1" applyBorder="1" applyAlignment="1">
      <alignment horizontal="center"/>
    </xf>
    <xf numFmtId="3" fontId="0" fillId="8" borderId="18" xfId="0" applyNumberFormat="1" applyFill="1" applyBorder="1" applyAlignment="1">
      <alignment horizontal="center"/>
    </xf>
    <xf numFmtId="3" fontId="0" fillId="11" borderId="0" xfId="0" applyNumberFormat="1" applyFill="1" applyAlignment="1">
      <alignment horizontal="center"/>
    </xf>
    <xf numFmtId="3" fontId="4" fillId="3" borderId="0" xfId="0" applyNumberFormat="1" applyFont="1" applyFill="1" applyAlignment="1">
      <alignment horizontal="center"/>
    </xf>
    <xf numFmtId="3" fontId="0" fillId="11" borderId="14" xfId="0" applyNumberFormat="1" applyFill="1" applyBorder="1" applyAlignment="1">
      <alignment horizontal="center"/>
    </xf>
    <xf numFmtId="3" fontId="0" fillId="12" borderId="15" xfId="0" applyNumberFormat="1" applyFill="1" applyBorder="1" applyAlignment="1">
      <alignment horizontal="center"/>
    </xf>
    <xf numFmtId="3" fontId="0" fillId="10" borderId="15" xfId="0" applyNumberFormat="1" applyFill="1" applyBorder="1" applyAlignment="1">
      <alignment horizontal="center"/>
    </xf>
    <xf numFmtId="3" fontId="0" fillId="12" borderId="20" xfId="0" applyNumberFormat="1" applyFill="1" applyBorder="1" applyAlignment="1">
      <alignment horizontal="center"/>
    </xf>
    <xf numFmtId="3" fontId="0" fillId="12" borderId="16" xfId="0" applyNumberFormat="1" applyFill="1" applyBorder="1" applyAlignment="1">
      <alignment horizontal="center"/>
    </xf>
    <xf numFmtId="3" fontId="0" fillId="10" borderId="16" xfId="0" applyNumberFormat="1" applyFill="1" applyBorder="1" applyAlignment="1">
      <alignment horizontal="center"/>
    </xf>
    <xf numFmtId="3" fontId="0" fillId="12" borderId="18" xfId="0" applyNumberFormat="1" applyFill="1" applyBorder="1" applyAlignment="1">
      <alignment horizontal="center"/>
    </xf>
    <xf numFmtId="3" fontId="0" fillId="5" borderId="0" xfId="0" applyNumberFormat="1" applyFill="1" applyAlignment="1">
      <alignment horizontal="center"/>
    </xf>
    <xf numFmtId="3" fontId="0" fillId="5" borderId="14" xfId="0" applyNumberFormat="1" applyFill="1" applyBorder="1" applyAlignment="1">
      <alignment horizontal="center"/>
    </xf>
    <xf numFmtId="3" fontId="0" fillId="5" borderId="0" xfId="1" applyNumberFormat="1" applyFont="1" applyFill="1" applyBorder="1" applyAlignment="1">
      <alignment horizontal="center"/>
    </xf>
    <xf numFmtId="3" fontId="0" fillId="5" borderId="14" xfId="1" applyNumberFormat="1" applyFont="1" applyFill="1" applyBorder="1" applyAlignment="1">
      <alignment horizontal="center"/>
    </xf>
    <xf numFmtId="3" fontId="0" fillId="5" borderId="11" xfId="0" applyNumberFormat="1" applyFill="1" applyBorder="1" applyAlignment="1">
      <alignment horizontal="center"/>
    </xf>
    <xf numFmtId="3" fontId="0" fillId="5" borderId="12" xfId="0" applyNumberFormat="1" applyFill="1" applyBorder="1" applyAlignment="1">
      <alignment horizontal="center"/>
    </xf>
    <xf numFmtId="0" fontId="2" fillId="13" borderId="2" xfId="0" applyFont="1" applyFill="1" applyBorder="1" applyAlignment="1">
      <alignment horizontal="center" vertical="center"/>
    </xf>
    <xf numFmtId="0" fontId="2" fillId="13" borderId="3" xfId="0" applyFont="1" applyFill="1" applyBorder="1" applyAlignment="1">
      <alignment horizontal="center" vertical="center"/>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6" xfId="0" applyFill="1" applyBorder="1" applyAlignment="1">
      <alignment horizontal="center" vertical="center" wrapText="1"/>
    </xf>
    <xf numFmtId="0" fontId="3" fillId="2" borderId="0" xfId="0" applyFont="1" applyFill="1" applyAlignment="1">
      <alignment horizontal="center" vertical="center"/>
    </xf>
    <xf numFmtId="0" fontId="0" fillId="9" borderId="0" xfId="0" applyFill="1" applyAlignment="1">
      <alignment horizontal="left" vertical="top" wrapText="1"/>
    </xf>
    <xf numFmtId="0" fontId="3" fillId="7" borderId="0" xfId="0" applyFont="1" applyFill="1" applyAlignment="1">
      <alignment horizontal="center"/>
    </xf>
    <xf numFmtId="0" fontId="0" fillId="12" borderId="0" xfId="0" applyFill="1" applyAlignment="1">
      <alignment horizontal="left" vertical="top" wrapText="1"/>
    </xf>
    <xf numFmtId="0" fontId="0" fillId="12" borderId="0" xfId="0" applyFill="1" applyAlignment="1">
      <alignment horizontal="left" vertical="top"/>
    </xf>
    <xf numFmtId="0" fontId="3" fillId="10" borderId="0" xfId="0" applyFont="1" applyFill="1" applyAlignment="1">
      <alignment horizontal="center"/>
    </xf>
    <xf numFmtId="0" fontId="3" fillId="15" borderId="0" xfId="0" applyFont="1" applyFill="1" applyAlignment="1">
      <alignment horizontal="center" vertical="center"/>
    </xf>
    <xf numFmtId="0" fontId="2" fillId="14" borderId="2" xfId="0" applyFont="1" applyFill="1" applyBorder="1" applyAlignment="1">
      <alignment horizontal="center" vertical="center"/>
    </xf>
    <xf numFmtId="0" fontId="2" fillId="14" borderId="3" xfId="0" applyFont="1" applyFill="1" applyBorder="1" applyAlignment="1">
      <alignment horizontal="center" vertical="center"/>
    </xf>
    <xf numFmtId="0" fontId="0" fillId="0" borderId="0" xfId="0"/>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12" xfId="0" applyFill="1" applyBorder="1" applyAlignment="1">
      <alignment horizontal="center" vertical="center"/>
    </xf>
    <xf numFmtId="3" fontId="0" fillId="4" borderId="15" xfId="0" applyNumberFormat="1" applyFill="1" applyBorder="1" applyAlignment="1">
      <alignment horizontal="center" vertical="center" wrapText="1"/>
    </xf>
    <xf numFmtId="3" fontId="0" fillId="4" borderId="0" xfId="0" applyNumberFormat="1" applyFill="1" applyAlignment="1">
      <alignment horizontal="center" vertical="center" wrapText="1"/>
    </xf>
    <xf numFmtId="3" fontId="0" fillId="4" borderId="11" xfId="0" applyNumberFormat="1" applyFill="1" applyBorder="1" applyAlignment="1">
      <alignment horizontal="center" vertical="center" wrapText="1"/>
    </xf>
    <xf numFmtId="0" fontId="0" fillId="13" borderId="7" xfId="0" applyFill="1" applyBorder="1" applyAlignment="1">
      <alignment horizontal="center" vertical="center"/>
    </xf>
    <xf numFmtId="0" fontId="0" fillId="13" borderId="13" xfId="0" applyFill="1" applyBorder="1" applyAlignment="1">
      <alignment horizontal="center" vertical="center"/>
    </xf>
    <xf numFmtId="0" fontId="0" fillId="13" borderId="0" xfId="0" applyFill="1" applyAlignment="1">
      <alignment horizontal="center" vertical="center"/>
    </xf>
    <xf numFmtId="0" fontId="0" fillId="6" borderId="7" xfId="0" applyFill="1" applyBorder="1" applyAlignment="1">
      <alignment horizontal="center" vertical="center"/>
    </xf>
    <xf numFmtId="0" fontId="0" fillId="6" borderId="13" xfId="0" applyFill="1" applyBorder="1" applyAlignment="1">
      <alignment horizontal="center" vertical="center"/>
    </xf>
    <xf numFmtId="0" fontId="0" fillId="6" borderId="17" xfId="0" applyFill="1" applyBorder="1" applyAlignment="1">
      <alignment horizontal="center" vertical="center"/>
    </xf>
    <xf numFmtId="0" fontId="0" fillId="3" borderId="13" xfId="0" applyFill="1" applyBorder="1" applyAlignment="1">
      <alignment horizontal="center" vertical="center"/>
    </xf>
    <xf numFmtId="0" fontId="0" fillId="10" borderId="19" xfId="0" applyFill="1" applyBorder="1" applyAlignment="1">
      <alignment horizontal="center" vertical="center"/>
    </xf>
    <xf numFmtId="0" fontId="0" fillId="10" borderId="17" xfId="0" applyFill="1" applyBorder="1" applyAlignment="1">
      <alignment horizontal="center" vertical="center"/>
    </xf>
    <xf numFmtId="0" fontId="0" fillId="4" borderId="13" xfId="0" applyFill="1" applyBorder="1" applyAlignment="1">
      <alignment horizontal="center" vertical="center"/>
    </xf>
    <xf numFmtId="0" fontId="0" fillId="4" borderId="10" xfId="0" applyFill="1" applyBorder="1" applyAlignment="1">
      <alignment horizontal="center" vertical="center"/>
    </xf>
    <xf numFmtId="0" fontId="8" fillId="0" borderId="0" xfId="0" applyFont="1" applyAlignment="1">
      <alignment horizontal="right"/>
    </xf>
    <xf numFmtId="0" fontId="2" fillId="0" borderId="0" xfId="0" applyFont="1"/>
    <xf numFmtId="0" fontId="15" fillId="0" borderId="0" xfId="0" applyFont="1" applyAlignment="1">
      <alignment horizontal="center"/>
    </xf>
    <xf numFmtId="0" fontId="16" fillId="0" borderId="0" xfId="0" applyFont="1" applyAlignment="1">
      <alignment horizontal="center"/>
    </xf>
    <xf numFmtId="0" fontId="0" fillId="0" borderId="0" xfId="0" applyAlignment="1">
      <alignment horizontal="center" vertical="center" wrapText="1"/>
    </xf>
    <xf numFmtId="0" fontId="15" fillId="0" borderId="0" xfId="0" applyFont="1"/>
    <xf numFmtId="49" fontId="15" fillId="0" borderId="0" xfId="0" applyNumberFormat="1" applyFont="1"/>
    <xf numFmtId="0" fontId="19" fillId="0" borderId="0" xfId="0" applyFont="1" applyAlignment="1">
      <alignment horizontal="center"/>
    </xf>
  </cellXfs>
  <cellStyles count="2">
    <cellStyle name="Normal" xfId="0" builtinId="0"/>
    <cellStyle name="Pourcentage" xfId="1" builtinId="5"/>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571500</xdr:colOff>
      <xdr:row>1</xdr:row>
      <xdr:rowOff>105352</xdr:rowOff>
    </xdr:from>
    <xdr:to>
      <xdr:col>7</xdr:col>
      <xdr:colOff>636270</xdr:colOff>
      <xdr:row>3</xdr:row>
      <xdr:rowOff>48895</xdr:rowOff>
    </xdr:to>
    <xdr:pic>
      <xdr:nvPicPr>
        <xdr:cNvPr id="2" name="Image 1">
          <a:extLst>
            <a:ext uri="{FF2B5EF4-FFF2-40B4-BE49-F238E27FC236}">
              <a16:creationId xmlns:a16="http://schemas.microsoft.com/office/drawing/2014/main" id="{46137CF3-0549-4761-A948-28CF58D55B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740352"/>
          <a:ext cx="1591945" cy="362643"/>
        </a:xfrm>
        <a:prstGeom prst="rect">
          <a:avLst/>
        </a:prstGeom>
      </xdr:spPr>
    </xdr:pic>
    <xdr:clientData/>
  </xdr:twoCellAnchor>
  <xdr:twoCellAnchor editAs="oneCell">
    <xdr:from>
      <xdr:col>1</xdr:col>
      <xdr:colOff>285751</xdr:colOff>
      <xdr:row>9</xdr:row>
      <xdr:rowOff>73025</xdr:rowOff>
    </xdr:from>
    <xdr:to>
      <xdr:col>6</xdr:col>
      <xdr:colOff>390709</xdr:colOff>
      <xdr:row>39</xdr:row>
      <xdr:rowOff>150839</xdr:rowOff>
    </xdr:to>
    <xdr:pic>
      <xdr:nvPicPr>
        <xdr:cNvPr id="5" name="Image 4">
          <a:extLst>
            <a:ext uri="{FF2B5EF4-FFF2-40B4-BE49-F238E27FC236}">
              <a16:creationId xmlns:a16="http://schemas.microsoft.com/office/drawing/2014/main" id="{7C09702A-F311-B2DC-CEAA-52283A30C853}"/>
            </a:ext>
          </a:extLst>
        </xdr:cNvPr>
        <xdr:cNvPicPr>
          <a:picLocks noChangeAspect="1"/>
        </xdr:cNvPicPr>
      </xdr:nvPicPr>
      <xdr:blipFill>
        <a:blip xmlns:r="http://schemas.openxmlformats.org/officeDocument/2006/relationships" r:embed="rId2"/>
        <a:stretch>
          <a:fillRect/>
        </a:stretch>
      </xdr:blipFill>
      <xdr:spPr>
        <a:xfrm>
          <a:off x="1047751" y="2978150"/>
          <a:ext cx="3914958" cy="5507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2</xdr:col>
      <xdr:colOff>533400</xdr:colOff>
      <xdr:row>6</xdr:row>
      <xdr:rowOff>85725</xdr:rowOff>
    </xdr:to>
    <xdr:sp macro="" textlink="">
      <xdr:nvSpPr>
        <xdr:cNvPr id="5126" name="Text Box 58">
          <a:extLst>
            <a:ext uri="{FF2B5EF4-FFF2-40B4-BE49-F238E27FC236}">
              <a16:creationId xmlns:a16="http://schemas.microsoft.com/office/drawing/2014/main" id="{00000000-0008-0000-0600-000006140000}"/>
            </a:ext>
          </a:extLst>
        </xdr:cNvPr>
        <xdr:cNvSpPr txBox="1">
          <a:spLocks noChangeArrowheads="1"/>
        </xdr:cNvSpPr>
      </xdr:nvSpPr>
      <xdr:spPr bwMode="auto">
        <a:xfrm>
          <a:off x="0" y="809625"/>
          <a:ext cx="2057400" cy="752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fr-FR" sz="1800" b="0" i="0" u="none" strike="noStrike" baseline="0">
              <a:solidFill>
                <a:srgbClr val="000000"/>
              </a:solidFill>
              <a:latin typeface="Tahoma"/>
              <a:ea typeface="Tahoma"/>
              <a:cs typeface="Tahoma"/>
            </a:rPr>
            <a:t>PREST’EAU</a:t>
          </a:r>
          <a:endParaRPr lang="fr-FR" sz="1200" b="0" i="0" u="none" strike="noStrike" baseline="0">
            <a:solidFill>
              <a:srgbClr val="000000"/>
            </a:solidFill>
            <a:latin typeface="Times New Roman"/>
            <a:cs typeface="Times New Roman"/>
          </a:endParaRPr>
        </a:p>
        <a:p>
          <a:pPr algn="l" rtl="0">
            <a:defRPr sz="1000"/>
          </a:pPr>
          <a:r>
            <a:rPr lang="fr-FR" sz="1400" b="1" i="1" u="none" strike="noStrike" baseline="0">
              <a:solidFill>
                <a:srgbClr val="000000"/>
              </a:solidFill>
              <a:latin typeface="Tahoma"/>
              <a:ea typeface="Tahoma"/>
              <a:cs typeface="Tahoma"/>
            </a:rPr>
            <a:t>21600 LONGVIC </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41D9-B872-491E-96C8-C39A2447362B}">
  <dimension ref="A1:H42"/>
  <sheetViews>
    <sheetView showGridLines="0" tabSelected="1" zoomScaleNormal="100" workbookViewId="0">
      <selection activeCell="J9" sqref="J9:K9"/>
    </sheetView>
  </sheetViews>
  <sheetFormatPr baseColWidth="10" defaultRowHeight="14.5" x14ac:dyDescent="0.35"/>
  <sheetData>
    <row r="1" spans="1:8" ht="18.5" customHeight="1" x14ac:dyDescent="0.35"/>
    <row r="2" spans="1:8" ht="18.5" x14ac:dyDescent="0.45">
      <c r="A2" s="100"/>
    </row>
    <row r="3" spans="1:8" x14ac:dyDescent="0.35">
      <c r="A3" s="105" t="s">
        <v>126</v>
      </c>
      <c r="C3" s="101"/>
      <c r="D3" s="101"/>
      <c r="E3" s="101"/>
    </row>
    <row r="7" spans="1:8" ht="23.5" x14ac:dyDescent="0.55000000000000004">
      <c r="A7" s="102" t="s">
        <v>124</v>
      </c>
      <c r="B7" s="102"/>
      <c r="C7" s="102"/>
      <c r="D7" s="102"/>
      <c r="E7" s="102"/>
      <c r="F7" s="102"/>
      <c r="G7" s="102"/>
      <c r="H7" s="102"/>
    </row>
    <row r="8" spans="1:8" ht="26" x14ac:dyDescent="0.6">
      <c r="A8" s="106" t="s">
        <v>123</v>
      </c>
      <c r="B8" s="106"/>
      <c r="C8" s="106"/>
      <c r="D8" s="106"/>
      <c r="E8" s="106"/>
      <c r="F8" s="106"/>
      <c r="G8" s="106"/>
      <c r="H8" s="106"/>
    </row>
    <row r="9" spans="1:8" ht="84.5" customHeight="1" x14ac:dyDescent="0.35">
      <c r="A9" s="103" t="s">
        <v>125</v>
      </c>
      <c r="B9" s="103"/>
      <c r="C9" s="103"/>
      <c r="D9" s="103"/>
      <c r="E9" s="103"/>
      <c r="F9" s="103"/>
      <c r="G9" s="103"/>
      <c r="H9" s="103"/>
    </row>
    <row r="42" spans="1:8" x14ac:dyDescent="0.35">
      <c r="A42" s="104" t="s">
        <v>121</v>
      </c>
      <c r="H42" s="105" t="s">
        <v>122</v>
      </c>
    </row>
  </sheetData>
  <mergeCells count="4">
    <mergeCell ref="C3:E3"/>
    <mergeCell ref="A7:H7"/>
    <mergeCell ref="A8:H8"/>
    <mergeCell ref="A9:H9"/>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showGridLines="0" zoomScaleNormal="100" workbookViewId="0">
      <selection activeCell="H5" sqref="H5"/>
    </sheetView>
  </sheetViews>
  <sheetFormatPr baseColWidth="10" defaultColWidth="11.453125" defaultRowHeight="14.5" x14ac:dyDescent="0.35"/>
  <cols>
    <col min="1" max="1" width="67.81640625" style="1" bestFit="1" customWidth="1"/>
    <col min="2" max="2" width="11.453125" style="1"/>
    <col min="3" max="3" width="57.7265625" style="1" customWidth="1"/>
    <col min="4" max="16384" width="11.453125" style="1"/>
  </cols>
  <sheetData>
    <row r="1" spans="1:3" ht="18.5" x14ac:dyDescent="0.35">
      <c r="A1" s="71" t="s">
        <v>114</v>
      </c>
      <c r="B1" s="71"/>
      <c r="C1" s="71"/>
    </row>
    <row r="3" spans="1:3" ht="18.5" x14ac:dyDescent="0.35">
      <c r="A3" s="66" t="s">
        <v>25</v>
      </c>
      <c r="B3" s="67"/>
      <c r="C3" s="3" t="s">
        <v>26</v>
      </c>
    </row>
    <row r="4" spans="1:3" ht="22.5" customHeight="1" x14ac:dyDescent="0.35">
      <c r="A4" s="4" t="s">
        <v>0</v>
      </c>
      <c r="B4" s="38">
        <v>140</v>
      </c>
      <c r="C4" s="4" t="s">
        <v>20</v>
      </c>
    </row>
    <row r="5" spans="1:3" ht="22.5" customHeight="1" x14ac:dyDescent="0.35">
      <c r="A5" s="4" t="s">
        <v>1</v>
      </c>
      <c r="B5" s="38">
        <v>110</v>
      </c>
      <c r="C5" s="4" t="s">
        <v>20</v>
      </c>
    </row>
    <row r="6" spans="1:3" ht="22.5" customHeight="1" x14ac:dyDescent="0.35">
      <c r="A6" s="4" t="s">
        <v>8</v>
      </c>
      <c r="B6" s="38">
        <v>25000</v>
      </c>
      <c r="C6" s="4" t="s">
        <v>21</v>
      </c>
    </row>
    <row r="7" spans="1:3" ht="22.5" customHeight="1" x14ac:dyDescent="0.35">
      <c r="A7" s="4" t="s">
        <v>9</v>
      </c>
      <c r="B7" s="38">
        <v>25</v>
      </c>
      <c r="C7" s="4" t="s">
        <v>22</v>
      </c>
    </row>
    <row r="8" spans="1:3" ht="22.5" customHeight="1" x14ac:dyDescent="0.35">
      <c r="A8" s="4" t="s">
        <v>10</v>
      </c>
      <c r="B8" s="38">
        <v>2</v>
      </c>
      <c r="C8" s="4" t="s">
        <v>22</v>
      </c>
    </row>
    <row r="9" spans="1:3" ht="22.5" customHeight="1" x14ac:dyDescent="0.35">
      <c r="A9" s="4" t="s">
        <v>11</v>
      </c>
      <c r="B9" s="38">
        <v>6</v>
      </c>
      <c r="C9" s="4" t="s">
        <v>22</v>
      </c>
    </row>
    <row r="10" spans="1:3" ht="22.5" customHeight="1" x14ac:dyDescent="0.35">
      <c r="A10" s="4" t="s">
        <v>12</v>
      </c>
      <c r="B10" s="38">
        <v>72</v>
      </c>
      <c r="C10" s="4" t="s">
        <v>22</v>
      </c>
    </row>
    <row r="11" spans="1:3" ht="22.5" customHeight="1" x14ac:dyDescent="0.35">
      <c r="A11" s="4" t="s">
        <v>2</v>
      </c>
      <c r="B11" s="38">
        <v>125</v>
      </c>
      <c r="C11" s="4" t="s">
        <v>20</v>
      </c>
    </row>
    <row r="12" spans="1:3" ht="22.5" customHeight="1" x14ac:dyDescent="0.35">
      <c r="A12" s="4" t="s">
        <v>13</v>
      </c>
      <c r="B12" s="38">
        <v>3.5</v>
      </c>
      <c r="C12" s="4" t="s">
        <v>20</v>
      </c>
    </row>
    <row r="13" spans="1:3" ht="22.5" customHeight="1" x14ac:dyDescent="0.35">
      <c r="A13" s="4" t="s">
        <v>14</v>
      </c>
      <c r="B13" s="38">
        <v>2.5</v>
      </c>
      <c r="C13" s="4" t="s">
        <v>23</v>
      </c>
    </row>
    <row r="14" spans="1:3" ht="22.5" customHeight="1" x14ac:dyDescent="0.35">
      <c r="A14" s="4" t="s">
        <v>108</v>
      </c>
      <c r="B14" s="38">
        <v>0.85</v>
      </c>
      <c r="C14" s="4" t="s">
        <v>33</v>
      </c>
    </row>
    <row r="15" spans="1:3" ht="22.5" customHeight="1" x14ac:dyDescent="0.35">
      <c r="A15" s="4" t="s">
        <v>3</v>
      </c>
      <c r="B15" s="38">
        <v>9.5</v>
      </c>
      <c r="C15" s="4" t="s">
        <v>24</v>
      </c>
    </row>
    <row r="16" spans="1:3" ht="22.5" customHeight="1" x14ac:dyDescent="0.35"/>
    <row r="17" spans="1:3" ht="22.5" customHeight="1" x14ac:dyDescent="0.35">
      <c r="A17" s="4" t="s">
        <v>4</v>
      </c>
      <c r="B17" s="38">
        <v>6000</v>
      </c>
    </row>
    <row r="18" spans="1:3" ht="22.5" customHeight="1" x14ac:dyDescent="0.35">
      <c r="B18" s="2"/>
    </row>
    <row r="19" spans="1:3" ht="22.5" customHeight="1" x14ac:dyDescent="0.35">
      <c r="A19" s="4" t="s">
        <v>6</v>
      </c>
      <c r="B19" s="5">
        <f>B7+((B8*B9)*B10)</f>
        <v>889</v>
      </c>
    </row>
    <row r="20" spans="1:3" ht="22.5" customHeight="1" x14ac:dyDescent="0.35">
      <c r="A20" s="4" t="s">
        <v>5</v>
      </c>
      <c r="B20" s="5">
        <f>ROUNDDOWN(B6/B19,)</f>
        <v>28</v>
      </c>
    </row>
    <row r="21" spans="1:3" ht="22.5" customHeight="1" x14ac:dyDescent="0.35">
      <c r="A21" s="4" t="s">
        <v>15</v>
      </c>
      <c r="B21" s="6">
        <f>B12*B15*B14</f>
        <v>28.262499999999999</v>
      </c>
    </row>
    <row r="22" spans="1:3" ht="22.5" customHeight="1" x14ac:dyDescent="0.35">
      <c r="A22" s="4" t="s">
        <v>16</v>
      </c>
      <c r="B22" s="38">
        <f>B21*B17</f>
        <v>169575</v>
      </c>
    </row>
    <row r="23" spans="1:3" ht="22.5" customHeight="1" x14ac:dyDescent="0.35">
      <c r="A23" s="4" t="s">
        <v>17</v>
      </c>
      <c r="B23" s="38">
        <f>B20*B11</f>
        <v>3500</v>
      </c>
    </row>
    <row r="24" spans="1:3" ht="22.5" customHeight="1" x14ac:dyDescent="0.35">
      <c r="A24" s="4" t="s">
        <v>18</v>
      </c>
      <c r="B24" s="38">
        <f>B4*B23</f>
        <v>490000</v>
      </c>
    </row>
    <row r="25" spans="1:3" ht="22.5" customHeight="1" x14ac:dyDescent="0.35">
      <c r="A25" s="4" t="s">
        <v>19</v>
      </c>
      <c r="B25" s="38">
        <f>B5*B23</f>
        <v>385000</v>
      </c>
    </row>
    <row r="26" spans="1:3" ht="22.5" customHeight="1" x14ac:dyDescent="0.35">
      <c r="A26" s="7" t="s">
        <v>32</v>
      </c>
      <c r="B26" s="3">
        <f>ROUNDUP(B24/B22,)</f>
        <v>3</v>
      </c>
      <c r="C26" s="68" t="s">
        <v>110</v>
      </c>
    </row>
    <row r="27" spans="1:3" ht="22.5" customHeight="1" x14ac:dyDescent="0.35">
      <c r="A27" s="7" t="s">
        <v>31</v>
      </c>
      <c r="B27" s="3">
        <f>B26</f>
        <v>3</v>
      </c>
      <c r="C27" s="69"/>
    </row>
    <row r="28" spans="1:3" ht="22.5" customHeight="1" x14ac:dyDescent="0.35">
      <c r="A28" s="7" t="s">
        <v>29</v>
      </c>
      <c r="B28" s="3">
        <f>ROUNDUP(B25/B22,)</f>
        <v>3</v>
      </c>
      <c r="C28" s="69"/>
    </row>
    <row r="29" spans="1:3" ht="22.5" customHeight="1" x14ac:dyDescent="0.35">
      <c r="A29" s="7" t="s">
        <v>28</v>
      </c>
      <c r="B29" s="3">
        <f>B28</f>
        <v>3</v>
      </c>
      <c r="C29" s="70"/>
    </row>
    <row r="30" spans="1:3" ht="22.5" customHeight="1" x14ac:dyDescent="0.35">
      <c r="B30" s="2"/>
    </row>
    <row r="31" spans="1:3" ht="22.5" customHeight="1" x14ac:dyDescent="0.35">
      <c r="A31" s="3" t="s">
        <v>7</v>
      </c>
      <c r="B31" s="2"/>
    </row>
    <row r="32" spans="1:3" ht="22.5" customHeight="1" x14ac:dyDescent="0.35">
      <c r="A32" s="4" t="s">
        <v>15</v>
      </c>
      <c r="B32" s="5">
        <f>B13*B15</f>
        <v>23.75</v>
      </c>
    </row>
    <row r="33" spans="1:2" ht="22.5" customHeight="1" x14ac:dyDescent="0.35">
      <c r="A33" s="4" t="s">
        <v>16</v>
      </c>
      <c r="B33" s="38">
        <f>B32*B17</f>
        <v>142500</v>
      </c>
    </row>
    <row r="34" spans="1:2" ht="22.5" customHeight="1" x14ac:dyDescent="0.35">
      <c r="A34" s="7" t="s">
        <v>27</v>
      </c>
      <c r="B34" s="3">
        <f>ROUNDUP(B24/B33,)</f>
        <v>4</v>
      </c>
    </row>
    <row r="35" spans="1:2" ht="22.5" customHeight="1" x14ac:dyDescent="0.35">
      <c r="A35" s="7" t="s">
        <v>30</v>
      </c>
      <c r="B35" s="3">
        <f>B34</f>
        <v>4</v>
      </c>
    </row>
  </sheetData>
  <mergeCells count="3">
    <mergeCell ref="A3:B3"/>
    <mergeCell ref="C26:C29"/>
    <mergeCell ref="A1:C1"/>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showGridLines="0" zoomScaleNormal="100" workbookViewId="0">
      <selection activeCell="H5" sqref="H5"/>
    </sheetView>
  </sheetViews>
  <sheetFormatPr baseColWidth="10" defaultRowHeight="14.5" x14ac:dyDescent="0.35"/>
  <sheetData>
    <row r="1" spans="1:6" ht="18.5" x14ac:dyDescent="0.45">
      <c r="A1" s="73" t="s">
        <v>115</v>
      </c>
      <c r="B1" s="73"/>
      <c r="C1" s="73"/>
      <c r="D1" s="73"/>
      <c r="E1" s="73"/>
      <c r="F1" s="73"/>
    </row>
    <row r="3" spans="1:6" x14ac:dyDescent="0.35">
      <c r="A3" s="72" t="s">
        <v>111</v>
      </c>
      <c r="B3" s="72"/>
      <c r="C3" s="72"/>
      <c r="D3" s="72"/>
      <c r="E3" s="72"/>
      <c r="F3" s="72"/>
    </row>
    <row r="4" spans="1:6" x14ac:dyDescent="0.35">
      <c r="A4" s="72"/>
      <c r="B4" s="72"/>
      <c r="C4" s="72"/>
      <c r="D4" s="72"/>
      <c r="E4" s="72"/>
      <c r="F4" s="72"/>
    </row>
    <row r="5" spans="1:6" x14ac:dyDescent="0.35">
      <c r="A5" s="72"/>
      <c r="B5" s="72"/>
      <c r="C5" s="72"/>
      <c r="D5" s="72"/>
      <c r="E5" s="72"/>
      <c r="F5" s="72"/>
    </row>
    <row r="6" spans="1:6" x14ac:dyDescent="0.35">
      <c r="A6" s="72"/>
      <c r="B6" s="72"/>
      <c r="C6" s="72"/>
      <c r="D6" s="72"/>
      <c r="E6" s="72"/>
      <c r="F6" s="72"/>
    </row>
    <row r="7" spans="1:6" x14ac:dyDescent="0.35">
      <c r="A7" s="72"/>
      <c r="B7" s="72"/>
      <c r="C7" s="72"/>
      <c r="D7" s="72"/>
      <c r="E7" s="72"/>
      <c r="F7" s="72"/>
    </row>
    <row r="8" spans="1:6" x14ac:dyDescent="0.35">
      <c r="A8" s="72"/>
      <c r="B8" s="72"/>
      <c r="C8" s="72"/>
      <c r="D8" s="72"/>
      <c r="E8" s="72"/>
      <c r="F8" s="72"/>
    </row>
    <row r="9" spans="1:6" x14ac:dyDescent="0.35">
      <c r="A9" s="72"/>
      <c r="B9" s="72"/>
      <c r="C9" s="72"/>
      <c r="D9" s="72"/>
      <c r="E9" s="72"/>
      <c r="F9" s="72"/>
    </row>
    <row r="10" spans="1:6" x14ac:dyDescent="0.35">
      <c r="A10" s="72"/>
      <c r="B10" s="72"/>
      <c r="C10" s="72"/>
      <c r="D10" s="72"/>
      <c r="E10" s="72"/>
      <c r="F10" s="72"/>
    </row>
    <row r="11" spans="1:6" x14ac:dyDescent="0.35">
      <c r="A11" s="72"/>
      <c r="B11" s="72"/>
      <c r="C11" s="72"/>
      <c r="D11" s="72"/>
      <c r="E11" s="72"/>
      <c r="F11" s="72"/>
    </row>
    <row r="12" spans="1:6" x14ac:dyDescent="0.35">
      <c r="A12" s="72"/>
      <c r="B12" s="72"/>
      <c r="C12" s="72"/>
      <c r="D12" s="72"/>
      <c r="E12" s="72"/>
      <c r="F12" s="72"/>
    </row>
    <row r="13" spans="1:6" x14ac:dyDescent="0.35">
      <c r="A13" s="72"/>
      <c r="B13" s="72"/>
      <c r="C13" s="72"/>
      <c r="D13" s="72"/>
      <c r="E13" s="72"/>
      <c r="F13" s="72"/>
    </row>
    <row r="14" spans="1:6" x14ac:dyDescent="0.35">
      <c r="A14" s="72"/>
      <c r="B14" s="72"/>
      <c r="C14" s="72"/>
      <c r="D14" s="72"/>
      <c r="E14" s="72"/>
      <c r="F14" s="72"/>
    </row>
    <row r="15" spans="1:6" x14ac:dyDescent="0.35">
      <c r="A15" s="72"/>
      <c r="B15" s="72"/>
      <c r="C15" s="72"/>
      <c r="D15" s="72"/>
      <c r="E15" s="72"/>
      <c r="F15" s="72"/>
    </row>
    <row r="16" spans="1:6" x14ac:dyDescent="0.35">
      <c r="A16" s="72"/>
      <c r="B16" s="72"/>
      <c r="C16" s="72"/>
      <c r="D16" s="72"/>
      <c r="E16" s="72"/>
      <c r="F16" s="72"/>
    </row>
    <row r="17" spans="1:6" x14ac:dyDescent="0.35">
      <c r="A17" s="72"/>
      <c r="B17" s="72"/>
      <c r="C17" s="72"/>
      <c r="D17" s="72"/>
      <c r="E17" s="72"/>
      <c r="F17" s="72"/>
    </row>
    <row r="18" spans="1:6" x14ac:dyDescent="0.35">
      <c r="A18" s="72"/>
      <c r="B18" s="72"/>
      <c r="C18" s="72"/>
      <c r="D18" s="72"/>
      <c r="E18" s="72"/>
      <c r="F18" s="72"/>
    </row>
    <row r="19" spans="1:6" x14ac:dyDescent="0.35">
      <c r="A19" s="72"/>
      <c r="B19" s="72"/>
      <c r="C19" s="72"/>
      <c r="D19" s="72"/>
      <c r="E19" s="72"/>
      <c r="F19" s="72"/>
    </row>
    <row r="20" spans="1:6" x14ac:dyDescent="0.35">
      <c r="A20" s="72"/>
      <c r="B20" s="72"/>
      <c r="C20" s="72"/>
      <c r="D20" s="72"/>
      <c r="E20" s="72"/>
      <c r="F20" s="72"/>
    </row>
    <row r="21" spans="1:6" x14ac:dyDescent="0.35">
      <c r="A21" s="72"/>
      <c r="B21" s="72"/>
      <c r="C21" s="72"/>
      <c r="D21" s="72"/>
      <c r="E21" s="72"/>
      <c r="F21" s="72"/>
    </row>
    <row r="22" spans="1:6" x14ac:dyDescent="0.35">
      <c r="A22" s="72"/>
      <c r="B22" s="72"/>
      <c r="C22" s="72"/>
      <c r="D22" s="72"/>
      <c r="E22" s="72"/>
      <c r="F22" s="72"/>
    </row>
    <row r="23" spans="1:6" x14ac:dyDescent="0.35">
      <c r="A23" s="72"/>
      <c r="B23" s="72"/>
      <c r="C23" s="72"/>
      <c r="D23" s="72"/>
      <c r="E23" s="72"/>
      <c r="F23" s="72"/>
    </row>
    <row r="24" spans="1:6" x14ac:dyDescent="0.35">
      <c r="A24" s="72"/>
      <c r="B24" s="72"/>
      <c r="C24" s="72"/>
      <c r="D24" s="72"/>
      <c r="E24" s="72"/>
      <c r="F24" s="72"/>
    </row>
  </sheetData>
  <mergeCells count="2">
    <mergeCell ref="A3:F24"/>
    <mergeCell ref="A1:F1"/>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9"/>
  <sheetViews>
    <sheetView showGridLines="0" zoomScaleNormal="100" workbookViewId="0">
      <selection activeCell="H5" sqref="H5"/>
    </sheetView>
  </sheetViews>
  <sheetFormatPr baseColWidth="10" defaultRowHeight="14.5" x14ac:dyDescent="0.35"/>
  <cols>
    <col min="6" max="6" width="17.26953125" customWidth="1"/>
  </cols>
  <sheetData>
    <row r="1" spans="1:6" ht="18.5" x14ac:dyDescent="0.45">
      <c r="A1" s="76" t="s">
        <v>116</v>
      </c>
      <c r="B1" s="76"/>
      <c r="C1" s="76"/>
      <c r="D1" s="76"/>
      <c r="E1" s="76"/>
      <c r="F1" s="76"/>
    </row>
    <row r="3" spans="1:6" x14ac:dyDescent="0.35">
      <c r="A3" s="74" t="s">
        <v>34</v>
      </c>
      <c r="B3" s="75"/>
      <c r="C3" s="75"/>
      <c r="D3" s="75"/>
      <c r="E3" s="75"/>
      <c r="F3" s="75"/>
    </row>
    <row r="4" spans="1:6" x14ac:dyDescent="0.35">
      <c r="A4" s="75"/>
      <c r="B4" s="75"/>
      <c r="C4" s="75"/>
      <c r="D4" s="75"/>
      <c r="E4" s="75"/>
      <c r="F4" s="75"/>
    </row>
    <row r="5" spans="1:6" x14ac:dyDescent="0.35">
      <c r="A5" s="75"/>
      <c r="B5" s="75"/>
      <c r="C5" s="75"/>
      <c r="D5" s="75"/>
      <c r="E5" s="75"/>
      <c r="F5" s="75"/>
    </row>
    <row r="6" spans="1:6" x14ac:dyDescent="0.35">
      <c r="A6" s="75"/>
      <c r="B6" s="75"/>
      <c r="C6" s="75"/>
      <c r="D6" s="75"/>
      <c r="E6" s="75"/>
      <c r="F6" s="75"/>
    </row>
    <row r="7" spans="1:6" x14ac:dyDescent="0.35">
      <c r="A7" s="75"/>
      <c r="B7" s="75"/>
      <c r="C7" s="75"/>
      <c r="D7" s="75"/>
      <c r="E7" s="75"/>
      <c r="F7" s="75"/>
    </row>
    <row r="8" spans="1:6" x14ac:dyDescent="0.35">
      <c r="A8" s="75"/>
      <c r="B8" s="75"/>
      <c r="C8" s="75"/>
      <c r="D8" s="75"/>
      <c r="E8" s="75"/>
      <c r="F8" s="75"/>
    </row>
    <row r="9" spans="1:6" x14ac:dyDescent="0.35">
      <c r="A9" s="75"/>
      <c r="B9" s="75"/>
      <c r="C9" s="75"/>
      <c r="D9" s="75"/>
      <c r="E9" s="75"/>
      <c r="F9" s="75"/>
    </row>
    <row r="10" spans="1:6" x14ac:dyDescent="0.35">
      <c r="A10" s="75"/>
      <c r="B10" s="75"/>
      <c r="C10" s="75"/>
      <c r="D10" s="75"/>
      <c r="E10" s="75"/>
      <c r="F10" s="75"/>
    </row>
    <row r="11" spans="1:6" x14ac:dyDescent="0.35">
      <c r="A11" s="75"/>
      <c r="B11" s="75"/>
      <c r="C11" s="75"/>
      <c r="D11" s="75"/>
      <c r="E11" s="75"/>
      <c r="F11" s="75"/>
    </row>
    <row r="12" spans="1:6" x14ac:dyDescent="0.35">
      <c r="A12" s="75"/>
      <c r="B12" s="75"/>
      <c r="C12" s="75"/>
      <c r="D12" s="75"/>
      <c r="E12" s="75"/>
      <c r="F12" s="75"/>
    </row>
    <row r="13" spans="1:6" x14ac:dyDescent="0.35">
      <c r="A13" s="75"/>
      <c r="B13" s="75"/>
      <c r="C13" s="75"/>
      <c r="D13" s="75"/>
      <c r="E13" s="75"/>
      <c r="F13" s="75"/>
    </row>
    <row r="14" spans="1:6" x14ac:dyDescent="0.35">
      <c r="A14" s="75"/>
      <c r="B14" s="75"/>
      <c r="C14" s="75"/>
      <c r="D14" s="75"/>
      <c r="E14" s="75"/>
      <c r="F14" s="75"/>
    </row>
    <row r="15" spans="1:6" x14ac:dyDescent="0.35">
      <c r="A15" s="75"/>
      <c r="B15" s="75"/>
      <c r="C15" s="75"/>
      <c r="D15" s="75"/>
      <c r="E15" s="75"/>
      <c r="F15" s="75"/>
    </row>
    <row r="16" spans="1:6" x14ac:dyDescent="0.35">
      <c r="A16" s="75"/>
      <c r="B16" s="75"/>
      <c r="C16" s="75"/>
      <c r="D16" s="75"/>
      <c r="E16" s="75"/>
      <c r="F16" s="75"/>
    </row>
    <row r="17" spans="1:6" x14ac:dyDescent="0.35">
      <c r="A17" s="75"/>
      <c r="B17" s="75"/>
      <c r="C17" s="75"/>
      <c r="D17" s="75"/>
      <c r="E17" s="75"/>
      <c r="F17" s="75"/>
    </row>
    <row r="18" spans="1:6" x14ac:dyDescent="0.35">
      <c r="A18" s="75"/>
      <c r="B18" s="75"/>
      <c r="C18" s="75"/>
      <c r="D18" s="75"/>
      <c r="E18" s="75"/>
      <c r="F18" s="75"/>
    </row>
    <row r="19" spans="1:6" x14ac:dyDescent="0.35">
      <c r="A19" s="75"/>
      <c r="B19" s="75"/>
      <c r="C19" s="75"/>
      <c r="D19" s="75"/>
      <c r="E19" s="75"/>
      <c r="F19" s="75"/>
    </row>
    <row r="20" spans="1:6" x14ac:dyDescent="0.35">
      <c r="A20" s="75"/>
      <c r="B20" s="75"/>
      <c r="C20" s="75"/>
      <c r="D20" s="75"/>
      <c r="E20" s="75"/>
      <c r="F20" s="75"/>
    </row>
    <row r="21" spans="1:6" x14ac:dyDescent="0.35">
      <c r="A21" s="75"/>
      <c r="B21" s="75"/>
      <c r="C21" s="75"/>
      <c r="D21" s="75"/>
      <c r="E21" s="75"/>
      <c r="F21" s="75"/>
    </row>
    <row r="22" spans="1:6" x14ac:dyDescent="0.35">
      <c r="A22" s="75"/>
      <c r="B22" s="75"/>
      <c r="C22" s="75"/>
      <c r="D22" s="75"/>
      <c r="E22" s="75"/>
      <c r="F22" s="75"/>
    </row>
    <row r="23" spans="1:6" x14ac:dyDescent="0.35">
      <c r="A23" s="75"/>
      <c r="B23" s="75"/>
      <c r="C23" s="75"/>
      <c r="D23" s="75"/>
      <c r="E23" s="75"/>
      <c r="F23" s="75"/>
    </row>
    <row r="24" spans="1:6" x14ac:dyDescent="0.35">
      <c r="A24" s="75"/>
      <c r="B24" s="75"/>
      <c r="C24" s="75"/>
      <c r="D24" s="75"/>
      <c r="E24" s="75"/>
      <c r="F24" s="75"/>
    </row>
    <row r="25" spans="1:6" x14ac:dyDescent="0.35">
      <c r="A25" s="75"/>
      <c r="B25" s="75"/>
      <c r="C25" s="75"/>
      <c r="D25" s="75"/>
      <c r="E25" s="75"/>
      <c r="F25" s="75"/>
    </row>
    <row r="26" spans="1:6" x14ac:dyDescent="0.35">
      <c r="A26" s="75"/>
      <c r="B26" s="75"/>
      <c r="C26" s="75"/>
      <c r="D26" s="75"/>
      <c r="E26" s="75"/>
      <c r="F26" s="75"/>
    </row>
    <row r="27" spans="1:6" x14ac:dyDescent="0.35">
      <c r="A27" s="75"/>
      <c r="B27" s="75"/>
      <c r="C27" s="75"/>
      <c r="D27" s="75"/>
      <c r="E27" s="75"/>
      <c r="F27" s="75"/>
    </row>
    <row r="28" spans="1:6" x14ac:dyDescent="0.35">
      <c r="A28" s="75"/>
      <c r="B28" s="75"/>
      <c r="C28" s="75"/>
      <c r="D28" s="75"/>
      <c r="E28" s="75"/>
      <c r="F28" s="75"/>
    </row>
    <row r="29" spans="1:6" x14ac:dyDescent="0.35">
      <c r="A29" s="75"/>
      <c r="B29" s="75"/>
      <c r="C29" s="75"/>
      <c r="D29" s="75"/>
      <c r="E29" s="75"/>
      <c r="F29" s="75"/>
    </row>
  </sheetData>
  <mergeCells count="2">
    <mergeCell ref="A3:F29"/>
    <mergeCell ref="A1:F1"/>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showGridLines="0" zoomScale="60" zoomScaleNormal="60" workbookViewId="0">
      <selection activeCell="H5" sqref="H5"/>
    </sheetView>
  </sheetViews>
  <sheetFormatPr baseColWidth="10" defaultColWidth="11.453125" defaultRowHeight="14.5" x14ac:dyDescent="0.35"/>
  <cols>
    <col min="1" max="1" width="67.81640625" style="1" bestFit="1" customWidth="1"/>
    <col min="2" max="2" width="12.7265625" style="1" bestFit="1" customWidth="1"/>
    <col min="3" max="3" width="56.54296875" style="1" customWidth="1"/>
    <col min="4" max="16384" width="11.453125" style="1"/>
  </cols>
  <sheetData>
    <row r="1" spans="1:3" ht="18.5" x14ac:dyDescent="0.35">
      <c r="A1" s="77" t="s">
        <v>117</v>
      </c>
      <c r="B1" s="77"/>
      <c r="C1" s="77"/>
    </row>
    <row r="3" spans="1:3" ht="33.75" customHeight="1" x14ac:dyDescent="0.35">
      <c r="A3" s="78" t="s">
        <v>25</v>
      </c>
      <c r="B3" s="79"/>
      <c r="C3" s="8" t="s">
        <v>26</v>
      </c>
    </row>
    <row r="4" spans="1:3" ht="33.75" customHeight="1" x14ac:dyDescent="0.35">
      <c r="A4" s="9" t="s">
        <v>35</v>
      </c>
      <c r="B4" s="10">
        <v>7.26</v>
      </c>
      <c r="C4" s="9" t="s">
        <v>36</v>
      </c>
    </row>
    <row r="5" spans="1:3" ht="33.75" customHeight="1" x14ac:dyDescent="0.35">
      <c r="A5" s="9" t="s">
        <v>37</v>
      </c>
      <c r="B5" s="10">
        <v>1.9</v>
      </c>
      <c r="C5" s="9" t="s">
        <v>36</v>
      </c>
    </row>
    <row r="6" spans="1:3" ht="33.75" customHeight="1" x14ac:dyDescent="0.35">
      <c r="A6" s="9" t="s">
        <v>41</v>
      </c>
      <c r="B6" s="10">
        <v>35</v>
      </c>
      <c r="C6" s="9" t="s">
        <v>36</v>
      </c>
    </row>
    <row r="7" spans="1:3" ht="67.5" customHeight="1" x14ac:dyDescent="0.35">
      <c r="A7" s="9" t="s">
        <v>42</v>
      </c>
      <c r="B7" s="10">
        <f>9.5*3.5</f>
        <v>33.25</v>
      </c>
      <c r="C7" s="13" t="s">
        <v>38</v>
      </c>
    </row>
    <row r="8" spans="1:3" ht="69" customHeight="1" x14ac:dyDescent="0.35">
      <c r="A8" s="9" t="s">
        <v>43</v>
      </c>
      <c r="B8" s="10">
        <f>9.5*2.5</f>
        <v>23.75</v>
      </c>
      <c r="C8" s="13" t="s">
        <v>38</v>
      </c>
    </row>
    <row r="9" spans="1:3" ht="33.75" customHeight="1" x14ac:dyDescent="0.35">
      <c r="A9" s="9" t="s">
        <v>40</v>
      </c>
      <c r="B9" s="11">
        <v>0.95</v>
      </c>
      <c r="C9" s="9" t="s">
        <v>36</v>
      </c>
    </row>
    <row r="10" spans="1:3" ht="33.75" customHeight="1" x14ac:dyDescent="0.35">
      <c r="A10" s="9" t="s">
        <v>44</v>
      </c>
      <c r="B10" s="11">
        <v>0.9</v>
      </c>
      <c r="C10" s="9" t="s">
        <v>36</v>
      </c>
    </row>
    <row r="11" spans="1:3" ht="33.75" customHeight="1" x14ac:dyDescent="0.35">
      <c r="A11" s="9" t="s">
        <v>46</v>
      </c>
      <c r="B11" s="10">
        <v>5</v>
      </c>
      <c r="C11" s="9" t="s">
        <v>48</v>
      </c>
    </row>
    <row r="12" spans="1:3" ht="33.75" customHeight="1" x14ac:dyDescent="0.35">
      <c r="A12" s="9" t="s">
        <v>54</v>
      </c>
      <c r="B12" s="10">
        <v>60</v>
      </c>
      <c r="C12" s="9" t="s">
        <v>56</v>
      </c>
    </row>
    <row r="13" spans="1:3" ht="33.75" customHeight="1" x14ac:dyDescent="0.35">
      <c r="A13" s="9" t="s">
        <v>55</v>
      </c>
      <c r="B13" s="10">
        <v>850</v>
      </c>
      <c r="C13" s="9" t="s">
        <v>56</v>
      </c>
    </row>
    <row r="14" spans="1:3" ht="33.75" customHeight="1" x14ac:dyDescent="0.35">
      <c r="A14" s="9" t="s">
        <v>52</v>
      </c>
      <c r="B14" s="14">
        <v>20000</v>
      </c>
      <c r="C14" s="9" t="s">
        <v>53</v>
      </c>
    </row>
    <row r="15" spans="1:3" ht="33.75" customHeight="1" x14ac:dyDescent="0.35"/>
    <row r="16" spans="1:3" ht="33.75" customHeight="1" x14ac:dyDescent="0.35">
      <c r="B16" s="2"/>
    </row>
    <row r="17" spans="1:5" ht="33.75" customHeight="1" x14ac:dyDescent="0.35">
      <c r="A17" s="9" t="s">
        <v>39</v>
      </c>
      <c r="B17" s="40">
        <f>B4*B5*B6*B9</f>
        <v>458.65049999999997</v>
      </c>
    </row>
    <row r="18" spans="1:5" ht="33.75" customHeight="1" x14ac:dyDescent="0.35">
      <c r="A18" s="9" t="s">
        <v>45</v>
      </c>
      <c r="B18" s="40">
        <f>B4*B5*B7</f>
        <v>458.65049999999997</v>
      </c>
    </row>
    <row r="19" spans="1:5" ht="33.75" customHeight="1" x14ac:dyDescent="0.35">
      <c r="A19" s="9" t="s">
        <v>47</v>
      </c>
      <c r="B19" s="40">
        <f>B4*B5*B6*B10*B11</f>
        <v>2172.5549999999998</v>
      </c>
    </row>
    <row r="20" spans="1:5" ht="33.75" customHeight="1" x14ac:dyDescent="0.35">
      <c r="A20" s="9" t="s">
        <v>49</v>
      </c>
      <c r="B20" s="40">
        <f>B19*3*2</f>
        <v>13035.329999999998</v>
      </c>
    </row>
    <row r="21" spans="1:5" ht="33.75" customHeight="1" x14ac:dyDescent="0.35">
      <c r="A21" s="9" t="s">
        <v>50</v>
      </c>
      <c r="B21" s="40">
        <f>B4*B5*B8</f>
        <v>327.60749999999996</v>
      </c>
    </row>
    <row r="22" spans="1:5" ht="33.75" customHeight="1" x14ac:dyDescent="0.35">
      <c r="A22" s="12" t="s">
        <v>51</v>
      </c>
      <c r="B22" s="39">
        <f>B20+B21</f>
        <v>13362.937499999998</v>
      </c>
    </row>
    <row r="23" spans="1:5" ht="33.75" customHeight="1" x14ac:dyDescent="0.35">
      <c r="A23" s="9" t="s">
        <v>57</v>
      </c>
      <c r="B23" s="14">
        <f>B13*3*2</f>
        <v>5100</v>
      </c>
    </row>
    <row r="24" spans="1:5" ht="33.75" customHeight="1" x14ac:dyDescent="0.35">
      <c r="A24" s="9" t="s">
        <v>58</v>
      </c>
      <c r="B24" s="14">
        <f>B12*2.5</f>
        <v>150</v>
      </c>
    </row>
    <row r="25" spans="1:5" ht="33.75" customHeight="1" x14ac:dyDescent="0.35">
      <c r="A25" s="12" t="s">
        <v>59</v>
      </c>
      <c r="B25" s="41">
        <f>B23+B24</f>
        <v>5250</v>
      </c>
    </row>
    <row r="26" spans="1:5" ht="33.75" customHeight="1" x14ac:dyDescent="0.35">
      <c r="A26" s="12" t="s">
        <v>60</v>
      </c>
      <c r="B26" s="39">
        <f>B22+B25</f>
        <v>18612.9375</v>
      </c>
    </row>
    <row r="27" spans="1:5" ht="18.5" x14ac:dyDescent="0.35">
      <c r="C27" s="77"/>
      <c r="D27" s="77"/>
      <c r="E27" s="77"/>
    </row>
  </sheetData>
  <mergeCells count="3">
    <mergeCell ref="A1:C1"/>
    <mergeCell ref="A3:B3"/>
    <mergeCell ref="C27:E27"/>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
  <sheetViews>
    <sheetView showGridLines="0" zoomScaleNormal="100" workbookViewId="0">
      <selection activeCell="H5" sqref="H5"/>
    </sheetView>
  </sheetViews>
  <sheetFormatPr baseColWidth="10" defaultRowHeight="14.5" x14ac:dyDescent="0.35"/>
  <cols>
    <col min="2" max="2" width="37" bestFit="1" customWidth="1"/>
  </cols>
  <sheetData>
    <row r="1" spans="1:8" ht="18.5" x14ac:dyDescent="0.35">
      <c r="A1" s="77" t="s">
        <v>118</v>
      </c>
      <c r="B1" s="77"/>
      <c r="C1" s="77"/>
      <c r="D1" s="77"/>
      <c r="E1" s="77"/>
      <c r="F1" s="80"/>
      <c r="G1" s="80"/>
      <c r="H1" s="80"/>
    </row>
    <row r="2" spans="1:8" ht="15" thickBot="1" x14ac:dyDescent="0.4"/>
    <row r="3" spans="1:8" x14ac:dyDescent="0.35">
      <c r="A3" s="88" t="s">
        <v>61</v>
      </c>
      <c r="B3" s="81"/>
      <c r="C3" s="81" t="s">
        <v>62</v>
      </c>
      <c r="D3" s="81"/>
      <c r="E3" s="82"/>
    </row>
    <row r="4" spans="1:8" ht="15" thickBot="1" x14ac:dyDescent="0.4">
      <c r="A4" s="89"/>
      <c r="B4" s="90"/>
      <c r="C4" s="83"/>
      <c r="D4" s="83"/>
      <c r="E4" s="84"/>
    </row>
    <row r="5" spans="1:8" ht="15" thickBot="1" x14ac:dyDescent="0.4">
      <c r="A5" s="24"/>
      <c r="B5" s="25"/>
      <c r="C5" s="26" t="s">
        <v>77</v>
      </c>
      <c r="D5" s="27" t="s">
        <v>79</v>
      </c>
      <c r="E5" s="28" t="s">
        <v>78</v>
      </c>
    </row>
    <row r="6" spans="1:8" x14ac:dyDescent="0.35">
      <c r="A6" s="91" t="s">
        <v>63</v>
      </c>
      <c r="B6" s="19" t="s">
        <v>64</v>
      </c>
      <c r="C6" s="42">
        <v>2102</v>
      </c>
      <c r="D6" s="43">
        <v>2500</v>
      </c>
      <c r="E6" s="44">
        <f>C6-D6</f>
        <v>-398</v>
      </c>
    </row>
    <row r="7" spans="1:8" x14ac:dyDescent="0.35">
      <c r="A7" s="92"/>
      <c r="B7" s="16" t="s">
        <v>65</v>
      </c>
      <c r="C7" s="45">
        <v>4450</v>
      </c>
      <c r="D7" s="46">
        <v>5000</v>
      </c>
      <c r="E7" s="47">
        <f t="shared" ref="E7:E8" si="0">C7-D7</f>
        <v>-550</v>
      </c>
    </row>
    <row r="8" spans="1:8" x14ac:dyDescent="0.35">
      <c r="A8" s="93"/>
      <c r="B8" s="21" t="s">
        <v>66</v>
      </c>
      <c r="C8" s="48">
        <v>980</v>
      </c>
      <c r="D8" s="49">
        <v>1000</v>
      </c>
      <c r="E8" s="50">
        <f t="shared" si="0"/>
        <v>-20</v>
      </c>
    </row>
    <row r="9" spans="1:8" x14ac:dyDescent="0.35">
      <c r="A9" s="94" t="s">
        <v>67</v>
      </c>
      <c r="B9" s="17" t="s">
        <v>68</v>
      </c>
      <c r="C9" s="51">
        <f>0/9</f>
        <v>0</v>
      </c>
      <c r="D9" s="52">
        <v>0</v>
      </c>
      <c r="E9" s="53">
        <f>C9-D9</f>
        <v>0</v>
      </c>
      <c r="F9" t="s">
        <v>69</v>
      </c>
    </row>
    <row r="10" spans="1:8" x14ac:dyDescent="0.35">
      <c r="A10" s="94"/>
      <c r="B10" s="17" t="s">
        <v>70</v>
      </c>
      <c r="C10" s="51">
        <f>35*4*9</f>
        <v>1260</v>
      </c>
      <c r="D10" s="52">
        <v>1260</v>
      </c>
      <c r="E10" s="53">
        <f>C10-D10</f>
        <v>0</v>
      </c>
    </row>
    <row r="11" spans="1:8" x14ac:dyDescent="0.35">
      <c r="A11" s="95" t="s">
        <v>71</v>
      </c>
      <c r="B11" s="22" t="s">
        <v>80</v>
      </c>
      <c r="C11" s="54">
        <f>C7/9/5</f>
        <v>98.888888888888886</v>
      </c>
      <c r="D11" s="55">
        <f>D7/9/5</f>
        <v>111.11111111111111</v>
      </c>
      <c r="E11" s="56">
        <f>C11-D11</f>
        <v>-12.222222222222229</v>
      </c>
    </row>
    <row r="12" spans="1:8" x14ac:dyDescent="0.35">
      <c r="A12" s="96"/>
      <c r="B12" s="23" t="s">
        <v>81</v>
      </c>
      <c r="C12" s="57">
        <f>C6/9/5</f>
        <v>46.711111111111109</v>
      </c>
      <c r="D12" s="58">
        <f>D6/9/5</f>
        <v>55.555555555555557</v>
      </c>
      <c r="E12" s="59">
        <f>C12-D12</f>
        <v>-8.8444444444444485</v>
      </c>
    </row>
    <row r="13" spans="1:8" x14ac:dyDescent="0.35">
      <c r="A13" s="97" t="s">
        <v>72</v>
      </c>
      <c r="B13" s="18" t="s">
        <v>73</v>
      </c>
      <c r="C13" s="60">
        <v>84</v>
      </c>
      <c r="D13" s="85" t="s">
        <v>100</v>
      </c>
      <c r="E13" s="61"/>
    </row>
    <row r="14" spans="1:8" x14ac:dyDescent="0.35">
      <c r="A14" s="97"/>
      <c r="B14" s="18" t="s">
        <v>74</v>
      </c>
      <c r="C14" s="60">
        <v>1025</v>
      </c>
      <c r="D14" s="86"/>
      <c r="E14" s="61"/>
    </row>
    <row r="15" spans="1:8" x14ac:dyDescent="0.35">
      <c r="A15" s="97"/>
      <c r="B15" s="18" t="s">
        <v>75</v>
      </c>
      <c r="C15" s="62">
        <f>1-(C13/C6)</f>
        <v>0.96003805899143668</v>
      </c>
      <c r="D15" s="86"/>
      <c r="E15" s="63"/>
      <c r="F15" t="s">
        <v>82</v>
      </c>
    </row>
    <row r="16" spans="1:8" ht="15" thickBot="1" x14ac:dyDescent="0.4">
      <c r="A16" s="98"/>
      <c r="B16" s="20" t="s">
        <v>109</v>
      </c>
      <c r="C16" s="64">
        <f>C13/C7*100</f>
        <v>1.887640449438202</v>
      </c>
      <c r="D16" s="87"/>
      <c r="E16" s="65"/>
      <c r="F16" t="s">
        <v>76</v>
      </c>
    </row>
  </sheetData>
  <mergeCells count="8">
    <mergeCell ref="A1:H1"/>
    <mergeCell ref="C3:E4"/>
    <mergeCell ref="D13:D16"/>
    <mergeCell ref="A3:B4"/>
    <mergeCell ref="A6:A8"/>
    <mergeCell ref="A9:A10"/>
    <mergeCell ref="A11:A12"/>
    <mergeCell ref="A13:A16"/>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showGridLines="0" zoomScaleNormal="100" workbookViewId="0">
      <selection activeCell="H5" sqref="H5"/>
    </sheetView>
  </sheetViews>
  <sheetFormatPr baseColWidth="10" defaultRowHeight="14.5" x14ac:dyDescent="0.35"/>
  <cols>
    <col min="1" max="1" width="139.1796875" bestFit="1" customWidth="1"/>
  </cols>
  <sheetData>
    <row r="1" spans="1:1" ht="18.5" x14ac:dyDescent="0.35">
      <c r="A1" s="15" t="s">
        <v>119</v>
      </c>
    </row>
    <row r="2" spans="1:1" ht="15.5" x14ac:dyDescent="0.35">
      <c r="A2" s="29"/>
    </row>
    <row r="3" spans="1:1" ht="31" x14ac:dyDescent="0.35">
      <c r="A3" s="31" t="s">
        <v>83</v>
      </c>
    </row>
    <row r="4" spans="1:1" ht="18" x14ac:dyDescent="0.4">
      <c r="A4" s="30" t="s">
        <v>86</v>
      </c>
    </row>
    <row r="5" spans="1:1" ht="18" x14ac:dyDescent="0.4">
      <c r="A5" s="30"/>
    </row>
    <row r="6" spans="1:1" ht="46.5" customHeight="1" x14ac:dyDescent="0.35">
      <c r="A6" s="31" t="s">
        <v>87</v>
      </c>
    </row>
    <row r="7" spans="1:1" ht="18" x14ac:dyDescent="0.35">
      <c r="A7" s="32" t="s">
        <v>88</v>
      </c>
    </row>
    <row r="8" spans="1:1" ht="15.5" x14ac:dyDescent="0.35">
      <c r="A8" s="29"/>
    </row>
    <row r="9" spans="1:1" ht="31" x14ac:dyDescent="0.35">
      <c r="A9" s="31" t="s">
        <v>84</v>
      </c>
    </row>
    <row r="10" spans="1:1" ht="18" x14ac:dyDescent="0.4">
      <c r="A10" s="30" t="s">
        <v>89</v>
      </c>
    </row>
    <row r="11" spans="1:1" ht="15.5" x14ac:dyDescent="0.35">
      <c r="A11" s="29"/>
    </row>
    <row r="12" spans="1:1" ht="46.5" x14ac:dyDescent="0.35">
      <c r="A12" s="31" t="s">
        <v>85</v>
      </c>
    </row>
    <row r="13" spans="1:1" ht="18" x14ac:dyDescent="0.4">
      <c r="A13" s="30" t="s">
        <v>90</v>
      </c>
    </row>
    <row r="14" spans="1:1" ht="15.5" x14ac:dyDescent="0.35">
      <c r="A14" s="29"/>
    </row>
    <row r="15" spans="1:1" ht="31.5" customHeight="1" x14ac:dyDescent="0.35">
      <c r="A15" s="31" t="s">
        <v>91</v>
      </c>
    </row>
    <row r="16" spans="1:1" ht="18" x14ac:dyDescent="0.4">
      <c r="A16" s="30" t="s">
        <v>92</v>
      </c>
    </row>
  </sheetData>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showGridLines="0" zoomScaleNormal="100" workbookViewId="0">
      <selection activeCell="H5" sqref="H5"/>
    </sheetView>
  </sheetViews>
  <sheetFormatPr baseColWidth="10" defaultRowHeight="14.5" x14ac:dyDescent="0.35"/>
  <sheetData>
    <row r="1" spans="1:8" ht="18.5" x14ac:dyDescent="0.35">
      <c r="A1" s="77" t="s">
        <v>120</v>
      </c>
      <c r="B1" s="77"/>
      <c r="C1" s="77"/>
      <c r="D1" s="77"/>
      <c r="E1" s="77"/>
      <c r="F1" s="77"/>
      <c r="G1" s="77"/>
      <c r="H1" s="77"/>
    </row>
    <row r="2" spans="1:8" ht="15.5" x14ac:dyDescent="0.35">
      <c r="A2" s="29"/>
    </row>
    <row r="3" spans="1:8" ht="15.5" x14ac:dyDescent="0.35">
      <c r="A3" s="33"/>
    </row>
    <row r="4" spans="1:8" ht="15.5" x14ac:dyDescent="0.35">
      <c r="A4" s="33"/>
    </row>
    <row r="5" spans="1:8" ht="15.5" x14ac:dyDescent="0.35">
      <c r="A5" s="33"/>
    </row>
    <row r="6" spans="1:8" ht="15.5" x14ac:dyDescent="0.35">
      <c r="A6" s="33"/>
    </row>
    <row r="7" spans="1:8" ht="15.5" x14ac:dyDescent="0.35">
      <c r="A7" s="33"/>
    </row>
    <row r="9" spans="1:8" ht="15.5" x14ac:dyDescent="0.35">
      <c r="A9" s="99" t="s">
        <v>99</v>
      </c>
      <c r="B9" s="99"/>
      <c r="C9" s="99"/>
      <c r="D9" s="99"/>
      <c r="E9" s="99"/>
      <c r="F9" s="99"/>
      <c r="G9" s="99"/>
      <c r="H9" s="99"/>
    </row>
    <row r="10" spans="1:8" ht="15.5" x14ac:dyDescent="0.35">
      <c r="A10" s="33" t="s">
        <v>93</v>
      </c>
    </row>
    <row r="11" spans="1:8" ht="15.5" x14ac:dyDescent="0.35">
      <c r="A11" s="33"/>
    </row>
    <row r="12" spans="1:8" x14ac:dyDescent="0.35">
      <c r="A12" s="37"/>
      <c r="B12" s="37"/>
      <c r="C12" s="37"/>
      <c r="D12" s="37"/>
      <c r="E12" s="37"/>
      <c r="F12" s="37"/>
      <c r="G12" s="37"/>
      <c r="H12" s="37"/>
    </row>
    <row r="14" spans="1:8" ht="15.5" x14ac:dyDescent="0.35">
      <c r="A14" s="33" t="s">
        <v>112</v>
      </c>
    </row>
    <row r="15" spans="1:8" x14ac:dyDescent="0.35">
      <c r="A15" s="37"/>
      <c r="B15" s="37"/>
      <c r="C15" s="37"/>
      <c r="D15" s="37"/>
      <c r="E15" s="37"/>
      <c r="F15" s="37"/>
      <c r="G15" s="37"/>
      <c r="H15" s="37"/>
    </row>
    <row r="16" spans="1:8" ht="15.5" x14ac:dyDescent="0.35">
      <c r="A16" s="33"/>
    </row>
    <row r="17" spans="1:8" ht="15.5" x14ac:dyDescent="0.35">
      <c r="A17" s="33" t="s">
        <v>94</v>
      </c>
    </row>
    <row r="18" spans="1:8" x14ac:dyDescent="0.35">
      <c r="A18" s="37"/>
      <c r="B18" s="37"/>
      <c r="C18" s="37"/>
      <c r="D18" s="37"/>
      <c r="E18" s="37"/>
      <c r="F18" s="37"/>
      <c r="G18" s="37"/>
      <c r="H18" s="37"/>
    </row>
    <row r="20" spans="1:8" ht="15.5" x14ac:dyDescent="0.35">
      <c r="A20" s="33" t="s">
        <v>95</v>
      </c>
    </row>
    <row r="21" spans="1:8" ht="15.5" x14ac:dyDescent="0.35">
      <c r="A21" s="33" t="s">
        <v>96</v>
      </c>
    </row>
    <row r="22" spans="1:8" x14ac:dyDescent="0.35">
      <c r="A22" s="37"/>
      <c r="B22" s="37"/>
      <c r="C22" s="37"/>
      <c r="D22" s="37"/>
      <c r="E22" s="37"/>
      <c r="F22" s="37"/>
      <c r="G22" s="37"/>
      <c r="H22" s="37"/>
    </row>
    <row r="24" spans="1:8" ht="15.5" x14ac:dyDescent="0.35">
      <c r="A24" s="33" t="s">
        <v>113</v>
      </c>
    </row>
    <row r="25" spans="1:8" x14ac:dyDescent="0.35">
      <c r="A25" s="37"/>
      <c r="B25" s="37"/>
      <c r="C25" s="37"/>
      <c r="D25" s="37"/>
      <c r="E25" s="37"/>
      <c r="F25" s="37"/>
      <c r="G25" s="37"/>
      <c r="H25" s="37"/>
    </row>
    <row r="26" spans="1:8" ht="15.5" x14ac:dyDescent="0.35">
      <c r="A26" s="33"/>
    </row>
    <row r="28" spans="1:8" ht="15.5" x14ac:dyDescent="0.35">
      <c r="A28" s="33" t="s">
        <v>97</v>
      </c>
    </row>
    <row r="29" spans="1:8" ht="15.5" x14ac:dyDescent="0.35">
      <c r="A29" s="33"/>
    </row>
    <row r="30" spans="1:8" ht="15.5" x14ac:dyDescent="0.35">
      <c r="A30" s="33"/>
    </row>
    <row r="31" spans="1:8" ht="15.5" x14ac:dyDescent="0.35">
      <c r="A31" s="33"/>
    </row>
    <row r="32" spans="1:8" ht="15.5" x14ac:dyDescent="0.35">
      <c r="A32" s="34" t="s">
        <v>107</v>
      </c>
    </row>
    <row r="33" spans="1:1" ht="15.5" x14ac:dyDescent="0.35">
      <c r="A33" s="34" t="s">
        <v>106</v>
      </c>
    </row>
    <row r="34" spans="1:1" ht="15.5" x14ac:dyDescent="0.35">
      <c r="A34" s="36" t="s">
        <v>105</v>
      </c>
    </row>
    <row r="35" spans="1:1" ht="15.5" x14ac:dyDescent="0.35">
      <c r="A35" s="36" t="s">
        <v>101</v>
      </c>
    </row>
    <row r="36" spans="1:1" ht="15.5" x14ac:dyDescent="0.35">
      <c r="A36" s="35" t="s">
        <v>104</v>
      </c>
    </row>
    <row r="37" spans="1:1" ht="15.5" x14ac:dyDescent="0.35">
      <c r="A37" s="29" t="s">
        <v>102</v>
      </c>
    </row>
    <row r="38" spans="1:1" ht="15.5" x14ac:dyDescent="0.35">
      <c r="A38" s="29" t="s">
        <v>103</v>
      </c>
    </row>
    <row r="39" spans="1:1" ht="15.5" x14ac:dyDescent="0.35">
      <c r="A39" s="29"/>
    </row>
    <row r="40" spans="1:1" ht="15.5" x14ac:dyDescent="0.35">
      <c r="A40" s="29" t="s">
        <v>98</v>
      </c>
    </row>
    <row r="41" spans="1:1" ht="15.5" x14ac:dyDescent="0.35">
      <c r="A41" s="29"/>
    </row>
    <row r="42" spans="1:1" ht="15.5" x14ac:dyDescent="0.35">
      <c r="A42" s="29"/>
    </row>
  </sheetData>
  <mergeCells count="2">
    <mergeCell ref="A1:H1"/>
    <mergeCell ref="A9:H9"/>
  </mergeCells>
  <pageMargins left="0.70866141732283472" right="0.70866141732283472" top="0.74803149606299213" bottom="0.74803149606299213" header="0.31496062992125984" footer="0.31496062992125984"/>
  <pageSetup paperSize="9" scale="63" orientation="portrait" r:id="rId1"/>
  <headerFooter>
    <oddHeader>&amp;LAFTRAL
&amp;RP-2903-12A0</oddHeader>
    <oddFooter>&amp;LDP3 / Pôle Exploitation &amp; Formations Supérieures &amp;C&amp;P/&amp;N&amp;RJuillet 2018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6</vt:i4>
      </vt:variant>
    </vt:vector>
  </HeadingPairs>
  <TitlesOfParts>
    <vt:vector size="14" baseType="lpstr">
      <vt:lpstr>Présentation</vt:lpstr>
      <vt:lpstr>Production 1</vt:lpstr>
      <vt:lpstr>Production 2</vt:lpstr>
      <vt:lpstr>Production 3</vt:lpstr>
      <vt:lpstr>Production 4</vt:lpstr>
      <vt:lpstr>Production 5</vt:lpstr>
      <vt:lpstr>Production 6</vt:lpstr>
      <vt:lpstr>Production 7</vt:lpstr>
      <vt:lpstr>'Production 1'!Zone_d_impression</vt:lpstr>
      <vt:lpstr>'Production 2'!Zone_d_impression</vt:lpstr>
      <vt:lpstr>'Production 3'!Zone_d_impression</vt:lpstr>
      <vt:lpstr>'Production 4'!Zone_d_impression</vt:lpstr>
      <vt:lpstr>'Production 5'!Zone_d_impression</vt:lpstr>
      <vt:lpstr>'Production 7'!Zone_d_impression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Yannick CONAN</cp:lastModifiedBy>
  <cp:lastPrinted>2023-06-05T16:45:59Z</cp:lastPrinted>
  <dcterms:created xsi:type="dcterms:W3CDTF">2015-03-05T10:24:04Z</dcterms:created>
  <dcterms:modified xsi:type="dcterms:W3CDTF">2023-06-05T16:47:47Z</dcterms:modified>
</cp:coreProperties>
</file>