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vlefebv\Downloads\"/>
    </mc:Choice>
  </mc:AlternateContent>
  <xr:revisionPtr revIDLastSave="0" documentId="13_ncr:1_{049331C7-BCC3-480D-86F6-F48FB4DC74AC}" xr6:coauthVersionLast="47" xr6:coauthVersionMax="47" xr10:uidLastSave="{00000000-0000-0000-0000-000000000000}"/>
  <bookViews>
    <workbookView xWindow="-108" yWindow="-108" windowWidth="23256" windowHeight="12576" xr2:uid="{51B23C78-7B75-487F-B79D-AA5948C68A4E}"/>
  </bookViews>
  <sheets>
    <sheet name="IT fin tablo (Ex)" sheetId="1" r:id="rId1"/>
    <sheet name="IT fin tablo (corr)" sheetId="2" r:id="rId2"/>
    <sheet name="BER apr (vierge) (px chbre)" sheetId="3" r:id="rId3"/>
    <sheet name="BER apr px chbre (corr)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4" l="1"/>
  <c r="C24" i="4"/>
  <c r="E19" i="4"/>
  <c r="C19" i="4"/>
  <c r="D7" i="4"/>
  <c r="D15" i="4"/>
  <c r="E10" i="4"/>
  <c r="C9" i="4"/>
  <c r="A21" i="4"/>
  <c r="A20" i="4"/>
  <c r="D13" i="4"/>
  <c r="E16" i="4"/>
  <c r="E18" i="4" s="1"/>
  <c r="A20" i="3"/>
  <c r="D6" i="2"/>
  <c r="D7" i="2" s="1"/>
  <c r="D8" i="2" s="1"/>
  <c r="D9" i="2" s="1"/>
  <c r="D10" i="2" s="1"/>
  <c r="D11" i="2" s="1"/>
  <c r="D12" i="2" s="1"/>
  <c r="D13" i="2" s="1"/>
  <c r="D5" i="2"/>
  <c r="B4" i="2"/>
  <c r="B5" i="2" s="1"/>
  <c r="B6" i="2" s="1"/>
  <c r="B7" i="2" s="1"/>
  <c r="B8" i="2" s="1"/>
  <c r="B9" i="2" s="1"/>
  <c r="B10" i="2" s="1"/>
  <c r="B11" i="2" s="1"/>
  <c r="B12" i="2" s="1"/>
  <c r="B13" i="2" s="1"/>
  <c r="D14" i="4" l="1"/>
  <c r="C16" i="4"/>
  <c r="D16" i="4"/>
  <c r="D17" i="4" s="1"/>
  <c r="C17" i="4" s="1"/>
  <c r="C18" i="4" s="1"/>
  <c r="C20" i="4" s="1"/>
  <c r="C21" i="4" s="1"/>
  <c r="C22" i="4" s="1"/>
  <c r="C23" i="4" s="1"/>
  <c r="C25" i="4" s="1"/>
  <c r="C26" i="4" s="1"/>
  <c r="E20" i="4"/>
  <c r="E21" i="4" s="1"/>
  <c r="E22" i="4" s="1"/>
  <c r="E23" i="4" s="1"/>
  <c r="E25" i="4" s="1"/>
  <c r="E26" i="4" s="1"/>
</calcChain>
</file>

<file path=xl/sharedStrings.xml><?xml version="1.0" encoding="utf-8"?>
<sst xmlns="http://schemas.openxmlformats.org/spreadsheetml/2006/main" count="77" uniqueCount="57">
  <si>
    <t>Séjour Italie - 20 pax + 1 Tour Leader</t>
  </si>
  <si>
    <r>
      <rPr>
        <b/>
        <u/>
        <sz val="12"/>
        <color theme="1"/>
        <rFont val="Aptos Narrow"/>
        <family val="2"/>
        <scheme val="minor"/>
      </rPr>
      <t>Exercice</t>
    </r>
    <r>
      <rPr>
        <b/>
        <sz val="12"/>
        <color theme="1"/>
        <rFont val="Aptos Narrow"/>
        <family val="2"/>
        <scheme val="minor"/>
      </rPr>
      <t xml:space="preserve">
marge bénéficiaire 21% </t>
    </r>
  </si>
  <si>
    <t>PI</t>
  </si>
  <si>
    <t>PC</t>
  </si>
  <si>
    <t>SS</t>
  </si>
  <si>
    <t>TOTAL Colonnes</t>
  </si>
  <si>
    <t>Prix collectifs ramenés en prix individuels</t>
  </si>
  <si>
    <t>Cout de production</t>
  </si>
  <si>
    <t xml:space="preserve">Prix de vente HT avec marge de 21% 
</t>
  </si>
  <si>
    <t>Marge bénéficiaire (pour TVA)</t>
  </si>
  <si>
    <t>TVA 20% sur la Marge Bénéficiaire</t>
  </si>
  <si>
    <t>Prix de vente TTC Hors assurance</t>
  </si>
  <si>
    <t xml:space="preserve">Assurance - prix achat 2,5% </t>
  </si>
  <si>
    <t>Assurance - prix de vente avec marge de 21%</t>
  </si>
  <si>
    <t>PRIX de vente TTC avec assurance</t>
  </si>
  <si>
    <r>
      <t>Prix Client</t>
    </r>
    <r>
      <rPr>
        <sz val="14"/>
        <color theme="1"/>
        <rFont val="Aptos Narrow"/>
        <family val="2"/>
        <scheme val="minor"/>
      </rPr>
      <t xml:space="preserve"> (arrondi)</t>
    </r>
  </si>
  <si>
    <r>
      <rPr>
        <b/>
        <u/>
        <sz val="12"/>
        <color theme="1"/>
        <rFont val="Aptos Narrow"/>
        <family val="2"/>
        <scheme val="minor"/>
      </rPr>
      <t>Exercice</t>
    </r>
    <r>
      <rPr>
        <b/>
        <sz val="12"/>
        <color theme="1"/>
        <rFont val="Aptos Narrow"/>
        <family val="2"/>
        <scheme val="minor"/>
      </rPr>
      <t xml:space="preserve">
marge bénéficiaire 21% - assurance 2,5%</t>
    </r>
  </si>
  <si>
    <t>cout de production</t>
  </si>
  <si>
    <t>prix de vente HT avec marge de 21% 
soit coefficient diviseur de 0,79</t>
  </si>
  <si>
    <t>TVA 20% soit *0,2 sur la Marge Bénéficiaire</t>
  </si>
  <si>
    <t>Assurance - prix achat 2,5% soit * 0,025</t>
  </si>
  <si>
    <t>Prix Client</t>
  </si>
  <si>
    <t>City Breack à Berlin 4J/3N - 25 pers + 1 Tour Leader</t>
  </si>
  <si>
    <t>Prix
individuels</t>
  </si>
  <si>
    <t>Prix
Collectifs</t>
  </si>
  <si>
    <t>Supplément
 Single</t>
  </si>
  <si>
    <t>1 - TRANSPORT</t>
  </si>
  <si>
    <r>
      <t xml:space="preserve">2 - HEBERGEMENT </t>
    </r>
    <r>
      <rPr>
        <sz val="8"/>
        <color theme="1"/>
        <rFont val="Aptos Narrow"/>
        <family val="2"/>
        <scheme val="minor"/>
      </rPr>
      <t xml:space="preserve">  </t>
    </r>
  </si>
  <si>
    <t xml:space="preserve">Chambre double pdj inclus : 110€/chbre/nuit 
Chambre Single pdj inclus : 90 €/chbre/nuit
                    </t>
  </si>
  <si>
    <t>3- ACCOMPAGNATEUR</t>
  </si>
  <si>
    <t>total des colonnes</t>
  </si>
  <si>
    <t>Prix de vente HT</t>
  </si>
  <si>
    <t>TVA 20% sur Marge bénéficiaire</t>
  </si>
  <si>
    <t>Prix de Vente TTC hors assurance</t>
  </si>
  <si>
    <t>Prix vente TTC avec assurance</t>
  </si>
  <si>
    <t>City Breack à Berlin 4J/3N 25 pers + 1 Tour Leader</t>
  </si>
  <si>
    <t>Nego</t>
  </si>
  <si>
    <r>
      <t>Transport</t>
    </r>
    <r>
      <rPr>
        <u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aérien  HT PAR BER PAR AF</t>
    </r>
  </si>
  <si>
    <t>Taxes et redevances aéroportuaires révisables</t>
  </si>
  <si>
    <t>location 1/2 journée salle de Réunion avec collation</t>
  </si>
  <si>
    <t>TKT avec taxes</t>
  </si>
  <si>
    <t xml:space="preserve">Hébergement SGL en pdj </t>
  </si>
  <si>
    <t>PC ramenés en PI - nbre payant 25 pax</t>
  </si>
  <si>
    <t>coût de production</t>
  </si>
  <si>
    <t>Achat assurance 2,2%</t>
  </si>
  <si>
    <r>
      <rPr>
        <b/>
        <u/>
        <sz val="12"/>
        <color theme="1"/>
        <rFont val="Aptos Narrow"/>
        <family val="2"/>
        <scheme val="minor"/>
      </rPr>
      <t>Exercice       -    BER   -   APR</t>
    </r>
    <r>
      <rPr>
        <b/>
        <sz val="12"/>
        <color theme="1"/>
        <rFont val="Aptos Narrow"/>
        <family val="2"/>
        <scheme val="minor"/>
      </rPr>
      <t xml:space="preserve">
PAR/PAR = 14-17 april = 4 jours </t>
    </r>
    <r>
      <rPr>
        <sz val="12"/>
        <color theme="1"/>
        <rFont val="Aptos Narrow"/>
        <family val="2"/>
        <scheme val="minor"/>
      </rPr>
      <t>(Salaire Tour Leader)</t>
    </r>
    <r>
      <rPr>
        <b/>
        <sz val="12"/>
        <color theme="1"/>
        <rFont val="Aptos Narrow"/>
        <family val="2"/>
        <scheme val="minor"/>
      </rPr>
      <t xml:space="preserve">
 Hôtel</t>
    </r>
    <r>
      <rPr>
        <sz val="11"/>
        <color theme="1"/>
        <rFont val="Aptos Narrow"/>
        <family val="2"/>
        <scheme val="minor"/>
      </rPr>
      <t xml:space="preserve"> (5</t>
    </r>
    <r>
      <rPr>
        <sz val="11"/>
        <color rgb="FFFF0000"/>
        <rFont val="Aptos Narrow"/>
        <family val="2"/>
        <scheme val="minor"/>
      </rPr>
      <t>% commission</t>
    </r>
    <r>
      <rPr>
        <sz val="11"/>
        <color theme="1"/>
        <rFont val="Aptos Narrow"/>
        <family val="2"/>
        <scheme val="minor"/>
      </rPr>
      <t>)</t>
    </r>
    <r>
      <rPr>
        <b/>
        <sz val="12"/>
        <color theme="1"/>
        <rFont val="Aptos Narrow"/>
        <family val="2"/>
        <scheme val="minor"/>
      </rPr>
      <t xml:space="preserve">  =  3 nuits 
</t>
    </r>
    <r>
      <rPr>
        <sz val="12"/>
        <color rgb="FFFF0000"/>
        <rFont val="Aptos Narrow"/>
        <family val="2"/>
        <scheme val="minor"/>
      </rPr>
      <t>110</t>
    </r>
    <r>
      <rPr>
        <sz val="11"/>
        <color rgb="FFFF0000"/>
        <rFont val="Aptos Narrow"/>
        <family val="2"/>
        <scheme val="minor"/>
      </rPr>
      <t>€/chbre double/nuit 
90€/SGL/nuit</t>
    </r>
    <r>
      <rPr>
        <b/>
        <sz val="12"/>
        <color theme="1"/>
        <rFont val="Aptos Narrow"/>
        <family val="2"/>
        <scheme val="minor"/>
      </rPr>
      <t xml:space="preserve">
</t>
    </r>
  </si>
  <si>
    <r>
      <rPr>
        <u/>
        <sz val="11"/>
        <color theme="1"/>
        <rFont val="Aptos Narrow"/>
        <family val="2"/>
        <scheme val="minor"/>
      </rPr>
      <t>base chambre double :  110€/chambre</t>
    </r>
    <r>
      <rPr>
        <sz val="11"/>
        <color theme="1"/>
        <rFont val="Aptos Narrow"/>
        <family val="2"/>
        <scheme val="minor"/>
      </rPr>
      <t xml:space="preserve">
                        =  (110/2)*3*0,95</t>
    </r>
  </si>
  <si>
    <t>com 5%</t>
  </si>
  <si>
    <r>
      <rPr>
        <u/>
        <sz val="11"/>
        <color theme="1"/>
        <rFont val="Aptos Narrow"/>
        <family val="2"/>
        <scheme val="minor"/>
      </rPr>
      <t>Supplément chambre individuelle</t>
    </r>
    <r>
      <rPr>
        <sz val="11"/>
        <color theme="1"/>
        <rFont val="Aptos Narrow"/>
        <family val="2"/>
        <scheme val="minor"/>
      </rPr>
      <t xml:space="preserve"> 
90€/Chbre SGL 
=(90-(110/2))*3*0,95</t>
    </r>
  </si>
  <si>
    <t>location 1/2 journée salle de Réunion avec collation 750€</t>
  </si>
  <si>
    <t>Salaire                                         =120*1,7*4</t>
  </si>
  <si>
    <t>Transfert autocar APT/HOT/APT  : 250€</t>
  </si>
  <si>
    <t>marge 15%</t>
  </si>
  <si>
    <r>
      <t xml:space="preserve">Prix de vente HT </t>
    </r>
    <r>
      <rPr>
        <sz val="11"/>
        <color theme="1"/>
        <rFont val="Aptos Narrow"/>
        <family val="2"/>
        <scheme val="minor"/>
      </rPr>
      <t xml:space="preserve">/coef </t>
    </r>
    <r>
      <rPr>
        <sz val="11"/>
        <color rgb="FFFF0000"/>
        <rFont val="Aptos Narrow"/>
        <family val="2"/>
        <scheme val="minor"/>
      </rPr>
      <t>0,85</t>
    </r>
  </si>
  <si>
    <t>marge 20%</t>
  </si>
  <si>
    <r>
      <t xml:space="preserve">prix vente assurance coef </t>
    </r>
    <r>
      <rPr>
        <sz val="11"/>
        <color rgb="FFFF0000"/>
        <rFont val="Aptos Narrow"/>
        <family val="2"/>
        <scheme val="minor"/>
      </rPr>
      <t>0,80</t>
    </r>
  </si>
  <si>
    <r>
      <rPr>
        <b/>
        <u/>
        <sz val="12"/>
        <color theme="1"/>
        <rFont val="Aptos Narrow"/>
        <family val="2"/>
        <scheme val="minor"/>
      </rPr>
      <t>Exercice       -    BERLIN   -   APR</t>
    </r>
    <r>
      <rPr>
        <b/>
        <sz val="12"/>
        <color theme="1"/>
        <rFont val="Aptos Narrow"/>
        <family val="2"/>
        <scheme val="minor"/>
      </rPr>
      <t xml:space="preserve">
PAR/PAR -&gt;14-17 april =       jours </t>
    </r>
    <r>
      <rPr>
        <sz val="12"/>
        <color theme="1"/>
        <rFont val="Aptos Narrow"/>
        <family val="2"/>
        <scheme val="minor"/>
      </rPr>
      <t>(Salaire Tour Leader)</t>
    </r>
    <r>
      <rPr>
        <b/>
        <sz val="12"/>
        <color theme="1"/>
        <rFont val="Aptos Narrow"/>
        <family val="2"/>
        <scheme val="minor"/>
      </rPr>
      <t xml:space="preserve">
 Hôtel</t>
    </r>
    <r>
      <rPr>
        <sz val="11"/>
        <color theme="1"/>
        <rFont val="Aptos Narrow"/>
        <family val="2"/>
        <scheme val="minor"/>
      </rPr>
      <t xml:space="preserve"> (5% commission)</t>
    </r>
    <r>
      <rPr>
        <b/>
        <sz val="12"/>
        <color theme="1"/>
        <rFont val="Aptos Narrow"/>
        <family val="2"/>
        <scheme val="minor"/>
      </rPr>
      <t xml:space="preserve">  =       nuits 
Marge bénéficiare : 15%
Assurance : 2,2% (marge à 20%)
Salaire  Accompagnateur : 120€/jr + 70 % charges
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2"/>
        <color theme="1"/>
        <rFont val="Aptos Narrow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</si>
</sst>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color rgb="FF000000"/>
      <name val="Arial"/>
      <family val="2"/>
    </font>
    <font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2" fontId="0" fillId="0" borderId="0" xfId="0" applyNumberFormat="1"/>
    <xf numFmtId="2" fontId="4" fillId="0" borderId="2" xfId="0" applyNumberFormat="1" applyFont="1" applyBorder="1" applyAlignment="1">
      <alignment horizontal="center" wrapText="1"/>
    </xf>
    <xf numFmtId="2" fontId="6" fillId="0" borderId="2" xfId="0" applyNumberFormat="1" applyFont="1" applyBorder="1" applyAlignment="1">
      <alignment horizontal="center" vertical="center"/>
    </xf>
    <xf numFmtId="2" fontId="7" fillId="0" borderId="2" xfId="0" applyNumberFormat="1" applyFont="1" applyBorder="1"/>
    <xf numFmtId="2" fontId="7" fillId="0" borderId="0" xfId="0" applyNumberFormat="1" applyFont="1"/>
    <xf numFmtId="2" fontId="8" fillId="0" borderId="2" xfId="0" applyNumberFormat="1" applyFont="1" applyBorder="1"/>
    <xf numFmtId="2" fontId="8" fillId="0" borderId="0" xfId="0" applyNumberFormat="1" applyFont="1"/>
    <xf numFmtId="2" fontId="8" fillId="0" borderId="2" xfId="0" applyNumberFormat="1" applyFont="1" applyBorder="1" applyAlignment="1">
      <alignment wrapText="1"/>
    </xf>
    <xf numFmtId="2" fontId="0" fillId="0" borderId="0" xfId="0" applyNumberFormat="1" applyAlignment="1">
      <alignment vertical="center"/>
    </xf>
    <xf numFmtId="2" fontId="4" fillId="0" borderId="8" xfId="0" applyNumberFormat="1" applyFont="1" applyBorder="1" applyAlignment="1">
      <alignment horizontal="left" vertical="top" wrapText="1"/>
    </xf>
    <xf numFmtId="2" fontId="4" fillId="0" borderId="2" xfId="0" applyNumberFormat="1" applyFont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left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Border="1"/>
    <xf numFmtId="2" fontId="11" fillId="0" borderId="2" xfId="0" applyNumberFormat="1" applyFont="1" applyBorder="1"/>
    <xf numFmtId="2" fontId="0" fillId="0" borderId="2" xfId="0" applyNumberFormat="1" applyBorder="1" applyAlignment="1">
      <alignment wrapText="1"/>
    </xf>
    <xf numFmtId="2" fontId="4" fillId="2" borderId="2" xfId="0" applyNumberFormat="1" applyFont="1" applyFill="1" applyBorder="1"/>
    <xf numFmtId="2" fontId="0" fillId="2" borderId="2" xfId="0" applyNumberFormat="1" applyFill="1" applyBorder="1"/>
    <xf numFmtId="2" fontId="2" fillId="0" borderId="2" xfId="0" applyNumberFormat="1" applyFont="1" applyBorder="1"/>
    <xf numFmtId="2" fontId="4" fillId="0" borderId="2" xfId="0" applyNumberFormat="1" applyFont="1" applyBorder="1"/>
    <xf numFmtId="2" fontId="0" fillId="0" borderId="0" xfId="0" applyNumberFormat="1" applyAlignment="1">
      <alignment horizontal="center"/>
    </xf>
    <xf numFmtId="2" fontId="4" fillId="0" borderId="8" xfId="0" applyNumberFormat="1" applyFont="1" applyBorder="1" applyAlignment="1">
      <alignment horizontal="center" vertical="center" wrapText="1"/>
    </xf>
    <xf numFmtId="2" fontId="1" fillId="0" borderId="2" xfId="0" applyNumberFormat="1" applyFont="1" applyBorder="1"/>
    <xf numFmtId="0" fontId="15" fillId="0" borderId="2" xfId="0" applyFont="1" applyBorder="1" applyAlignment="1">
      <alignment horizontal="center" vertical="center"/>
    </xf>
    <xf numFmtId="2" fontId="2" fillId="2" borderId="2" xfId="0" applyNumberFormat="1" applyFont="1" applyFill="1" applyBorder="1"/>
    <xf numFmtId="2" fontId="0" fillId="0" borderId="2" xfId="0" applyNumberForma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9" fillId="0" borderId="2" xfId="0" applyNumberFormat="1" applyFont="1" applyBorder="1"/>
    <xf numFmtId="2" fontId="2" fillId="3" borderId="2" xfId="0" applyNumberFormat="1" applyFont="1" applyFill="1" applyBorder="1"/>
    <xf numFmtId="2" fontId="0" fillId="3" borderId="2" xfId="0" applyNumberFormat="1" applyFill="1" applyBorder="1"/>
    <xf numFmtId="0" fontId="16" fillId="0" borderId="0" xfId="0" applyFont="1" applyAlignment="1">
      <alignment vertical="center" wrapText="1"/>
    </xf>
    <xf numFmtId="2" fontId="17" fillId="0" borderId="0" xfId="0" applyNumberFormat="1" applyFont="1"/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2" fillId="0" borderId="12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666755</xdr:rowOff>
    </xdr:from>
    <xdr:to>
      <xdr:col>1</xdr:col>
      <xdr:colOff>234089</xdr:colOff>
      <xdr:row>1</xdr:row>
      <xdr:rowOff>2472940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AB594D-B403-4943-A3D8-9BFB7805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466855"/>
          <a:ext cx="3739289" cy="1806185"/>
        </a:xfrm>
        <a:prstGeom prst="rect">
          <a:avLst/>
        </a:prstGeom>
      </xdr:spPr>
    </xdr:pic>
    <xdr:clientData/>
  </xdr:twoCellAnchor>
  <xdr:twoCellAnchor editAs="oneCell">
    <xdr:from>
      <xdr:col>0</xdr:col>
      <xdr:colOff>16145</xdr:colOff>
      <xdr:row>1</xdr:row>
      <xdr:rowOff>18963</xdr:rowOff>
    </xdr:from>
    <xdr:to>
      <xdr:col>1</xdr:col>
      <xdr:colOff>258306</xdr:colOff>
      <xdr:row>1</xdr:row>
      <xdr:rowOff>613475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25AA7F5-D772-4C23-B22E-F23D4E913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145" y="819063"/>
          <a:ext cx="3747361" cy="5945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40361</xdr:colOff>
      <xdr:row>1</xdr:row>
      <xdr:rowOff>650611</xdr:rowOff>
    </xdr:from>
    <xdr:to>
      <xdr:col>1</xdr:col>
      <xdr:colOff>274450</xdr:colOff>
      <xdr:row>1</xdr:row>
      <xdr:rowOff>2456796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69E8C8F-2142-4148-B5D7-96B8F3E9E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361" y="1450711"/>
          <a:ext cx="3739289" cy="1806185"/>
        </a:xfrm>
        <a:prstGeom prst="rect">
          <a:avLst/>
        </a:prstGeom>
      </xdr:spPr>
    </xdr:pic>
    <xdr:clientData/>
  </xdr:twoCellAnchor>
  <xdr:twoCellAnchor editAs="oneCell">
    <xdr:from>
      <xdr:col>0</xdr:col>
      <xdr:colOff>48432</xdr:colOff>
      <xdr:row>1</xdr:row>
      <xdr:rowOff>40361</xdr:rowOff>
    </xdr:from>
    <xdr:to>
      <xdr:col>1</xdr:col>
      <xdr:colOff>257489</xdr:colOff>
      <xdr:row>1</xdr:row>
      <xdr:rowOff>629618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02E36AA-9275-449C-B5DA-FDB23E6B1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432" y="840461"/>
          <a:ext cx="3714257" cy="5892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TRAVAIL\FORFAIT\Exercices%20divers\2023%20Exercices%20devis%20progressifs%20(R&#233;cup&#233;r&#233;).xlsx" TargetMode="External"/><Relationship Id="rId1" Type="http://schemas.openxmlformats.org/officeDocument/2006/relationships/externalLinkPath" Target="file:///F:\TRAVAIL\FORFAIT\Exercices%20divers\2023%20Exercices%20devis%20progressifs%20(R&#233;cup&#233;r&#23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 fin tablo (Ex)"/>
      <sheetName val="IT fin tablo (corr)"/>
      <sheetName val="GR fin tablo  (Ex)"/>
      <sheetName val="GR fin tablo (corr)"/>
      <sheetName val="BER apr (vierge)"/>
      <sheetName val="BER apr (vierge) (px chbre)"/>
      <sheetName val="BER apr px chbre (corr)"/>
      <sheetName val="IST (vierge) "/>
      <sheetName val="IST (corr) "/>
      <sheetName val="IST 2 (Px par chbre)"/>
      <sheetName val="IST (corr) px par chbre"/>
      <sheetName val="PTP mars  (ex)"/>
      <sheetName val="PTP mars (corr) "/>
      <sheetName val="PTP mars (corr) + gratuité TL"/>
      <sheetName val="PTP (corr) Free demi dble"/>
      <sheetName val=" AGR BOD avril  (ex) "/>
      <sheetName val=" AGR BOD avril  (corr)"/>
      <sheetName val="BER apr free demi db (2)"/>
      <sheetName val="BER apr free demi db (corr) (2)"/>
    </sheetNames>
    <sheetDataSet>
      <sheetData sheetId="0"/>
      <sheetData sheetId="1"/>
      <sheetData sheetId="2"/>
      <sheetData sheetId="3">
        <row r="7">
          <cell r="A7" t="str">
            <v>Marge bénéficiaire (pour TVA)</v>
          </cell>
        </row>
        <row r="8">
          <cell r="A8" t="str">
            <v>TVA 20% soit *0,2 sur la Marge Bénéficiaire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B677-96D4-4EB7-A1EC-826BF0FAC61D}">
  <sheetPr>
    <pageSetUpPr fitToPage="1"/>
  </sheetPr>
  <dimension ref="A1:D17"/>
  <sheetViews>
    <sheetView tabSelected="1" topLeftCell="A10" workbookViewId="0">
      <selection activeCell="A21" sqref="A21"/>
    </sheetView>
  </sheetViews>
  <sheetFormatPr baseColWidth="10" defaultColWidth="9.21875" defaultRowHeight="14.4" x14ac:dyDescent="0.3"/>
  <cols>
    <col min="1" max="1" width="50.5546875" style="1" customWidth="1"/>
    <col min="2" max="2" width="12.21875" style="1" customWidth="1"/>
    <col min="3" max="3" width="13.77734375" style="1" customWidth="1"/>
    <col min="4" max="4" width="15.44140625" style="1" customWidth="1"/>
    <col min="5" max="16384" width="9.21875" style="1"/>
  </cols>
  <sheetData>
    <row r="1" spans="1:4" ht="45" customHeight="1" x14ac:dyDescent="0.3">
      <c r="A1" s="34" t="s">
        <v>0</v>
      </c>
      <c r="B1" s="34"/>
      <c r="C1" s="34"/>
      <c r="D1" s="34"/>
    </row>
    <row r="2" spans="1:4" ht="38.25" customHeight="1" x14ac:dyDescent="0.3">
      <c r="A2" s="2" t="s">
        <v>1</v>
      </c>
      <c r="B2" s="3" t="s">
        <v>2</v>
      </c>
      <c r="C2" s="3" t="s">
        <v>3</v>
      </c>
      <c r="D2" s="3" t="s">
        <v>4</v>
      </c>
    </row>
    <row r="3" spans="1:4" s="5" customFormat="1" ht="18" x14ac:dyDescent="0.35">
      <c r="A3" s="4" t="s">
        <v>5</v>
      </c>
      <c r="B3" s="4">
        <v>400</v>
      </c>
      <c r="C3" s="4">
        <v>1500</v>
      </c>
      <c r="D3" s="4">
        <v>190</v>
      </c>
    </row>
    <row r="4" spans="1:4" s="7" customFormat="1" ht="27.75" customHeight="1" x14ac:dyDescent="0.35">
      <c r="A4" s="6" t="s">
        <v>6</v>
      </c>
      <c r="B4" s="6"/>
      <c r="C4" s="6"/>
      <c r="D4" s="6"/>
    </row>
    <row r="5" spans="1:4" s="7" customFormat="1" ht="27.75" customHeight="1" x14ac:dyDescent="0.35">
      <c r="A5" s="6" t="s">
        <v>7</v>
      </c>
      <c r="B5" s="6"/>
      <c r="C5" s="6"/>
      <c r="D5" s="6"/>
    </row>
    <row r="6" spans="1:4" s="7" customFormat="1" ht="40.5" customHeight="1" x14ac:dyDescent="0.35">
      <c r="A6" s="8" t="s">
        <v>8</v>
      </c>
      <c r="B6" s="6"/>
      <c r="C6" s="6"/>
      <c r="D6" s="6"/>
    </row>
    <row r="7" spans="1:4" s="7" customFormat="1" ht="27.75" customHeight="1" x14ac:dyDescent="0.35">
      <c r="A7" s="6" t="s">
        <v>9</v>
      </c>
      <c r="B7" s="6"/>
      <c r="C7" s="6"/>
      <c r="D7" s="6"/>
    </row>
    <row r="8" spans="1:4" s="7" customFormat="1" ht="27.75" customHeight="1" x14ac:dyDescent="0.35">
      <c r="A8" s="6" t="s">
        <v>10</v>
      </c>
      <c r="B8" s="6"/>
      <c r="C8" s="6"/>
      <c r="D8" s="6"/>
    </row>
    <row r="9" spans="1:4" s="5" customFormat="1" ht="27.75" customHeight="1" x14ac:dyDescent="0.35">
      <c r="A9" s="4" t="s">
        <v>11</v>
      </c>
      <c r="B9" s="4"/>
      <c r="C9" s="4"/>
      <c r="D9" s="4"/>
    </row>
    <row r="10" spans="1:4" s="7" customFormat="1" ht="27.75" customHeight="1" x14ac:dyDescent="0.35">
      <c r="A10" s="6" t="s">
        <v>12</v>
      </c>
      <c r="B10" s="6"/>
      <c r="C10" s="6"/>
      <c r="D10" s="6"/>
    </row>
    <row r="11" spans="1:4" s="7" customFormat="1" ht="27.75" customHeight="1" x14ac:dyDescent="0.35">
      <c r="A11" s="6" t="s">
        <v>13</v>
      </c>
      <c r="B11" s="6"/>
      <c r="C11" s="6"/>
      <c r="D11" s="6"/>
    </row>
    <row r="12" spans="1:4" s="7" customFormat="1" ht="27.75" customHeight="1" x14ac:dyDescent="0.35">
      <c r="A12" s="4" t="s">
        <v>14</v>
      </c>
      <c r="B12" s="6"/>
      <c r="C12" s="6"/>
      <c r="D12" s="6"/>
    </row>
    <row r="13" spans="1:4" s="5" customFormat="1" ht="27.75" customHeight="1" x14ac:dyDescent="0.35">
      <c r="A13" s="4" t="s">
        <v>15</v>
      </c>
      <c r="B13" s="4"/>
      <c r="C13" s="4"/>
      <c r="D13" s="4"/>
    </row>
    <row r="17" spans="1:1" x14ac:dyDescent="0.3">
      <c r="A17" s="33"/>
    </row>
  </sheetData>
  <mergeCells count="1">
    <mergeCell ref="A1:D1"/>
  </mergeCells>
  <printOptions headings="1" gridLines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&amp;L&amp;G&amp;RP_19325_20A1</oddHeader>
    <oddFooter>&amp;RCréation Février 2024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D3A6-D34A-401A-A6B0-AB2705DBADE8}">
  <sheetPr>
    <pageSetUpPr fitToPage="1"/>
  </sheetPr>
  <dimension ref="A1:D15"/>
  <sheetViews>
    <sheetView topLeftCell="A10" workbookViewId="0">
      <selection activeCell="A20" sqref="A20"/>
    </sheetView>
  </sheetViews>
  <sheetFormatPr baseColWidth="10" defaultColWidth="9.21875" defaultRowHeight="14.4" x14ac:dyDescent="0.3"/>
  <cols>
    <col min="1" max="1" width="50.5546875" style="1" customWidth="1"/>
    <col min="2" max="2" width="12.21875" style="1" customWidth="1"/>
    <col min="3" max="3" width="13.77734375" style="1" customWidth="1"/>
    <col min="4" max="4" width="15.44140625" style="1" customWidth="1"/>
    <col min="5" max="16384" width="9.21875" style="1"/>
  </cols>
  <sheetData>
    <row r="1" spans="1:4" ht="45" customHeight="1" x14ac:dyDescent="0.3">
      <c r="A1" s="35" t="s">
        <v>0</v>
      </c>
      <c r="B1" s="35"/>
      <c r="C1" s="35"/>
      <c r="D1" s="35"/>
    </row>
    <row r="2" spans="1:4" ht="38.25" customHeight="1" x14ac:dyDescent="0.3">
      <c r="A2" s="2" t="s">
        <v>16</v>
      </c>
      <c r="B2" s="3" t="s">
        <v>2</v>
      </c>
      <c r="C2" s="3" t="s">
        <v>3</v>
      </c>
      <c r="D2" s="3" t="s">
        <v>4</v>
      </c>
    </row>
    <row r="3" spans="1:4" s="5" customFormat="1" ht="18" x14ac:dyDescent="0.35">
      <c r="A3" s="4" t="s">
        <v>5</v>
      </c>
      <c r="B3" s="4">
        <v>400</v>
      </c>
      <c r="C3" s="4">
        <v>1500</v>
      </c>
      <c r="D3" s="4">
        <v>190</v>
      </c>
    </row>
    <row r="4" spans="1:4" s="7" customFormat="1" ht="27.75" customHeight="1" x14ac:dyDescent="0.35">
      <c r="A4" s="6" t="s">
        <v>6</v>
      </c>
      <c r="B4" s="6">
        <f>C3/20</f>
        <v>75</v>
      </c>
      <c r="C4" s="6"/>
      <c r="D4" s="6"/>
    </row>
    <row r="5" spans="1:4" s="7" customFormat="1" ht="27.75" customHeight="1" x14ac:dyDescent="0.35">
      <c r="A5" s="6" t="s">
        <v>17</v>
      </c>
      <c r="B5" s="6">
        <f>B3+B4</f>
        <v>475</v>
      </c>
      <c r="C5" s="6"/>
      <c r="D5" s="6">
        <f>D3</f>
        <v>190</v>
      </c>
    </row>
    <row r="6" spans="1:4" s="7" customFormat="1" ht="40.5" customHeight="1" x14ac:dyDescent="0.35">
      <c r="A6" s="8" t="s">
        <v>18</v>
      </c>
      <c r="B6" s="6">
        <f>B5/0.79</f>
        <v>601.2658227848101</v>
      </c>
      <c r="C6" s="6"/>
      <c r="D6" s="6">
        <f>D3/0.79</f>
        <v>240.50632911392404</v>
      </c>
    </row>
    <row r="7" spans="1:4" s="7" customFormat="1" ht="27.75" customHeight="1" x14ac:dyDescent="0.35">
      <c r="A7" s="6" t="s">
        <v>9</v>
      </c>
      <c r="B7" s="6">
        <f>B6-B5</f>
        <v>126.2658227848101</v>
      </c>
      <c r="C7" s="6"/>
      <c r="D7" s="6">
        <f>D6-D5</f>
        <v>50.506329113924039</v>
      </c>
    </row>
    <row r="8" spans="1:4" s="7" customFormat="1" ht="27.75" customHeight="1" x14ac:dyDescent="0.35">
      <c r="A8" s="6" t="s">
        <v>19</v>
      </c>
      <c r="B8" s="6">
        <f>B7*0.2</f>
        <v>25.25316455696202</v>
      </c>
      <c r="C8" s="6"/>
      <c r="D8" s="6">
        <f>D7*0.2</f>
        <v>10.101265822784809</v>
      </c>
    </row>
    <row r="9" spans="1:4" s="5" customFormat="1" ht="27.75" customHeight="1" x14ac:dyDescent="0.35">
      <c r="A9" s="4" t="s">
        <v>11</v>
      </c>
      <c r="B9" s="4">
        <f>B8+B6</f>
        <v>626.51898734177212</v>
      </c>
      <c r="C9" s="4"/>
      <c r="D9" s="4">
        <f>D8+D6</f>
        <v>250.60759493670884</v>
      </c>
    </row>
    <row r="10" spans="1:4" s="7" customFormat="1" ht="27.75" customHeight="1" x14ac:dyDescent="0.35">
      <c r="A10" s="6" t="s">
        <v>20</v>
      </c>
      <c r="B10" s="6">
        <f>B9*0.025</f>
        <v>15.662974683544304</v>
      </c>
      <c r="C10" s="6"/>
      <c r="D10" s="6">
        <f>D9*0.025</f>
        <v>6.2651898734177216</v>
      </c>
    </row>
    <row r="11" spans="1:4" s="7" customFormat="1" ht="27.75" customHeight="1" x14ac:dyDescent="0.35">
      <c r="A11" s="6" t="s">
        <v>13</v>
      </c>
      <c r="B11" s="6">
        <f>B10/0.79</f>
        <v>19.826550232334561</v>
      </c>
      <c r="C11" s="6"/>
      <c r="D11" s="6">
        <f>D10/0.79</f>
        <v>7.9306200929338244</v>
      </c>
    </row>
    <row r="12" spans="1:4" s="7" customFormat="1" ht="27.75" customHeight="1" x14ac:dyDescent="0.35">
      <c r="A12" s="6" t="s">
        <v>14</v>
      </c>
      <c r="B12" s="6">
        <f>B11+B9</f>
        <v>646.34553757410663</v>
      </c>
      <c r="C12" s="6"/>
      <c r="D12" s="6">
        <f>D11+D9</f>
        <v>258.53821502964269</v>
      </c>
    </row>
    <row r="13" spans="1:4" s="5" customFormat="1" ht="27.75" customHeight="1" x14ac:dyDescent="0.35">
      <c r="A13" s="4" t="s">
        <v>21</v>
      </c>
      <c r="B13" s="5">
        <f>ROUNDUP(B12,0)</f>
        <v>647</v>
      </c>
      <c r="C13" s="4"/>
      <c r="D13" s="5">
        <f>ROUNDUP(D12,0)</f>
        <v>259</v>
      </c>
    </row>
    <row r="15" spans="1:4" x14ac:dyDescent="0.3">
      <c r="A15" s="32"/>
    </row>
  </sheetData>
  <mergeCells count="1">
    <mergeCell ref="A1:D1"/>
  </mergeCells>
  <printOptions headings="1" gridLines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&amp;L&amp;G&amp;RP_19325_20A1</oddHeader>
    <oddFooter>&amp;RFévrier 2024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FA2C-FE79-49D5-840F-A8BCA51806D5}">
  <sheetPr>
    <pageSetUpPr fitToPage="1"/>
  </sheetPr>
  <dimension ref="A1:G345"/>
  <sheetViews>
    <sheetView topLeftCell="A2" zoomScale="118" zoomScaleNormal="118" workbookViewId="0">
      <selection activeCell="F28" sqref="F28"/>
    </sheetView>
  </sheetViews>
  <sheetFormatPr baseColWidth="10" defaultColWidth="9.21875" defaultRowHeight="14.4" x14ac:dyDescent="0.3"/>
  <cols>
    <col min="1" max="1" width="52.5546875" style="1" customWidth="1"/>
    <col min="2" max="2" width="14.77734375" style="1" customWidth="1"/>
    <col min="3" max="3" width="12.21875" style="1" customWidth="1"/>
    <col min="4" max="4" width="11.77734375" style="1" customWidth="1"/>
    <col min="5" max="7" width="9.21875" style="15"/>
    <col min="8" max="16384" width="9.21875" style="1"/>
  </cols>
  <sheetData>
    <row r="1" spans="1:7" ht="63" customHeight="1" thickBot="1" x14ac:dyDescent="0.35">
      <c r="A1" s="36" t="s">
        <v>22</v>
      </c>
      <c r="B1" s="37"/>
      <c r="C1" s="37"/>
      <c r="D1" s="38"/>
      <c r="E1" s="9"/>
      <c r="F1" s="9"/>
      <c r="G1" s="9"/>
    </row>
    <row r="2" spans="1:7" ht="195" customHeight="1" x14ac:dyDescent="0.3">
      <c r="A2" s="39"/>
      <c r="B2" s="40"/>
      <c r="C2" s="40"/>
      <c r="D2" s="41"/>
      <c r="E2" s="9"/>
      <c r="F2" s="9"/>
      <c r="G2" s="9"/>
    </row>
    <row r="3" spans="1:7" ht="109.5" customHeight="1" x14ac:dyDescent="0.3">
      <c r="A3" s="10" t="s">
        <v>56</v>
      </c>
      <c r="B3" s="11" t="s">
        <v>23</v>
      </c>
      <c r="C3" s="11" t="s">
        <v>24</v>
      </c>
      <c r="D3" s="12" t="s">
        <v>25</v>
      </c>
      <c r="E3" s="1"/>
      <c r="F3" s="1"/>
      <c r="G3" s="1"/>
    </row>
    <row r="4" spans="1:7" ht="15.6" x14ac:dyDescent="0.3">
      <c r="A4" s="13" t="s">
        <v>26</v>
      </c>
      <c r="B4" s="14"/>
      <c r="C4" s="14"/>
      <c r="D4" s="14"/>
      <c r="E4" s="1"/>
      <c r="F4" s="1"/>
      <c r="G4" s="1"/>
    </row>
    <row r="5" spans="1:7" x14ac:dyDescent="0.3">
      <c r="A5" s="15"/>
      <c r="B5" s="15"/>
      <c r="C5" s="15"/>
      <c r="D5" s="15"/>
      <c r="E5" s="1"/>
      <c r="F5" s="1"/>
      <c r="G5" s="1"/>
    </row>
    <row r="6" spans="1:7" x14ac:dyDescent="0.3">
      <c r="A6" s="15"/>
      <c r="B6" s="15"/>
      <c r="C6" s="15"/>
      <c r="D6" s="15"/>
      <c r="E6" s="1"/>
      <c r="F6" s="1"/>
      <c r="G6" s="1"/>
    </row>
    <row r="7" spans="1:7" x14ac:dyDescent="0.3">
      <c r="A7" s="15" t="s">
        <v>51</v>
      </c>
      <c r="B7" s="15"/>
      <c r="C7" s="15"/>
      <c r="D7" s="15"/>
      <c r="E7" s="1"/>
      <c r="F7" s="1"/>
      <c r="G7" s="1"/>
    </row>
    <row r="8" spans="1:7" ht="20.25" customHeight="1" x14ac:dyDescent="0.3">
      <c r="A8" s="16" t="s">
        <v>27</v>
      </c>
      <c r="B8" s="15"/>
      <c r="C8" s="15"/>
      <c r="D8" s="15"/>
      <c r="E8" s="1"/>
      <c r="F8" s="1"/>
      <c r="G8" s="1"/>
    </row>
    <row r="9" spans="1:7" ht="43.2" x14ac:dyDescent="0.3">
      <c r="A9" s="17" t="s">
        <v>28</v>
      </c>
      <c r="B9" s="15"/>
      <c r="C9" s="15"/>
      <c r="D9" s="15"/>
      <c r="E9" s="1"/>
      <c r="F9" s="1"/>
      <c r="G9" s="1"/>
    </row>
    <row r="10" spans="1:7" ht="32.25" customHeight="1" x14ac:dyDescent="0.3">
      <c r="A10" s="17"/>
      <c r="B10" s="15"/>
      <c r="C10" s="15"/>
      <c r="D10" s="15"/>
      <c r="E10" s="1"/>
      <c r="F10" s="1"/>
      <c r="G10" s="1"/>
    </row>
    <row r="11" spans="1:7" x14ac:dyDescent="0.3">
      <c r="A11" s="17" t="s">
        <v>49</v>
      </c>
      <c r="B11" s="15"/>
      <c r="C11" s="15"/>
      <c r="D11" s="15"/>
      <c r="E11" s="1"/>
      <c r="F11" s="1"/>
      <c r="G11" s="1"/>
    </row>
    <row r="12" spans="1:7" x14ac:dyDescent="0.3">
      <c r="A12" s="16" t="s">
        <v>29</v>
      </c>
      <c r="B12" s="15"/>
      <c r="C12" s="15"/>
      <c r="D12" s="15"/>
      <c r="E12" s="1"/>
      <c r="F12" s="1"/>
      <c r="G12" s="1"/>
    </row>
    <row r="13" spans="1:7" x14ac:dyDescent="0.3">
      <c r="A13" s="15"/>
      <c r="B13" s="15"/>
      <c r="C13" s="15"/>
      <c r="D13" s="15"/>
      <c r="E13" s="1"/>
      <c r="F13" s="1"/>
      <c r="G13" s="1"/>
    </row>
    <row r="14" spans="1:7" x14ac:dyDescent="0.3">
      <c r="A14" s="15"/>
      <c r="B14" s="15"/>
      <c r="C14" s="15"/>
      <c r="D14" s="15"/>
      <c r="E14" s="1"/>
      <c r="F14" s="1"/>
      <c r="G14" s="1"/>
    </row>
    <row r="15" spans="1:7" x14ac:dyDescent="0.3">
      <c r="A15" s="15"/>
      <c r="B15" s="15"/>
      <c r="C15" s="15"/>
      <c r="D15" s="15"/>
      <c r="E15" s="1"/>
      <c r="F15" s="1"/>
      <c r="G15" s="1"/>
    </row>
    <row r="16" spans="1:7" ht="15.6" x14ac:dyDescent="0.3">
      <c r="A16" s="18" t="s">
        <v>30</v>
      </c>
      <c r="B16" s="19"/>
      <c r="C16" s="19"/>
      <c r="D16" s="19"/>
      <c r="E16" s="1"/>
      <c r="F16" s="1"/>
      <c r="G16" s="1"/>
    </row>
    <row r="17" spans="1:7" x14ac:dyDescent="0.3">
      <c r="A17" s="15"/>
      <c r="B17" s="15"/>
      <c r="C17" s="15"/>
      <c r="D17" s="15"/>
      <c r="E17" s="1"/>
      <c r="F17" s="1"/>
      <c r="G17" s="1"/>
    </row>
    <row r="18" spans="1:7" x14ac:dyDescent="0.3">
      <c r="A18" s="15"/>
      <c r="B18" s="15"/>
      <c r="C18" s="42"/>
      <c r="D18" s="15"/>
      <c r="E18" s="1"/>
      <c r="F18" s="1"/>
      <c r="G18" s="1"/>
    </row>
    <row r="19" spans="1:7" x14ac:dyDescent="0.3">
      <c r="A19" s="20" t="s">
        <v>31</v>
      </c>
      <c r="B19" s="15"/>
      <c r="C19" s="43"/>
      <c r="D19" s="15"/>
      <c r="E19" s="1"/>
      <c r="F19" s="1"/>
      <c r="G19" s="1"/>
    </row>
    <row r="20" spans="1:7" x14ac:dyDescent="0.3">
      <c r="A20" s="15" t="str">
        <f>'[1]GR fin tablo (corr)'!A7</f>
        <v>Marge bénéficiaire (pour TVA)</v>
      </c>
      <c r="B20" s="15"/>
      <c r="C20" s="43"/>
      <c r="D20" s="15"/>
      <c r="E20" s="1"/>
      <c r="F20" s="1"/>
      <c r="G20" s="1"/>
    </row>
    <row r="21" spans="1:7" x14ac:dyDescent="0.3">
      <c r="A21" s="15" t="s">
        <v>32</v>
      </c>
      <c r="B21" s="15"/>
      <c r="C21" s="43"/>
      <c r="D21" s="15"/>
      <c r="E21" s="1"/>
      <c r="F21" s="1"/>
      <c r="G21" s="1"/>
    </row>
    <row r="22" spans="1:7" x14ac:dyDescent="0.3">
      <c r="A22" s="20" t="s">
        <v>33</v>
      </c>
      <c r="B22" s="15"/>
      <c r="C22" s="43"/>
      <c r="D22" s="15"/>
      <c r="E22" s="1"/>
      <c r="F22" s="1"/>
      <c r="G22" s="1"/>
    </row>
    <row r="23" spans="1:7" ht="15.6" x14ac:dyDescent="0.3">
      <c r="A23" s="15"/>
      <c r="B23" s="21"/>
      <c r="C23" s="43"/>
      <c r="D23" s="21"/>
      <c r="E23" s="1"/>
      <c r="F23" s="1"/>
      <c r="G23" s="1"/>
    </row>
    <row r="24" spans="1:7" x14ac:dyDescent="0.3">
      <c r="A24" s="15"/>
      <c r="B24" s="15"/>
      <c r="C24" s="43"/>
      <c r="D24" s="15"/>
      <c r="E24" s="1"/>
      <c r="F24" s="1"/>
      <c r="G24" s="1"/>
    </row>
    <row r="25" spans="1:7" x14ac:dyDescent="0.3">
      <c r="A25" s="20" t="s">
        <v>34</v>
      </c>
      <c r="B25" s="15"/>
      <c r="C25" s="43"/>
      <c r="D25" s="15"/>
      <c r="E25" s="1"/>
      <c r="F25" s="1"/>
      <c r="G25" s="1"/>
    </row>
    <row r="26" spans="1:7" ht="15.6" x14ac:dyDescent="0.3">
      <c r="A26" s="15"/>
      <c r="B26" s="21"/>
      <c r="C26" s="44"/>
      <c r="D26" s="21"/>
      <c r="E26" s="1"/>
      <c r="F26" s="1"/>
      <c r="G26" s="1"/>
    </row>
    <row r="27" spans="1:7" x14ac:dyDescent="0.3">
      <c r="E27" s="1"/>
      <c r="F27" s="1"/>
      <c r="G27" s="1"/>
    </row>
    <row r="28" spans="1:7" x14ac:dyDescent="0.3">
      <c r="E28" s="1"/>
      <c r="F28" s="1"/>
      <c r="G28" s="1"/>
    </row>
    <row r="29" spans="1:7" x14ac:dyDescent="0.3">
      <c r="E29" s="1"/>
      <c r="F29" s="1"/>
      <c r="G29" s="1"/>
    </row>
    <row r="30" spans="1:7" x14ac:dyDescent="0.3">
      <c r="E30" s="1"/>
      <c r="F30" s="1"/>
      <c r="G30" s="1"/>
    </row>
    <row r="31" spans="1:7" x14ac:dyDescent="0.3">
      <c r="E31" s="1"/>
      <c r="F31" s="1"/>
      <c r="G31" s="1"/>
    </row>
    <row r="32" spans="1:7" x14ac:dyDescent="0.3">
      <c r="E32" s="1"/>
      <c r="F32" s="1"/>
      <c r="G32" s="1"/>
    </row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  <row r="322" s="1" customFormat="1" x14ac:dyDescent="0.3"/>
    <row r="323" s="1" customFormat="1" x14ac:dyDescent="0.3"/>
    <row r="324" s="1" customFormat="1" x14ac:dyDescent="0.3"/>
    <row r="325" s="1" customFormat="1" x14ac:dyDescent="0.3"/>
    <row r="326" s="1" customFormat="1" x14ac:dyDescent="0.3"/>
    <row r="327" s="1" customFormat="1" x14ac:dyDescent="0.3"/>
    <row r="328" s="1" customFormat="1" x14ac:dyDescent="0.3"/>
    <row r="329" s="1" customFormat="1" x14ac:dyDescent="0.3"/>
    <row r="330" s="1" customFormat="1" x14ac:dyDescent="0.3"/>
    <row r="331" s="1" customFormat="1" x14ac:dyDescent="0.3"/>
    <row r="332" s="1" customFormat="1" x14ac:dyDescent="0.3"/>
    <row r="333" s="1" customFormat="1" x14ac:dyDescent="0.3"/>
    <row r="334" s="1" customFormat="1" x14ac:dyDescent="0.3"/>
    <row r="335" s="1" customFormat="1" x14ac:dyDescent="0.3"/>
    <row r="336" s="1" customFormat="1" x14ac:dyDescent="0.3"/>
    <row r="337" s="1" customFormat="1" x14ac:dyDescent="0.3"/>
    <row r="338" s="1" customFormat="1" x14ac:dyDescent="0.3"/>
    <row r="339" s="1" customFormat="1" x14ac:dyDescent="0.3"/>
    <row r="340" s="1" customFormat="1" x14ac:dyDescent="0.3"/>
    <row r="341" s="1" customFormat="1" x14ac:dyDescent="0.3"/>
    <row r="342" s="1" customFormat="1" x14ac:dyDescent="0.3"/>
    <row r="343" s="1" customFormat="1" x14ac:dyDescent="0.3"/>
    <row r="344" s="1" customFormat="1" x14ac:dyDescent="0.3"/>
    <row r="345" s="1" customFormat="1" x14ac:dyDescent="0.3"/>
  </sheetData>
  <mergeCells count="3">
    <mergeCell ref="A1:D1"/>
    <mergeCell ref="A2:D2"/>
    <mergeCell ref="C18:C26"/>
  </mergeCells>
  <printOptions headings="1" gridLines="1"/>
  <pageMargins left="0.23622047244094491" right="0.23622047244094491" top="0.19685039370078741" bottom="0.74803149606299213" header="0.31496062992125984" footer="0.31496062992125984"/>
  <pageSetup paperSize="9" scale="94" orientation="portrait" r:id="rId1"/>
  <headerFooter>
    <oddFooter>&amp;L&amp;G&amp;CFévrier 2024&amp;RP_19325_20A1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C9B1-88BD-4F33-A7BA-E90AF4E0CE3C}">
  <sheetPr>
    <pageSetUpPr fitToPage="1"/>
  </sheetPr>
  <dimension ref="A1:H26"/>
  <sheetViews>
    <sheetView topLeftCell="A3" zoomScale="118" zoomScaleNormal="118" workbookViewId="0">
      <selection activeCell="H10" sqref="H10"/>
    </sheetView>
  </sheetViews>
  <sheetFormatPr baseColWidth="10" defaultColWidth="9.21875" defaultRowHeight="14.4" x14ac:dyDescent="0.3"/>
  <cols>
    <col min="1" max="1" width="52.5546875" style="1" customWidth="1"/>
    <col min="2" max="2" width="10.77734375" style="1" customWidth="1"/>
    <col min="3" max="3" width="14.77734375" style="1" customWidth="1"/>
    <col min="4" max="4" width="12.21875" style="1" customWidth="1"/>
    <col min="5" max="5" width="11.77734375" style="1" customWidth="1"/>
    <col min="6" max="16384" width="9.21875" style="1"/>
  </cols>
  <sheetData>
    <row r="1" spans="1:8" ht="63" customHeight="1" x14ac:dyDescent="0.3">
      <c r="A1" s="45" t="s">
        <v>35</v>
      </c>
      <c r="B1" s="46"/>
      <c r="C1" s="46"/>
      <c r="D1" s="46"/>
      <c r="E1" s="47"/>
      <c r="F1" s="22"/>
      <c r="G1" s="22"/>
      <c r="H1" s="22"/>
    </row>
    <row r="2" spans="1:8" ht="195" customHeight="1" x14ac:dyDescent="0.3">
      <c r="A2" s="48"/>
      <c r="B2" s="49"/>
      <c r="C2" s="49"/>
      <c r="D2" s="49"/>
      <c r="E2" s="50"/>
      <c r="F2" s="22"/>
      <c r="G2" s="22"/>
      <c r="H2" s="22"/>
    </row>
    <row r="3" spans="1:8" ht="87" customHeight="1" x14ac:dyDescent="0.3">
      <c r="A3" s="10" t="s">
        <v>45</v>
      </c>
      <c r="B3" s="23" t="s">
        <v>36</v>
      </c>
      <c r="C3" s="11" t="s">
        <v>23</v>
      </c>
      <c r="D3" s="11" t="s">
        <v>24</v>
      </c>
      <c r="E3" s="12" t="s">
        <v>25</v>
      </c>
    </row>
    <row r="4" spans="1:8" ht="15.6" x14ac:dyDescent="0.3">
      <c r="A4" s="13" t="s">
        <v>26</v>
      </c>
      <c r="B4" s="13"/>
      <c r="C4" s="14"/>
      <c r="D4" s="14"/>
      <c r="E4" s="14"/>
    </row>
    <row r="5" spans="1:8" x14ac:dyDescent="0.3">
      <c r="A5" s="15" t="s">
        <v>37</v>
      </c>
      <c r="B5" s="15"/>
      <c r="C5" s="15">
        <v>135</v>
      </c>
      <c r="D5" s="15"/>
      <c r="E5" s="15"/>
    </row>
    <row r="6" spans="1:8" x14ac:dyDescent="0.3">
      <c r="A6" s="15" t="s">
        <v>38</v>
      </c>
      <c r="B6" s="15"/>
      <c r="C6" s="15">
        <v>82.08</v>
      </c>
      <c r="D6" s="15"/>
      <c r="E6" s="15"/>
    </row>
    <row r="7" spans="1:8" x14ac:dyDescent="0.3">
      <c r="A7" s="15" t="s">
        <v>51</v>
      </c>
      <c r="B7" s="15"/>
      <c r="C7" s="15"/>
      <c r="D7" s="24">
        <f>125*2</f>
        <v>250</v>
      </c>
      <c r="E7" s="15"/>
    </row>
    <row r="8" spans="1:8" ht="20.25" customHeight="1" x14ac:dyDescent="0.3">
      <c r="A8" s="16" t="s">
        <v>27</v>
      </c>
      <c r="B8" s="25" t="s">
        <v>47</v>
      </c>
      <c r="C8" s="15"/>
      <c r="D8" s="15"/>
      <c r="E8" s="15"/>
    </row>
    <row r="9" spans="1:8" ht="28.8" x14ac:dyDescent="0.3">
      <c r="A9" s="17" t="s">
        <v>46</v>
      </c>
      <c r="B9" s="17"/>
      <c r="C9" s="15">
        <f>55*3*0.95</f>
        <v>156.75</v>
      </c>
      <c r="D9" s="15"/>
      <c r="E9" s="15"/>
    </row>
    <row r="10" spans="1:8" ht="47.25" customHeight="1" x14ac:dyDescent="0.3">
      <c r="A10" s="17" t="s">
        <v>48</v>
      </c>
      <c r="B10" s="17"/>
      <c r="C10" s="15"/>
      <c r="D10" s="15"/>
      <c r="E10" s="15">
        <f>(35*3)*0.95</f>
        <v>99.75</v>
      </c>
    </row>
    <row r="11" spans="1:8" x14ac:dyDescent="0.3">
      <c r="A11" s="17" t="s">
        <v>39</v>
      </c>
      <c r="B11" s="17"/>
      <c r="C11" s="15"/>
      <c r="D11" s="15">
        <v>750</v>
      </c>
      <c r="E11" s="15"/>
    </row>
    <row r="12" spans="1:8" x14ac:dyDescent="0.3">
      <c r="A12" s="16" t="s">
        <v>29</v>
      </c>
      <c r="B12" s="16"/>
      <c r="C12" s="15"/>
      <c r="D12" s="15"/>
      <c r="E12" s="15"/>
    </row>
    <row r="13" spans="1:8" x14ac:dyDescent="0.3">
      <c r="A13" s="15" t="s">
        <v>40</v>
      </c>
      <c r="B13" s="15"/>
      <c r="C13" s="15"/>
      <c r="D13" s="15">
        <f>C5+C6</f>
        <v>217.07999999999998</v>
      </c>
      <c r="E13" s="15"/>
    </row>
    <row r="14" spans="1:8" x14ac:dyDescent="0.3">
      <c r="A14" s="15" t="s">
        <v>41</v>
      </c>
      <c r="B14" s="15"/>
      <c r="C14" s="15"/>
      <c r="D14" s="15">
        <f>C9+E10</f>
        <v>256.5</v>
      </c>
      <c r="E14" s="15"/>
    </row>
    <row r="15" spans="1:8" x14ac:dyDescent="0.3">
      <c r="A15" s="15" t="s">
        <v>50</v>
      </c>
      <c r="B15" s="15"/>
      <c r="C15" s="15"/>
      <c r="D15" s="15">
        <f>120*4*1.7</f>
        <v>816</v>
      </c>
      <c r="E15" s="15"/>
    </row>
    <row r="16" spans="1:8" ht="15.6" x14ac:dyDescent="0.3">
      <c r="A16" s="18" t="s">
        <v>30</v>
      </c>
      <c r="B16" s="18"/>
      <c r="C16" s="26">
        <f>SUM(C4:C15)</f>
        <v>373.83</v>
      </c>
      <c r="D16" s="26">
        <f>SUM(D4:D15)</f>
        <v>2289.58</v>
      </c>
      <c r="E16" s="26">
        <f>SUM(E4:E15)</f>
        <v>99.75</v>
      </c>
    </row>
    <row r="17" spans="1:5" x14ac:dyDescent="0.3">
      <c r="A17" s="15" t="s">
        <v>42</v>
      </c>
      <c r="B17" s="15"/>
      <c r="C17" s="15">
        <f>D17</f>
        <v>91.583199999999991</v>
      </c>
      <c r="D17" s="15">
        <f>D16/25</f>
        <v>91.583199999999991</v>
      </c>
      <c r="E17" s="15"/>
    </row>
    <row r="18" spans="1:5" x14ac:dyDescent="0.3">
      <c r="A18" s="15" t="s">
        <v>43</v>
      </c>
      <c r="B18" s="15"/>
      <c r="C18" s="15">
        <f>C16+C17</f>
        <v>465.41319999999996</v>
      </c>
      <c r="D18" s="27"/>
      <c r="E18" s="15">
        <f>E16</f>
        <v>99.75</v>
      </c>
    </row>
    <row r="19" spans="1:5" x14ac:dyDescent="0.3">
      <c r="A19" s="20" t="s">
        <v>53</v>
      </c>
      <c r="B19" s="28" t="s">
        <v>52</v>
      </c>
      <c r="C19" s="15">
        <f>C18/0.85</f>
        <v>547.5449411764705</v>
      </c>
      <c r="D19" s="27"/>
      <c r="E19" s="15">
        <f>E18/0.85</f>
        <v>117.35294117647059</v>
      </c>
    </row>
    <row r="20" spans="1:5" ht="15.6" x14ac:dyDescent="0.3">
      <c r="A20" s="15" t="str">
        <f>'[1]GR fin tablo (corr)'!A7</f>
        <v>Marge bénéficiaire (pour TVA)</v>
      </c>
      <c r="B20" s="15"/>
      <c r="C20" s="29">
        <f>C19-C18</f>
        <v>82.131741176470541</v>
      </c>
      <c r="D20" s="27"/>
      <c r="E20" s="29">
        <f>E19-E18</f>
        <v>17.602941176470594</v>
      </c>
    </row>
    <row r="21" spans="1:5" x14ac:dyDescent="0.3">
      <c r="A21" s="15" t="str">
        <f>'[1]GR fin tablo (corr)'!A8</f>
        <v>TVA 20% soit *0,2 sur la Marge Bénéficiaire</v>
      </c>
      <c r="B21" s="15"/>
      <c r="C21" s="15">
        <f>C20*0.2</f>
        <v>16.42634823529411</v>
      </c>
      <c r="D21" s="27"/>
      <c r="E21" s="15">
        <f>E20*0.2</f>
        <v>3.5205882352941189</v>
      </c>
    </row>
    <row r="22" spans="1:5" x14ac:dyDescent="0.3">
      <c r="A22" s="15" t="s">
        <v>33</v>
      </c>
      <c r="B22" s="15"/>
      <c r="C22" s="15">
        <f>C19+C21</f>
        <v>563.97128941176459</v>
      </c>
      <c r="D22" s="27"/>
      <c r="E22" s="15">
        <f>E19+E21</f>
        <v>120.87352941176471</v>
      </c>
    </row>
    <row r="23" spans="1:5" ht="15.6" x14ac:dyDescent="0.3">
      <c r="A23" s="15" t="s">
        <v>44</v>
      </c>
      <c r="B23" s="15"/>
      <c r="C23" s="29">
        <f>C22*0.022</f>
        <v>12.407368367058821</v>
      </c>
      <c r="D23" s="27"/>
      <c r="E23" s="29">
        <f>E22*0.022</f>
        <v>2.6592176470588234</v>
      </c>
    </row>
    <row r="24" spans="1:5" x14ac:dyDescent="0.3">
      <c r="A24" s="15" t="s">
        <v>55</v>
      </c>
      <c r="B24" s="28" t="s">
        <v>54</v>
      </c>
      <c r="C24" s="15">
        <f>C23/0.8</f>
        <v>15.509210458823524</v>
      </c>
      <c r="D24" s="15"/>
      <c r="E24" s="15">
        <f>E23/0.8</f>
        <v>3.324022058823529</v>
      </c>
    </row>
    <row r="25" spans="1:5" x14ac:dyDescent="0.3">
      <c r="A25" s="30" t="s">
        <v>34</v>
      </c>
      <c r="B25" s="30"/>
      <c r="C25" s="30">
        <f>C24+C22</f>
        <v>579.48049987058812</v>
      </c>
      <c r="D25" s="31"/>
      <c r="E25" s="30">
        <f>E24+E22</f>
        <v>124.19755147058824</v>
      </c>
    </row>
    <row r="26" spans="1:5" x14ac:dyDescent="0.3">
      <c r="A26" s="15"/>
      <c r="B26" s="15"/>
      <c r="C26" s="15">
        <f>ROUNDUP(C25,0)</f>
        <v>580</v>
      </c>
      <c r="D26" s="15"/>
      <c r="E26" s="15">
        <f>ROUNDUP(E25,0)</f>
        <v>125</v>
      </c>
    </row>
  </sheetData>
  <mergeCells count="2">
    <mergeCell ref="A1:E1"/>
    <mergeCell ref="A2:E2"/>
  </mergeCells>
  <printOptions headings="1" gridLines="1"/>
  <pageMargins left="0.23622047244094491" right="0.23622047244094491" top="0.19685039370078741" bottom="0.74803149606299213" header="0.31496062992125984" footer="0.31496062992125984"/>
  <pageSetup paperSize="9" scale="93" orientation="portrait" r:id="rId1"/>
  <headerFooter>
    <oddFooter>&amp;L&amp;G&amp;CFévrier 2024&amp;RP_19325_20A1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IT fin tablo (Ex)</vt:lpstr>
      <vt:lpstr>IT fin tablo (corr)</vt:lpstr>
      <vt:lpstr>BER apr (vierge) (px chbre)</vt:lpstr>
      <vt:lpstr>BER apr px chbre (corr)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GARNIER</dc:creator>
  <cp:lastModifiedBy>Virginie LEFEBVRE</cp:lastModifiedBy>
  <cp:lastPrinted>2024-02-22T11:07:43Z</cp:lastPrinted>
  <dcterms:created xsi:type="dcterms:W3CDTF">2024-02-22T08:02:21Z</dcterms:created>
  <dcterms:modified xsi:type="dcterms:W3CDTF">2024-02-22T11:08:31Z</dcterms:modified>
</cp:coreProperties>
</file>