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CargasIO\"/>
    </mc:Choice>
  </mc:AlternateContent>
  <xr:revisionPtr revIDLastSave="0" documentId="13_ncr:1_{6FF03923-1297-44FA-9ABF-16B91FE5642F}" xr6:coauthVersionLast="47" xr6:coauthVersionMax="47" xr10:uidLastSave="{00000000-0000-0000-0000-000000000000}"/>
  <bookViews>
    <workbookView xWindow="-108" yWindow="-108" windowWidth="23256" windowHeight="12456" xr2:uid="{A0527239-C302-4F9E-89BB-8FF39D7A3AC1}"/>
  </bookViews>
  <sheets>
    <sheet name="BACKLOG" sheetId="1" r:id="rId1"/>
    <sheet name="Hoja2" sheetId="2" r:id="rId2"/>
    <sheet name="Hoja3" sheetId="4" r:id="rId3"/>
    <sheet name="Hoja1" sheetId="3" state="hidden" r:id="rId4"/>
  </sheets>
  <definedNames>
    <definedName name="_xlnm._FilterDatabase" localSheetId="0" hidden="1">BACKLOG!$A$1:$AG$145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2" i="1"/>
  <c r="AC2" i="1"/>
  <c r="AD122" i="1"/>
  <c r="AD121" i="1"/>
  <c r="AD120" i="1"/>
  <c r="AD119" i="1"/>
  <c r="AD118" i="1"/>
  <c r="AD117" i="1"/>
  <c r="AD116" i="1"/>
  <c r="AD115" i="1"/>
  <c r="AD114" i="1"/>
  <c r="AD113" i="1"/>
  <c r="AD112" i="1"/>
  <c r="AD111" i="1"/>
  <c r="AD110" i="1"/>
  <c r="AD109" i="1"/>
  <c r="AD108" i="1"/>
  <c r="AD68" i="1"/>
  <c r="AD67" i="1"/>
  <c r="AD66" i="1"/>
  <c r="AD65" i="1"/>
  <c r="AD64" i="1"/>
  <c r="AD63" i="1"/>
  <c r="AD62" i="1"/>
  <c r="AD61" i="1"/>
  <c r="AD58" i="1"/>
  <c r="AD34" i="1"/>
  <c r="AD35" i="1"/>
  <c r="AD36" i="1"/>
  <c r="AD33" i="1"/>
  <c r="AD47" i="1"/>
  <c r="AD48" i="1"/>
  <c r="AD49" i="1"/>
  <c r="AD46" i="1"/>
  <c r="AD90" i="1"/>
  <c r="AD91" i="1"/>
  <c r="AD92" i="1"/>
  <c r="AD93" i="1"/>
  <c r="AD94" i="1"/>
  <c r="AD95" i="1"/>
  <c r="AD96" i="1"/>
  <c r="AD97" i="1"/>
  <c r="AD98" i="1"/>
  <c r="AD99" i="1"/>
  <c r="AD100" i="1"/>
  <c r="AD101" i="1"/>
  <c r="AD102" i="1"/>
  <c r="AD103" i="1"/>
  <c r="AD104" i="1"/>
  <c r="AD105" i="1"/>
  <c r="AD106" i="1"/>
  <c r="AD107" i="1"/>
  <c r="AD89" i="1"/>
  <c r="AD137" i="1"/>
  <c r="AD136" i="1"/>
  <c r="AD130" i="1"/>
  <c r="AD129" i="1"/>
  <c r="AD128" i="1"/>
  <c r="AD127" i="1"/>
  <c r="AD126" i="1"/>
  <c r="AD125" i="1"/>
  <c r="AD124" i="1"/>
  <c r="AD123" i="1"/>
  <c r="AD60" i="1"/>
  <c r="AD59" i="1"/>
  <c r="AD57" i="1"/>
  <c r="AD56" i="1"/>
  <c r="AD55" i="1"/>
  <c r="AD54" i="1"/>
  <c r="AD53" i="1"/>
  <c r="AD52" i="1"/>
  <c r="AD51" i="1"/>
  <c r="AD50"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7" i="1"/>
  <c r="AD38" i="1"/>
  <c r="AD39" i="1"/>
  <c r="AD40" i="1"/>
  <c r="AD41" i="1"/>
  <c r="AD42" i="1"/>
  <c r="AD43" i="1"/>
  <c r="AD44" i="1"/>
  <c r="AD45" i="1"/>
  <c r="AD69" i="1"/>
  <c r="AD70" i="1"/>
  <c r="AD71" i="1"/>
  <c r="AD72" i="1"/>
  <c r="AD73" i="1"/>
  <c r="AD74" i="1"/>
  <c r="AD75" i="1"/>
  <c r="AD76" i="1"/>
  <c r="AD77" i="1"/>
  <c r="AD78" i="1"/>
  <c r="AD79" i="1"/>
  <c r="AD80" i="1"/>
  <c r="AD81" i="1"/>
  <c r="AD82" i="1"/>
  <c r="AD83" i="1"/>
  <c r="AD84" i="1"/>
  <c r="AD85" i="1"/>
  <c r="AD86" i="1"/>
  <c r="AD87" i="1"/>
  <c r="AD88" i="1"/>
  <c r="AD131" i="1"/>
  <c r="AD132" i="1"/>
  <c r="AD133" i="1"/>
  <c r="AD134" i="1"/>
  <c r="AD135" i="1"/>
  <c r="AD138" i="1"/>
  <c r="AD139" i="1"/>
  <c r="AD140" i="1"/>
  <c r="AD141" i="1"/>
  <c r="AD142" i="1"/>
  <c r="AD143" i="1"/>
  <c r="AD144" i="1"/>
  <c r="AD145" i="1"/>
  <c r="AD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B143" i="1" l="1"/>
  <c r="AB144" i="1"/>
  <c r="AB145" i="1"/>
  <c r="AB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R143" i="1" l="1"/>
  <c r="R66" i="1"/>
  <c r="R32" i="1" l="1"/>
  <c r="R31" i="1"/>
  <c r="R28" i="1" l="1"/>
  <c r="R93" i="1" l="1"/>
  <c r="R94" i="1"/>
  <c r="R95" i="1"/>
  <c r="R96" i="1"/>
  <c r="R97" i="1"/>
  <c r="R106" i="1"/>
  <c r="R107" i="1"/>
</calcChain>
</file>

<file path=xl/sharedStrings.xml><?xml version="1.0" encoding="utf-8"?>
<sst xmlns="http://schemas.openxmlformats.org/spreadsheetml/2006/main" count="2752" uniqueCount="825">
  <si>
    <t>LÍNEA DE NEGOCIO</t>
  </si>
  <si>
    <t>DIRECTOR COMERCIAL</t>
  </si>
  <si>
    <t>EMPRESA</t>
  </si>
  <si>
    <t>NOMBRE DEL PROSPECTO</t>
  </si>
  <si>
    <t>ESTATUS CORTO</t>
  </si>
  <si>
    <t>SECTOR</t>
  </si>
  <si>
    <t>ESTADO</t>
  </si>
  <si>
    <t>ORIGINADOR</t>
  </si>
  <si>
    <t>MERCADO FRÍO / CASA</t>
  </si>
  <si>
    <t>MES DE CIERRE (FALLO)</t>
  </si>
  <si>
    <t>MES DE ENTREGA</t>
  </si>
  <si>
    <t>PROC.</t>
  </si>
  <si>
    <t># BIENES</t>
  </si>
  <si>
    <t>DESCRIPCIÓN DE LOS BIENES</t>
  </si>
  <si>
    <t>ANEXO / PRECIO</t>
  </si>
  <si>
    <t>COMENTARIOS 26-03-25</t>
  </si>
  <si>
    <t>COMENTARIOS 02-04-25</t>
  </si>
  <si>
    <t>COMENTARIOS AL 07 DE ABRIL 2024</t>
  </si>
  <si>
    <t xml:space="preserve">INTELIGENCIA DE MERCADO </t>
  </si>
  <si>
    <t>PUNTOS RELEVANTES</t>
  </si>
  <si>
    <t>COMENTARIOS AL 14 DE ABRIL 2024</t>
  </si>
  <si>
    <t>Arrendamiento Vehicular Nuevos</t>
  </si>
  <si>
    <t>GA</t>
  </si>
  <si>
    <t xml:space="preserve">Eduardo Lorenzo </t>
  </si>
  <si>
    <t>LFC</t>
  </si>
  <si>
    <t>ASIPONA ENSENADA</t>
  </si>
  <si>
    <t>No adjudicado</t>
  </si>
  <si>
    <t xml:space="preserve">Estatal </t>
  </si>
  <si>
    <t>BAJA CALIFORNIA</t>
  </si>
  <si>
    <t>MERCADO FRIO</t>
  </si>
  <si>
    <t xml:space="preserve">Marzo </t>
  </si>
  <si>
    <t xml:space="preserve">Abril </t>
  </si>
  <si>
    <t>LPN</t>
  </si>
  <si>
    <t>SE SUBIO PROPUESTA POR COMPRANET, EN ESPERA DE APERTURA</t>
  </si>
  <si>
    <t>PRECIO</t>
  </si>
  <si>
    <t>En espera de fallo 
Se gestionará viabilidad de adjudicación</t>
  </si>
  <si>
    <t xml:space="preserve">No adjudicada,  quedamos segundos. A pesar de haber lanzado un super precio. </t>
  </si>
  <si>
    <t>MUNICIPIO CHIHUAHUA</t>
  </si>
  <si>
    <t>Backlog</t>
  </si>
  <si>
    <t xml:space="preserve">Municipal </t>
  </si>
  <si>
    <t>CHIHUAHUA</t>
  </si>
  <si>
    <t xml:space="preserve">Gabriel Arzate </t>
  </si>
  <si>
    <t xml:space="preserve">Junio </t>
  </si>
  <si>
    <t>SE ESTA TRABAJANDO SDI FORMAL, EN ESPERA DE TECHO PRESUPUESTAL Y PUBLICACION DE BASES</t>
  </si>
  <si>
    <t>ANEXO</t>
  </si>
  <si>
    <t>Presentamos los estudios de mercado. Estamos en espera de que se detone LPN. Metimos nuestros argumentos de cierre. Es nuestra</t>
  </si>
  <si>
    <t>PUBLICACIÓN TENTATIVA LA SIGUIENTE SEMANA.
SE PUEDE ALINEAR EN J.A. CON EL AHORRADOR</t>
  </si>
  <si>
    <t>SE PUBLICA LA SIGUIENTE SEMANA</t>
  </si>
  <si>
    <t>FISCALIA CHIHUAHUA</t>
  </si>
  <si>
    <t>AD</t>
  </si>
  <si>
    <t>SUBURBAN BLINDADA</t>
  </si>
  <si>
    <t>SE MANDO SDI , EN ESPERA DE OFICIO DE ADJUDICACION</t>
  </si>
  <si>
    <t>ANEXO Y PRECIO</t>
  </si>
  <si>
    <t>Estamos en espera de que nos manden la peticion formal de estudio de mercado, sera AD</t>
  </si>
  <si>
    <t>JUEVES CI BANCO.
INFORMACIÓN HISTÓRICA.
COMPORTAMIENTO DE PAGO.
NI ROBUSTA
YA NO TIENEN PRESUPEUSTO.</t>
  </si>
  <si>
    <t>ESTÁ ATORADA POR VARIOS TEMAS, SERVICIOS DEFICIENTES, BAJO PRESUPUESTO, DISMINUYE POR TIEMPO, OPERACIÓN EN RIESGO, DAR SEGUIMIENTO PERSONAL, VA CON GRUPO TORO SIN CRÉDITO, SE TIENE QUE AJUSTAR AL PRESUPUESTO QUE TIENEN O NO PARTICIPAR</t>
  </si>
  <si>
    <t xml:space="preserve">Julio </t>
  </si>
  <si>
    <t xml:space="preserve">PICK UPS DOBLE CABINA 4X4 V8 </t>
  </si>
  <si>
    <t>EN ESPERA DE SDI FORMAL PARA LA AD</t>
  </si>
  <si>
    <t>Nos mandan peticion formal de estudio de mercado, se manda todo lo necesario, en espera de adjudicacion</t>
  </si>
  <si>
    <t>JUEVES CI BANCO.
INFORMACIÓN HISTÓRICA.
COMPORTAMIENTO DE PAGO.
NI ROBUST
YA NO TIENEN PRESUPEUSTO. POR DEFINIR LA OPERACIÓN</t>
  </si>
  <si>
    <t>SECRETARIA CONTRALORIA (MORELOS)</t>
  </si>
  <si>
    <t>MORELOS</t>
  </si>
  <si>
    <t xml:space="preserve">Mayo </t>
  </si>
  <si>
    <t>IR</t>
  </si>
  <si>
    <t>SEDANES MEDIANOS</t>
  </si>
  <si>
    <t xml:space="preserve">Mandamos estudios de mercado, estamos en espera del oficio de adjudicacion. </t>
  </si>
  <si>
    <t>Se publica la convocatoria, será IR</t>
  </si>
  <si>
    <t>GABRIEL ENVIARÁ NOTA CON LOS NÚMEROS DE COMPRAS, COTIZÓ JESÚS EVANGELISTA, FALLO SIGUIENTE SEMANA, ENTREGA A PARTIR DEL 1 DE MAYO</t>
  </si>
  <si>
    <t xml:space="preserve">Arrendamiento Vehicular Seminuevos </t>
  </si>
  <si>
    <t>SECRETARIOM DESARROLLO ECONOMICO (MORELOS)</t>
  </si>
  <si>
    <t xml:space="preserve">Estamos en espera del oficio de adjudicacion, ya se entregaron las unidades, ya se presentaron SDI. </t>
  </si>
  <si>
    <t>YA ESTÁN LAS UNIDADES EN SITIO</t>
  </si>
  <si>
    <t>DIF MORELOS</t>
  </si>
  <si>
    <t xml:space="preserve">EN ESPERA DE OFICIOS DE ADJUDICACION </t>
  </si>
  <si>
    <t>NA</t>
  </si>
  <si>
    <t xml:space="preserve">Estamos en espera del oficio de adjudicacion, ya se entregaron las unidades, ya se presentaron SDI. Piden mejorar precios. </t>
  </si>
  <si>
    <t>SOLICITAN MEJORAR PRECIO, UNIDADES EN SITIO</t>
  </si>
  <si>
    <t>Venta Seminuevos</t>
  </si>
  <si>
    <t>YOSHIO MARTINEZ</t>
  </si>
  <si>
    <t>Privado</t>
  </si>
  <si>
    <t>CIUDAD DE MEXICO</t>
  </si>
  <si>
    <t>N/A</t>
  </si>
  <si>
    <t>SUV</t>
  </si>
  <si>
    <t>VARPA AUTOMOTORES</t>
  </si>
  <si>
    <t>HIDALGO</t>
  </si>
  <si>
    <t xml:space="preserve">SEDAN </t>
  </si>
  <si>
    <t>MARIA DEL CARMEN MENA</t>
  </si>
  <si>
    <t xml:space="preserve">PICK UP </t>
  </si>
  <si>
    <t>Venta Nuevos</t>
  </si>
  <si>
    <t>ALCALDIA IZTAPALAPA</t>
  </si>
  <si>
    <t>LM</t>
  </si>
  <si>
    <t>Enviamos cotizacion de adquisicion, en gestion comercial, se visitara proxima semana.</t>
  </si>
  <si>
    <t>GABRIEL VA A ACTUALIZAR MONTOS</t>
  </si>
  <si>
    <t>JOSE GERARDO CERVANTES MEDELLIN</t>
  </si>
  <si>
    <t>NUEVO LEON</t>
  </si>
  <si>
    <t>PICK UPS</t>
  </si>
  <si>
    <t>EN VALIDACION DE PAGOS</t>
  </si>
  <si>
    <t>Ya pagaron, tres unidades, en espera de que se les entregue la factura</t>
  </si>
  <si>
    <t xml:space="preserve">LFS </t>
  </si>
  <si>
    <t>MUNICIPIO DE LA PAZ, BCS</t>
  </si>
  <si>
    <t>BAJA CALIFORNIA SUR</t>
  </si>
  <si>
    <t>SE MANDA PROPUESTA DE ARRENDAMIENTO</t>
  </si>
  <si>
    <t>SE TIENE QUE ENVIAR LISTA DE MUNICIPIOS CON LOS QUE SE HA TRABAJADO POR MEDIO DEL FORTAMUN, PRÓXIMA REUNIÓN PARA COMPACTADORES, YA SE ENVIARON COTIZACIONES</t>
  </si>
  <si>
    <t>SSC BAJA CALIFORNIA</t>
  </si>
  <si>
    <t xml:space="preserve">BAJA CALIFORNIA  </t>
  </si>
  <si>
    <t>PICK UPS DOBLE CABINA 4X4 V8 CON EQUIPAMIENTO PATRULLA Y DE MONITOREO</t>
  </si>
  <si>
    <t xml:space="preserve">YA SE MANDARON COTIZACIONES, EN ESPERA DE RESPUESTA DEL CLIENTE, GUILLERMO GONZÁLEZ SOLICITA REVISAR MONTO Y UNIDADES </t>
  </si>
  <si>
    <t>AUTOMAX LAGUNA</t>
  </si>
  <si>
    <t>COAHUILA</t>
  </si>
  <si>
    <t>SEDAN BASICO AVEOS</t>
  </si>
  <si>
    <t>EN PROCESO DE PAGO</t>
  </si>
  <si>
    <t>Jaime Santos</t>
  </si>
  <si>
    <t>INSTITUTO MEXICANO DEL SEGURO SOCIAL ADMINISTRATIVOS</t>
  </si>
  <si>
    <t>Privado - Gobierno</t>
  </si>
  <si>
    <t>CD. MEXICO</t>
  </si>
  <si>
    <t>FRIO</t>
  </si>
  <si>
    <t>ESTE PROCEDIMIENTO SE DETONA EN EL MES DE ABRIL 2025</t>
  </si>
  <si>
    <t>Se visita. Tenemos prevision total sobre el proyecto, autos, tiempos de entrega. Se dotona viernes o inicios proxima semana</t>
  </si>
  <si>
    <t>ACEPTARON AHORRADOR
SERÁ CON MULTIVA</t>
  </si>
  <si>
    <t>SE PUBLICA EL MIÉRCOLES 16, SI SE PUDO METER EL DIFERENCIADOR, SE TIENE CERTEZA HASTA LA PUBLICACIÓN, VA POR PUNTOS Y PORCENTAJES, REUNIÓN CON BETO PARA AJUSTAR 20% APROX DEL TECHO, COMPRAS VA A ACTUALIZAR PRECIO HOY, YA ESTÁ LA PLURIANUALIDAD</t>
  </si>
  <si>
    <t>SECRETARIA DE HACIENDA Y CREDITO PUBLICO</t>
  </si>
  <si>
    <t>Se gestiona y revisa anexo, sale esta semana, con nuestro anexo, sin candados. Vamos por precio.</t>
  </si>
  <si>
    <t xml:space="preserve">YA SE PUBLICÓ </t>
  </si>
  <si>
    <t>YA QUEDÓ CON NUESTROS ARGUMENTOS, SE PRESENTA EL 22 Y SE FALLA EL 29 DE ABRIL</t>
  </si>
  <si>
    <t>SENASICA</t>
  </si>
  <si>
    <t xml:space="preserve">Se trabaja con el broker, se gestiona anexo tecnico y proporciona informacion. Proceso de LPN por detonarse. </t>
  </si>
  <si>
    <t xml:space="preserve">TENTATIVAMENTE REUNIÓN CON ELLOS ESTA SEMANA
</t>
  </si>
  <si>
    <t>PROBABLE REUNIÓN 23 DE ABRIL</t>
  </si>
  <si>
    <t>FISCALIA GENERAL DE LA REPUBLICA</t>
  </si>
  <si>
    <t>Federal</t>
  </si>
  <si>
    <t>VEHICULOS</t>
  </si>
  <si>
    <t>Estamos en analisis de los previos, asi como preparando la estrategia. Informacion compartida con compras y fondeo. Todo listo para que salga la LPN</t>
  </si>
  <si>
    <t xml:space="preserve">SE ACTUALIZARÁ Y MEJORARÁ LA NOTA </t>
  </si>
  <si>
    <t>SIGUEN EN ESTUDIOS DE MERCADO</t>
  </si>
  <si>
    <t>SPR</t>
  </si>
  <si>
    <t>Mayo</t>
  </si>
  <si>
    <t>EL 06 DE FEBRERO 2025 ,PRESENTAMOS ESTUDIO DE MERCADO,ESTAMOS MONITOREANDO LA PUBLICACION DE LA CONVOCATORIA DE LICITACION.</t>
  </si>
  <si>
    <t xml:space="preserve">Participamos en SDI. LPN saldra en este mes, maximo mayo. </t>
  </si>
  <si>
    <t>NO HAY AVANCE,</t>
  </si>
  <si>
    <t>AEFCDMX</t>
  </si>
  <si>
    <t>Adjudicado</t>
  </si>
  <si>
    <t>Hoy martes tenemos fallo, esperamos que se concrete operación</t>
  </si>
  <si>
    <t>INFONACOT</t>
  </si>
  <si>
    <t>SE PARTICIPO EN LA LICITACION Y JETVAN FUE CON MEJOR PRECIO</t>
  </si>
  <si>
    <t xml:space="preserve">No adjudicada  </t>
  </si>
  <si>
    <t>BANOBRAS</t>
  </si>
  <si>
    <t>Abril</t>
  </si>
  <si>
    <t>Trabajamos en el desarrollo del sobre, se gestiona con compras y fondeo. Tenemos una linea dentro para concretar. No trae candados</t>
  </si>
  <si>
    <t xml:space="preserve">YA SE PUBLICÓ 
LO TIENE MULTIVA.
VER PRECIOS </t>
  </si>
  <si>
    <t>SE TIENE TODO, SE MUEVE EL FALLO AL LUNES PARA PODER LLEGAR AL PORCENTAJE SOLICITADO, SE ENTREGA …</t>
  </si>
  <si>
    <t>INSTITUTO MEXICANO DEL SEGURO SOCIAL CAMIONES FREIGHLINER</t>
  </si>
  <si>
    <t xml:space="preserve">CAMIONES FREGHLINER </t>
  </si>
  <si>
    <t>Se gestiona todo lo necesario. Se negocia contrato por 7 meses. Mismas unidades, mismas condiciones. Se valida y avanza</t>
  </si>
  <si>
    <t>DEBE SALIR ESTA O LA SIGUIENTE SEMANA</t>
  </si>
  <si>
    <t>INSTITUTO MEXICANO DEL SEGURO SOCIAL CAMIONES 5 TONELADAS</t>
  </si>
  <si>
    <t>Se gestiona todo lo necesario. Se negocia contrato por 7 meses. Sera LPN con las mismas unidades. Mejoraremos precios</t>
  </si>
  <si>
    <t>CONAGUA</t>
  </si>
  <si>
    <t>SE PRESNTO ESTUDIO DE MERCADO</t>
  </si>
  <si>
    <t>Derivado a las gestiones comerciales, se detonara LPN con las mismas unidades, procedimiento por salir</t>
  </si>
  <si>
    <t>ESTÁ EN ESTUDIOS DE MERCADO, AÚN NO SE PUBLICA, LA AMPLIACIÓN SERÍA A DICIEMBRE</t>
  </si>
  <si>
    <t>Noé Rojas</t>
  </si>
  <si>
    <t>INSTITUTO TECNOLOGICO DE JOCOTITLAN</t>
  </si>
  <si>
    <t>Ram</t>
  </si>
  <si>
    <t>RAM 1500 CLASSIC TRADESMAN 4X4 V6</t>
  </si>
  <si>
    <t>ABRIL</t>
  </si>
  <si>
    <t xml:space="preserve">Derivado a la gestion comercial, se trabaja en el proyecto, es muy viable. </t>
  </si>
  <si>
    <t>ESTÁ EN ESTUDIOS DE MERCADO, SE DEFINE PROBABLEMENTE EN 15 DÍAS</t>
  </si>
  <si>
    <t>CFE</t>
  </si>
  <si>
    <t>Pipeline</t>
  </si>
  <si>
    <t>PENDIENTE</t>
  </si>
  <si>
    <t>pendiente definir montos</t>
  </si>
  <si>
    <t>NO ES VIABLE, SE SIGUE INSISTIENDO, NOÉ PREPARARÁ NOTA A ILIANA</t>
  </si>
  <si>
    <t>Declinado</t>
  </si>
  <si>
    <t>CDMX</t>
  </si>
  <si>
    <t>Casa</t>
  </si>
  <si>
    <t>MAYO</t>
  </si>
  <si>
    <t>En espera de que LFC emita la respuesta al area solicitante, se hablo con Clauidia Orozco para su apoyo a dicha respuesta, se hizo menncion de que la estructura de la cesión de derechos de cobro esta al cocretada y funcionando, sitación que era condicionante a la respuesta positiva.</t>
  </si>
  <si>
    <t xml:space="preserve">Se trabaja en las ampliaciones de los contratos actuales, según lo que determine fondeo. </t>
  </si>
  <si>
    <t>Monica Huicochea</t>
  </si>
  <si>
    <t>MUNICIPIO DE CORREGIDORA</t>
  </si>
  <si>
    <t>GRAN CHEROKEE LIMITED</t>
  </si>
  <si>
    <t>Municipio solicita ampliacion al contrato como parte de los procesos acordados</t>
  </si>
  <si>
    <t>NO SE TIENE BORRADOR DE CONVENIO MODIFICATORIO, ENTRARÍA CON BANSI, AGREGANDO ESTSA UNIDADES, CAMIONETAS PILOT</t>
  </si>
  <si>
    <t>MUNICIPIO DE CELAYA</t>
  </si>
  <si>
    <t xml:space="preserve">Nos encontramos en gestion comercial, esperando respuesta del enlace. </t>
  </si>
  <si>
    <t>MIÉRCOLES VA LLEROMINA CON EL TESORERO.
ACUDIR COMERCIAL PARA REVISAR TEMA SEGUROS, VEHÍCULOS, CAMIONES DE BASURA Y OBRA</t>
  </si>
  <si>
    <t>EVIAR COTIZACIÓN AJUSTADA Y CONTEMPLAR AL PRESIDENTE, AVISAR CUANDO ESTÉ LISTA PARA VERLO CON EL PM</t>
  </si>
  <si>
    <t xml:space="preserve">José Gutiérrez </t>
  </si>
  <si>
    <t>Guadalupe Nuevo León</t>
  </si>
  <si>
    <t>Seminuevos utilitarios y seguridad</t>
  </si>
  <si>
    <t>Contrato para revisón, hay compromiso de pago muy rápído</t>
  </si>
  <si>
    <t>Estos vehículos están en posesión de Rogeiro Rodriguez (broker), se está negociando qué se los quede en Dación</t>
  </si>
  <si>
    <t>Aeropuerto internacional Felipe Ángeles (FBO)</t>
  </si>
  <si>
    <t>01 Camión fueler Internacional con tanque de 5,000 galones turbosina</t>
  </si>
  <si>
    <t>Ajuste de cotización 36 meses, VR, pago inicial, Seguro y GPS, Fulla Service</t>
  </si>
  <si>
    <t>ESTÁ AVANZANDO EL PROYECTO Y SE PUEDE MEJORAR LA PROPUESTA</t>
  </si>
  <si>
    <t>Sociedad Hipotecaria Federal</t>
  </si>
  <si>
    <t>En proceso de licitación</t>
  </si>
  <si>
    <t>PROBABILIDAD DE DECLARARSE DESIERTA, POSIBLE ADHESIÓN CON BANOBRA, SI NO SE DECLARA DESIERTA BUSCAR REUNIÓN</t>
  </si>
  <si>
    <t>Aurelio Vargas</t>
  </si>
  <si>
    <t>SADER FERTILIZANTES</t>
  </si>
  <si>
    <t>CASA</t>
  </si>
  <si>
    <t>EN ESPERA DE PUBLICACIÓN DE BASES</t>
  </si>
  <si>
    <t>ANEXO CON DIFERENCIADORES</t>
  </si>
  <si>
    <t>Gestionamos el anexo con el candado del economizador, estan bien meter los ISO´S.  Aun no hay fechas exactas, pero se detona este mes</t>
  </si>
  <si>
    <t>LAS UNIDADES QUE TRAEN AHORITA SE LES VAN A DEJAR.
PROYECTO POR PRECIO.
YA TIENEN PLURIANUALIDAD</t>
  </si>
  <si>
    <t>YA SE TIENE LOS OFICIOS PARA INVESTIGACIÓN DE MERCADO, YA SE SUBIÓ INTEGRA, QUEDÓ CON ECONOMIZADOR, TIENE QUE QUEDAR ESTE MES</t>
  </si>
  <si>
    <t>DICONSA</t>
  </si>
  <si>
    <t xml:space="preserve">Operación en riesgo, se noto cerrado, indica que la instrucción sea abierta. Reforzar enlace y titular </t>
  </si>
  <si>
    <t>SE TIENE QUE PUBLICAR ESTE MES
REVISAR PUBLICACIÓN ANTES DEL 10</t>
  </si>
  <si>
    <t>SE VA A LICITAR PÚBLICAMENTE Y SE IRÁN POR PRECIO</t>
  </si>
  <si>
    <t>MUNICIPIO DE SAN LUIS POTOSÍ</t>
  </si>
  <si>
    <t xml:space="preserve">EN ESPERA DE QUE MANDEN EL ANEXO TÉCICO PARA PREPARAR LAS BASES </t>
  </si>
  <si>
    <t xml:space="preserve">No hay avance, pero el jueves viene el alcalde, tentativamente. </t>
  </si>
  <si>
    <t xml:space="preserve">BUSCAR REUNIÓN CON PM </t>
  </si>
  <si>
    <t>NO HAY BUENA RELACIÓN, HA DADO LARGAS PARA REUNIÓN.</t>
  </si>
  <si>
    <t>INTERAPAS SLP ORGANISMO DE AGUAS</t>
  </si>
  <si>
    <t>NO HAY AUTORIZACIÓN</t>
  </si>
  <si>
    <t>LICONSA</t>
  </si>
  <si>
    <t>Derivado a las gestiones comerciales, ya la tenemos avanzada y segura. Este mes debe de salir. Se comparte los argumentos necesarios para el cierre</t>
  </si>
  <si>
    <t>YA TIENEN PLURIANUALIDAD
AÚN NO HAY FECHA DEFINIDA
ESTAR PENDIENTES DE PUBLICACIÓN ANTES DEL 10</t>
  </si>
  <si>
    <t xml:space="preserve">SE VAN A CAMBIAR ESPECIFICACIONES DE UNIDADES, NO QUIEREN AVEOS Y CAMIÓN DE 6 TON A 4.5 TON, BUSCAR OPCIONES </t>
  </si>
  <si>
    <t>COLIMA UTILITARIOS</t>
  </si>
  <si>
    <t>SE ENVIÓ COTIZACIÓN, ESTAMOS CONDICIONADOS HASTA CERRAR BIEN EL CONTRATO DE PATRULLAS</t>
  </si>
  <si>
    <t xml:space="preserve">estamos condicionados a cerrar bien el contrato de patrullas. Es urgente concretar el tema. </t>
  </si>
  <si>
    <t xml:space="preserve">SE TENDRÁ VISITA JUEVES O VIERNES
NO SE HA CONCLUIDO ENAJENACIÓN DE BIENES DEL CONTRATO PASADO </t>
  </si>
  <si>
    <t>SE ACORDÓ EMPUJAR EL PROYECTO PARA ENTREGAR EN JUNIO, REVISAR QUE FONDEO TENGA LA NOTA INFORMATIVA, SALE EN MAYO LA ADJUDICACIÓN, PODRÍA SER CON BANSI</t>
  </si>
  <si>
    <t>CIPACOV COLIMA</t>
  </si>
  <si>
    <t xml:space="preserve">5 NP300 CHASIS TM AC VDC REDILAS
1 RECOLECTOR DE BASURA
1 HIKUX DOBLE CABINA BASE
2 VOLTEO  4M2  
1 VOLTEO 7 M2 
1 EQUIPO DE DESASOLVE DE 7 YD
1 RETROEXCAVADORA CABINA ABIERTA NEW HOLLAND B80C
</t>
  </si>
  <si>
    <t>NO VA</t>
  </si>
  <si>
    <t>ECO MANAGEMENT</t>
  </si>
  <si>
    <t>EL CLIENTE YA TIENE LA ADJUDICACIÓN, TIENE 30 DÍAS PARA ENTREGAR. ES UN LEASING</t>
  </si>
  <si>
    <t>FALTA EL DICTAMÉN DE LA EMPRESA POR PARTE DE BK</t>
  </si>
  <si>
    <t xml:space="preserve">SE PODRÍA CERRAR ESTA SEMANA, GARANTÍA CON CESIÓN DE DERECHOS DE COBRO, SE RENUEVA EL PROYECTO ANUALMENTE </t>
  </si>
  <si>
    <t>CHIGNAHUAPAN</t>
  </si>
  <si>
    <t>EL DOMINGO 30 DE MARZO NOMBRARON AL PTE MUNICIPAL PERO LES URGEN LAS UNIDADES</t>
  </si>
  <si>
    <t>SE COTIZÓ PERO FALTA LA REUNIÓN CON EL PM</t>
  </si>
  <si>
    <t>NR</t>
  </si>
  <si>
    <t xml:space="preserve">Jesús Ruíz </t>
  </si>
  <si>
    <t>MUNICIPIO DE TALA, JAL.</t>
  </si>
  <si>
    <t>JALISCO</t>
  </si>
  <si>
    <t>CITA CON EL ALCALDE LA PROXIMA SEMANA PARA EL CIERRE DE LA OPERACION</t>
  </si>
  <si>
    <t>Pendiente reunión prescencial con Alcalde para cierre de operación</t>
  </si>
  <si>
    <t>REUNION VIERNES 11 CON PM PARA CIERRE</t>
  </si>
  <si>
    <t>Me confirmara cita el Alcalde la proxima semana para el cierre de esta operación</t>
  </si>
  <si>
    <t>MUNICIPIO DE AGUASCALIENTES</t>
  </si>
  <si>
    <t>AGUASCALIENTES</t>
  </si>
  <si>
    <t>NOS ADJUDICAN LA PROXIMA SEMANA</t>
  </si>
  <si>
    <t>A mas tardar se realiza AD.</t>
  </si>
  <si>
    <t>SE ENVIA DOCUMENTACION EN ORIGINAL. ESTE MES QUEDA AD</t>
  </si>
  <si>
    <t>El Dir. De Adquisiciones espera tener la AD la proxima semana</t>
  </si>
  <si>
    <t xml:space="preserve">CONSIGUIENDO FONDEADOR </t>
  </si>
  <si>
    <t>En espera de fondeador interesado.</t>
  </si>
  <si>
    <t xml:space="preserve">PENDIENTE RESPUESTA FONDEO. NOTA INFORMATIVA SE ENVIO 20 DE FEBRERO. SE REENVIA 8 DE MARZO </t>
  </si>
  <si>
    <t>Seguire insistiendo en el tema del fondeador la Nota Informatina tiene 2 meses, te comento que la semana pasada recibimos en Skala a Kapitalia, esperanto tener una respuesta positiva para el tema de fondeo</t>
  </si>
  <si>
    <t>KING MAR</t>
  </si>
  <si>
    <t>EN ESTUDIO DE MERCADO</t>
  </si>
  <si>
    <t>En estudio de mercado y fondeador interesado. Se completa check list para socializar.</t>
  </si>
  <si>
    <t>PENDIENTE VO.BO. DE FONDEO</t>
  </si>
  <si>
    <t>GCH</t>
  </si>
  <si>
    <t xml:space="preserve">Fernando Muñoz </t>
  </si>
  <si>
    <t>LUMO</t>
  </si>
  <si>
    <t>MUNICIPIO DE BENITO JUÁREZ</t>
  </si>
  <si>
    <t>QUINTANA ROO</t>
  </si>
  <si>
    <t>DICIEMBRE</t>
  </si>
  <si>
    <t>FEBRERO</t>
  </si>
  <si>
    <t>YA SE ENTREGO LA DOCUMENTACION PARA EL PAGO DEL MES DE FEBRERO EN MARZO. SE PREPARA LA ENTREGA DE LAS 2 UNIDADES FALTANTES QUE LLEGARON EL MIERCOLES 2 DE ABRIL. SE TIENE QUE SUBSANAR LA FORMA DE CUBRIR LA ENTREGA EXTEMPORANEA, YA SE SOLICITO CARTA DE LA AGENCIA PARA ANEAR ALA CARTA DE LUMO DONDE INDIQUEMOS QUE POR UN TERERO NO SE PUDO ENTREGAR A TIEMPO LAS 2 UNIDADES.</t>
  </si>
  <si>
    <t>EL MIERCOLES 2 LLEGARON LA GRUA Y LA TRANSIT PENDIENTES DE ENTREGAR DESDE MEDIADOS DE FEBRERO.   1) ESTAMOS EN FALTA CON EL CONTRATO          2) NO SE HA PODIDO EMPLACAR LA TRANSIT POR EL TEMA DE LA CARTA FACTURA DE BANSI, MISMA QUE YA FUE SOLICITADA A ILI.
Adicional se tiene pendiente documentar la entrega tardía.
Posible préstamo de 2 unidades.</t>
  </si>
  <si>
    <t>OCTUBRE</t>
  </si>
  <si>
    <t>Sin pendientes</t>
  </si>
  <si>
    <t xml:space="preserve">Sin pendientes
</t>
  </si>
  <si>
    <t>Donación</t>
  </si>
  <si>
    <t xml:space="preserve">Es necesario concluir con el proceso de donación </t>
  </si>
  <si>
    <t>Falta visto bueno de fiscal de cómo se está manejando.
Revisar tema de facturas de UNIFIN para poder transmitir la propiedad</t>
  </si>
  <si>
    <t>SE ESTÁ ESPERANDO QUE JURÍDICO</t>
  </si>
  <si>
    <t>OTHON P. BLANCO</t>
  </si>
  <si>
    <t>Regularización</t>
  </si>
  <si>
    <t xml:space="preserve">Griselda Chiang </t>
  </si>
  <si>
    <t>casa</t>
  </si>
  <si>
    <t xml:space="preserve">Los activos están en proceso de recolección </t>
  </si>
  <si>
    <t xml:space="preserve">Ya se terminó el contrato
No hay una extensión adicional </t>
  </si>
  <si>
    <t>15 CAMION INTERNATIONAL MV (4X2) COMPACTADOR PARA BASURA CARGA TRASERA DE: 21 YDS MOD 2025</t>
  </si>
  <si>
    <t xml:space="preserve">Este proyecto no se adjudicó porque el Municipio concesionó el servicio </t>
  </si>
  <si>
    <t xml:space="preserve">El municipio decidió no arrendar porque concesionaron </t>
  </si>
  <si>
    <t>CARRILLO PUERTO</t>
  </si>
  <si>
    <t>ENERO</t>
  </si>
  <si>
    <t>se da de baja ya que se le ofrecio en su momento la venta de los 3 compactadores. mismo que esta pendiente cobrarlos, estamos en espera de instrucciones de la alta direccion.</t>
  </si>
  <si>
    <t xml:space="preserve">Se tiene pendiente consolidar la venta de los camiones al precio preferente.
Temas de fondeo
</t>
  </si>
  <si>
    <t>ESTADO YUCATÁN</t>
  </si>
  <si>
    <t>YUCATAN</t>
  </si>
  <si>
    <t xml:space="preserve">Ganó Banorte </t>
  </si>
  <si>
    <t xml:space="preserve">Esta operación no se adjudicó porque el Banco ofreció mejores condiciones de precio y menos requisitos especiales (Cláusulas BANSI) </t>
  </si>
  <si>
    <t xml:space="preserve">Otros arrendamientos </t>
  </si>
  <si>
    <t xml:space="preserve">Reyna Isabel </t>
  </si>
  <si>
    <t>ISSET</t>
  </si>
  <si>
    <t>TABASCO</t>
  </si>
  <si>
    <t>EQUIPOS MÉDICOS</t>
  </si>
  <si>
    <t>Ya se recolectaron los equipos médicos.
Hay un saldo pendiente de 55 mil.
Se está dando seguimiento al tema para conseguir ese pago.</t>
  </si>
  <si>
    <t xml:space="preserve">Pidieron cotizar nuevamente equipos médicos.
Al parecer Grúas Grijalva también quiere entrar a ISSET </t>
  </si>
  <si>
    <t xml:space="preserve">Seguros </t>
  </si>
  <si>
    <t>SICURIKA</t>
  </si>
  <si>
    <t>INSTITUTO ESTATAL DE TRANSPORTE DE CAMPECHE</t>
  </si>
  <si>
    <t>CAMPECHE</t>
  </si>
  <si>
    <t>TOYOTA HIACE 15 PASAJEROS 2022</t>
  </si>
  <si>
    <t>Se buscará cita con el Director de Transportes</t>
  </si>
  <si>
    <t xml:space="preserve">Se tendrá cita con el Director de Transportes.
Será a través de un convenio.
</t>
  </si>
  <si>
    <t>CODEQUIM</t>
  </si>
  <si>
    <t>MARZO</t>
  </si>
  <si>
    <t>CONTRATADO Y YA PAGANDO SUS PRIMEROS MESES.  SE DEJA DE INFORMAR</t>
  </si>
  <si>
    <t>Este cliente quiere más unidades</t>
  </si>
  <si>
    <t>GOBIERNO DEL ESTADO/SSP</t>
  </si>
  <si>
    <t>PATRULLAS</t>
  </si>
  <si>
    <t xml:space="preserve">Se lo quedó Grúas Grijalva </t>
  </si>
  <si>
    <t xml:space="preserve">Por indicaciones superiores (#1) se otorgó el proyecto a otra arrendadora. 
Hubo acercamiento de LM y se había acordado renovar la flota de manera paulatina.
Se esperaba reunión en febrero, en ese mismo mes Recusos Materiales nos mandan a llamar para informar que el proyecto no se otorgaría a LFC.
Fue una indicación superior.
Hay proyectos que pueden explorarse en el mes de abril. </t>
  </si>
  <si>
    <t>MUNICIPIO DE TEAPA</t>
  </si>
  <si>
    <t>SEGUROS DE VIDA</t>
  </si>
  <si>
    <t>Estamos al 85%
La licitación será en mayo 
Será IR
Se tiene que ir juntando la documentación</t>
  </si>
  <si>
    <t>TRIBUNAL SUPERIOR DE JUSTICIA DE TABASCO</t>
  </si>
  <si>
    <t>CAMIONETA AMAKOK BLINDADA</t>
  </si>
  <si>
    <t>No tienen vehículos en renta
Se los mandaron de OM</t>
  </si>
  <si>
    <t>Tribunal no tiene recursos</t>
  </si>
  <si>
    <t>SEGUROS DE AUTO</t>
  </si>
  <si>
    <t xml:space="preserve">Se debe trabajar cotización.
Se debe tener una reunion antes que finalice abril ya con todo listo </t>
  </si>
  <si>
    <t>FISCALIA DEL ESTADO DE TABASCO</t>
  </si>
  <si>
    <t>NP 300 PICK UP  CON CAMPER,,CANASTILLA DE ALUMINIO</t>
  </si>
  <si>
    <t xml:space="preserve">Ya se entregó contrato </t>
  </si>
  <si>
    <t>JUNIO</t>
  </si>
  <si>
    <t>Ya se envió contrato firmado por parte de nosotros.</t>
  </si>
  <si>
    <t>Contrato en firma por parte de la Fiscalía</t>
  </si>
  <si>
    <t>FISCALIA DEL ESTADO</t>
  </si>
  <si>
    <t>RAM 1500 REG.CAB.ST 4X2 AMBULANCIA</t>
  </si>
  <si>
    <t>En espera de oficio por un mes más hasta que se entreguen las nuevas</t>
  </si>
  <si>
    <t>Daniel Valle</t>
  </si>
  <si>
    <t>MAC</t>
  </si>
  <si>
    <t>Municipio de Atizapán</t>
  </si>
  <si>
    <t>México</t>
  </si>
  <si>
    <t>FORD EXPLORER POLICE 2025 EQUIPAMIENTO PATRULLA CON RADIO
MAVERICK XLT SUPERCREW FWD, 2.0L 2024 EQUIPAMIENTO PATRULLA CON RADIO
F-150 CREW CAB 4X4 V8 2025 EQUIPAMIENTO PATRULLA CON RADIO
F-150 CREW CAB 4X4 V8 2025 EQUIPAMIENTO PATRULLA CON RADIO Y JAULA CANINA
V-STROM 250 SX 2025 EQUIPAMIENTO PATRULLA CON RADIO
VAN TRANSIT MEDIANA TM 2025 EQUIPAMIENTO OFICINA MOVIL</t>
  </si>
  <si>
    <t>Se obtiene fallo a favor de MAC, se debe entregar el 1 de abril, esperamo todavia informacion de compras para la entrega</t>
  </si>
  <si>
    <t>Anexo</t>
  </si>
  <si>
    <t>CERRADO CON FALLO</t>
  </si>
  <si>
    <t>Municipio Jilotepec</t>
  </si>
  <si>
    <t>SE REVISAN BASES PARA LPN</t>
  </si>
  <si>
    <t>RETRASO POR TEMA DE VR EN HT PROYECTO PASADO</t>
  </si>
  <si>
    <t>IMCUFIDE JIOTEPEC</t>
  </si>
  <si>
    <t>ODAPAS Jilotepec</t>
  </si>
  <si>
    <t>DIF Jilotepec</t>
  </si>
  <si>
    <t>Municipio de Coacalco</t>
  </si>
  <si>
    <t>PICK UP PATRULLA FORD  F150 DC 4X2 V6
PICK UP PATRULLA FORD  POLICE INTERCEPTOR V6
MOTOCICLETA BMW F 800 GS MY2024</t>
  </si>
  <si>
    <t>Se entrega contrato firmado a fondeo, falta corregir fianza por parte de adminsitracion de contratos, checklist firmados, fotos de unidades en hojas membretadas por parte de fleet y estamos en espera de fecha de entrega de 10 motocicletas</t>
  </si>
  <si>
    <t>ARRENDAMEX</t>
  </si>
  <si>
    <t>SAPASAC Coacalco</t>
  </si>
  <si>
    <t>FORD F150 DC 4X4X V8 CROMATICA
NAVISTAR INTERNATIONAL MODELO HV 66K 6X4 EQUIPO DE DESAZOLVE
INTERNATIONAL MV 6X4 GRUA HIAB 10 TON.
INTERNATIONAL MV 4X2 VOLTEO 14 MT³
VERSA SENSE TM CROMATICA
YBR125C EXPRESS  TOP CASE
FORD F-250 XLT BOLA DE ARRATRE</t>
  </si>
  <si>
    <t>Se obtiene listado final de flota,  se realiza HT y se manda ha visto bueno de Princing para presentar Cotizacion de Cierre con el cliente</t>
  </si>
  <si>
    <t>RETRASO POR DEFINICION DE FLOTA POR PARTE DEL CLIENTE</t>
  </si>
  <si>
    <t>SP Gobierno de Durango</t>
  </si>
  <si>
    <t>Durango</t>
  </si>
  <si>
    <t>Frio</t>
  </si>
  <si>
    <t>Se envia Cotizacion con Vo.Bo. De LM, se esta realizacon Anexo tecnico para AD y en proceso de renovacion de padron de proveedores</t>
  </si>
  <si>
    <t>ES ESPERA DE SUFICIEN IA PRESUPUESTAL</t>
  </si>
  <si>
    <t>FALTA DE SUFICIENCIA PRESUPUESTAL POR PARTE DEL GOBIERNO DEL ESTADO. SE CUENTA CON INVESTIGACIÓN DE MERCADO. EN ESPERA DE RESPUESTA POR PARTE DE LA SECRETARÍA DE ADMINISTRACIÓN</t>
  </si>
  <si>
    <t>TV Cable Guadiana SA deCV</t>
  </si>
  <si>
    <t>POLIZA DE SEGURO DE 180 UNIDADES</t>
  </si>
  <si>
    <t>Se envia cotizacion en espera de respuesta del cliente</t>
  </si>
  <si>
    <t>PENDIENTE RECIBIR INFORMACION. PAGO PROXIMA SEMANA</t>
  </si>
  <si>
    <t>SE CIERRA EL 9 DE ABRIL, GESTIONES AVANZADAS</t>
  </si>
  <si>
    <t>AMD Durango</t>
  </si>
  <si>
    <t>RAM DOBLE CABINA, RAM 1500 PICK UP, F350, RANGER, VOLTEO, L200, NP300 CABINA SENCILLA, NP300 DOBLE CABINA, TIIDA, RAV4, RAM 1500, RANGER, NISSAN NP300 FRONTIER</t>
  </si>
  <si>
    <t>En negociaciones con el cliente por parte de Mario Buitron</t>
  </si>
  <si>
    <t>CIERRE HT PARA FIRMA DE CONTRATO</t>
  </si>
  <si>
    <t>LA RENOVACIÓN DEL CONTRATO SE RETRASÓ POR QUE EL ORGANISMO QUERÍA COMPRAR 10 UNIDADES A VALOR RESIDUAL BAJO, SIN EMBARGO NO SE PUDO LLEGAR A UNA NEGOCIACIÓN CON EL ÁREA DE RMKT. ASIMISMO EL ORGANISMO QUIERE QUE NEGOCIAR 3 UNIDADES SATÉLITE QUE ACTUALMENTE TIENEN.</t>
  </si>
  <si>
    <t>Cualtitlan Izcalli</t>
  </si>
  <si>
    <t>C4</t>
  </si>
  <si>
    <t>En firma de contrato</t>
  </si>
  <si>
    <t>PENDIENTE FIRMA CLIENTE POR CAMBIO DE FUNCIONARIOS</t>
  </si>
  <si>
    <t xml:space="preserve">IAM </t>
  </si>
  <si>
    <t>Grupo ACASA SA de CV</t>
  </si>
  <si>
    <t>Guanajuato</t>
  </si>
  <si>
    <t>COMPACTADOR DE BASURA DE 21 YDS</t>
  </si>
  <si>
    <t>En espera de liberacion de contrato para recolectar firmas del cliente</t>
  </si>
  <si>
    <t>ELABORACION DE CONTRATOS</t>
  </si>
  <si>
    <t>CERRADO, CONTRATO EN FIRMA</t>
  </si>
  <si>
    <t>ESTADO DE MEXICO</t>
  </si>
  <si>
    <t>PICK UP SEMINUEVA NISSAN FRONTIER SE TM, POTENCIA (HP @ RPM) 166 @ 6,000, TORQUE (LB-PIE @ RPM) 178 @ 4,000, TRANSMISIÓN MANUAL 6 VELOCIDADES, AIRE ACONDICIONADO MANUAL.
PICK UP SEMINUEVA RAM 1500 SLT 4X2 V6, MOTOR: 5.7 L V8 HEMI MDS VVT, POTENCIA 395 HP @ 5,600 RPM, TORQUE 410 LB-PIE @ 3,950 RPM, TRANSMISIÓN AUTOMÁTICA DE 8 VELOCIDADES, AIRE ACONDICIONADO MANUAL.
PICK UP SEMINUEVA F-350 V8 GASOLINA
CAMIÓN RECOLECTOR SEMINUEVOS COMPACTADOR DE BASURA DE 21 YDᵌ, CHASIS CABINA INTERNATIONAL MV (4X2).
SEDAN SEMINUEVO AVEO LS TM
SEDAN SEMINUEVO CHARGER V6
PIPA SEMINUEVA 10,000.00 LTS CHASIS FREIGHTLINER
MOTOCICLETA SEMINUEVA YAMAHA XTZ250 2022 EQUIPADA COMO PATRULLA
MOTOCICLETA SEMINUEVA KAWASAKI 400 Z400 ABS EQUIPADA COMO PATRULLA
PICK UP SEMINUEVA RAM 1500 DOBLE CABINA 4X4 V8</t>
  </si>
  <si>
    <t>SE RECABA CONTRATO FIRMADO Y SOLICITAN CAMBIOS EN FACTURACION MISMOS QUE SE REALIZAN Y SE PREPARA EXPEDIENTE PARA ENTREGA. PAGO SE GESTIONARÁ PARA QUE SALGA EN ESTE MES</t>
  </si>
  <si>
    <t>MUNICIPIO CHALCO</t>
  </si>
  <si>
    <t>Néstor Rodríguez</t>
  </si>
  <si>
    <t>PENDIENTE DE PRE BASES PARA REVISION</t>
  </si>
  <si>
    <t>TIEMPOS DE ENTREGA DE 25 DÍAS COMPACTADORES
EN ESPERA DE AUTORIZACIÓN
SE REALIZARA NUEVA VISITA YA QUE EL BROCKER NO CONCRETO PROYECTO</t>
  </si>
  <si>
    <t>SE ENVIARON LAS BASES CON CANDADOS (ISO: CALIDAD Y ARRENDAMIENTO, CARTAS DE PROVEEDOR)</t>
  </si>
  <si>
    <t>MUNICIPIO TEOLOYUCAN</t>
  </si>
  <si>
    <t>UNIDADES EN REACONDICIONAMIENTO Y BALIZADO</t>
  </si>
  <si>
    <t>SE REVISAN BASES DE AD. COMPROMISO ENTREGA 5 UNIDADES PROXIMA SEMANA Y A FINALES DE MES LA TOTALIDAD</t>
  </si>
  <si>
    <t xml:space="preserve">
ACTIVOS EN REHABILITACIÓN.
EL ACUERDO ERA ENTREGAR EN MARZO, PERO SE ENTREGARÁN EN ABRIL POR TIEMPOS DE REHABILITACIÓN, EN ESPERA DE LOS COSTOS</t>
  </si>
  <si>
    <t>MUNICIPIO TEXCOCO</t>
  </si>
  <si>
    <t>EN ESPERA DE RESPUESTA DE ESTUDIO DE MERCADO</t>
  </si>
  <si>
    <t>25 EN FORTAMUN Y EL RESTO DE RECURSO PROPIO PARA LLEGAR A 40.
SE TIENE QUE AJUSTAR 63 UNIDADES CON 40 MDP
NO SE HA DEFINIDO CANTIDAD DE UNIDADES
SE GESTIONARÁ VISITA CON PM PARA DEFINIR .                                                                                       SE VISITA A CLIENTE QUIEN INFORMARA STATUS DE PROYECTO</t>
  </si>
  <si>
    <t>EN ESPERA DE DEFINIR AJUSTE DE FLOTA EN LA HT POR TEMA DE PRESUPUESTO</t>
  </si>
  <si>
    <t>MUNICIPIO
CHIMALHUACAN</t>
  </si>
  <si>
    <t>SE REALIZARA REUNION CON PM PARA VER VIAVILIDAD DE PROYECTO</t>
  </si>
  <si>
    <t>EN ESPERA DE LA INVITACIÓN PARA LA INVESTIGACIÓN DE MERCADO. SE ESTIMA EL FALLO PARA FINALES DE ABRIL.</t>
  </si>
  <si>
    <t xml:space="preserve">Isaac Cuestas </t>
  </si>
  <si>
    <t>IMSS CHIHUAHUA</t>
  </si>
  <si>
    <t xml:space="preserve">Enero </t>
  </si>
  <si>
    <t>Ram 4000 con caja seca sanitaria</t>
  </si>
  <si>
    <t>Ordenes de Servicio originales en firma.</t>
  </si>
  <si>
    <t>ORDENES DE SERVICIO ENFIRMA DE FUNCIONARIOS</t>
  </si>
  <si>
    <t>Diciembre</t>
  </si>
  <si>
    <t>Se envío estudio de mercado para inciar con procedimiento.</t>
  </si>
  <si>
    <t>SECRETARIADO EJECUTIVO DEL SISTEMA ESTATAL DE SEGURIDAD DEL ESTADO DE MICHOACAN</t>
  </si>
  <si>
    <t>MICHOACAN</t>
  </si>
  <si>
    <t>Daniel Arriaga</t>
  </si>
  <si>
    <t>Esperando fechas para del desarrollo por parte del Subcómite de adquisiciones.</t>
  </si>
  <si>
    <t>AD DIRECTA POR EXCEPCION A LEY EN DESARROLLO</t>
  </si>
  <si>
    <t>MUNICIPIO DE METEPEC</t>
  </si>
  <si>
    <t>MEXICO</t>
  </si>
  <si>
    <t>SUV BRONCO, PICKUP FRONTIER, MOTOCICLETAS Y CUATRIMOTOS KAWASAKI, EXCAVADORA, RETRO EXCAVADORAS, VOLTEOS, PIPAS, PICKUP PEUGEOT</t>
  </si>
  <si>
    <t>Cliente revisa modalidad de contratación por AD y/o LPN para 12 meses. Aún revisa con su contraloría y administración.</t>
  </si>
  <si>
    <t>CONTRATOS EN DESARROLLO</t>
  </si>
  <si>
    <t>PICKUP FRONTIER, ESTAQUITAS, CARGO VAN, RAM 4000, REDILAS, GRUAS CANASTILLA, UNIDAD VETERINARIA, ROLL OFF, SUV´S, VAN PASAJEROS, SEDANES BASICOS, INTERMEDIOS, PIPAS, VOLTEOS, RODILLOS BACHEADORES</t>
  </si>
  <si>
    <t>PATRULLAS, JETTA, BRONCO, PICKUP L200 Y NP300, TAHOE, PALISADE, MOTOCICLETAS Y CUATRIMOTOS KAWASAKI Y CROSS OVER´S</t>
  </si>
  <si>
    <t>SUV BRONCO, PICKUP FRONTIER, MOTOCICLETAS Y CUATRIMOTOS KAWASAKI, EXCAVADORA, RETRO EXCAVADORASA, VOLTEOS, PIPAS, PICKUP PEUGEOT</t>
  </si>
  <si>
    <t>MUNICIPIO
DE MALINALCO</t>
  </si>
  <si>
    <t xml:space="preserve">RETROEXCAVADORA CASE 580N,INTERNATIONAL MV 4X2 PIPA,AMMANN VIBROCOMPACTADOR ARS122,INTERNATIONAL MV 6X4 VOLTEO,ELAM FAW 1303D 3.4 TON VOLTEO
</t>
  </si>
  <si>
    <t>PM revisará proyecto con áreas usuarias y tesorería.</t>
  </si>
  <si>
    <t>MARCO ANTONIO CRUZ OLIVARES</t>
  </si>
  <si>
    <t>Seguro vehicular Hilux</t>
  </si>
  <si>
    <t>pagado</t>
  </si>
  <si>
    <t>PAGADO</t>
  </si>
  <si>
    <t>SERGIO SANCHEZ NUÑEZ</t>
  </si>
  <si>
    <t xml:space="preserve">Febrero </t>
  </si>
  <si>
    <t>Seguro vehicular tornado</t>
  </si>
  <si>
    <t>FRANCISCO CUESTAS GUTIERREZ</t>
  </si>
  <si>
    <t>Seguro vehicular captiva</t>
  </si>
  <si>
    <t>MERCADO AUTOCONCENTRACIONES</t>
  </si>
  <si>
    <t>Seguro de Responsabilidad Civil estacionamientos</t>
  </si>
  <si>
    <t>Cliente recaba expediente solicitado.</t>
  </si>
  <si>
    <t>JM TRASALDOS</t>
  </si>
  <si>
    <t>Seguro vehicular unidades</t>
  </si>
  <si>
    <t>Pago 1 de 3 realizado. Pagos restantes en esta semana.</t>
  </si>
  <si>
    <t>Seguro vehicular pointer</t>
  </si>
  <si>
    <t>Cotización pendiente</t>
  </si>
  <si>
    <t>HECTOR ARMANDO ORTEGA NUÑEZ</t>
  </si>
  <si>
    <t>Seguro vehicular mercedes benz</t>
  </si>
  <si>
    <t>POLICÍA AUXILIAR DEL GOBIERNO DEL ESTADO DE MICHOACÁN DE OCAMPO</t>
  </si>
  <si>
    <t>SEGUROS VEHICULARES 19 AUTOS, 14 CAMIONES Y 6 MOTOS</t>
  </si>
  <si>
    <t>Pago pendiente, cliente espera a que Sria. de Finanzas radique recursos del ejercicio.</t>
  </si>
  <si>
    <t>PENDIENTE PAGO</t>
  </si>
  <si>
    <t>Se envío estudio de mercado modificado para inciar con procedimiento.</t>
  </si>
  <si>
    <t>LPN PROXIMA A PUBLICARSE</t>
  </si>
  <si>
    <t>UNIV. POPULAR DE LA CHONTALPA</t>
  </si>
  <si>
    <t>Reyna Clemente</t>
  </si>
  <si>
    <t>SEGUROS DE AUTOS PARA SERVIDORES PUBLICOS</t>
  </si>
  <si>
    <t>En revisión por el area juriica de la univ.el convenio. Se gestiona cita</t>
  </si>
  <si>
    <t xml:space="preserve">Se ha estado en contacto con el Director.
Aún no hay respuesta </t>
  </si>
  <si>
    <t>Sin cambio</t>
  </si>
  <si>
    <t>Buscar al cliente para obtener respuesta</t>
  </si>
  <si>
    <t>GOBIERNO DEL ESTADO/BIENESTAR</t>
  </si>
  <si>
    <t>NISSAN FRONTIER,FORD F-150, RAM 1500</t>
  </si>
  <si>
    <t>Se solicitó cita con oficial mayor.nva.titular. En espera</t>
  </si>
  <si>
    <t>Dar seguimiento para ver si se puede retomar</t>
  </si>
  <si>
    <t>Se continuara buscando al contacto.</t>
  </si>
  <si>
    <t xml:space="preserve">Al parecer aún no se adjudica el proyecto </t>
  </si>
  <si>
    <t>SEGUROS</t>
  </si>
  <si>
    <t>En espera de documentos solicitados a la lic. lleromina</t>
  </si>
  <si>
    <t>En espera de envío de documentación por parte de aseguradora. Pidieron poder, carta de solicitud</t>
  </si>
  <si>
    <t xml:space="preserve">Agilizar envío de documentación </t>
  </si>
  <si>
    <t>TRIBUNAL SUPERIOR DE JUSTICIA</t>
  </si>
  <si>
    <t>En espera de cita con oficial mayor</t>
  </si>
  <si>
    <t>Se da de baja.</t>
  </si>
  <si>
    <t>Falta de presupuesto</t>
  </si>
  <si>
    <t xml:space="preserve">En gestión de presupuesto </t>
  </si>
  <si>
    <t xml:space="preserve">En espera de retomarlo después de cambios internos </t>
  </si>
  <si>
    <t>MOTO PATRULLAS</t>
  </si>
  <si>
    <t>Cotización de renta y venta entregada a ciente en espera de cita</t>
  </si>
  <si>
    <t>Se cotizó renta y venta.
En espera que definan si les interesa una u otra</t>
  </si>
  <si>
    <t xml:space="preserve">En espera que definan presupuesto </t>
  </si>
  <si>
    <t>SEDAN NISSAN SENTRA MOD. 2019</t>
  </si>
  <si>
    <t xml:space="preserve">En espera del pago </t>
  </si>
  <si>
    <t xml:space="preserve">Están por pagar el vehículo </t>
  </si>
  <si>
    <t>CLAUDIA MARCELA PRIEGO CUSTODIO</t>
  </si>
  <si>
    <t>PRIVADO</t>
  </si>
  <si>
    <t>COMPRA DE UNIDAD VERSA 2019</t>
  </si>
  <si>
    <t>Se entegó factura y baja a clienta</t>
  </si>
  <si>
    <t xml:space="preserve">Ya se entregó baja de placas </t>
  </si>
  <si>
    <t>RICARDO ACOSTA SANCHEZ</t>
  </si>
  <si>
    <t>Undad entregada al cliente, en espera de la baja, e entregó factura a cliente</t>
  </si>
  <si>
    <t>Se debe baja de placas</t>
  </si>
  <si>
    <t>MUNICIPIO DE JALAPA</t>
  </si>
  <si>
    <t xml:space="preserve">SEGUROS DE AUTOS PARA SERVIDORES PUBLICOS </t>
  </si>
  <si>
    <t>se entregó proyecto de convenio para revisión del juridico</t>
  </si>
  <si>
    <t xml:space="preserve">Ya se entregó convenio, lo tiene el área jurídica </t>
  </si>
  <si>
    <t>GRUAS GRIJALVA</t>
  </si>
  <si>
    <t>PATRULLAS-GRUAS</t>
  </si>
  <si>
    <t>Conciliación del mes de enero, pendiente febrero</t>
  </si>
  <si>
    <t xml:space="preserve">Se necesita que se emita el contrato para que paguen </t>
  </si>
  <si>
    <t>Sin cambios.</t>
  </si>
  <si>
    <t xml:space="preserve">Ya se comentó con el área de operaciones que necesitamos agilizar el contrato aunque la dictaminación por parte del área de crédito sea no viable para que podamos faturar y cobrar los dos meses de renta.
Para el mes de febrero se debe definir si se comprarán los activos o no.
Si se compran se facturarán 15 días, de lo contrario se facturará el mes completo. </t>
  </si>
  <si>
    <t>SIKURIKA</t>
  </si>
  <si>
    <t xml:space="preserve">Se entregó al cliente la cotización para revisión </t>
  </si>
  <si>
    <t>EL cliente evauando cotizacion</t>
  </si>
  <si>
    <t xml:space="preserve">Precio y entrega de cotización tardía por parte de seguros </t>
  </si>
  <si>
    <t>A&amp;O</t>
  </si>
  <si>
    <t xml:space="preserve">GRUAS DE PLATAFORMA, DE ARRASTRE, MOTOS,, SEDANES TAHOE BLLINDADA N 3 2018, </t>
  </si>
  <si>
    <t>En espera de que Remarketing considere precios</t>
  </si>
  <si>
    <t>se recibio por parte de reemarketing los nuevos pecios. Se contacta al cliente para cierre,</t>
  </si>
  <si>
    <t>BRODSA INTEGRAL</t>
  </si>
  <si>
    <t>RESPONSABILIDAD CIVIL PARA PISTA DE GO KARTS</t>
  </si>
  <si>
    <t> </t>
  </si>
  <si>
    <t>En proceso cotización</t>
  </si>
  <si>
    <t>Revisando cotizaciones</t>
  </si>
  <si>
    <t>TOPADOR FRONTAL DE ACCIONAMIENTO HIDRAULICO</t>
  </si>
  <si>
    <t>En negociación con clinte</t>
  </si>
  <si>
    <t xml:space="preserve">Se entregó cotización.
En espera de respuesta </t>
  </si>
  <si>
    <t>Sin cambios. Se entrego cotizacion. En espera de respuesta</t>
  </si>
  <si>
    <t>En espera de que AF nos indique si es posible contar con esas unidades.</t>
  </si>
  <si>
    <t>Activo fijo está buscando vehículos</t>
  </si>
  <si>
    <t xml:space="preserve">Venta TDC </t>
  </si>
  <si>
    <t xml:space="preserve">GRISELDA CHIANG SAM </t>
  </si>
  <si>
    <t>FONDEO EXCEDE PRECIO DADO AL CLIENGTE PARA VENTA, SE TRABAJA EN ESTRATEGIA PARA VENTA</t>
  </si>
  <si>
    <t>En espera de que oficina matriz nos indique que procede en cuanto a la venta de las 3 unidades.</t>
  </si>
  <si>
    <t>Sin cambios En espera de que oficina matriz nos indique que procede en cuanto a la venta de las 3 unidades.</t>
  </si>
  <si>
    <t>Se tiene pendiente la venta por tema de fondeo, 
Fue un compromiso que se hizo por escrito las unidades las tiene el Municipio.</t>
  </si>
  <si>
    <t>OBRAS PÚBLICAS BENITO JUÁREZ</t>
  </si>
  <si>
    <t>FERNANDO MUÑOZ</t>
  </si>
  <si>
    <t>Se tiene reunión con dirección administrativa el 01/04/25 para determinar forma de contratación</t>
  </si>
  <si>
    <t xml:space="preserve">De las 11 unidades de obras públicas, hay una descompuesta desde finales de enero.
Está en proceso de regularización.
El presupuesto que tienen para pagar es federal y la ministración es a partir de junio.
</t>
  </si>
  <si>
    <t xml:space="preserve">Sin cambios. De las 11 unidades de obras públicas, hay una descompuesta desde finales de enero.
Está en proceso de regularización.
El presupuesto que tienen para pagar es federal y la ministración es a partir de junio.
</t>
  </si>
  <si>
    <t>Sugieren celebrar el contrato a partir de junio y que se documente un mayor número de unidades para que podamos cobrar las rentas de enero a junio.
Se puso sobre la mesa documentar el contrato con el periodo real de pretación de servicio y la flota real y hacer una tabla de pagos a partir de junio</t>
  </si>
  <si>
    <t>FISCALÍA GENERAL YUCATÁN</t>
  </si>
  <si>
    <t xml:space="preserve">FERNANDO MUÑOZ/GRISELDA CHIANG SAM </t>
  </si>
  <si>
    <t>Ya se tiene platicado Socializar con fondeo
Hacer el intento de fondear con Multiva. Cliente solicita modificacion a cotización para unidad blindada, en proceso
de cierre</t>
  </si>
  <si>
    <t xml:space="preserve">Aun estan </t>
  </si>
  <si>
    <t>Esperando retro por parte del cliente.
Se mandó cotización 
Se está trabajando con la Directora de Recursos Materiales.
Se llega por recomencación de la Fiscalía Anticorrupción</t>
  </si>
  <si>
    <t>SE ESTÁ REVISANDO CON LA FISCALÍA, AÚN NO HAY FECHA DE PUBLICACIÓN</t>
  </si>
  <si>
    <t>MUNICIPIO DE MÉRIDA</t>
  </si>
  <si>
    <t>CAMIONES CHASISES Y MAQUINARIA AMARILLA</t>
  </si>
  <si>
    <t xml:space="preserve">Se está trabajando en HT para hacerle llegar la propuesta al cliente.
Está en proceso de cierre </t>
  </si>
  <si>
    <t>S eentrego la HT al contacto, n espero de nueva reunion.</t>
  </si>
  <si>
    <t>Se cotizó con full service</t>
  </si>
  <si>
    <t>ESTÁN EN REUNIONES, APROX SE VA A FINAL DE JUNIO LA PUBLICACIÓN</t>
  </si>
  <si>
    <t>Se cotizó sin full service</t>
  </si>
  <si>
    <t>AUDITORÍA SUPERIOR ESTADO QUINTANA ROO</t>
  </si>
  <si>
    <t>Están integrando presupuesto.
Definiendo flota y plazo</t>
  </si>
  <si>
    <t>En espera de quenos notifiquen cuando licitan.</t>
  </si>
  <si>
    <t>Sin Cambios. En espera de quenos notifiquen cuando licitan.</t>
  </si>
  <si>
    <t xml:space="preserve">No han dado respuesta.
Se agendará visita en Chetumal.
</t>
  </si>
  <si>
    <t xml:space="preserve">SE VA A PUBLICAR MEDIADOS DE JULIO </t>
  </si>
  <si>
    <t>GOBIERNO DEL ESTADO DE QUINTANA ROO</t>
  </si>
  <si>
    <t>Tahoe High Country 4x4 6.2L Blindaje III Plus con vidrios IV Plus</t>
  </si>
  <si>
    <t>SE PLANEA HACER AD RETROACTIVA</t>
  </si>
  <si>
    <t>En espera de la notificacion de la AD. Tienen mientras una Tahoe gris.</t>
  </si>
  <si>
    <t>Sin cambios. En espera de la notificacion de la AD. Tienen mientras una Tahoe gris.  Tabien quedaron en confirmar si seria Suburban</t>
  </si>
  <si>
    <t xml:space="preserve">Ya se tiene cotización y OC.
En proceso de AD retroactiva </t>
  </si>
  <si>
    <t xml:space="preserve">SE PARÓ LA ORDEN DE COMPRA, PROBABLEMENTE CAMBIEN DE TAHOE A SUBURBAN O CHEROKEE, SE DIO EN RENTA UNA TAHOE </t>
  </si>
  <si>
    <t>BIENESTAR</t>
  </si>
  <si>
    <t>DA</t>
  </si>
  <si>
    <t>MUNICIPIO DE PUERTO VALLARTA</t>
  </si>
  <si>
    <t>BACKLOG</t>
  </si>
  <si>
    <t>MUNICIPAL</t>
  </si>
  <si>
    <t>LUIS MONTAÑO</t>
  </si>
  <si>
    <t>ESPERANDO CONFIRMACION FINAL DE PRECIOS DE COMPRAS DE LUMO. POR PARTE DEL CLIENTE ESTA TRABAJANDO EN SU SUFICIENCIA PRESPUPUESTAL PARA SACAR A MEDIADOS LA LPN</t>
  </si>
  <si>
    <t xml:space="preserve">PUBLICACIÓN TENTATIVA ESTE FIN DE SEMANA O LA SIGUIENTE.
PENDIENTE DE COMPRAS: COBERTURAS DE PÓLIZA DE MANTENIMIENTO.
COBERTURA POR TIPO DE CAMBIO
ILI AYUDA A COTIZAR CON LOS BANCOS SEGURO PARA CUBRIRNOS.
ACUDIR A VISITAR AL PROVEEDOR
TIEMPO DE ENTREGA 6 MESES
VEHÍCULOS SE ENTREGAN EN MAYO
HAY ACTIVOS DE 30 A 45 DÍAS DE ENTREGA
SE TIENE QUE CONSIDERAR EN EL VA: SUBURBAN BLINDADA, MOTO DE AGUA, RZR, CAMIONETA
</t>
  </si>
  <si>
    <t>SE ESPERA LA SUFICIENCIA PRESUPUESTAL Y ESTA SEMANA SE RECIBEN PREBASES, SE MONTARÁ UNA OFICINA "VIRTUAL" QUE TIENE QUE SER FÍSICA PORQUE HABRÁ REVISIÓN, SE SOLICITÓ COMO CANDADO, FONDEO LO VERÁ CON BANSI, CLAUDIA ENVIARÁ NOTA A DANIEL CON LAS ESPECIFICIACIONES REQUERIDAS POR BANSI</t>
  </si>
  <si>
    <t>Arrendamex</t>
  </si>
  <si>
    <t>SEAPAL (ORGANISMO DE AGUA DE PUERTO VALLARTA)</t>
  </si>
  <si>
    <t>Bombas de aguas residuales especializadas marca Flygt</t>
  </si>
  <si>
    <t xml:space="preserve">SE DEBE INICIAR EL SERVICIO A PARTIR DE MAYO PARA COBRAR LOS 27 MESES.
CUIDAR EL TEMA DE FACTURACIÓN (FINALES DE ABRIL - PRINCIPIOS DE MAYO) 
VALIDAR ESTRATEGIA PARA DETERMINAR SI SE COBRA PAGO INICIAL.
</t>
  </si>
  <si>
    <t xml:space="preserve">SON BOMBAS DE AGUA Y ENVIARÁ DANIEL A COMORAS LA INFORMACIÓN DEL CONTACTO PARA FORMALIZAR </t>
  </si>
  <si>
    <t>UNAM</t>
  </si>
  <si>
    <t>FEDERAL</t>
  </si>
  <si>
    <t>DANIEL ARRIAGA</t>
  </si>
  <si>
    <t>NOVIEMBRE</t>
  </si>
  <si>
    <t>CAMIONES PUMABUSES</t>
  </si>
  <si>
    <t>SE TRABAJA EN LA PORPUESTA PARA ENTREGAR PARA EL COMITE DE ABRIL</t>
  </si>
  <si>
    <t xml:space="preserve">SE ADJUDICARÍA LA SIGUIENTE SEMANA
</t>
  </si>
  <si>
    <t>SALE ESTE MES O EL SIGUIENTE</t>
  </si>
  <si>
    <t>SAPASAC</t>
  </si>
  <si>
    <t>SE ELABORO ESTUDIO DE MERCADO, EN ESPERA DE RETROALIMENTACIÓN POR PARTE DEL CLIENTE</t>
  </si>
  <si>
    <t xml:space="preserve">SE INTEGRARÁ PROCEDIMIENTO.
SE TIENE QUE PONER RESIDUAL EN EL PRICING (20%)
PODRÍA SER CI BANCO O BANSI </t>
  </si>
  <si>
    <t>NO SE TIENE TERMINADO EL PROCEDIMIENTO POR PARTE DEL CLIENTE, ESTÁ EN LEGAL EN ESPERA DEL SOPORTE, ESTÁ CON MULTIVA Y TIENE PÉSIMO HISTORIAL CREDITICIO</t>
  </si>
  <si>
    <t xml:space="preserve">MUNICIPIO DE SOLIDARIDAD </t>
  </si>
  <si>
    <t xml:space="preserve">Declinado </t>
  </si>
  <si>
    <t>GRISELDA CHIANG SAM</t>
  </si>
  <si>
    <t>Entró Turbofin</t>
  </si>
  <si>
    <t>Fue nuestro cliente.
Se tuvo acercamiento con la nueva administración, hubo buen recibimiento pero ya contaban con otros compromisos.</t>
  </si>
  <si>
    <t>MUNICIPIO DE LÁZARO CÁRDENAS</t>
  </si>
  <si>
    <t xml:space="preserve">Se cayó por exceso de temas administrativos de nuestra parte </t>
  </si>
  <si>
    <t>REPARTO Y PAQUETERIA MAC SA DE CV</t>
  </si>
  <si>
    <t>PIPELINE X</t>
  </si>
  <si>
    <t>TRACTOCAMIONES PARA REPARTO</t>
  </si>
  <si>
    <t>En espera de que el cliente determine y acepte propuesta para pasar a dictaminación y subir a comité la operación. Se propone el concepto de PIPELINE X para separar las operaciones calientes sin ser backlog</t>
  </si>
  <si>
    <t>MUNICIPIO DE HERMOSILLO</t>
  </si>
  <si>
    <t>REGULARIZACION</t>
  </si>
  <si>
    <t>En proceso de facturación por parte de LFC</t>
  </si>
  <si>
    <t>GOBIERNO DEL ESTADO DE MICHOACÁN</t>
  </si>
  <si>
    <t>Se está esperando retro del estudio de mercado, el próximo mes se verá la ampliación, con pago inicial, enviar nota a Fondeo</t>
  </si>
  <si>
    <t>SECRETARIA DE TURISMO</t>
  </si>
  <si>
    <t>PIPELINE</t>
  </si>
  <si>
    <t>NOVIEMVRE</t>
  </si>
  <si>
    <t>Se tuvo acercamiento con personal de administración para empezar a hacer estudios de mercado, comida próxima semana</t>
  </si>
  <si>
    <t xml:space="preserve">Crédito </t>
  </si>
  <si>
    <t>MUULK MOVILIDAD SA DE CV</t>
  </si>
  <si>
    <t>200 camiones híbridos para transporte público</t>
  </si>
  <si>
    <t>SIN INFO</t>
  </si>
  <si>
    <t>Recabando expediente para ver viabilidad. Se le solicita a Fondeo la creación de un porducto con los fondeadores para financiar este tipo de operaciones, para poder presentarlo necesita toda la información.</t>
  </si>
  <si>
    <t>LEPAD SA DE CV</t>
  </si>
  <si>
    <t>CREDITO SIMPLE</t>
  </si>
  <si>
    <t>Recabando expediente para subir la operación a riesgo, proveedor del municipio de Coacalco, proveeduría de semáforos inteligentes, se necesita analizar el contrato, dictamen de vfiabilidad</t>
  </si>
  <si>
    <t>LDR SOLUTIONS</t>
  </si>
  <si>
    <t>Se envió cartas nombramiento</t>
  </si>
  <si>
    <t xml:space="preserve">Línea de Negocio </t>
  </si>
  <si>
    <t xml:space="preserve">Director Comercial </t>
  </si>
  <si>
    <t xml:space="preserve">Ejecutivo Comercial </t>
  </si>
  <si>
    <t xml:space="preserve">Empresa </t>
  </si>
  <si>
    <t xml:space="preserve">Estatus </t>
  </si>
  <si>
    <t xml:space="preserve">Sector </t>
  </si>
  <si>
    <t xml:space="preserve">Originador </t>
  </si>
  <si>
    <t>Mes de cierre</t>
  </si>
  <si>
    <t xml:space="preserve">Procedimiento </t>
  </si>
  <si>
    <t>MV</t>
  </si>
  <si>
    <t>AEM</t>
  </si>
  <si>
    <t>Talleres</t>
  </si>
  <si>
    <t>Mónica Huicochea</t>
  </si>
  <si>
    <t xml:space="preserve">Desierto </t>
  </si>
  <si>
    <t>Refacciones</t>
  </si>
  <si>
    <t xml:space="preserve">Perdido </t>
  </si>
  <si>
    <t xml:space="preserve">Agosto </t>
  </si>
  <si>
    <t>ALU</t>
  </si>
  <si>
    <t>Septiembre</t>
  </si>
  <si>
    <t>Octubre</t>
  </si>
  <si>
    <t xml:space="preserve">Factoraje </t>
  </si>
  <si>
    <t xml:space="preserve">Noviembre </t>
  </si>
  <si>
    <t>Mario Vázquez</t>
  </si>
  <si>
    <t xml:space="preserve">Ricardo de la Peña </t>
  </si>
  <si>
    <t>Linea de Negocio LumoSys</t>
  </si>
  <si>
    <t>Linea de Negocio</t>
  </si>
  <si>
    <t>Toda la info</t>
  </si>
  <si>
    <t>7 SUV |
6 SEDANES |
3 PICK UP</t>
  </si>
  <si>
    <t>13 ESTACAS |
6 PICK UPS |
3 REDILAS 3.5 TONELADAS |
15 COMPACTADORES 21 YDS</t>
  </si>
  <si>
    <t>SEDANES |
SUV</t>
  </si>
  <si>
    <t>SEDANES | 
PICK UPS</t>
  </si>
  <si>
    <t>PIPA 10,000 Y  20,000 |
COMPACTADOR DE BASURA</t>
  </si>
  <si>
    <t>21 PICK UP PATRULLA |
11 SEDANES PATRULLA</t>
  </si>
  <si>
    <t>280 | 60 | 200 | 30 | 200</t>
  </si>
  <si>
    <t>SEDANES | SUV 5 | PICK UP 4X4 | VAN DE CARGA | VAN DE PASAJEROS</t>
  </si>
  <si>
    <t>80 | 4 | 5 | 10 | 4 | 1 | 17</t>
  </si>
  <si>
    <t>SEDANES | PICKUP 4X2 | VAN DE PASAJEROS | SUV 7 |  VAN DE CARGA | CAMIONETA DE 3.5 TON. | MOTOCICLETAS</t>
  </si>
  <si>
    <t>78 | 341 | 145 | 6 | 8</t>
  </si>
  <si>
    <t xml:space="preserve">SEDANES |  PICKUP 4X2 | PICK UP 4X4 | CAMIONETAS DE 14 PASAJEROS | CAMIONETAS DE 3 FILAS DE ASIENTOS </t>
  </si>
  <si>
    <t>41 | 20 | 18 | 7</t>
  </si>
  <si>
    <t>PICKUP 4X4 | PICKUP 4X2 | SEDANES | VAN DE PASAJEROS</t>
  </si>
  <si>
    <t>Comentarios Extra</t>
  </si>
  <si>
    <t>26 | 18</t>
  </si>
  <si>
    <t>SEDANES | PICK UPS DC 4 CIL</t>
  </si>
  <si>
    <t>55 | 12</t>
  </si>
  <si>
    <t xml:space="preserve">HINOS | FAW </t>
  </si>
  <si>
    <t>33 | 1</t>
  </si>
  <si>
    <t>PICKUP 4X4 | VAN DE CARGA</t>
  </si>
  <si>
    <t>2 | 1</t>
  </si>
  <si>
    <t>URVAN | SEDAN</t>
  </si>
  <si>
    <t>20 | 10 |30 | 15 | 5</t>
  </si>
  <si>
    <t>KIA K3 | K4 | L200 | FREIGHLINER M2 PARA CARGA | IZUZU CAMIONES LIGEROS</t>
  </si>
  <si>
    <t>2 | 11</t>
  </si>
  <si>
    <t>PickUp Doble Cab | Sedán</t>
  </si>
  <si>
    <t>1221 | 178</t>
  </si>
  <si>
    <t>L200 4X4 |
NP300 FRONTIER SE 4X2</t>
  </si>
  <si>
    <t>50 | 20 | 20 | 4 | 2 | 4</t>
  </si>
  <si>
    <t>PTRULLAS FORD EXPLORER POLICE
| PICKUP PATRULLAS F-150 CREW CAB 4X2
| NP300 UTILITARIOS REDILAS
| CHASIS CABINA RAM 400 GRUA DE 13 MTS
| CHASIS CABINA RAM 400 GRUAS DE PLATAFORMA
| PIPAS 10,000 LTS</t>
  </si>
  <si>
    <t>10 | 10 | 1 | 10 | 1</t>
  </si>
  <si>
    <t>MOTOCICLETAS GIXXER
| PIPAS DE 20,000 LTS
| DESASOLVADOR VACTOR
| NP300 REDILAS
| GRUA DE POZO</t>
  </si>
  <si>
    <t>No coincide No de bienes y bienes en el contador</t>
  </si>
  <si>
    <t>27 | 3 | 23 | 10 | 14 | 4</t>
  </si>
  <si>
    <t xml:space="preserve">NP300 FRONTIER
| SILVERADOR 3500
|  MARCH
|  KING BYD
|  EXPLORE V6 7 PASAJEROS
| HIACE V6 PASAJEROS
</t>
  </si>
  <si>
    <t>compactadores de basura de 21 yds</t>
  </si>
  <si>
    <t>5 |5 | 5</t>
  </si>
  <si>
    <t>PICKUP V8 DOBLE CABINA 4X4
| PICKUP 4CIL DOBLE CABINA 4X2
| COMPACTADORES DE 21 YDS</t>
  </si>
  <si>
    <t>3 |1 |1|1</t>
  </si>
  <si>
    <t>COMPACTADORES DE 21 YDS |  AUTOBUS CON RAMPA P/SILLA DE RUEDAS | UNIDAD DE MASTOGRAFIA | GRUA ARTICULADA DE 13 MTS.</t>
  </si>
  <si>
    <t>RAM 4000 CON GRUA ARTICULADA DE 13 MTS.</t>
  </si>
  <si>
    <t>FORD F-450 CON GRUA ARTICULADA DE 13 MTS.</t>
  </si>
  <si>
    <t>5 | 7</t>
  </si>
  <si>
    <t>VW SAVEIRO | VERSA SENSE TM</t>
  </si>
  <si>
    <t>50 | 1 | 1 | 20 | 10  | 27 | 1 | 20</t>
  </si>
  <si>
    <t xml:space="preserve">FORD F-150 CREW CAB 4X4 V8 EQUIPAMIENTO PATRULLA, TORRETA, SIRENA, BOCINA, ROLL BAR, TUMBABURROS, LED FAROS Y CALAVERAS, RADIO MOVIL TETRAPOL TPMe, LONA, BANCAS LATERALES EN BATEA, CONSOLA BOTONERA, SISTEMA DOBLE BATERIA, SISTEMA VIDEOGRABACIÓN 4 CAMARAS EXTERNAS Y 1 INTERNA, LUCES CODIGOS, PINTURA Y BALIZADO ACORDE MANUAL DE IDENTIDAD
| TRANSIT 15 PASAJEROS DIÉSEL MANUAL EQUIPAMIENTO PATRULLA, TORRETA, SIRENA, BOCINA, TUMBABURROS, LUCES LED FAROS Y CALAVERAS, RADIO MOVIL TETRAPOL TPMe, CONSOLA BOTONERA, SISTEMA DOBLE BATERIA, SISTEMA VIDEOGRABACIÓN 4 CAMARAS EXTERNAS Y 1 INTERNA, LUCES CODIGOS, PINTURA Y BALIZADO ACORDE MANUAL DE IDENTIDAD 
|  CITYSTAR CLASE 5 EQUIPAMIENTO PATRULLA CON EQUIPO HIDRÁULICO ARTICULADO CON ALTURA DE TRABAJO DE 15.00 METROS EQUIPO HIDRÁULICO ARTICULADO TELESCOPICO
ALTURA DE TRABAJO DE 13.00 METROS, MARCA REPSA + EQUIPO PATRULLA EQUIPAMIENTO PATRULLA, TORRETA, SIRENA, BOCINA, TUMBABURROS, LUCES LED FAROS Y CALAVERAS, RADIO MOVIL TETRAPOL TPMe, CONSOLA BOTONERA, SISTEMA DOBLE BATERIA, SISTEMA VIDEOGRABACIÓN 4 CAMARAS EXTERNAS Y 1 INTERNA, LUCES CODIGOS, PINTURA Y BALIZADO ACORDE MANUAL DE IDENTIDAD
| FRONTIER SE TM EQUIPAMIENTO PATRULLA, TORRETA, SIRENA, BOCINA, ROLL BAR, TUMBABURROS, LUCES LED FAROS Y CALAVERAS, RADIO MOVIL TETRAPOL TPMe, LONA, BANCAS LATERALES RETRACTILES EN BATEA, CONSOLA BOTONERA, SISTEMA DOBLE BATERIA, SISTEMA VIDEOGRABACIÓN 4 CAMARAS EXTERNAS Y 1 INTERNA, LUCES CODIGOS, PINTURA Y BALIZADO ACORDE MANUAL DE IDENTIDAD
| CUATRIMOTO YAMAHA YFM-400 KODIAK 4 x 4 2024 PINTURA, DEFENSA, BALIZADO, TOPCASE, EQUIPO POLICÍA: 2MODULOS LED AZUL, 2MODULOS ROJO, 1 MÓDULO AZUL-ROJO, CONTROLES, SIRENA-BOCINA, ALTOPARLANTE
| MOTOCICLETA SUZUKI V-STROM 650 XT PINTURA, DEFENSA, BALIZADO, TOPCASE  EQUIPO POLICIACO: 2 MÓDULOS LED AZUL, 2 MÓDULOS ROJO, CONTROLES, SIRENA BOCINA, ALTOPARLANTE
| TAHOE HIGH COUNTRY BLINDAJE NIVEL V PLUS
| SENTRA SENSE CVT EQUIPAMIENTO PATRULLA, TORRETA, SIRENA, BOCINA, SISTEMA DE LUCES DE LED PARA CALAVERA Y FAROS, RADIO MOVIL TETRA MCA. SEPURA 380-400MHz, TUMBABURROS, CONSOLA PARA BOTONERA SENCILLA, MAMPARA DIVISORIA, DOS GANCHOS DE ARRASTRE, SISTEMA DE DOBLE BATERIA, SISTEMA DE LUCES ALERTAMIENTO FRONTAL,  SISTEMA VIDEOGRABACIÓN 4 CAMARAS EXTERNAS Y 1 INTERNA, LUCES CODIGOS, PINTURA Y BALIZADO ACORDE MANUAL DE IDENTIDAD Y TRASERO, </t>
  </si>
  <si>
    <t>56 | 37</t>
  </si>
  <si>
    <t>unidades de contrato vencido | unidades sustitutas</t>
  </si>
  <si>
    <t>unidades patrulla seminuevas de contrato vencido MBJ-OFM-DRM-12-2024</t>
  </si>
  <si>
    <t>13 | 1 | 1 | 8</t>
  </si>
  <si>
    <t>CAMION INTERNATIONAL MV (4X2) COMPACTADOR PARA BASURA CARGA TRASERA DE: 21 YDS MOD 2019 | CAMION INTERNATIONAL MV (4X2) COMPACTADOR PARA BASURA CARGA TRASERA DE: 21 YDS MOD 2020 | CAMION INTERNATIONAL MV (4X2) COMPACTADOR PARA BASURA CARGA TRASERA DE: 21 YDS MOD 2021 | CAMION INTERNATIONAL MV (4X2) COMPACTADOR PARA BASURA CARGA TRASERA DE: 21 YDS MOD 2022</t>
  </si>
  <si>
    <t>9 | 5 | 3 | 9 | 4 | 1</t>
  </si>
  <si>
    <t>SEDANES | PICKUP 4X2 | VAN DE PASAJEROS | VAN DE CARGA | MOTOCICLETAS | VEHICULO UTILITARIO</t>
  </si>
  <si>
    <t>67 | 1</t>
  </si>
  <si>
    <t xml:space="preserve">SEDANES | URVAN PANEL </t>
  </si>
  <si>
    <t>Sin datos de bienes</t>
  </si>
  <si>
    <t>174 | 20 | 35 | 100</t>
  </si>
  <si>
    <t>PICKUP DOBLE CABINA 4X4
| RABONES
| SEDANES
| PICKUP 4CIL</t>
  </si>
  <si>
    <t>66 | 156 | 3 | 28 | 2 | 3 | 40 | 2 | 3 | 7 | 25 | 25 | 1</t>
  </si>
  <si>
    <t>SEDANES
| NP300  CABINA REGULAR 4X2
| PICKUP CABINA SENCILLA 6/8 CIL
| PICKUP 4X4 DOBLE CABINA
| VAN DE CARGA
| VAN DE PASAJEROS
| CAMIÓN LIGERO 6 TON
| CAMIÓN NLIGERO CON CAJA TERMOKING
| CAMIÓN LIGERO CON REDILAS
| RABÓN CAJA SECA
| TORTON CAJA SECA
| MONTACARGAS
| MONTACRGA CARGA LATERAL</t>
  </si>
  <si>
    <t>CAMION INTERNATIONAL MV (4X2) 2024 COMPACTADOR BASURA, RAM 400 EQUIPO HIDRAULICO ARTICULADO TELESCOPICO ALTURA 13 MTRS</t>
  </si>
  <si>
    <t>5 | 61 | 77 | 76</t>
  </si>
  <si>
    <t>ALTIMA ADVANCE 2.5L Modelo 2024 PINTADO COLOR AZUL 2025 EQUIPADO PARA PATRULLA 
|  RS1 RANGER XL CREW CAB MODELO 2024, GASOLINA  2025 EQUIPADO PARA PATRULLA
|  NISSAN NP 300 2025 EQUIPADO PARA PATRULLA
|  RAM 1200 BIGHORN CC 2.4 T 6AT 2025 2025 EQUIPADO PARA PATRULLA</t>
  </si>
  <si>
    <t>25 | 3 | 178 | 24 | 14 | 15 | 15 | 31 | 4 | 11 | 22</t>
  </si>
  <si>
    <t>EXPLORER POLICE INTERCEPTOR OPCION EQUIPO 1 2025
| EXPLORER ST CAT E5S 2025
| RANGER SAF/FTM XLT 2.0L CR TC 170 PS 4X4 DIESEL 2024
| F-150 F1E V8 4X4 2024
| MAZDA 2 i 2025
| MAZDA 3 i 2025
| BMW R 1250 RT POLICE 2024
| SUZUKI V-STROM 1050 DE 2024
| EXPLORER POLICE INTERCEPTOR OPCION EQUIPO 2 2025
| EXPLORER POLICE INTERCEPTOR OPCION EQUIPO 3 2025
| RANGER SAF/FTM XLT 2.0L CR TC 170 PS 4X4 DIESEL OPCION EQUIPO 2 2024</t>
  </si>
  <si>
    <t>21 | 25 | 1 | 2</t>
  </si>
  <si>
    <t>NP300 2018 | NP300 2018 | L200 DC DIESEL 2017 | L200 DC DIESEL 2019</t>
  </si>
  <si>
    <t>1 | 4</t>
  </si>
  <si>
    <t>SUBURBAN | CHEROKEE BLINDADAS</t>
  </si>
  <si>
    <t>1 | 2 | 12</t>
  </si>
  <si>
    <t>Jetta | Hilux | Aveos</t>
  </si>
  <si>
    <t>2 | 1 | 4 | 3 | 6 |1 | 1</t>
  </si>
  <si>
    <t>Jettas | CRV Honda | Saveiro | Vento | Aveo | NP300 y 1 Hilux</t>
  </si>
  <si>
    <t>Seminuevos</t>
  </si>
  <si>
    <t>Aveo</t>
  </si>
  <si>
    <t>Honda CRV</t>
  </si>
  <si>
    <t>No hay como identificar cuantos bienes de cada uno. Se ingresa en una sola partida</t>
  </si>
  <si>
    <t>11 | 1</t>
  </si>
  <si>
    <t>F150 CREW CAB 4X4 V8  PATRULLA
|  JEEP GRAND CHEROKKE SUMMIT RESERVE 4X4 5.7 LT  BLINDADA</t>
  </si>
  <si>
    <t>8 | 1 | 5</t>
  </si>
  <si>
    <t>COMPACTADORES CHASIS INTERNATIONAL 21 YDS | CHASIS INTERNATIONAL CON SISTEMA ROLL OFF  | CONTENEDORES</t>
  </si>
  <si>
    <t>15 | 10</t>
  </si>
  <si>
    <t>NP 300 CON EQUIPO DE PATRULLA  | SILVERADO CON EQUIPO DE PATRULLA</t>
  </si>
  <si>
    <t>34 | 5</t>
  </si>
  <si>
    <t>FORD F-150 DOBLE CABINA V8 4X4 CON EQUIPO BASICO DE PATRULLA | FORD EXPLORER POLICE CON EQUIPO BASICO DE PATRULLA</t>
  </si>
  <si>
    <t>40 | 40</t>
  </si>
  <si>
    <t>FORD F-150 DOBLE CABINA V8 4X4 CON EQUIPO BASICO DE PATRULLA | FORD RANGER DOBLE CABINA CON EQUIPO BASICO DE PATRULLA</t>
  </si>
  <si>
    <t>17 | 3</t>
  </si>
  <si>
    <t>AVEO | GRAN i10</t>
  </si>
  <si>
    <t>CAMIONETA SILVERADO 2020 | NP 300 FRONTIER 2020</t>
  </si>
  <si>
    <t>15 |15</t>
  </si>
  <si>
    <t>NISSAN VERSA | SENTRA</t>
  </si>
  <si>
    <t>12 | 11</t>
  </si>
  <si>
    <t>NP 300
| URVAN EXTRA</t>
  </si>
  <si>
    <t>CAMION INTERNATIONAL MV (4X2) 2022 COMPACTADOR BASURA</t>
  </si>
  <si>
    <t>2 | 3 | 1 | 4 | 1</t>
  </si>
  <si>
    <t>RAM 1500 22G 4 PTS. CREW CAB SLT TRABAJO, V6, 3.6 LT., TA 8, A/AC., VE, 4X4 2019
|  F 4 PTS. SILVERADO 1500 DOBLE CABINA WT, V6, 4.3 LT., TA 6, 4X4 2020, 
|  CHEVROLET AVEO A 4 PTS. LS, TM 5, A/AC., VE, ABS, R-14 2019
|  RAM 1500 SLT CREW CAB, V8, 5.7L, 395 CP, 4 PUERTAS, AUT, 4X4 2021,  
|  RAM 1500 SLT CREW CAB, V8, 5.7L, 395 CP, 4 PUERTAS, AUT, 4X4 2020</t>
  </si>
  <si>
    <t>7 | 1 | 1 | 2 | 25 | 10 | 10</t>
  </si>
  <si>
    <t>FORD RANGER XL 2.3L I4 TIVCT ECOBOOST 4X2 GASOLINA 2024, 
| DODGE DURANGO GT PLUS V6 2024, 
|  RAM 1500 4X4 V6 CLASSIC TRADESMAN 2024, 
| KIA SORENTO EX 2025, 
| KIA K3 1.6 L, TA 2025, 
| NISSAN URVAN 14 PASAJEROS 2024, 
| NISSAN SENTRA SENSE CVT  2025</t>
  </si>
  <si>
    <t>6 | 6 | 4 | 4 | 4 | 4</t>
  </si>
  <si>
    <t>CHEVROLET CAPTIVA A LT TA 5 PASAJEROS 2025
| NISSAN XTRAIL ADVANCE 2 FILAS  2025, 6 NISSAN VERSA SENSE TM  2025
| NISSAN SENTRA SENSE CVT  2025
| MITSUBISHI L200 GASOLINA 4X2 TM 2025
| FORD RANGER XL 2.3L I4 TIVCT ECOBOOST 4X2 GASOLINA 2024
| RAM 1200 TRADESMAN 4X2 TM  2025</t>
  </si>
  <si>
    <t>11 | 3 | 6 | 8 | 2 | 1 | 6 | 3 | 8 | 2 | 1 | 2 | 1 | 1 | 1 | 1 | 2</t>
  </si>
  <si>
    <t>MG 3 HEV Elegance AT Balizado y Forros
| Chassis International MV 6x4 ISL 320 hp 54k	Tanque eliptico de 20,000 litros, bomba especial y equipamiento
| Chassis International MV 6x4 ISL 320 hp 54k	Volteo 14 m2, balizado y equipamiento especial
| Jeep JT Mojave	Equipamiento patrulla
| Jeep JT Rubicon	Equipamiento patrulla y adaptaciones especiales
| RAM 4000  Chasis	Redilas (estacas), balizado y equipamiento
| RAM 1200 Regular Cab	Rotulación
| RAM 1200 Regular Cab Chasis	Redilas (estacas), balizado y equipamiento
| RAM 1200 Crew Cab 	Equpamiento especial y balizado
| Sprinter 516 pasaje para 21 pasajeros c pantalla de 32""	Balizado
| Suburban blindada nivel V	Equipamiento especial
| D6T Tractor de cadenas CAT 	Balizado
| Excavadora Hidráulica 320 CAT 	Balizado
| Motoniveladora 120 CAT 	Balizado
| Retroescavadora Cargadora 416 ES 	Balizado
| Maquina de desazolve Super Products Camel 1200	Balizado
| Ram Crew Cab 2500 Pick up	n/a</t>
  </si>
  <si>
    <t>3 | 1 | 1 | 4 | 3 | 1</t>
  </si>
  <si>
    <t xml:space="preserve">FORD F150 DC 4X4X V8	CROMATICA
|INTERNATIONAL MV 6X4 GRUA HIAB 10 TON.
|INTERNATIONAL MV 4X2 VOLTEO 14 MT³
|VERSA SENSE TM CROMATICA
|YBR125C EXPRESS  TOP CASE
|FORD F-250 XLT	
</t>
  </si>
  <si>
    <t>UNIDADES VARIAS DE SERVICIOS PUBLICOS</t>
  </si>
  <si>
    <t>8 | 7</t>
  </si>
  <si>
    <t>SUBURBAN UNIDADES BLINDADAS
| CHEROKEE UNIDADES BLINDADAS</t>
  </si>
  <si>
    <t>UNIDADES ANGELES VERDES EQUIPADAS PARA ATAQUE RAPIDO</t>
  </si>
  <si>
    <t>Director Comercial LumoSys</t>
  </si>
  <si>
    <t>Ejecutivo Comercial LumoSys</t>
  </si>
  <si>
    <t>Empresa LumoSys</t>
  </si>
  <si>
    <t>MUNICIPIO DE CHIHUAHUA</t>
  </si>
  <si>
    <t>Prospecto (CLI SIGLAS) LumoSys</t>
  </si>
  <si>
    <t>AMD</t>
  </si>
  <si>
    <t>ASEQR</t>
  </si>
  <si>
    <t>AUTOMAX</t>
  </si>
  <si>
    <t>BRODSA</t>
  </si>
  <si>
    <t>MUNICIPIO DE CHIGNAHUAPAN</t>
  </si>
  <si>
    <t>COLIMA</t>
  </si>
  <si>
    <t>CUAUTITLAN IZCALLI</t>
  </si>
  <si>
    <t>DIF JILOTEPEC</t>
  </si>
  <si>
    <t>GOBIERNO DEL ESTADO DE YUCATAN</t>
  </si>
  <si>
    <t>FISCALIA DE TABASCO</t>
  </si>
  <si>
    <t>FECCEY</t>
  </si>
  <si>
    <t>FGJ</t>
  </si>
  <si>
    <t>FGR</t>
  </si>
  <si>
    <t>GOBIERNO DE QUINTANA ROO</t>
  </si>
  <si>
    <t>SSP GOB</t>
  </si>
  <si>
    <t>GOB BIENESTAR</t>
  </si>
  <si>
    <t>GOB MICHOACÁN</t>
  </si>
  <si>
    <t>GRUPO ACASA</t>
  </si>
  <si>
    <t>GRUAS DEL GRIJALVA</t>
  </si>
  <si>
    <t>IMCUFIDE JILOTEPEC</t>
  </si>
  <si>
    <t>IMSS</t>
  </si>
  <si>
    <t>TESJ</t>
  </si>
  <si>
    <t>INTERAPAS SLP</t>
  </si>
  <si>
    <t>IETC</t>
  </si>
  <si>
    <t>KINGMAR</t>
  </si>
  <si>
    <t>LEPAD</t>
  </si>
  <si>
    <t>LDR</t>
  </si>
  <si>
    <t>LA PAZ</t>
  </si>
  <si>
    <t>CORREGIDORA</t>
  </si>
  <si>
    <t>CELAYA</t>
  </si>
  <si>
    <t>MUN SLP</t>
  </si>
  <si>
    <t>MUNICIPIO DE TALA</t>
  </si>
  <si>
    <t>MUNICIPIO DE BENITO JUAREZ</t>
  </si>
  <si>
    <t>TEAPA</t>
  </si>
  <si>
    <t>ATIZAPAN DE ZARAGOZA</t>
  </si>
  <si>
    <t>JILOTEPEC</t>
  </si>
  <si>
    <t>COACALCO</t>
  </si>
  <si>
    <t>CHALCO</t>
  </si>
  <si>
    <t>MUNICIPIO DE TEOLOYUCAN</t>
  </si>
  <si>
    <t>MUNICIPIO DE TEXCOCO</t>
  </si>
  <si>
    <t>CHIMALHUACAN</t>
  </si>
  <si>
    <t>METEPEC</t>
  </si>
  <si>
    <t>MALINALCO</t>
  </si>
  <si>
    <t>JALAPA</t>
  </si>
  <si>
    <t>MÉRIDA</t>
  </si>
  <si>
    <t>VALLARTA</t>
  </si>
  <si>
    <t>MUNICIPIO DE SOLIDARIDAD</t>
  </si>
  <si>
    <t>LAZARO CARDENAS</t>
  </si>
  <si>
    <t>FERTILIZANTES</t>
  </si>
  <si>
    <t>ODAPAS JILOPETEC</t>
  </si>
  <si>
    <t>PAEMO</t>
  </si>
  <si>
    <t>SEAPAL</t>
  </si>
  <si>
    <t>PAQUETERIA MAC</t>
  </si>
  <si>
    <t>MUULK</t>
  </si>
  <si>
    <t>CONTRALORIA MORELOS</t>
  </si>
  <si>
    <t>SECRETARIOM</t>
  </si>
  <si>
    <t>SHCP</t>
  </si>
  <si>
    <t>SHF</t>
  </si>
  <si>
    <t>SP Durango</t>
  </si>
  <si>
    <t>SPP MICHOACAN</t>
  </si>
  <si>
    <t>ST</t>
  </si>
  <si>
    <t>TSJ</t>
  </si>
  <si>
    <t>TSJT</t>
  </si>
  <si>
    <t>TV Guadiana</t>
  </si>
  <si>
    <t>UPC</t>
  </si>
  <si>
    <t>Inserta</t>
  </si>
  <si>
    <t>POR DEFINIR</t>
  </si>
  <si>
    <t>EJECUTIVO COMERCIAL</t>
  </si>
  <si>
    <t>PLAZO (MESES)</t>
  </si>
  <si>
    <t>V. ACTIVO I.V.A. INCLUIDO</t>
  </si>
  <si>
    <t>V. CONTRATO I.V.A. INCLUIDO</t>
  </si>
  <si>
    <t>COMENTARIOS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</si>
</sst>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44" formatCode="_-&quot;$&quot;* #,##0.00_-;\-&quot;$&quot;* #,##0.00_-;_-&quot;$&quot;* &quot;-&quot;??_-;_-@_-"/>
    <numFmt numFmtId="164" formatCode="&quot;$&quot;#,##0.00_);[Red]\(&quot;$&quot;#,##0.00\)"/>
  </numFmts>
  <fonts count="14" x14ac:knownFonts="1">
    <font>
      <sz val="11"/>
      <color theme="1"/>
      <name val="Aptos Narrow"/>
      <family val="2"/>
      <scheme val="minor"/>
    </font>
    <font>
      <sz val="11"/>
      <color theme="1"/>
      <name val="Aptos Narrow"/>
      <family val="2"/>
      <scheme val="minor"/>
    </font>
    <font>
      <b/>
      <sz val="11"/>
      <color theme="1"/>
      <name val="Aptos Narrow"/>
      <family val="2"/>
      <scheme val="minor"/>
    </font>
    <font>
      <b/>
      <sz val="10"/>
      <color theme="0"/>
      <name val="Arial"/>
      <family val="2"/>
    </font>
    <font>
      <sz val="12"/>
      <color theme="1"/>
      <name val="Aptos Narrow"/>
      <family val="2"/>
      <scheme val="minor"/>
    </font>
    <font>
      <b/>
      <sz val="12"/>
      <color theme="1"/>
      <name val="Aptos Narrow"/>
      <family val="2"/>
      <scheme val="minor"/>
    </font>
    <font>
      <sz val="11"/>
      <color theme="1"/>
      <name val="Arial"/>
      <family val="2"/>
    </font>
    <font>
      <sz val="12"/>
      <color theme="1"/>
      <name val="Arial"/>
      <family val="2"/>
    </font>
    <font>
      <sz val="11"/>
      <color rgb="FF242424"/>
      <name val="Arial"/>
      <family val="2"/>
    </font>
    <font>
      <sz val="11"/>
      <color rgb="FF000000"/>
      <name val="Arial"/>
      <family val="2"/>
    </font>
    <font>
      <b/>
      <sz val="11"/>
      <color rgb="FF000000"/>
      <name val="Arial"/>
      <family val="2"/>
    </font>
    <font>
      <sz val="11"/>
      <color rgb="FF000000"/>
      <name val="Aptos Narrow"/>
      <family val="2"/>
    </font>
    <font>
      <sz val="12"/>
      <color rgb="FF000000"/>
      <name val="Arial"/>
      <family val="2"/>
    </font>
    <font>
      <b/>
      <sz val="11"/>
      <color theme="1"/>
      <name val="Arial"/>
      <family val="2"/>
    </font>
  </fonts>
  <fills count="10">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rgb="FFFFFF00"/>
        <bgColor rgb="FF000000"/>
      </patternFill>
    </fill>
    <fill>
      <patternFill patternType="solid">
        <fgColor theme="9" tint="0.79998168889431442"/>
        <bgColor indexed="64"/>
      </patternFill>
    </fill>
    <fill>
      <patternFill patternType="solid">
        <fgColor theme="3" tint="0.89999084444715716"/>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44" fontId="1" fillId="0" borderId="0" applyFont="0" applyFill="0" applyBorder="0" applyAlignment="0" applyProtection="0"/>
  </cellStyleXfs>
  <cellXfs count="270">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2" borderId="1" xfId="0" applyFont="1" applyFill="1" applyBorder="1" applyAlignment="1">
      <alignment horizontal="center" vertical="center" wrapText="1"/>
    </xf>
    <xf numFmtId="44" fontId="3" fillId="2" borderId="1" xfId="1" applyFont="1" applyFill="1" applyBorder="1" applyAlignment="1">
      <alignment horizontal="center" vertical="center" wrapText="1"/>
    </xf>
    <xf numFmtId="0" fontId="0" fillId="0" borderId="1" xfId="0" applyBorder="1"/>
    <xf numFmtId="0" fontId="0" fillId="0" borderId="0" xfId="0" applyAlignment="1">
      <alignment horizontal="center"/>
    </xf>
    <xf numFmtId="0" fontId="0" fillId="0" borderId="1" xfId="0" applyBorder="1" applyAlignment="1">
      <alignment horizontal="center" vertical="center" wrapText="1"/>
    </xf>
    <xf numFmtId="44"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44" fontId="0" fillId="0" borderId="1" xfId="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44" fontId="4" fillId="0" borderId="1" xfId="1" applyFont="1" applyBorder="1" applyAlignment="1">
      <alignment horizontal="right" vertical="center" wrapText="1"/>
    </xf>
    <xf numFmtId="0" fontId="0" fillId="0" borderId="1" xfId="0" applyBorder="1" applyAlignment="1">
      <alignment horizontal="center"/>
    </xf>
    <xf numFmtId="0" fontId="0" fillId="0" borderId="1" xfId="0" applyBorder="1" applyAlignment="1">
      <alignment wrapText="1"/>
    </xf>
    <xf numFmtId="44" fontId="0" fillId="0" borderId="1" xfId="0" applyNumberFormat="1" applyBorder="1"/>
    <xf numFmtId="8" fontId="0" fillId="0" borderId="1" xfId="1" applyNumberFormat="1" applyFont="1" applyBorder="1" applyAlignment="1">
      <alignment horizontal="center" vertical="center"/>
    </xf>
    <xf numFmtId="0" fontId="0" fillId="0" borderId="1" xfId="0" applyBorder="1" applyAlignment="1">
      <alignment horizontal="lef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17" fontId="6"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wrapText="1"/>
    </xf>
    <xf numFmtId="0" fontId="0" fillId="5" borderId="1" xfId="0" applyFill="1" applyBorder="1"/>
    <xf numFmtId="0" fontId="9" fillId="0" borderId="1" xfId="0" applyFont="1" applyBorder="1" applyAlignment="1">
      <alignment wrapText="1"/>
    </xf>
    <xf numFmtId="0" fontId="0" fillId="0" borderId="1" xfId="0" applyBorder="1" applyAlignment="1">
      <alignment vertical="center"/>
    </xf>
    <xf numFmtId="0" fontId="9" fillId="0" borderId="1" xfId="0" applyFont="1" applyBorder="1" applyAlignment="1">
      <alignment horizontal="center" wrapText="1"/>
    </xf>
    <xf numFmtId="0" fontId="0" fillId="0" borderId="0" xfId="0" applyAlignment="1">
      <alignment vertical="center"/>
    </xf>
    <xf numFmtId="0" fontId="6" fillId="0" borderId="1" xfId="0" applyFont="1" applyBorder="1" applyAlignment="1">
      <alignment wrapText="1"/>
    </xf>
    <xf numFmtId="0" fontId="0" fillId="0" borderId="1" xfId="0" applyBorder="1" applyAlignment="1">
      <alignment vertical="center" wrapText="1"/>
    </xf>
    <xf numFmtId="44" fontId="3" fillId="2" borderId="1" xfId="1" applyFont="1" applyFill="1" applyBorder="1" applyAlignment="1">
      <alignment horizontal="left" vertical="center" wrapText="1"/>
    </xf>
    <xf numFmtId="0" fontId="0" fillId="0" borderId="0" xfId="0" applyAlignment="1">
      <alignment horizontal="left" wrapText="1"/>
    </xf>
    <xf numFmtId="0" fontId="0" fillId="0" borderId="0" xfId="0" applyAlignment="1">
      <alignment horizontal="center" vertical="center"/>
    </xf>
    <xf numFmtId="0" fontId="9" fillId="4" borderId="1" xfId="0" applyFont="1" applyFill="1" applyBorder="1" applyAlignment="1">
      <alignment horizontal="center"/>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2" fillId="0" borderId="1" xfId="0" applyFont="1" applyBorder="1" applyAlignment="1">
      <alignment horizontal="center" vertical="center" wrapText="1"/>
    </xf>
    <xf numFmtId="0" fontId="8" fillId="4" borderId="1" xfId="0" applyFont="1" applyFill="1" applyBorder="1" applyAlignment="1">
      <alignment horizontal="center"/>
    </xf>
    <xf numFmtId="0" fontId="11" fillId="0" borderId="1" xfId="0" applyFont="1" applyBorder="1" applyAlignment="1">
      <alignment horizontal="center"/>
    </xf>
    <xf numFmtId="0" fontId="11" fillId="0" borderId="1" xfId="0" applyFont="1" applyBorder="1"/>
    <xf numFmtId="0" fontId="11" fillId="0" borderId="1" xfId="0" applyFont="1" applyBorder="1" applyAlignment="1">
      <alignment vertical="center"/>
    </xf>
    <xf numFmtId="0" fontId="11" fillId="0" borderId="1" xfId="0" applyFont="1" applyBorder="1" applyAlignment="1">
      <alignment horizontal="center" vertical="center"/>
    </xf>
    <xf numFmtId="44" fontId="9" fillId="0" borderId="1" xfId="1" applyFont="1" applyBorder="1" applyAlignment="1">
      <alignment horizontal="center" vertical="center" wrapText="1"/>
    </xf>
    <xf numFmtId="0" fontId="0" fillId="5" borderId="1" xfId="0" applyFill="1" applyBorder="1" applyAlignment="1">
      <alignment horizontal="center"/>
    </xf>
    <xf numFmtId="0" fontId="0" fillId="0" borderId="0" xfId="0" applyAlignment="1">
      <alignment horizontal="center" wrapText="1"/>
    </xf>
    <xf numFmtId="0" fontId="0" fillId="0" borderId="1" xfId="0" applyBorder="1" applyAlignment="1">
      <alignment horizontal="left"/>
    </xf>
    <xf numFmtId="0" fontId="0" fillId="3" borderId="1" xfId="0" applyFill="1" applyBorder="1" applyAlignment="1">
      <alignment horizontal="center"/>
    </xf>
    <xf numFmtId="44" fontId="6" fillId="0" borderId="1" xfId="1" applyFont="1" applyBorder="1" applyAlignment="1">
      <alignment horizontal="right" vertical="center" wrapText="1"/>
    </xf>
    <xf numFmtId="0" fontId="0" fillId="3" borderId="1" xfId="0" applyFill="1" applyBorder="1" applyAlignment="1">
      <alignment vertical="center" wrapText="1"/>
    </xf>
    <xf numFmtId="0" fontId="9" fillId="4" borderId="1" xfId="0" applyFont="1" applyFill="1" applyBorder="1" applyAlignment="1">
      <alignment horizontal="center" vertical="center" wrapText="1"/>
    </xf>
    <xf numFmtId="0" fontId="0" fillId="0" borderId="1" xfId="0" applyBorder="1" applyAlignment="1">
      <alignment horizontal="left" wrapText="1"/>
    </xf>
    <xf numFmtId="44" fontId="0" fillId="0" borderId="0" xfId="1" applyFont="1"/>
    <xf numFmtId="44" fontId="0" fillId="0" borderId="1" xfId="1" applyFont="1" applyBorder="1"/>
    <xf numFmtId="164" fontId="9"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44" fontId="0" fillId="0" borderId="1" xfId="1" applyFont="1" applyBorder="1" applyAlignment="1">
      <alignment vertical="center"/>
    </xf>
    <xf numFmtId="0" fontId="0" fillId="0" borderId="1" xfId="0" applyBorder="1" applyAlignment="1">
      <alignment horizontal="left" vertical="top" wrapText="1"/>
    </xf>
    <xf numFmtId="44" fontId="0" fillId="0" borderId="1" xfId="1" applyFont="1" applyFill="1" applyBorder="1" applyAlignment="1">
      <alignment horizontal="center" vertical="center"/>
    </xf>
    <xf numFmtId="0" fontId="4" fillId="3" borderId="1" xfId="0" applyFont="1" applyFill="1" applyBorder="1" applyAlignment="1">
      <alignment horizontal="center" vertical="center" wrapText="1"/>
    </xf>
    <xf numFmtId="3" fontId="4" fillId="3" borderId="1" xfId="0" applyNumberFormat="1" applyFont="1" applyFill="1" applyBorder="1" applyAlignment="1">
      <alignment horizontal="center" vertical="center" wrapText="1"/>
    </xf>
    <xf numFmtId="0" fontId="4" fillId="3" borderId="1" xfId="0" applyFont="1" applyFill="1" applyBorder="1" applyAlignment="1">
      <alignment horizontal="justify" vertical="center" wrapText="1"/>
    </xf>
    <xf numFmtId="0" fontId="4" fillId="3" borderId="1" xfId="1" applyNumberFormat="1" applyFont="1" applyFill="1" applyBorder="1" applyAlignment="1">
      <alignment horizontal="center" vertical="center" wrapText="1"/>
    </xf>
    <xf numFmtId="0" fontId="9" fillId="4" borderId="1" xfId="0" applyFont="1" applyFill="1" applyBorder="1" applyAlignment="1">
      <alignment wrapText="1"/>
    </xf>
    <xf numFmtId="0" fontId="9" fillId="0" borderId="1" xfId="0" applyFont="1" applyBorder="1" applyAlignment="1">
      <alignment horizontal="left" vertical="center" wrapText="1"/>
    </xf>
    <xf numFmtId="0" fontId="9" fillId="4" borderId="1" xfId="0" applyFont="1" applyFill="1" applyBorder="1" applyAlignment="1">
      <alignment horizontal="center" vertical="center"/>
    </xf>
    <xf numFmtId="164" fontId="9" fillId="0" borderId="1" xfId="0" applyNumberFormat="1" applyFont="1" applyBorder="1" applyAlignment="1">
      <alignment vertical="center" wrapText="1"/>
    </xf>
    <xf numFmtId="0" fontId="9" fillId="0" borderId="1" xfId="0" applyFont="1" applyBorder="1" applyAlignment="1">
      <alignment horizontal="center" vertical="center"/>
    </xf>
    <xf numFmtId="0" fontId="11" fillId="0" borderId="1" xfId="0" applyFont="1" applyBorder="1" applyAlignment="1">
      <alignment horizontal="left" vertical="center" wrapText="1"/>
    </xf>
    <xf numFmtId="4" fontId="0" fillId="0" borderId="1" xfId="0" applyNumberFormat="1" applyBorder="1" applyAlignment="1">
      <alignment horizontal="center" vertical="center" wrapText="1"/>
    </xf>
    <xf numFmtId="0" fontId="6" fillId="0" borderId="3" xfId="0" applyFont="1" applyBorder="1" applyAlignment="1">
      <alignment horizontal="center" vertical="center" wrapText="1"/>
    </xf>
    <xf numFmtId="0" fontId="0" fillId="0" borderId="3" xfId="0" applyBorder="1" applyAlignment="1">
      <alignment horizontal="center" vertical="center"/>
    </xf>
    <xf numFmtId="0" fontId="0" fillId="0" borderId="3" xfId="0" applyBorder="1"/>
    <xf numFmtId="0" fontId="0" fillId="0" borderId="3" xfId="0" applyBorder="1" applyAlignment="1">
      <alignment horizontal="center"/>
    </xf>
    <xf numFmtId="0" fontId="6" fillId="0" borderId="3" xfId="0" applyFont="1" applyBorder="1" applyAlignment="1">
      <alignment horizontal="left" vertical="center" wrapText="1"/>
    </xf>
    <xf numFmtId="0" fontId="0" fillId="0" borderId="3" xfId="0" applyBorder="1" applyAlignment="1">
      <alignment horizontal="left" wrapText="1"/>
    </xf>
    <xf numFmtId="0" fontId="0" fillId="0" borderId="3" xfId="0" applyBorder="1" applyAlignment="1">
      <alignment vertical="center" wrapText="1"/>
    </xf>
    <xf numFmtId="0" fontId="0" fillId="0" borderId="3" xfId="0" applyBorder="1" applyAlignment="1">
      <alignment wrapText="1"/>
    </xf>
    <xf numFmtId="0" fontId="6" fillId="3"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wrapText="1"/>
    </xf>
    <xf numFmtId="0" fontId="0" fillId="0" borderId="4" xfId="0" applyBorder="1"/>
    <xf numFmtId="0" fontId="6" fillId="0" borderId="4" xfId="0" applyFont="1" applyBorder="1" applyAlignment="1">
      <alignment horizontal="left" vertical="center" wrapText="1"/>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vertical="center" wrapText="1"/>
    </xf>
    <xf numFmtId="44" fontId="0" fillId="0" borderId="1" xfId="1" applyFont="1" applyBorder="1" applyAlignment="1">
      <alignment horizontal="left" vertical="center" wrapText="1"/>
    </xf>
    <xf numFmtId="0" fontId="0" fillId="0" borderId="0" xfId="0" applyAlignment="1">
      <alignment horizontal="left" vertical="center" wrapText="1"/>
    </xf>
    <xf numFmtId="44" fontId="3" fillId="2" borderId="5" xfId="1" applyFont="1" applyFill="1" applyBorder="1" applyAlignment="1">
      <alignment horizontal="center" vertical="center" wrapText="1"/>
    </xf>
    <xf numFmtId="0" fontId="6"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6" fillId="5" borderId="1" xfId="0" applyFont="1" applyFill="1" applyBorder="1" applyAlignment="1">
      <alignment horizontal="center"/>
    </xf>
    <xf numFmtId="0" fontId="0" fillId="5" borderId="1" xfId="0" applyFill="1" applyBorder="1" applyAlignment="1">
      <alignment horizontal="center" vertical="center"/>
    </xf>
    <xf numFmtId="0" fontId="0" fillId="5" borderId="1" xfId="0" applyFill="1" applyBorder="1" applyAlignment="1">
      <alignment horizontal="left" wrapText="1"/>
    </xf>
    <xf numFmtId="0" fontId="0" fillId="5" borderId="1" xfId="0" applyFill="1" applyBorder="1" applyAlignment="1">
      <alignment vertical="center" wrapText="1"/>
    </xf>
    <xf numFmtId="0" fontId="0" fillId="5" borderId="0" xfId="0" applyFill="1"/>
    <xf numFmtId="0" fontId="0" fillId="5" borderId="0" xfId="0" applyFill="1" applyAlignment="1">
      <alignment horizontal="center"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5" borderId="1" xfId="0" applyFont="1" applyFill="1" applyBorder="1" applyAlignment="1">
      <alignment horizontal="center" wrapText="1"/>
    </xf>
    <xf numFmtId="0" fontId="9" fillId="5" borderId="1" xfId="0" applyFont="1" applyFill="1" applyBorder="1" applyAlignment="1">
      <alignment wrapText="1"/>
    </xf>
    <xf numFmtId="0" fontId="11" fillId="5" borderId="1" xfId="0" applyFont="1" applyFill="1" applyBorder="1" applyAlignment="1">
      <alignment horizontal="center" vertical="center"/>
    </xf>
    <xf numFmtId="0" fontId="0" fillId="5" borderId="1" xfId="0" applyFill="1" applyBorder="1" applyAlignment="1">
      <alignment wrapText="1"/>
    </xf>
    <xf numFmtId="0" fontId="6" fillId="5" borderId="1" xfId="0" applyFont="1" applyFill="1" applyBorder="1" applyAlignment="1">
      <alignment horizontal="left" vertical="center" wrapText="1"/>
    </xf>
    <xf numFmtId="164" fontId="9" fillId="5" borderId="1" xfId="0" applyNumberFormat="1" applyFont="1" applyFill="1" applyBorder="1" applyAlignment="1">
      <alignment vertical="center" wrapText="1"/>
    </xf>
    <xf numFmtId="164" fontId="9" fillId="5" borderId="1" xfId="0" applyNumberFormat="1" applyFont="1" applyFill="1" applyBorder="1" applyAlignment="1">
      <alignment horizontal="center" vertical="center" wrapText="1"/>
    </xf>
    <xf numFmtId="0" fontId="0" fillId="5" borderId="1" xfId="0" applyFill="1" applyBorder="1" applyAlignment="1">
      <alignment horizontal="left" vertical="center" wrapText="1"/>
    </xf>
    <xf numFmtId="0" fontId="0" fillId="5" borderId="0" xfId="0" applyFill="1" applyAlignment="1">
      <alignment horizontal="center"/>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applyAlignment="1">
      <alignment horizontal="left" wrapText="1"/>
    </xf>
    <xf numFmtId="0" fontId="0" fillId="5" borderId="0" xfId="0" applyFill="1" applyAlignment="1">
      <alignment wrapText="1"/>
    </xf>
    <xf numFmtId="44" fontId="3" fillId="2" borderId="2" xfId="1"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44" fontId="4" fillId="5" borderId="1" xfId="1" applyFont="1" applyFill="1" applyBorder="1" applyAlignment="1">
      <alignment horizontal="right" vertical="center" wrapText="1"/>
    </xf>
    <xf numFmtId="44" fontId="4" fillId="0" borderId="1" xfId="1" applyFont="1" applyFill="1" applyBorder="1" applyAlignment="1">
      <alignment horizontal="right" vertical="center" wrapText="1"/>
    </xf>
    <xf numFmtId="0" fontId="6" fillId="7"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6" fillId="7" borderId="1" xfId="0" applyFont="1" applyFill="1" applyBorder="1" applyAlignment="1">
      <alignment horizontal="left" vertical="center" wrapText="1"/>
    </xf>
    <xf numFmtId="8" fontId="0" fillId="7" borderId="1" xfId="1" applyNumberFormat="1" applyFont="1" applyFill="1" applyBorder="1" applyAlignment="1">
      <alignment horizontal="center" vertical="center"/>
    </xf>
    <xf numFmtId="0" fontId="0" fillId="7" borderId="1" xfId="0" applyFill="1" applyBorder="1" applyAlignment="1">
      <alignment horizontal="left" vertical="center" wrapText="1"/>
    </xf>
    <xf numFmtId="0" fontId="0" fillId="7" borderId="1" xfId="0" applyFill="1" applyBorder="1"/>
    <xf numFmtId="0" fontId="0" fillId="7" borderId="1" xfId="0" applyFill="1" applyBorder="1" applyAlignment="1">
      <alignment horizontal="center"/>
    </xf>
    <xf numFmtId="0" fontId="0" fillId="7" borderId="0" xfId="0" applyFill="1"/>
    <xf numFmtId="0" fontId="0" fillId="7" borderId="0" xfId="0" applyFill="1" applyAlignment="1">
      <alignment horizontal="center" vertical="center" wrapText="1"/>
    </xf>
    <xf numFmtId="44" fontId="0" fillId="7" borderId="1" xfId="1" applyFont="1" applyFill="1" applyBorder="1" applyAlignment="1">
      <alignment horizontal="center" vertical="center"/>
    </xf>
    <xf numFmtId="0" fontId="0" fillId="7" borderId="1" xfId="0" applyFill="1" applyBorder="1" applyAlignment="1">
      <alignment wrapText="1"/>
    </xf>
    <xf numFmtId="0" fontId="4" fillId="7" borderId="1"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11" fillId="7" borderId="1" xfId="0" applyFont="1" applyFill="1" applyBorder="1" applyAlignment="1">
      <alignment vertical="center"/>
    </xf>
    <xf numFmtId="0" fontId="11" fillId="7" borderId="1" xfId="0" applyFont="1" applyFill="1" applyBorder="1" applyAlignment="1">
      <alignment horizontal="center" vertical="center"/>
    </xf>
    <xf numFmtId="44" fontId="9" fillId="7" borderId="1" xfId="1" applyFont="1" applyFill="1" applyBorder="1" applyAlignment="1">
      <alignment horizontal="center" vertical="center" wrapText="1"/>
    </xf>
    <xf numFmtId="0" fontId="9" fillId="7" borderId="1" xfId="0" applyFont="1" applyFill="1" applyBorder="1" applyAlignment="1">
      <alignment horizontal="left" vertical="center" wrapText="1"/>
    </xf>
    <xf numFmtId="0" fontId="0" fillId="7" borderId="1" xfId="0" applyFill="1" applyBorder="1" applyAlignment="1">
      <alignment vertical="center"/>
    </xf>
    <xf numFmtId="0" fontId="0" fillId="7" borderId="0" xfId="0" applyFill="1" applyAlignment="1">
      <alignment vertical="center"/>
    </xf>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horizontal="center" wrapText="1"/>
      <protection locked="0"/>
    </xf>
    <xf numFmtId="0" fontId="0" fillId="0" borderId="1" xfId="0"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0" fillId="0" borderId="1" xfId="0" applyBorder="1" applyAlignment="1" applyProtection="1">
      <alignment horizontal="center" wrapText="1"/>
      <protection locked="0"/>
    </xf>
    <xf numFmtId="0" fontId="0" fillId="0" borderId="1" xfId="0"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0" fillId="0" borderId="1" xfId="0" applyBorder="1" applyAlignment="1" applyProtection="1">
      <alignment horizontal="center"/>
      <protection locked="0"/>
    </xf>
    <xf numFmtId="0" fontId="0" fillId="5" borderId="1" xfId="0" applyFill="1" applyBorder="1" applyAlignment="1" applyProtection="1">
      <alignment horizontal="center" vertical="center"/>
      <protection locked="0"/>
    </xf>
    <xf numFmtId="0" fontId="2" fillId="5" borderId="1" xfId="0" applyFont="1" applyFill="1" applyBorder="1" applyAlignment="1" applyProtection="1">
      <alignment horizontal="center" vertical="center"/>
      <protection locked="0"/>
    </xf>
    <xf numFmtId="0" fontId="5" fillId="0" borderId="1" xfId="0" applyFont="1" applyBorder="1" applyAlignment="1" applyProtection="1">
      <alignment horizontal="center" vertical="center" wrapText="1"/>
      <protection locked="0"/>
    </xf>
    <xf numFmtId="0" fontId="5" fillId="5"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wrapText="1"/>
      <protection locked="0"/>
    </xf>
    <xf numFmtId="0" fontId="0" fillId="0" borderId="1" xfId="0" applyBorder="1" applyProtection="1">
      <protection locked="0"/>
    </xf>
    <xf numFmtId="0" fontId="0" fillId="3" borderId="1" xfId="0" applyFill="1" applyBorder="1" applyProtection="1">
      <protection locked="0"/>
    </xf>
    <xf numFmtId="0" fontId="6" fillId="3" borderId="1" xfId="0" applyFont="1" applyFill="1" applyBorder="1" applyAlignment="1" applyProtection="1">
      <alignment horizontal="center" vertical="center"/>
      <protection locked="0"/>
    </xf>
    <xf numFmtId="0" fontId="6" fillId="3" borderId="1" xfId="0" applyFont="1" applyFill="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6" fillId="5" borderId="1" xfId="0" applyFont="1" applyFill="1" applyBorder="1" applyAlignment="1" applyProtection="1">
      <alignment horizontal="center" vertical="center" wrapText="1"/>
      <protection locked="0"/>
    </xf>
    <xf numFmtId="0" fontId="13" fillId="5" borderId="1" xfId="0" applyFont="1" applyFill="1" applyBorder="1" applyAlignment="1" applyProtection="1">
      <alignment horizontal="center" vertical="center" wrapText="1"/>
      <protection locked="0"/>
    </xf>
    <xf numFmtId="0" fontId="0" fillId="5" borderId="1" xfId="0" applyFill="1" applyBorder="1" applyAlignment="1" applyProtection="1">
      <alignment horizontal="center" vertical="center" wrapText="1"/>
      <protection locked="0"/>
    </xf>
    <xf numFmtId="0" fontId="6" fillId="5" borderId="1" xfId="0" applyFont="1" applyFill="1" applyBorder="1" applyAlignment="1" applyProtection="1">
      <alignment horizontal="center" wrapText="1"/>
      <protection locked="0"/>
    </xf>
    <xf numFmtId="0" fontId="6" fillId="7" borderId="1" xfId="0" applyFont="1" applyFill="1" applyBorder="1" applyAlignment="1" applyProtection="1">
      <alignment horizontal="center" vertical="center" wrapText="1"/>
      <protection locked="0"/>
    </xf>
    <xf numFmtId="0" fontId="0" fillId="7" borderId="1" xfId="0" applyFill="1" applyBorder="1" applyAlignment="1" applyProtection="1">
      <alignment horizontal="center" vertical="center"/>
      <protection locked="0"/>
    </xf>
    <xf numFmtId="0" fontId="13" fillId="7" borderId="1" xfId="0" applyFont="1"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0" fillId="7" borderId="1" xfId="0" applyFill="1" applyBorder="1" applyAlignment="1" applyProtection="1">
      <alignment horizontal="center"/>
      <protection locked="0"/>
    </xf>
    <xf numFmtId="0" fontId="0" fillId="0" borderId="1" xfId="0" applyBorder="1" applyAlignment="1" applyProtection="1">
      <alignment vertical="center"/>
      <protection locked="0"/>
    </xf>
    <xf numFmtId="0" fontId="0" fillId="7" borderId="1" xfId="0" applyFill="1" applyBorder="1" applyProtection="1">
      <protection locked="0"/>
    </xf>
    <xf numFmtId="0" fontId="9" fillId="4" borderId="1" xfId="0" applyFont="1" applyFill="1" applyBorder="1" applyAlignment="1" applyProtection="1">
      <alignment wrapText="1"/>
      <protection locked="0"/>
    </xf>
    <xf numFmtId="0" fontId="9" fillId="4" borderId="1" xfId="0" applyFont="1" applyFill="1" applyBorder="1" applyProtection="1">
      <protection locked="0"/>
    </xf>
    <xf numFmtId="0" fontId="9" fillId="7" borderId="1" xfId="0" applyFont="1" applyFill="1" applyBorder="1" applyAlignment="1" applyProtection="1">
      <alignment vertical="center" wrapText="1"/>
      <protection locked="0"/>
    </xf>
    <xf numFmtId="0" fontId="9" fillId="7"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center" wrapText="1"/>
      <protection locked="0"/>
    </xf>
    <xf numFmtId="0" fontId="9" fillId="0" borderId="1" xfId="0" applyFont="1" applyBorder="1" applyAlignment="1" applyProtection="1">
      <alignment wrapText="1"/>
      <protection locked="0"/>
    </xf>
    <xf numFmtId="0" fontId="9" fillId="0" borderId="1" xfId="0" applyFont="1" applyBorder="1" applyAlignment="1" applyProtection="1">
      <alignment horizontal="center" vertical="center" wrapText="1"/>
      <protection locked="0"/>
    </xf>
    <xf numFmtId="0" fontId="9" fillId="0" borderId="1" xfId="0" applyFont="1" applyBorder="1" applyAlignment="1" applyProtection="1">
      <alignment vertical="center"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protection locked="0"/>
    </xf>
    <xf numFmtId="0" fontId="11" fillId="0" borderId="1" xfId="0" applyFont="1" applyBorder="1" applyAlignment="1" applyProtection="1">
      <alignment horizontal="center" wrapText="1"/>
      <protection locked="0"/>
    </xf>
    <xf numFmtId="0" fontId="11" fillId="0" borderId="1" xfId="0" applyFont="1" applyBorder="1" applyProtection="1">
      <protection locked="0"/>
    </xf>
    <xf numFmtId="0" fontId="11" fillId="0" borderId="1" xfId="0" applyFont="1" applyBorder="1" applyAlignment="1" applyProtection="1">
      <alignment horizontal="center"/>
      <protection locked="0"/>
    </xf>
    <xf numFmtId="0" fontId="6" fillId="0" borderId="1" xfId="0" applyFont="1" applyBorder="1" applyAlignment="1" applyProtection="1">
      <alignment horizontal="center" wrapText="1"/>
      <protection locked="0"/>
    </xf>
    <xf numFmtId="0" fontId="9" fillId="5" borderId="1" xfId="0" applyFont="1" applyFill="1" applyBorder="1" applyAlignment="1" applyProtection="1">
      <alignment horizontal="center" vertical="center" wrapText="1"/>
      <protection locked="0"/>
    </xf>
    <xf numFmtId="0" fontId="9" fillId="6" borderId="1" xfId="0" applyFont="1" applyFill="1" applyBorder="1" applyAlignment="1" applyProtection="1">
      <alignment horizontal="center" vertical="center"/>
      <protection locked="0"/>
    </xf>
    <xf numFmtId="0" fontId="10" fillId="5" borderId="1" xfId="0" applyFont="1" applyFill="1" applyBorder="1" applyAlignment="1" applyProtection="1">
      <alignment horizontal="center" vertical="center" wrapText="1"/>
      <protection locked="0"/>
    </xf>
    <xf numFmtId="0" fontId="9" fillId="4" borderId="1" xfId="0" applyFont="1" applyFill="1" applyBorder="1" applyAlignment="1" applyProtection="1">
      <alignment horizontal="center"/>
      <protection locked="0"/>
    </xf>
    <xf numFmtId="0" fontId="9"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vertical="center"/>
      <protection locked="0"/>
    </xf>
    <xf numFmtId="0" fontId="0" fillId="5" borderId="1" xfId="0" applyFill="1" applyBorder="1" applyAlignment="1" applyProtection="1">
      <alignment horizontal="center"/>
      <protection locked="0"/>
    </xf>
    <xf numFmtId="0" fontId="0" fillId="5" borderId="1" xfId="0" applyFill="1" applyBorder="1" applyAlignment="1" applyProtection="1">
      <alignment vertical="center"/>
      <protection locked="0"/>
    </xf>
    <xf numFmtId="0" fontId="0" fillId="5" borderId="1" xfId="0" applyFill="1" applyBorder="1" applyProtection="1">
      <protection locked="0"/>
    </xf>
    <xf numFmtId="0" fontId="6" fillId="0" borderId="4" xfId="0" applyFont="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protection locked="0"/>
    </xf>
    <xf numFmtId="0" fontId="13" fillId="0" borderId="4" xfId="0" applyFont="1" applyBorder="1" applyAlignment="1" applyProtection="1">
      <alignment horizontal="center" vertical="center" wrapText="1"/>
      <protection locked="0"/>
    </xf>
    <xf numFmtId="0" fontId="0" fillId="0" borderId="4" xfId="0" applyBorder="1" applyAlignment="1" applyProtection="1">
      <alignment horizontal="center" vertical="center"/>
      <protection locked="0"/>
    </xf>
    <xf numFmtId="0" fontId="0" fillId="0" borderId="3" xfId="0" applyBorder="1" applyAlignment="1" applyProtection="1">
      <alignment horizontal="center"/>
      <protection locked="0"/>
    </xf>
    <xf numFmtId="0" fontId="6" fillId="0" borderId="3" xfId="0" applyFont="1" applyBorder="1" applyAlignment="1" applyProtection="1">
      <alignment horizontal="center" vertical="center" wrapText="1"/>
      <protection locked="0"/>
    </xf>
    <xf numFmtId="0" fontId="0" fillId="0" borderId="3" xfId="0" applyBorder="1" applyAlignment="1" applyProtection="1">
      <alignment horizontal="center" vertical="center"/>
      <protection locked="0"/>
    </xf>
    <xf numFmtId="0" fontId="13" fillId="0" borderId="3" xfId="0" applyFont="1" applyBorder="1" applyAlignment="1" applyProtection="1">
      <alignment horizontal="center" vertical="center" wrapText="1"/>
      <protection locked="0"/>
    </xf>
    <xf numFmtId="0" fontId="9" fillId="0" borderId="2" xfId="0" applyFont="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protection locked="0"/>
    </xf>
    <xf numFmtId="0" fontId="6" fillId="0" borderId="2" xfId="0" applyFont="1" applyBorder="1" applyAlignment="1" applyProtection="1">
      <alignment horizontal="center" vertical="center" wrapText="1"/>
      <protection locked="0"/>
    </xf>
    <xf numFmtId="0" fontId="0" fillId="0" borderId="2" xfId="0" applyBorder="1" applyAlignment="1" applyProtection="1">
      <alignment vertical="center"/>
      <protection locked="0"/>
    </xf>
    <xf numFmtId="0" fontId="2" fillId="0" borderId="2" xfId="0" applyFont="1" applyBorder="1" applyAlignment="1" applyProtection="1">
      <alignment horizontal="center" vertical="center" wrapText="1"/>
      <protection locked="0"/>
    </xf>
    <xf numFmtId="0" fontId="0" fillId="0" borderId="2" xfId="0" applyBorder="1" applyAlignment="1" applyProtection="1">
      <alignment horizontal="center"/>
      <protection locked="0"/>
    </xf>
    <xf numFmtId="0" fontId="0" fillId="5" borderId="0" xfId="0" applyFill="1" applyAlignment="1" applyProtection="1">
      <alignment horizontal="center"/>
      <protection locked="0"/>
    </xf>
    <xf numFmtId="0" fontId="0" fillId="5" borderId="0" xfId="0" applyFill="1" applyAlignment="1" applyProtection="1">
      <alignment horizontal="center" vertical="center"/>
      <protection locked="0"/>
    </xf>
    <xf numFmtId="0" fontId="0" fillId="5" borderId="0" xfId="0" applyFill="1" applyProtection="1">
      <protection locked="0"/>
    </xf>
    <xf numFmtId="0" fontId="2" fillId="5" borderId="0" xfId="0" applyFont="1" applyFill="1" applyAlignment="1" applyProtection="1">
      <alignment horizontal="center" vertical="center" wrapText="1"/>
      <protection locked="0"/>
    </xf>
    <xf numFmtId="0" fontId="0" fillId="0" borderId="0" xfId="0" applyAlignment="1" applyProtection="1">
      <alignment horizontal="center"/>
      <protection locked="0"/>
    </xf>
    <xf numFmtId="0" fontId="0" fillId="0" borderId="0" xfId="0" applyAlignment="1" applyProtection="1">
      <alignment horizontal="center" vertical="center"/>
      <protection locked="0"/>
    </xf>
    <xf numFmtId="0" fontId="0" fillId="0" borderId="0" xfId="0" applyProtection="1">
      <protection locked="0"/>
    </xf>
    <xf numFmtId="0" fontId="2" fillId="0" borderId="0" xfId="0" applyFont="1" applyAlignment="1" applyProtection="1">
      <alignment horizontal="center" vertical="center" wrapText="1"/>
      <protection locked="0"/>
    </xf>
    <xf numFmtId="0" fontId="2" fillId="0" borderId="0" xfId="0" applyFont="1" applyAlignment="1" applyProtection="1">
      <alignment horizontal="center" vertical="center"/>
      <protection locked="0"/>
    </xf>
    <xf numFmtId="0" fontId="0" fillId="8" borderId="0" xfId="0" applyFill="1" applyAlignment="1">
      <alignment horizontal="center" vertical="center" wrapText="1"/>
    </xf>
    <xf numFmtId="0" fontId="2" fillId="8" borderId="1" xfId="0" applyFont="1" applyFill="1" applyBorder="1" applyAlignment="1" applyProtection="1">
      <alignment horizontal="center" vertical="center" wrapText="1"/>
      <protection locked="0"/>
    </xf>
    <xf numFmtId="0" fontId="0" fillId="8" borderId="1" xfId="0" applyFill="1" applyBorder="1" applyAlignment="1">
      <alignment horizontal="center" vertical="center" wrapText="1"/>
    </xf>
    <xf numFmtId="0" fontId="0" fillId="8" borderId="0" xfId="0" applyFill="1" applyAlignment="1">
      <alignment vertical="center"/>
    </xf>
    <xf numFmtId="0" fontId="0" fillId="8" borderId="0" xfId="0" applyFill="1"/>
    <xf numFmtId="0" fontId="0" fillId="9" borderId="0" xfId="0" applyFill="1"/>
    <xf numFmtId="0" fontId="0" fillId="9" borderId="0" xfId="0" applyFill="1" applyAlignment="1">
      <alignment horizontal="center" vertical="center" wrapText="1"/>
    </xf>
    <xf numFmtId="0" fontId="0" fillId="3" borderId="0" xfId="0" applyFill="1"/>
    <xf numFmtId="2" fontId="0" fillId="0" borderId="1" xfId="0" applyNumberFormat="1" applyBorder="1" applyAlignment="1">
      <alignment horizontal="center" vertical="center" wrapText="1"/>
    </xf>
    <xf numFmtId="2" fontId="0" fillId="5" borderId="1" xfId="1" applyNumberFormat="1" applyFont="1" applyFill="1" applyBorder="1" applyAlignment="1">
      <alignment horizontal="center" vertical="center"/>
    </xf>
    <xf numFmtId="2" fontId="9" fillId="0" borderId="1" xfId="1" applyNumberFormat="1" applyFont="1" applyBorder="1" applyAlignment="1">
      <alignment horizontal="center" vertical="center" wrapText="1"/>
    </xf>
    <xf numFmtId="2" fontId="9" fillId="0" borderId="1" xfId="1" applyNumberFormat="1" applyFont="1" applyBorder="1" applyAlignment="1">
      <alignment horizontal="center" vertical="center"/>
    </xf>
    <xf numFmtId="2" fontId="0" fillId="0" borderId="1" xfId="1" applyNumberFormat="1" applyFont="1" applyBorder="1" applyAlignment="1">
      <alignment horizontal="center" vertical="center"/>
    </xf>
    <xf numFmtId="2" fontId="0" fillId="0" borderId="1" xfId="1" applyNumberFormat="1" applyFont="1" applyFill="1" applyBorder="1" applyAlignment="1">
      <alignment horizontal="center" vertical="center"/>
    </xf>
    <xf numFmtId="2" fontId="0" fillId="0" borderId="1" xfId="0" applyNumberFormat="1" applyBorder="1" applyAlignment="1">
      <alignment horizontal="center" vertical="center"/>
    </xf>
    <xf numFmtId="2" fontId="4" fillId="0" borderId="1" xfId="1" applyNumberFormat="1" applyFont="1" applyFill="1" applyBorder="1" applyAlignment="1">
      <alignment horizontal="right" vertical="center" wrapText="1"/>
    </xf>
    <xf numFmtId="2" fontId="4" fillId="0" borderId="1" xfId="1" applyNumberFormat="1" applyFont="1" applyBorder="1" applyAlignment="1">
      <alignment horizontal="right" vertical="center" wrapText="1"/>
    </xf>
    <xf numFmtId="2" fontId="4" fillId="5" borderId="1" xfId="1" applyNumberFormat="1" applyFont="1" applyFill="1" applyBorder="1" applyAlignment="1">
      <alignment horizontal="right" vertical="center" wrapText="1"/>
    </xf>
    <xf numFmtId="2" fontId="0" fillId="0" borderId="1" xfId="0" applyNumberFormat="1" applyBorder="1"/>
    <xf numFmtId="2" fontId="0" fillId="0" borderId="1" xfId="1" applyNumberFormat="1" applyFont="1" applyBorder="1" applyAlignment="1">
      <alignment vertical="center"/>
    </xf>
    <xf numFmtId="2" fontId="6" fillId="0" borderId="1" xfId="1" applyNumberFormat="1" applyFont="1" applyBorder="1" applyAlignment="1">
      <alignment horizontal="center" vertical="center" wrapText="1"/>
    </xf>
    <xf numFmtId="2" fontId="6" fillId="0" borderId="1" xfId="1" applyNumberFormat="1" applyFont="1" applyBorder="1" applyAlignment="1">
      <alignment horizontal="right" vertical="center" wrapText="1"/>
    </xf>
    <xf numFmtId="2" fontId="0" fillId="5" borderId="1" xfId="0" applyNumberFormat="1" applyFill="1" applyBorder="1" applyAlignment="1">
      <alignment horizontal="center"/>
    </xf>
    <xf numFmtId="2" fontId="0" fillId="0" borderId="1" xfId="0" applyNumberFormat="1" applyBorder="1" applyAlignment="1">
      <alignment horizontal="center"/>
    </xf>
    <xf numFmtId="2" fontId="0" fillId="7" borderId="1" xfId="1" applyNumberFormat="1" applyFont="1" applyFill="1" applyBorder="1" applyAlignment="1">
      <alignment horizontal="center" vertical="center"/>
    </xf>
    <xf numFmtId="2" fontId="4" fillId="3" borderId="1" xfId="1" applyNumberFormat="1" applyFont="1" applyFill="1" applyBorder="1" applyAlignment="1">
      <alignment vertical="center" wrapText="1"/>
    </xf>
    <xf numFmtId="2" fontId="0" fillId="0" borderId="1" xfId="1" applyNumberFormat="1" applyFont="1" applyBorder="1"/>
    <xf numFmtId="2" fontId="4" fillId="7" borderId="1" xfId="1" applyNumberFormat="1" applyFont="1" applyFill="1" applyBorder="1" applyAlignment="1">
      <alignment horizontal="center" vertical="center" wrapText="1"/>
    </xf>
    <xf numFmtId="2" fontId="4" fillId="7" borderId="1" xfId="1" applyNumberFormat="1" applyFont="1" applyFill="1" applyBorder="1" applyAlignment="1">
      <alignment vertical="center" wrapText="1"/>
    </xf>
    <xf numFmtId="2" fontId="0" fillId="7" borderId="1" xfId="0" applyNumberFormat="1" applyFill="1" applyBorder="1"/>
    <xf numFmtId="2" fontId="4" fillId="3" borderId="1" xfId="1" applyNumberFormat="1" applyFont="1" applyFill="1" applyBorder="1" applyAlignment="1">
      <alignment horizontal="center" vertical="center" wrapText="1"/>
    </xf>
    <xf numFmtId="2" fontId="9" fillId="4" borderId="1" xfId="0" applyNumberFormat="1" applyFont="1" applyFill="1" applyBorder="1" applyAlignment="1">
      <alignment horizontal="center"/>
    </xf>
    <xf numFmtId="2" fontId="9" fillId="0" borderId="1" xfId="0" applyNumberFormat="1" applyFont="1" applyBorder="1" applyAlignment="1">
      <alignment horizontal="center" wrapText="1"/>
    </xf>
    <xf numFmtId="2" fontId="9" fillId="5" borderId="1" xfId="1" applyNumberFormat="1" applyFont="1" applyFill="1" applyBorder="1" applyAlignment="1">
      <alignment horizontal="center" vertical="center" wrapText="1"/>
    </xf>
    <xf numFmtId="2" fontId="9" fillId="0" borderId="1" xfId="0" applyNumberFormat="1" applyFont="1" applyBorder="1" applyAlignment="1">
      <alignment vertical="center" wrapText="1"/>
    </xf>
    <xf numFmtId="2" fontId="0" fillId="5" borderId="1" xfId="0" applyNumberFormat="1" applyFill="1" applyBorder="1"/>
    <xf numFmtId="2" fontId="9" fillId="5" borderId="1" xfId="0" applyNumberFormat="1" applyFont="1" applyFill="1" applyBorder="1" applyAlignment="1">
      <alignment horizontal="center" vertical="center" wrapText="1"/>
    </xf>
    <xf numFmtId="2" fontId="9" fillId="0" borderId="1" xfId="0" applyNumberFormat="1" applyFont="1" applyBorder="1" applyAlignment="1">
      <alignment horizontal="center" vertical="center" wrapText="1"/>
    </xf>
    <xf numFmtId="2" fontId="0" fillId="0" borderId="4" xfId="0" applyNumberFormat="1" applyBorder="1"/>
    <xf numFmtId="2" fontId="0" fillId="0" borderId="3" xfId="0" applyNumberFormat="1" applyBorder="1"/>
    <xf numFmtId="2" fontId="9" fillId="0" borderId="2" xfId="0" applyNumberFormat="1" applyFont="1" applyBorder="1" applyAlignment="1">
      <alignment horizontal="center" vertical="center" wrapText="1"/>
    </xf>
    <xf numFmtId="2" fontId="0" fillId="5" borderId="0" xfId="1" applyNumberFormat="1" applyFont="1" applyFill="1" applyAlignment="1">
      <alignment horizontal="center"/>
    </xf>
    <xf numFmtId="2" fontId="0" fillId="0" borderId="1" xfId="0" applyNumberFormat="1" applyBorder="1" applyAlignment="1">
      <alignment vertical="center" wrapText="1"/>
    </xf>
    <xf numFmtId="2" fontId="3" fillId="2" borderId="1" xfId="1" applyNumberFormat="1" applyFont="1" applyFill="1" applyBorder="1" applyAlignment="1">
      <alignment horizontal="center" vertical="center" wrapText="1"/>
    </xf>
    <xf numFmtId="2" fontId="0" fillId="0" borderId="1" xfId="1" applyNumberFormat="1" applyFont="1" applyBorder="1" applyAlignment="1">
      <alignment horizontal="center"/>
    </xf>
    <xf numFmtId="2" fontId="9" fillId="4" borderId="1" xfId="0" applyNumberFormat="1" applyFont="1" applyFill="1" applyBorder="1" applyAlignment="1">
      <alignment horizontal="center" wrapText="1"/>
    </xf>
    <xf numFmtId="2" fontId="9" fillId="4" borderId="1" xfId="0" applyNumberFormat="1" applyFont="1" applyFill="1" applyBorder="1" applyAlignment="1">
      <alignment horizontal="center" vertical="center"/>
    </xf>
    <xf numFmtId="2" fontId="0" fillId="0" borderId="2" xfId="0" applyNumberFormat="1" applyBorder="1" applyAlignment="1">
      <alignment horizontal="center"/>
    </xf>
    <xf numFmtId="2" fontId="0" fillId="5" borderId="0" xfId="0" applyNumberFormat="1" applyFill="1" applyAlignment="1">
      <alignment horizontal="center"/>
    </xf>
    <xf numFmtId="2" fontId="0" fillId="0" borderId="0" xfId="0" applyNumberFormat="1" applyAlignment="1">
      <alignment horizontal="center"/>
    </xf>
  </cellXfs>
  <cellStyles count="2">
    <cellStyle name="Moneda" xfId="1" builtinId="4"/>
    <cellStyle name="Normal" xfId="0" builtinId="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319B-0CFD-4704-8482-354629FA9982}">
  <sheetPr filterMode="1">
    <pageSetUpPr fitToPage="1"/>
  </sheetPr>
  <dimension ref="A1:AG156"/>
  <sheetViews>
    <sheetView tabSelected="1" zoomScale="70" zoomScaleNormal="70" workbookViewId="0">
      <selection activeCell="A3" sqref="A3"/>
    </sheetView>
  </sheetViews>
  <sheetFormatPr baseColWidth="10" defaultColWidth="11.44140625" defaultRowHeight="14.4" x14ac:dyDescent="0.3"/>
  <cols>
    <col min="1" max="1" width="33.77734375" style="215" customWidth="1"/>
    <col min="2" max="2" width="13.21875" style="216" customWidth="1"/>
    <col min="3" max="3" width="12.77734375" style="217" customWidth="1"/>
    <col min="4" max="4" width="10.77734375" style="216" bestFit="1" customWidth="1"/>
    <col min="5" max="5" width="31" style="219" bestFit="1" customWidth="1"/>
    <col min="6" max="6" width="21.88671875" style="215" bestFit="1" customWidth="1"/>
    <col min="7" max="7" width="16.6640625" style="215" bestFit="1" customWidth="1"/>
    <col min="8" max="8" width="19.88671875" style="7" bestFit="1" customWidth="1"/>
    <col min="9" max="9" width="17.77734375" bestFit="1" customWidth="1"/>
    <col min="10" max="10" width="35.33203125" bestFit="1" customWidth="1"/>
    <col min="11" max="11" width="20.44140625" style="7" bestFit="1" customWidth="1"/>
    <col min="12" max="12" width="16" style="7" bestFit="1" customWidth="1"/>
    <col min="13" max="13" width="12.33203125" style="7" bestFit="1" customWidth="1"/>
    <col min="14" max="14" width="49.44140625" style="7" bestFit="1" customWidth="1"/>
    <col min="15" max="15" width="110.21875" style="49" bestFit="1" customWidth="1"/>
    <col min="16" max="16" width="13.44140625" style="7" bestFit="1" customWidth="1"/>
    <col min="17" max="17" width="36" style="269" bestFit="1" customWidth="1"/>
    <col min="18" max="18" width="25.77734375" style="7" bestFit="1" customWidth="1"/>
    <col min="19" max="19" width="97.77734375" style="36" bestFit="1" customWidth="1"/>
    <col min="20" max="20" width="28.77734375" style="37" bestFit="1" customWidth="1"/>
    <col min="21" max="21" width="35.33203125" bestFit="1" customWidth="1"/>
    <col min="22" max="22" width="64.44140625" style="7" bestFit="1" customWidth="1"/>
    <col min="23" max="23" width="59.77734375" style="7" bestFit="1" customWidth="1"/>
    <col min="24" max="24" width="23.6640625" style="7" bestFit="1" customWidth="1"/>
    <col min="25" max="25" width="177.6640625" style="3" bestFit="1" customWidth="1"/>
    <col min="26" max="26" width="67.44140625" style="93" bestFit="1" customWidth="1"/>
    <col min="27" max="27" width="72" bestFit="1" customWidth="1"/>
    <col min="28" max="28" width="30.21875" bestFit="1" customWidth="1"/>
    <col min="29" max="29" width="35.77734375" bestFit="1" customWidth="1"/>
    <col min="30" max="30" width="39.109375" bestFit="1" customWidth="1"/>
    <col min="31" max="31" width="16.44140625" bestFit="1" customWidth="1"/>
    <col min="32" max="32" width="36" bestFit="1" customWidth="1"/>
  </cols>
  <sheetData>
    <row r="1" spans="1:33" ht="26.4" x14ac:dyDescent="0.3">
      <c r="A1" s="143" t="s">
        <v>0</v>
      </c>
      <c r="B1" s="143" t="s">
        <v>1</v>
      </c>
      <c r="C1" s="143" t="s">
        <v>820</v>
      </c>
      <c r="D1" s="143" t="s">
        <v>2</v>
      </c>
      <c r="E1" s="143" t="s">
        <v>3</v>
      </c>
      <c r="F1" s="143" t="s">
        <v>4</v>
      </c>
      <c r="G1" s="144" t="s">
        <v>5</v>
      </c>
      <c r="H1" s="4" t="s">
        <v>6</v>
      </c>
      <c r="I1" s="4" t="s">
        <v>7</v>
      </c>
      <c r="J1" s="4" t="s">
        <v>8</v>
      </c>
      <c r="K1" s="4" t="s">
        <v>9</v>
      </c>
      <c r="L1" s="4" t="s">
        <v>10</v>
      </c>
      <c r="M1" s="4" t="s">
        <v>11</v>
      </c>
      <c r="N1" s="4" t="s">
        <v>12</v>
      </c>
      <c r="O1" s="4" t="s">
        <v>13</v>
      </c>
      <c r="P1" s="4" t="s">
        <v>821</v>
      </c>
      <c r="Q1" s="263" t="s">
        <v>822</v>
      </c>
      <c r="R1" s="5" t="s">
        <v>823</v>
      </c>
      <c r="S1" s="35" t="s">
        <v>824</v>
      </c>
      <c r="T1" s="5" t="s">
        <v>14</v>
      </c>
      <c r="U1" s="5" t="s">
        <v>15</v>
      </c>
      <c r="V1" s="5" t="s">
        <v>16</v>
      </c>
      <c r="W1" s="5" t="s">
        <v>17</v>
      </c>
      <c r="X1" s="5" t="s">
        <v>18</v>
      </c>
      <c r="Y1" s="5" t="s">
        <v>19</v>
      </c>
      <c r="Z1" s="35" t="s">
        <v>20</v>
      </c>
      <c r="AA1" s="118" t="s">
        <v>652</v>
      </c>
      <c r="AB1" s="94" t="s">
        <v>635</v>
      </c>
      <c r="AC1" s="94" t="s">
        <v>748</v>
      </c>
      <c r="AD1" s="94" t="s">
        <v>749</v>
      </c>
      <c r="AE1" s="94" t="s">
        <v>750</v>
      </c>
      <c r="AF1" s="94" t="s">
        <v>752</v>
      </c>
      <c r="AG1" s="94" t="s">
        <v>818</v>
      </c>
    </row>
    <row r="2" spans="1:33" s="10" customFormat="1" ht="43.2" hidden="1" x14ac:dyDescent="0.3">
      <c r="A2" s="145" t="s">
        <v>21</v>
      </c>
      <c r="B2" s="145" t="s">
        <v>22</v>
      </c>
      <c r="C2" s="145" t="s">
        <v>23</v>
      </c>
      <c r="D2" s="145" t="s">
        <v>24</v>
      </c>
      <c r="E2" s="146" t="s">
        <v>25</v>
      </c>
      <c r="F2" s="145" t="s">
        <v>26</v>
      </c>
      <c r="G2" s="145" t="s">
        <v>27</v>
      </c>
      <c r="H2" s="8" t="s">
        <v>28</v>
      </c>
      <c r="I2" s="8" t="s">
        <v>23</v>
      </c>
      <c r="J2" s="8" t="s">
        <v>29</v>
      </c>
      <c r="K2" s="8" t="s">
        <v>30</v>
      </c>
      <c r="L2" s="8" t="s">
        <v>31</v>
      </c>
      <c r="M2" s="8" t="s">
        <v>819</v>
      </c>
      <c r="N2" s="8">
        <v>16</v>
      </c>
      <c r="O2" s="8" t="s">
        <v>638</v>
      </c>
      <c r="P2" s="8">
        <v>36</v>
      </c>
      <c r="Q2" s="9">
        <v>7433600</v>
      </c>
      <c r="R2" s="228">
        <v>9045147.5999999996</v>
      </c>
      <c r="S2" s="21" t="s">
        <v>33</v>
      </c>
      <c r="T2" s="8" t="s">
        <v>34</v>
      </c>
      <c r="U2" s="8" t="s">
        <v>35</v>
      </c>
      <c r="V2" s="8" t="s">
        <v>36</v>
      </c>
      <c r="W2" s="8"/>
      <c r="X2" s="8"/>
      <c r="Y2" s="8"/>
      <c r="Z2" s="8"/>
      <c r="AB2" s="10" t="str">
        <f t="shared" ref="AB2:AB65" si="0">IF(A2 = "Arrendamiento Vehicular Nuevos", "ARRENDAMIENTO NUEVOS", (IF(A2="Arrendamiento Vehicular Seminuevos ", "ARRENDAMIENTO SEMINUEVOS", (IF(A2="Venta Seminuevos", "VENTA SEMINUEVOS", (IF(A2="Venta Nuevos", "VENTA NUEVOS", (IF(A2="Donación", "DONACIÓN", (IF(A2="Seguros ", "SEGUROS", (IF(A2="Crédito ", "CRÉDITO", "")))))))))))))</f>
        <v>ARRENDAMIENTO NUEVOS</v>
      </c>
      <c r="AC2" s="10" t="str">
        <f>IF(B2="GA","GABRIEL ARZATE JIMENEZ",(IF(B2="NR","NESTOR EVERARDO RODRIGUEZ GARCIA",(IF(B2="DA","MARTIN DANIEL ARRIAGA ARIAS",(IF(B2="GCH","GRISELDA  CHIANG SAM GARCIA","NO IDENTIFICADO")))))))</f>
        <v>GABRIEL ARZATE JIMENEZ</v>
      </c>
      <c r="AD2" s="10" t="str">
        <f>IF(C2="Eduardo Lorenzo ","EDUARDO HUMBERTO LORENZO  GONZALEZ",(IF(C2="Aurelio Vargas","AURELIO VARGAS VELÁZQUEZ",(IF(C2="Daniel Arriaga","MARTIN DANIEL ARRIAGA ARIAS",(IF(C2="Daniel Valle","DANIEL ESTEBAN VALLE PATLAN",(IF(C2="Fernando Muñoz","FERNANDO MUÑOZ CORDOBA",(IF(C2="Isaac Cuestas","ISAAC  CUESTAS  ARZATE",(IF(C2="Jaime Santos","JAIME SANTOS AYALA",(IF(C2="Jesús Ruíz","JESUS RUIZ MARTINEZ",(IF(C2="José Gutiérrez","JOSE FRANCISCO GUTIERREZ PASTRANA",(IF(C2="Monica Huicochea","MONICA HUICOCHEA TREJO",(IF(C2="Noé Rojas","NOE EZAEL ROJAS ZARIÑAN",(IF(C2="Reyna Isabel","REYNA ISABEL CLEMENTE CUSTODIO","NO IDENTIFICADO")))))))))))))))))))))))</f>
        <v>EDUARDO HUMBERTO LORENZO  GONZALEZ</v>
      </c>
      <c r="AE2" s="10" t="str">
        <f>IF(D2="A&amp;O", "AOC", IF(D2="ARRENDAMEX", "ARRENDAMEX", IF(D2="IAM ", "IAM", IF(D2="LFC", "LFC", IF(D2="LFS ", "LFS", IF(D2="LUMO", "LUMO GA", IF(D2="MAC", "MAC", IF(D2="SICURIKA", "SICUREZZA", IF(D2="SIKURIKA", "SICUREZZA", "NO IDENTIFICADO")))))))))</f>
        <v>LFC</v>
      </c>
      <c r="AF2" s="220" t="s">
        <v>25</v>
      </c>
      <c r="AG2" s="10">
        <v>1</v>
      </c>
    </row>
    <row r="3" spans="1:33" s="10" customFormat="1" ht="57.6" x14ac:dyDescent="0.3">
      <c r="A3" s="145" t="s">
        <v>21</v>
      </c>
      <c r="B3" s="145" t="s">
        <v>22</v>
      </c>
      <c r="C3" s="145" t="s">
        <v>23</v>
      </c>
      <c r="D3" s="145" t="s">
        <v>24</v>
      </c>
      <c r="E3" s="146" t="s">
        <v>37</v>
      </c>
      <c r="F3" s="145" t="s">
        <v>38</v>
      </c>
      <c r="G3" s="145" t="s">
        <v>39</v>
      </c>
      <c r="H3" s="8" t="s">
        <v>40</v>
      </c>
      <c r="I3" s="8" t="s">
        <v>41</v>
      </c>
      <c r="J3" s="8" t="s">
        <v>29</v>
      </c>
      <c r="K3" s="8" t="s">
        <v>31</v>
      </c>
      <c r="L3" s="8" t="s">
        <v>42</v>
      </c>
      <c r="M3" s="8" t="s">
        <v>819</v>
      </c>
      <c r="N3" s="8">
        <v>37</v>
      </c>
      <c r="O3" s="8" t="s">
        <v>639</v>
      </c>
      <c r="P3" s="8">
        <v>48</v>
      </c>
      <c r="Q3" s="9">
        <v>58032500</v>
      </c>
      <c r="R3" s="228">
        <v>177866334.72</v>
      </c>
      <c r="S3" s="21" t="s">
        <v>43</v>
      </c>
      <c r="T3" s="8" t="s">
        <v>44</v>
      </c>
      <c r="U3" s="8"/>
      <c r="V3" s="8" t="s">
        <v>45</v>
      </c>
      <c r="W3" s="21" t="s">
        <v>46</v>
      </c>
      <c r="X3" s="8"/>
      <c r="Y3" s="8"/>
      <c r="Z3" s="21" t="s">
        <v>47</v>
      </c>
      <c r="AB3" s="10" t="str">
        <f t="shared" si="0"/>
        <v>ARRENDAMIENTO NUEVOS</v>
      </c>
      <c r="AC3" s="10" t="str">
        <f t="shared" ref="AC3:AC66" si="1">IF(B3="GA","GABRIEL ARZATE JIMENEZ",(IF(B3="NR","NESTOR EVERARDO RODRIGUEZ GARCIA",(IF(B3="DA","MARTIN DANIEL ARRIAGA ARIAS",(IF(B3="GCH","GRISELDA  CHIANG SAM GARCIA","NO IDENTIFICADO")))))))</f>
        <v>GABRIEL ARZATE JIMENEZ</v>
      </c>
      <c r="AD3" s="10" t="str">
        <f t="shared" ref="AD3:AD45" si="2">IF(C3="Eduardo Lorenzo ","EDUARDO HUMBERTO LORENZO  GONZALEZ",(IF(C3="Aurelio Vargas","AURELIO VARGAS VELÁZQUEZ",(IF(C3="Daniel Arriaga","MARTIN DANIEL ARRIAGA ARIAS",(IF(C3="Daniel Valle","DANIEL ESTEBAN VALLE PATLAN",(IF(C3="Fernando Muñoz","FERNANDO MUÑOZ CORDOBA",(IF(C3="Isaac Cuestas","ISAAC  CUESTAS  ARZATE",(IF(C3="Jaime Santos","JAIME SANTOS AYALA",(IF(C3="Jesús Ruíz","JESUS RUIZ MARTINEZ",(IF(C3="José Gutiérrez","JOSE FRANCISCO GUTIERREZ PASTRANA",(IF(C3="Monica Huicochea","MONICA HUICOCHEA TREJO",(IF(C3="Noé Rojas","NOE EZAEL ROJAS ZARIÑAN",(IF(C3="Reyna Isabel","REYNA ISABEL CLEMENTE CUSTODIO","NO IDENTIFICADO")))))))))))))))))))))))</f>
        <v>EDUARDO HUMBERTO LORENZO  GONZALEZ</v>
      </c>
      <c r="AE3" s="10" t="str">
        <f t="shared" ref="AE3:AE66" si="3">IF(D3="A&amp;O", "AOC", IF(D3="ARRENDAMEX", "ARRENDAMEX", IF(D3="IAM ", "IAM", IF(D3="LFC", "LFC", IF(D3="LFS ", "LFS", IF(D3="LUMO", "LUMO GA", IF(D3="MAC", "MAC", IF(D3="SICURIKA", "SICUREZZA", IF(D3="SIKURIKA", "SICUREZZA", "NO IDENTIFICADO")))))))))</f>
        <v>LFC</v>
      </c>
      <c r="AF3" s="10" t="s">
        <v>751</v>
      </c>
      <c r="AG3" s="10">
        <v>1</v>
      </c>
    </row>
    <row r="4" spans="1:33" s="10" customFormat="1" ht="72" x14ac:dyDescent="0.3">
      <c r="A4" s="145" t="s">
        <v>21</v>
      </c>
      <c r="B4" s="145" t="s">
        <v>22</v>
      </c>
      <c r="C4" s="145" t="s">
        <v>23</v>
      </c>
      <c r="D4" s="145" t="s">
        <v>24</v>
      </c>
      <c r="E4" s="146" t="s">
        <v>48</v>
      </c>
      <c r="F4" s="145" t="s">
        <v>38</v>
      </c>
      <c r="G4" s="145" t="s">
        <v>27</v>
      </c>
      <c r="H4" s="8" t="s">
        <v>40</v>
      </c>
      <c r="I4" s="8" t="s">
        <v>41</v>
      </c>
      <c r="J4" s="8" t="s">
        <v>29</v>
      </c>
      <c r="K4" s="8" t="s">
        <v>31</v>
      </c>
      <c r="L4" s="8" t="s">
        <v>42</v>
      </c>
      <c r="M4" s="8" t="s">
        <v>819</v>
      </c>
      <c r="N4" s="8">
        <v>1</v>
      </c>
      <c r="O4" s="8" t="s">
        <v>50</v>
      </c>
      <c r="P4" s="8">
        <v>28</v>
      </c>
      <c r="Q4" s="9">
        <v>4200000</v>
      </c>
      <c r="R4" s="228">
        <v>9449537.0600000005</v>
      </c>
      <c r="S4" s="21" t="s">
        <v>51</v>
      </c>
      <c r="T4" s="8" t="s">
        <v>52</v>
      </c>
      <c r="U4" s="8"/>
      <c r="V4" s="8" t="s">
        <v>53</v>
      </c>
      <c r="W4" s="21" t="s">
        <v>54</v>
      </c>
      <c r="X4" s="8"/>
      <c r="Y4" s="8"/>
      <c r="Z4" s="21" t="s">
        <v>55</v>
      </c>
      <c r="AB4" s="10" t="str">
        <f t="shared" si="0"/>
        <v>ARRENDAMIENTO NUEVOS</v>
      </c>
      <c r="AC4" s="10" t="str">
        <f t="shared" si="1"/>
        <v>GABRIEL ARZATE JIMENEZ</v>
      </c>
      <c r="AD4" s="10" t="str">
        <f t="shared" si="2"/>
        <v>EDUARDO HUMBERTO LORENZO  GONZALEZ</v>
      </c>
      <c r="AE4" s="10" t="str">
        <f t="shared" si="3"/>
        <v>LFC</v>
      </c>
      <c r="AF4" s="220" t="s">
        <v>48</v>
      </c>
      <c r="AG4" s="10">
        <v>1</v>
      </c>
    </row>
    <row r="5" spans="1:33" s="10" customFormat="1" ht="72" x14ac:dyDescent="0.3">
      <c r="A5" s="145" t="s">
        <v>21</v>
      </c>
      <c r="B5" s="145" t="s">
        <v>22</v>
      </c>
      <c r="C5" s="145" t="s">
        <v>23</v>
      </c>
      <c r="D5" s="145" t="s">
        <v>24</v>
      </c>
      <c r="E5" s="146" t="s">
        <v>48</v>
      </c>
      <c r="F5" s="145" t="s">
        <v>38</v>
      </c>
      <c r="G5" s="145" t="s">
        <v>27</v>
      </c>
      <c r="H5" s="8" t="s">
        <v>40</v>
      </c>
      <c r="I5" s="8" t="s">
        <v>41</v>
      </c>
      <c r="J5" s="8" t="s">
        <v>29</v>
      </c>
      <c r="K5" s="8" t="s">
        <v>31</v>
      </c>
      <c r="L5" s="8" t="s">
        <v>56</v>
      </c>
      <c r="M5" s="8" t="s">
        <v>819</v>
      </c>
      <c r="N5" s="8">
        <v>104</v>
      </c>
      <c r="O5" s="8" t="s">
        <v>57</v>
      </c>
      <c r="P5" s="8">
        <v>28</v>
      </c>
      <c r="Q5" s="9">
        <v>120910400</v>
      </c>
      <c r="R5" s="228">
        <v>301274802</v>
      </c>
      <c r="S5" s="21" t="s">
        <v>58</v>
      </c>
      <c r="T5" s="8" t="s">
        <v>52</v>
      </c>
      <c r="U5" s="8"/>
      <c r="V5" s="8" t="s">
        <v>59</v>
      </c>
      <c r="W5" s="21" t="s">
        <v>60</v>
      </c>
      <c r="X5" s="8"/>
      <c r="Y5" s="8"/>
      <c r="Z5" s="21"/>
      <c r="AB5" s="10" t="str">
        <f t="shared" si="0"/>
        <v>ARRENDAMIENTO NUEVOS</v>
      </c>
      <c r="AC5" s="10" t="str">
        <f t="shared" si="1"/>
        <v>GABRIEL ARZATE JIMENEZ</v>
      </c>
      <c r="AD5" s="10" t="str">
        <f t="shared" si="2"/>
        <v>EDUARDO HUMBERTO LORENZO  GONZALEZ</v>
      </c>
      <c r="AE5" s="10" t="str">
        <f t="shared" si="3"/>
        <v>LFC</v>
      </c>
      <c r="AF5" s="220" t="s">
        <v>48</v>
      </c>
      <c r="AG5" s="10">
        <v>1</v>
      </c>
    </row>
    <row r="6" spans="1:33" s="10" customFormat="1" ht="28.8" x14ac:dyDescent="0.3">
      <c r="A6" s="145" t="s">
        <v>21</v>
      </c>
      <c r="B6" s="145" t="s">
        <v>22</v>
      </c>
      <c r="C6" s="145" t="s">
        <v>23</v>
      </c>
      <c r="D6" s="145" t="s">
        <v>24</v>
      </c>
      <c r="E6" s="146" t="s">
        <v>61</v>
      </c>
      <c r="F6" s="145" t="s">
        <v>38</v>
      </c>
      <c r="G6" s="145" t="s">
        <v>27</v>
      </c>
      <c r="H6" s="8" t="s">
        <v>62</v>
      </c>
      <c r="I6" s="8" t="s">
        <v>41</v>
      </c>
      <c r="J6" s="8" t="s">
        <v>29</v>
      </c>
      <c r="K6" s="8" t="s">
        <v>31</v>
      </c>
      <c r="L6" s="8" t="s">
        <v>63</v>
      </c>
      <c r="M6" s="8" t="s">
        <v>819</v>
      </c>
      <c r="N6" s="8">
        <v>4</v>
      </c>
      <c r="O6" s="8" t="s">
        <v>65</v>
      </c>
      <c r="P6" s="8">
        <v>20</v>
      </c>
      <c r="Q6" s="9">
        <v>1415600</v>
      </c>
      <c r="R6" s="228">
        <v>2061704.6</v>
      </c>
      <c r="S6" s="21" t="s">
        <v>51</v>
      </c>
      <c r="T6" s="8" t="s">
        <v>52</v>
      </c>
      <c r="U6" s="8"/>
      <c r="V6" s="8" t="s">
        <v>66</v>
      </c>
      <c r="W6" s="8" t="s">
        <v>67</v>
      </c>
      <c r="X6" s="8"/>
      <c r="Y6" s="8"/>
      <c r="Z6" s="21" t="s">
        <v>68</v>
      </c>
      <c r="AB6" s="10" t="str">
        <f t="shared" si="0"/>
        <v>ARRENDAMIENTO NUEVOS</v>
      </c>
      <c r="AC6" s="10" t="str">
        <f t="shared" si="1"/>
        <v>GABRIEL ARZATE JIMENEZ</v>
      </c>
      <c r="AD6" s="10" t="str">
        <f t="shared" si="2"/>
        <v>EDUARDO HUMBERTO LORENZO  GONZALEZ</v>
      </c>
      <c r="AE6" s="10" t="str">
        <f t="shared" si="3"/>
        <v>LFC</v>
      </c>
      <c r="AF6" s="10" t="s">
        <v>807</v>
      </c>
      <c r="AG6" s="10">
        <v>1</v>
      </c>
    </row>
    <row r="7" spans="1:33" s="10" customFormat="1" ht="28.8" x14ac:dyDescent="0.3">
      <c r="A7" s="145" t="s">
        <v>69</v>
      </c>
      <c r="B7" s="145" t="s">
        <v>22</v>
      </c>
      <c r="C7" s="145" t="s">
        <v>23</v>
      </c>
      <c r="D7" s="145" t="s">
        <v>24</v>
      </c>
      <c r="E7" s="146" t="s">
        <v>70</v>
      </c>
      <c r="F7" s="145" t="s">
        <v>38</v>
      </c>
      <c r="G7" s="147" t="s">
        <v>27</v>
      </c>
      <c r="H7" s="8" t="s">
        <v>62</v>
      </c>
      <c r="I7" s="8" t="s">
        <v>41</v>
      </c>
      <c r="J7" s="8" t="s">
        <v>29</v>
      </c>
      <c r="K7" s="8" t="s">
        <v>31</v>
      </c>
      <c r="L7" s="8" t="s">
        <v>31</v>
      </c>
      <c r="M7" s="8" t="s">
        <v>819</v>
      </c>
      <c r="N7" s="8">
        <v>14</v>
      </c>
      <c r="O7" s="8" t="s">
        <v>640</v>
      </c>
      <c r="P7" s="8">
        <v>9</v>
      </c>
      <c r="Q7" s="228">
        <v>0</v>
      </c>
      <c r="R7" s="228">
        <v>2023722.99</v>
      </c>
      <c r="S7" s="8" t="s">
        <v>51</v>
      </c>
      <c r="T7" s="8" t="s">
        <v>52</v>
      </c>
      <c r="U7" s="8"/>
      <c r="V7" s="8" t="s">
        <v>71</v>
      </c>
      <c r="W7" s="8" t="s">
        <v>71</v>
      </c>
      <c r="X7" s="8"/>
      <c r="Y7" s="8"/>
      <c r="Z7" s="21" t="s">
        <v>72</v>
      </c>
      <c r="AB7" s="10" t="str">
        <f t="shared" si="0"/>
        <v>ARRENDAMIENTO SEMINUEVOS</v>
      </c>
      <c r="AC7" s="10" t="str">
        <f t="shared" si="1"/>
        <v>GABRIEL ARZATE JIMENEZ</v>
      </c>
      <c r="AD7" s="10" t="str">
        <f t="shared" si="2"/>
        <v>EDUARDO HUMBERTO LORENZO  GONZALEZ</v>
      </c>
      <c r="AE7" s="10" t="str">
        <f t="shared" si="3"/>
        <v>LFC</v>
      </c>
      <c r="AF7" s="220" t="s">
        <v>808</v>
      </c>
      <c r="AG7" s="10">
        <v>1</v>
      </c>
    </row>
    <row r="8" spans="1:33" s="10" customFormat="1" ht="28.8" x14ac:dyDescent="0.3">
      <c r="A8" s="145" t="s">
        <v>69</v>
      </c>
      <c r="B8" s="145" t="s">
        <v>22</v>
      </c>
      <c r="C8" s="145" t="s">
        <v>23</v>
      </c>
      <c r="D8" s="145" t="s">
        <v>24</v>
      </c>
      <c r="E8" s="146" t="s">
        <v>73</v>
      </c>
      <c r="F8" s="145" t="s">
        <v>38</v>
      </c>
      <c r="G8" s="147" t="s">
        <v>27</v>
      </c>
      <c r="H8" s="8" t="s">
        <v>62</v>
      </c>
      <c r="I8" s="8" t="s">
        <v>41</v>
      </c>
      <c r="J8" s="8" t="s">
        <v>29</v>
      </c>
      <c r="K8" s="8" t="s">
        <v>31</v>
      </c>
      <c r="L8" s="8" t="s">
        <v>31</v>
      </c>
      <c r="M8" s="8" t="s">
        <v>819</v>
      </c>
      <c r="N8" s="8">
        <v>23</v>
      </c>
      <c r="O8" s="8" t="s">
        <v>641</v>
      </c>
      <c r="P8" s="8">
        <v>12</v>
      </c>
      <c r="Q8" s="228">
        <v>0</v>
      </c>
      <c r="R8" s="228">
        <v>4596745.2</v>
      </c>
      <c r="S8" s="8" t="s">
        <v>74</v>
      </c>
      <c r="T8" s="8" t="s">
        <v>75</v>
      </c>
      <c r="U8" s="8"/>
      <c r="V8" s="8" t="s">
        <v>71</v>
      </c>
      <c r="W8" s="8" t="s">
        <v>76</v>
      </c>
      <c r="X8" s="8"/>
      <c r="Y8" s="8"/>
      <c r="Z8" s="21" t="s">
        <v>77</v>
      </c>
      <c r="AB8" s="10" t="str">
        <f t="shared" si="0"/>
        <v>ARRENDAMIENTO SEMINUEVOS</v>
      </c>
      <c r="AC8" s="10" t="str">
        <f t="shared" si="1"/>
        <v>GABRIEL ARZATE JIMENEZ</v>
      </c>
      <c r="AD8" s="10" t="str">
        <f t="shared" si="2"/>
        <v>EDUARDO HUMBERTO LORENZO  GONZALEZ</v>
      </c>
      <c r="AE8" s="10" t="str">
        <f t="shared" si="3"/>
        <v>LFC</v>
      </c>
      <c r="AF8" s="10" t="s">
        <v>73</v>
      </c>
      <c r="AG8" s="10">
        <v>1</v>
      </c>
    </row>
    <row r="9" spans="1:33" s="10" customFormat="1" ht="28.8" x14ac:dyDescent="0.3">
      <c r="A9" s="145" t="s">
        <v>78</v>
      </c>
      <c r="B9" s="145" t="s">
        <v>22</v>
      </c>
      <c r="C9" s="145" t="s">
        <v>23</v>
      </c>
      <c r="D9" s="145" t="s">
        <v>24</v>
      </c>
      <c r="E9" s="146" t="s">
        <v>79</v>
      </c>
      <c r="F9" s="145" t="s">
        <v>38</v>
      </c>
      <c r="G9" s="147" t="s">
        <v>80</v>
      </c>
      <c r="H9" s="8" t="s">
        <v>81</v>
      </c>
      <c r="I9" s="8" t="s">
        <v>23</v>
      </c>
      <c r="J9" s="8" t="s">
        <v>29</v>
      </c>
      <c r="K9" s="8" t="s">
        <v>31</v>
      </c>
      <c r="L9" s="8" t="s">
        <v>31</v>
      </c>
      <c r="M9" s="8" t="s">
        <v>819</v>
      </c>
      <c r="N9" s="8">
        <v>1</v>
      </c>
      <c r="O9" s="8" t="s">
        <v>83</v>
      </c>
      <c r="P9" s="8"/>
      <c r="Q9" s="228">
        <v>0</v>
      </c>
      <c r="R9" s="228">
        <v>0</v>
      </c>
      <c r="S9" s="8"/>
      <c r="T9" s="8"/>
      <c r="U9" s="8"/>
      <c r="V9" s="8"/>
      <c r="W9" s="8"/>
      <c r="X9" s="8"/>
      <c r="Y9" s="8"/>
      <c r="Z9" s="21"/>
      <c r="AB9" s="10" t="str">
        <f t="shared" si="0"/>
        <v>VENTA SEMINUEVOS</v>
      </c>
      <c r="AC9" s="10" t="str">
        <f t="shared" si="1"/>
        <v>GABRIEL ARZATE JIMENEZ</v>
      </c>
      <c r="AD9" s="10" t="str">
        <f t="shared" si="2"/>
        <v>EDUARDO HUMBERTO LORENZO  GONZALEZ</v>
      </c>
      <c r="AE9" s="10" t="str">
        <f t="shared" si="3"/>
        <v>LFC</v>
      </c>
      <c r="AF9" s="220" t="s">
        <v>79</v>
      </c>
      <c r="AG9" s="10">
        <v>1</v>
      </c>
    </row>
    <row r="10" spans="1:33" s="10" customFormat="1" ht="28.8" x14ac:dyDescent="0.3">
      <c r="A10" s="145" t="s">
        <v>78</v>
      </c>
      <c r="B10" s="145" t="s">
        <v>22</v>
      </c>
      <c r="C10" s="145" t="s">
        <v>23</v>
      </c>
      <c r="D10" s="145" t="s">
        <v>24</v>
      </c>
      <c r="E10" s="146" t="s">
        <v>84</v>
      </c>
      <c r="F10" s="145" t="s">
        <v>38</v>
      </c>
      <c r="G10" s="147" t="s">
        <v>80</v>
      </c>
      <c r="H10" s="8" t="s">
        <v>85</v>
      </c>
      <c r="I10" s="8" t="s">
        <v>23</v>
      </c>
      <c r="J10" s="8" t="s">
        <v>29</v>
      </c>
      <c r="K10" s="8" t="s">
        <v>31</v>
      </c>
      <c r="L10" s="8" t="s">
        <v>31</v>
      </c>
      <c r="M10" s="8" t="s">
        <v>819</v>
      </c>
      <c r="N10" s="8">
        <v>1</v>
      </c>
      <c r="O10" s="8" t="s">
        <v>86</v>
      </c>
      <c r="P10" s="8"/>
      <c r="Q10" s="228">
        <v>0</v>
      </c>
      <c r="R10" s="228">
        <v>0</v>
      </c>
      <c r="S10" s="8"/>
      <c r="T10" s="8"/>
      <c r="U10" s="8"/>
      <c r="V10" s="8"/>
      <c r="W10" s="8"/>
      <c r="X10" s="8"/>
      <c r="Y10" s="8"/>
      <c r="Z10" s="21"/>
      <c r="AB10" s="10" t="str">
        <f t="shared" si="0"/>
        <v>VENTA SEMINUEVOS</v>
      </c>
      <c r="AC10" s="10" t="str">
        <f t="shared" si="1"/>
        <v>GABRIEL ARZATE JIMENEZ</v>
      </c>
      <c r="AD10" s="10" t="str">
        <f t="shared" si="2"/>
        <v>EDUARDO HUMBERTO LORENZO  GONZALEZ</v>
      </c>
      <c r="AE10" s="10" t="str">
        <f t="shared" si="3"/>
        <v>LFC</v>
      </c>
      <c r="AF10" s="220" t="s">
        <v>84</v>
      </c>
      <c r="AG10" s="10">
        <v>1</v>
      </c>
    </row>
    <row r="11" spans="1:33" s="10" customFormat="1" ht="28.8" x14ac:dyDescent="0.3">
      <c r="A11" s="145" t="s">
        <v>78</v>
      </c>
      <c r="B11" s="145" t="s">
        <v>22</v>
      </c>
      <c r="C11" s="145" t="s">
        <v>23</v>
      </c>
      <c r="D11" s="145" t="s">
        <v>24</v>
      </c>
      <c r="E11" s="146" t="s">
        <v>87</v>
      </c>
      <c r="F11" s="145" t="s">
        <v>38</v>
      </c>
      <c r="G11" s="147" t="s">
        <v>80</v>
      </c>
      <c r="H11" s="8" t="s">
        <v>81</v>
      </c>
      <c r="I11" s="8" t="s">
        <v>23</v>
      </c>
      <c r="J11" s="8" t="s">
        <v>29</v>
      </c>
      <c r="K11" s="8" t="s">
        <v>31</v>
      </c>
      <c r="L11" s="8" t="s">
        <v>31</v>
      </c>
      <c r="M11" s="8" t="s">
        <v>819</v>
      </c>
      <c r="N11" s="8">
        <v>1</v>
      </c>
      <c r="O11" s="8" t="s">
        <v>88</v>
      </c>
      <c r="P11" s="8"/>
      <c r="Q11" s="228">
        <v>0</v>
      </c>
      <c r="R11" s="228">
        <v>0</v>
      </c>
      <c r="S11" s="8"/>
      <c r="T11" s="8"/>
      <c r="U11" s="8"/>
      <c r="V11" s="8"/>
      <c r="W11" s="8"/>
      <c r="X11" s="8"/>
      <c r="Y11" s="8"/>
      <c r="Z11" s="21"/>
      <c r="AB11" s="10" t="str">
        <f t="shared" si="0"/>
        <v>VENTA SEMINUEVOS</v>
      </c>
      <c r="AC11" s="10" t="str">
        <f t="shared" si="1"/>
        <v>GABRIEL ARZATE JIMENEZ</v>
      </c>
      <c r="AD11" s="10" t="str">
        <f t="shared" si="2"/>
        <v>EDUARDO HUMBERTO LORENZO  GONZALEZ</v>
      </c>
      <c r="AE11" s="10" t="str">
        <f t="shared" si="3"/>
        <v>LFC</v>
      </c>
      <c r="AF11" s="220" t="s">
        <v>87</v>
      </c>
      <c r="AG11" s="10">
        <v>1</v>
      </c>
    </row>
    <row r="12" spans="1:33" s="10" customFormat="1" ht="28.8" x14ac:dyDescent="0.3">
      <c r="A12" s="145" t="s">
        <v>89</v>
      </c>
      <c r="B12" s="145" t="s">
        <v>22</v>
      </c>
      <c r="C12" s="145" t="s">
        <v>23</v>
      </c>
      <c r="D12" s="145" t="s">
        <v>24</v>
      </c>
      <c r="E12" s="146" t="s">
        <v>90</v>
      </c>
      <c r="F12" s="145" t="s">
        <v>38</v>
      </c>
      <c r="G12" s="145" t="s">
        <v>39</v>
      </c>
      <c r="H12" s="8" t="s">
        <v>81</v>
      </c>
      <c r="I12" s="8" t="s">
        <v>91</v>
      </c>
      <c r="J12" s="8" t="s">
        <v>29</v>
      </c>
      <c r="K12" s="8" t="s">
        <v>31</v>
      </c>
      <c r="L12" s="8" t="s">
        <v>42</v>
      </c>
      <c r="M12" s="8" t="s">
        <v>819</v>
      </c>
      <c r="N12" s="8">
        <v>3</v>
      </c>
      <c r="O12" s="8" t="s">
        <v>642</v>
      </c>
      <c r="P12" s="8"/>
      <c r="Q12" s="228">
        <v>0</v>
      </c>
      <c r="R12" s="228">
        <v>0</v>
      </c>
      <c r="S12" s="8"/>
      <c r="T12" s="8"/>
      <c r="U12" s="8"/>
      <c r="V12" s="8" t="s">
        <v>92</v>
      </c>
      <c r="W12" s="8" t="s">
        <v>92</v>
      </c>
      <c r="X12" s="8"/>
      <c r="Y12" s="8"/>
      <c r="Z12" s="21" t="s">
        <v>93</v>
      </c>
      <c r="AB12" s="10" t="str">
        <f t="shared" si="0"/>
        <v>VENTA NUEVOS</v>
      </c>
      <c r="AC12" s="10" t="str">
        <f t="shared" si="1"/>
        <v>GABRIEL ARZATE JIMENEZ</v>
      </c>
      <c r="AD12" s="10" t="str">
        <f t="shared" si="2"/>
        <v>EDUARDO HUMBERTO LORENZO  GONZALEZ</v>
      </c>
      <c r="AE12" s="10" t="str">
        <f t="shared" si="3"/>
        <v>LFC</v>
      </c>
      <c r="AF12" s="221" t="s">
        <v>90</v>
      </c>
      <c r="AG12" s="10">
        <v>1</v>
      </c>
    </row>
    <row r="13" spans="1:33" s="10" customFormat="1" ht="28.8" x14ac:dyDescent="0.3">
      <c r="A13" s="145" t="s">
        <v>78</v>
      </c>
      <c r="B13" s="145" t="s">
        <v>22</v>
      </c>
      <c r="C13" s="145" t="s">
        <v>23</v>
      </c>
      <c r="D13" s="145" t="s">
        <v>24</v>
      </c>
      <c r="E13" s="146" t="s">
        <v>94</v>
      </c>
      <c r="F13" s="145" t="s">
        <v>38</v>
      </c>
      <c r="G13" s="145" t="s">
        <v>80</v>
      </c>
      <c r="H13" s="8" t="s">
        <v>95</v>
      </c>
      <c r="I13" s="8" t="s">
        <v>41</v>
      </c>
      <c r="J13" s="8" t="s">
        <v>29</v>
      </c>
      <c r="K13" s="8" t="s">
        <v>30</v>
      </c>
      <c r="L13" s="8" t="s">
        <v>30</v>
      </c>
      <c r="M13" s="8" t="s">
        <v>819</v>
      </c>
      <c r="N13" s="8">
        <v>3</v>
      </c>
      <c r="O13" s="8" t="s">
        <v>96</v>
      </c>
      <c r="P13" s="8"/>
      <c r="Q13" s="228">
        <v>0</v>
      </c>
      <c r="R13" s="228">
        <v>776952</v>
      </c>
      <c r="S13" s="8" t="s">
        <v>97</v>
      </c>
      <c r="T13" s="8" t="s">
        <v>75</v>
      </c>
      <c r="U13" s="8"/>
      <c r="V13" s="8" t="s">
        <v>98</v>
      </c>
      <c r="W13" s="8" t="s">
        <v>98</v>
      </c>
      <c r="X13" s="8"/>
      <c r="Y13" s="8"/>
      <c r="Z13" s="21"/>
      <c r="AB13" s="10" t="str">
        <f t="shared" si="0"/>
        <v>VENTA SEMINUEVOS</v>
      </c>
      <c r="AC13" s="10" t="str">
        <f t="shared" si="1"/>
        <v>GABRIEL ARZATE JIMENEZ</v>
      </c>
      <c r="AD13" s="10" t="str">
        <f t="shared" si="2"/>
        <v>EDUARDO HUMBERTO LORENZO  GONZALEZ</v>
      </c>
      <c r="AE13" s="10" t="str">
        <f t="shared" si="3"/>
        <v>LFC</v>
      </c>
      <c r="AF13" s="10" t="s">
        <v>94</v>
      </c>
      <c r="AG13" s="10">
        <v>1</v>
      </c>
    </row>
    <row r="14" spans="1:33" s="10" customFormat="1" ht="43.2" x14ac:dyDescent="0.3">
      <c r="A14" s="145" t="s">
        <v>21</v>
      </c>
      <c r="B14" s="145" t="s">
        <v>22</v>
      </c>
      <c r="C14" s="145" t="s">
        <v>23</v>
      </c>
      <c r="D14" s="145" t="s">
        <v>99</v>
      </c>
      <c r="E14" s="145" t="s">
        <v>100</v>
      </c>
      <c r="F14" s="145" t="s">
        <v>38</v>
      </c>
      <c r="G14" s="145" t="s">
        <v>39</v>
      </c>
      <c r="H14" s="8" t="s">
        <v>101</v>
      </c>
      <c r="I14" s="8" t="s">
        <v>41</v>
      </c>
      <c r="J14" s="8" t="s">
        <v>29</v>
      </c>
      <c r="K14" s="8" t="s">
        <v>31</v>
      </c>
      <c r="L14" s="8" t="s">
        <v>42</v>
      </c>
      <c r="M14" s="8" t="s">
        <v>819</v>
      </c>
      <c r="N14" s="8">
        <v>32</v>
      </c>
      <c r="O14" s="8" t="s">
        <v>643</v>
      </c>
      <c r="P14" s="8">
        <v>24</v>
      </c>
      <c r="Q14" s="9">
        <v>27310900</v>
      </c>
      <c r="R14" s="228">
        <v>54275639.310000002</v>
      </c>
      <c r="S14" s="8"/>
      <c r="T14" s="8"/>
      <c r="U14" s="8"/>
      <c r="V14" s="8"/>
      <c r="W14" s="8" t="s">
        <v>102</v>
      </c>
      <c r="X14" s="8"/>
      <c r="Y14" s="8"/>
      <c r="Z14" s="21" t="s">
        <v>103</v>
      </c>
      <c r="AB14" s="10" t="str">
        <f t="shared" si="0"/>
        <v>ARRENDAMIENTO NUEVOS</v>
      </c>
      <c r="AC14" s="10" t="str">
        <f t="shared" si="1"/>
        <v>GABRIEL ARZATE JIMENEZ</v>
      </c>
      <c r="AD14" s="10" t="str">
        <f t="shared" si="2"/>
        <v>EDUARDO HUMBERTO LORENZO  GONZALEZ</v>
      </c>
      <c r="AE14" s="10" t="str">
        <f t="shared" si="3"/>
        <v>LFS</v>
      </c>
      <c r="AF14" s="10" t="s">
        <v>780</v>
      </c>
      <c r="AG14" s="10">
        <v>1</v>
      </c>
    </row>
    <row r="15" spans="1:33" s="10" customFormat="1" ht="28.8" x14ac:dyDescent="0.3">
      <c r="A15" s="145" t="s">
        <v>21</v>
      </c>
      <c r="B15" s="145" t="s">
        <v>22</v>
      </c>
      <c r="C15" s="145" t="s">
        <v>23</v>
      </c>
      <c r="D15" s="145" t="s">
        <v>24</v>
      </c>
      <c r="E15" s="145" t="s">
        <v>104</v>
      </c>
      <c r="F15" s="145" t="s">
        <v>38</v>
      </c>
      <c r="G15" s="145" t="s">
        <v>27</v>
      </c>
      <c r="H15" s="8" t="s">
        <v>105</v>
      </c>
      <c r="I15" s="8" t="s">
        <v>91</v>
      </c>
      <c r="J15" s="8" t="s">
        <v>29</v>
      </c>
      <c r="K15" s="8" t="s">
        <v>31</v>
      </c>
      <c r="L15" s="8" t="s">
        <v>42</v>
      </c>
      <c r="M15" s="8" t="s">
        <v>819</v>
      </c>
      <c r="N15" s="8">
        <v>50</v>
      </c>
      <c r="O15" s="8" t="s">
        <v>106</v>
      </c>
      <c r="P15" s="8">
        <v>30</v>
      </c>
      <c r="Q15" s="9">
        <v>55750000</v>
      </c>
      <c r="R15" s="228">
        <v>117876300</v>
      </c>
      <c r="S15" s="8"/>
      <c r="T15" s="8"/>
      <c r="U15" s="8"/>
      <c r="V15" s="8"/>
      <c r="W15" s="8" t="s">
        <v>102</v>
      </c>
      <c r="X15" s="8"/>
      <c r="Y15" s="8"/>
      <c r="Z15" s="21" t="s">
        <v>107</v>
      </c>
      <c r="AB15" s="10" t="str">
        <f t="shared" si="0"/>
        <v>ARRENDAMIENTO NUEVOS</v>
      </c>
      <c r="AC15" s="10" t="str">
        <f t="shared" si="1"/>
        <v>GABRIEL ARZATE JIMENEZ</v>
      </c>
      <c r="AD15" s="10" t="str">
        <f t="shared" si="2"/>
        <v>EDUARDO HUMBERTO LORENZO  GONZALEZ</v>
      </c>
      <c r="AE15" s="10" t="str">
        <f t="shared" si="3"/>
        <v>LFC</v>
      </c>
      <c r="AF15" s="220" t="s">
        <v>104</v>
      </c>
      <c r="AG15" s="10">
        <v>1</v>
      </c>
    </row>
    <row r="16" spans="1:33" s="10" customFormat="1" ht="28.8" x14ac:dyDescent="0.3">
      <c r="A16" s="145" t="s">
        <v>78</v>
      </c>
      <c r="B16" s="145" t="s">
        <v>22</v>
      </c>
      <c r="C16" s="145" t="s">
        <v>23</v>
      </c>
      <c r="D16" s="145" t="s">
        <v>24</v>
      </c>
      <c r="E16" s="146" t="s">
        <v>108</v>
      </c>
      <c r="F16" s="145" t="s">
        <v>38</v>
      </c>
      <c r="G16" s="145" t="s">
        <v>80</v>
      </c>
      <c r="H16" s="8" t="s">
        <v>109</v>
      </c>
      <c r="I16" s="8" t="s">
        <v>23</v>
      </c>
      <c r="J16" s="8" t="s">
        <v>29</v>
      </c>
      <c r="K16" s="8" t="s">
        <v>30</v>
      </c>
      <c r="L16" s="8" t="s">
        <v>30</v>
      </c>
      <c r="M16" s="8" t="s">
        <v>819</v>
      </c>
      <c r="N16" s="8">
        <v>5</v>
      </c>
      <c r="O16" s="8" t="s">
        <v>110</v>
      </c>
      <c r="P16" s="8"/>
      <c r="Q16" s="228">
        <v>0</v>
      </c>
      <c r="R16" s="228">
        <v>954600</v>
      </c>
      <c r="S16" s="8" t="s">
        <v>111</v>
      </c>
      <c r="T16" s="8" t="s">
        <v>75</v>
      </c>
      <c r="U16" s="8"/>
      <c r="V16" s="8" t="s">
        <v>98</v>
      </c>
      <c r="W16" s="8" t="s">
        <v>98</v>
      </c>
      <c r="X16" s="8"/>
      <c r="Y16" s="8"/>
      <c r="Z16" s="21"/>
      <c r="AB16" s="10" t="str">
        <f t="shared" si="0"/>
        <v>VENTA SEMINUEVOS</v>
      </c>
      <c r="AC16" s="10" t="str">
        <f t="shared" si="1"/>
        <v>GABRIEL ARZATE JIMENEZ</v>
      </c>
      <c r="AD16" s="10" t="str">
        <f t="shared" si="2"/>
        <v>EDUARDO HUMBERTO LORENZO  GONZALEZ</v>
      </c>
      <c r="AE16" s="10" t="str">
        <f t="shared" si="3"/>
        <v>LFC</v>
      </c>
      <c r="AF16" s="220" t="s">
        <v>755</v>
      </c>
      <c r="AG16" s="10">
        <v>1</v>
      </c>
    </row>
    <row r="17" spans="1:33" s="10" customFormat="1" ht="57.6" x14ac:dyDescent="0.3">
      <c r="A17" s="148" t="s">
        <v>21</v>
      </c>
      <c r="B17" s="148" t="s">
        <v>22</v>
      </c>
      <c r="C17" s="148" t="s">
        <v>112</v>
      </c>
      <c r="D17" s="148" t="s">
        <v>24</v>
      </c>
      <c r="E17" s="146" t="s">
        <v>113</v>
      </c>
      <c r="F17" s="148" t="s">
        <v>38</v>
      </c>
      <c r="G17" s="145" t="s">
        <v>80</v>
      </c>
      <c r="H17" s="12" t="s">
        <v>115</v>
      </c>
      <c r="I17" s="12" t="s">
        <v>112</v>
      </c>
      <c r="J17" s="12" t="s">
        <v>116</v>
      </c>
      <c r="K17" s="12" t="s">
        <v>31</v>
      </c>
      <c r="L17" s="12" t="s">
        <v>42</v>
      </c>
      <c r="M17" s="8" t="s">
        <v>819</v>
      </c>
      <c r="N17" s="12" t="s">
        <v>644</v>
      </c>
      <c r="O17" s="8" t="s">
        <v>645</v>
      </c>
      <c r="P17" s="12">
        <v>36</v>
      </c>
      <c r="Q17" s="13">
        <v>492933240</v>
      </c>
      <c r="R17" s="232">
        <v>798560000</v>
      </c>
      <c r="S17" s="21" t="s">
        <v>117</v>
      </c>
      <c r="T17" s="12" t="s">
        <v>44</v>
      </c>
      <c r="U17" s="8"/>
      <c r="V17" s="8" t="s">
        <v>118</v>
      </c>
      <c r="W17" s="21" t="s">
        <v>119</v>
      </c>
      <c r="X17" s="8"/>
      <c r="Y17" s="8"/>
      <c r="Z17" s="21" t="s">
        <v>120</v>
      </c>
      <c r="AB17" s="10" t="str">
        <f t="shared" si="0"/>
        <v>ARRENDAMIENTO NUEVOS</v>
      </c>
      <c r="AC17" s="10" t="str">
        <f t="shared" si="1"/>
        <v>GABRIEL ARZATE JIMENEZ</v>
      </c>
      <c r="AD17" s="10" t="str">
        <f t="shared" si="2"/>
        <v>JAIME SANTOS AYALA</v>
      </c>
      <c r="AE17" s="10" t="str">
        <f t="shared" si="3"/>
        <v>LFC</v>
      </c>
      <c r="AF17" s="226" t="s">
        <v>773</v>
      </c>
      <c r="AG17" s="10">
        <v>1</v>
      </c>
    </row>
    <row r="18" spans="1:33" ht="28.8" x14ac:dyDescent="0.3">
      <c r="A18" s="148" t="s">
        <v>21</v>
      </c>
      <c r="B18" s="148" t="s">
        <v>22</v>
      </c>
      <c r="C18" s="148" t="s">
        <v>112</v>
      </c>
      <c r="D18" s="148" t="s">
        <v>24</v>
      </c>
      <c r="E18" s="146" t="s">
        <v>121</v>
      </c>
      <c r="F18" s="148" t="s">
        <v>38</v>
      </c>
      <c r="G18" s="145" t="s">
        <v>80</v>
      </c>
      <c r="H18" s="12" t="s">
        <v>115</v>
      </c>
      <c r="I18" s="12" t="s">
        <v>112</v>
      </c>
      <c r="J18" s="12" t="s">
        <v>116</v>
      </c>
      <c r="K18" s="12" t="s">
        <v>31</v>
      </c>
      <c r="L18" s="12" t="s">
        <v>42</v>
      </c>
      <c r="M18" s="8" t="s">
        <v>819</v>
      </c>
      <c r="N18" s="12" t="s">
        <v>646</v>
      </c>
      <c r="O18" s="8" t="s">
        <v>647</v>
      </c>
      <c r="P18" s="12">
        <v>12</v>
      </c>
      <c r="Q18" s="13">
        <v>44970948</v>
      </c>
      <c r="R18" s="232">
        <v>101697146.26000001</v>
      </c>
      <c r="S18" s="21" t="s">
        <v>117</v>
      </c>
      <c r="T18" s="12" t="s">
        <v>34</v>
      </c>
      <c r="U18" s="6"/>
      <c r="V18" s="8" t="s">
        <v>122</v>
      </c>
      <c r="W18" s="21" t="s">
        <v>123</v>
      </c>
      <c r="X18" s="6"/>
      <c r="Y18" s="6"/>
      <c r="Z18" s="21" t="s">
        <v>124</v>
      </c>
      <c r="AB18" s="10" t="str">
        <f t="shared" si="0"/>
        <v>ARRENDAMIENTO NUEVOS</v>
      </c>
      <c r="AC18" s="10" t="str">
        <f t="shared" si="1"/>
        <v>GABRIEL ARZATE JIMENEZ</v>
      </c>
      <c r="AD18" s="10" t="str">
        <f t="shared" si="2"/>
        <v>JAIME SANTOS AYALA</v>
      </c>
      <c r="AE18" s="10" t="str">
        <f t="shared" si="3"/>
        <v>LFC</v>
      </c>
      <c r="AF18" t="s">
        <v>809</v>
      </c>
      <c r="AG18" s="10">
        <v>1</v>
      </c>
    </row>
    <row r="19" spans="1:33" ht="28.8" x14ac:dyDescent="0.3">
      <c r="A19" s="148" t="s">
        <v>21</v>
      </c>
      <c r="B19" s="148" t="s">
        <v>22</v>
      </c>
      <c r="C19" s="148" t="s">
        <v>112</v>
      </c>
      <c r="D19" s="148" t="s">
        <v>24</v>
      </c>
      <c r="E19" s="149" t="s">
        <v>125</v>
      </c>
      <c r="F19" s="148" t="s">
        <v>38</v>
      </c>
      <c r="G19" s="145" t="s">
        <v>80</v>
      </c>
      <c r="H19" s="12" t="s">
        <v>115</v>
      </c>
      <c r="I19" s="12" t="s">
        <v>112</v>
      </c>
      <c r="J19" s="12" t="s">
        <v>116</v>
      </c>
      <c r="K19" s="12" t="s">
        <v>31</v>
      </c>
      <c r="L19" s="12" t="s">
        <v>42</v>
      </c>
      <c r="M19" s="8" t="s">
        <v>819</v>
      </c>
      <c r="N19" s="12" t="s">
        <v>648</v>
      </c>
      <c r="O19" s="8" t="s">
        <v>649</v>
      </c>
      <c r="P19" s="12">
        <v>36</v>
      </c>
      <c r="Q19" s="13">
        <v>343170000</v>
      </c>
      <c r="R19" s="232">
        <v>462269780</v>
      </c>
      <c r="S19" s="21" t="s">
        <v>117</v>
      </c>
      <c r="T19" s="12" t="s">
        <v>44</v>
      </c>
      <c r="U19" s="6"/>
      <c r="V19" s="18" t="s">
        <v>126</v>
      </c>
      <c r="W19" s="18" t="s">
        <v>127</v>
      </c>
      <c r="X19" s="6"/>
      <c r="Y19" s="6"/>
      <c r="Z19" s="21" t="s">
        <v>128</v>
      </c>
      <c r="AB19" s="10" t="str">
        <f t="shared" si="0"/>
        <v>ARRENDAMIENTO NUEVOS</v>
      </c>
      <c r="AC19" s="10" t="str">
        <f t="shared" si="1"/>
        <v>GABRIEL ARZATE JIMENEZ</v>
      </c>
      <c r="AD19" s="10" t="str">
        <f t="shared" si="2"/>
        <v>JAIME SANTOS AYALA</v>
      </c>
      <c r="AE19" s="10" t="str">
        <f t="shared" si="3"/>
        <v>LFC</v>
      </c>
      <c r="AF19" t="s">
        <v>125</v>
      </c>
      <c r="AG19" s="10">
        <v>1</v>
      </c>
    </row>
    <row r="20" spans="1:33" ht="43.2" x14ac:dyDescent="0.3">
      <c r="A20" s="148" t="s">
        <v>21</v>
      </c>
      <c r="B20" s="148" t="s">
        <v>22</v>
      </c>
      <c r="C20" s="148" t="s">
        <v>112</v>
      </c>
      <c r="D20" s="148" t="s">
        <v>24</v>
      </c>
      <c r="E20" s="146" t="s">
        <v>129</v>
      </c>
      <c r="F20" s="148" t="s">
        <v>38</v>
      </c>
      <c r="G20" s="145" t="s">
        <v>130</v>
      </c>
      <c r="H20" s="12" t="s">
        <v>115</v>
      </c>
      <c r="I20" s="12" t="s">
        <v>112</v>
      </c>
      <c r="J20" s="12" t="s">
        <v>116</v>
      </c>
      <c r="K20" s="12" t="s">
        <v>31</v>
      </c>
      <c r="L20" s="12" t="s">
        <v>42</v>
      </c>
      <c r="M20" s="8" t="s">
        <v>819</v>
      </c>
      <c r="N20" s="12">
        <v>3354</v>
      </c>
      <c r="O20" s="12" t="s">
        <v>131</v>
      </c>
      <c r="P20" s="12">
        <v>48</v>
      </c>
      <c r="Q20" s="13">
        <v>1875382600</v>
      </c>
      <c r="R20" s="232">
        <v>4392289636.4200001</v>
      </c>
      <c r="S20" s="21" t="s">
        <v>117</v>
      </c>
      <c r="T20" s="12" t="s">
        <v>34</v>
      </c>
      <c r="U20" s="6"/>
      <c r="V20" s="18" t="s">
        <v>132</v>
      </c>
      <c r="W20" s="34" t="s">
        <v>133</v>
      </c>
      <c r="X20" s="6"/>
      <c r="Y20" s="6"/>
      <c r="Z20" s="21" t="s">
        <v>134</v>
      </c>
      <c r="AB20" s="10" t="str">
        <f t="shared" si="0"/>
        <v>ARRENDAMIENTO NUEVOS</v>
      </c>
      <c r="AC20" s="10" t="str">
        <f t="shared" si="1"/>
        <v>GABRIEL ARZATE JIMENEZ</v>
      </c>
      <c r="AD20" s="10" t="str">
        <f t="shared" si="2"/>
        <v>JAIME SANTOS AYALA</v>
      </c>
      <c r="AE20" s="10" t="str">
        <f t="shared" si="3"/>
        <v>LFC</v>
      </c>
      <c r="AF20" s="224" t="s">
        <v>765</v>
      </c>
      <c r="AG20" s="10">
        <v>1</v>
      </c>
    </row>
    <row r="21" spans="1:33" ht="28.8" x14ac:dyDescent="0.3">
      <c r="A21" s="148" t="s">
        <v>21</v>
      </c>
      <c r="B21" s="148" t="s">
        <v>22</v>
      </c>
      <c r="C21" s="148" t="s">
        <v>112</v>
      </c>
      <c r="D21" s="148" t="s">
        <v>24</v>
      </c>
      <c r="E21" s="149" t="s">
        <v>135</v>
      </c>
      <c r="F21" s="148" t="s">
        <v>38</v>
      </c>
      <c r="G21" s="145" t="s">
        <v>130</v>
      </c>
      <c r="H21" s="12" t="s">
        <v>115</v>
      </c>
      <c r="I21" s="12" t="s">
        <v>112</v>
      </c>
      <c r="J21" s="12" t="s">
        <v>116</v>
      </c>
      <c r="K21" s="12" t="s">
        <v>136</v>
      </c>
      <c r="L21" s="12" t="s">
        <v>42</v>
      </c>
      <c r="M21" s="8" t="s">
        <v>819</v>
      </c>
      <c r="N21" s="12" t="s">
        <v>650</v>
      </c>
      <c r="O21" s="8" t="s">
        <v>651</v>
      </c>
      <c r="P21" s="12">
        <v>36</v>
      </c>
      <c r="Q21" s="13">
        <v>69724848</v>
      </c>
      <c r="R21" s="232">
        <v>122508020.16</v>
      </c>
      <c r="S21" s="21" t="s">
        <v>137</v>
      </c>
      <c r="T21" s="12" t="s">
        <v>34</v>
      </c>
      <c r="U21" s="6"/>
      <c r="V21" s="18" t="s">
        <v>138</v>
      </c>
      <c r="W21" s="18"/>
      <c r="X21" s="6"/>
      <c r="Y21" s="6"/>
      <c r="Z21" s="21" t="s">
        <v>139</v>
      </c>
      <c r="AB21" s="10" t="str">
        <f t="shared" si="0"/>
        <v>ARRENDAMIENTO NUEVOS</v>
      </c>
      <c r="AC21" s="10" t="str">
        <f t="shared" si="1"/>
        <v>GABRIEL ARZATE JIMENEZ</v>
      </c>
      <c r="AD21" s="10" t="str">
        <f t="shared" si="2"/>
        <v>JAIME SANTOS AYALA</v>
      </c>
      <c r="AE21" s="10" t="str">
        <f t="shared" si="3"/>
        <v>LFC</v>
      </c>
      <c r="AF21" t="s">
        <v>135</v>
      </c>
      <c r="AG21" s="10">
        <v>1</v>
      </c>
    </row>
    <row r="22" spans="1:33" x14ac:dyDescent="0.3">
      <c r="A22" s="148" t="s">
        <v>21</v>
      </c>
      <c r="B22" s="148" t="s">
        <v>22</v>
      </c>
      <c r="C22" s="148" t="s">
        <v>112</v>
      </c>
      <c r="D22" s="148" t="s">
        <v>24</v>
      </c>
      <c r="E22" s="149" t="s">
        <v>140</v>
      </c>
      <c r="F22" s="148" t="s">
        <v>141</v>
      </c>
      <c r="G22" s="145" t="s">
        <v>80</v>
      </c>
      <c r="H22" s="12" t="s">
        <v>115</v>
      </c>
      <c r="I22" s="12" t="s">
        <v>112</v>
      </c>
      <c r="J22" s="12" t="s">
        <v>116</v>
      </c>
      <c r="K22" s="12" t="s">
        <v>31</v>
      </c>
      <c r="L22" s="12" t="s">
        <v>42</v>
      </c>
      <c r="M22" s="8" t="s">
        <v>819</v>
      </c>
      <c r="N22" s="12" t="s">
        <v>690</v>
      </c>
      <c r="O22" s="8" t="s">
        <v>691</v>
      </c>
      <c r="P22" s="12">
        <v>9</v>
      </c>
      <c r="Q22" s="62">
        <v>2763696</v>
      </c>
      <c r="R22" s="233">
        <v>1023096.41</v>
      </c>
      <c r="S22" s="21" t="s">
        <v>117</v>
      </c>
      <c r="T22" s="12" t="s">
        <v>34</v>
      </c>
      <c r="U22" s="6"/>
      <c r="V22" s="18" t="s">
        <v>142</v>
      </c>
      <c r="W22" s="18"/>
      <c r="X22" s="6"/>
      <c r="Y22" s="6"/>
      <c r="Z22" s="6"/>
      <c r="AB22" s="10" t="str">
        <f t="shared" si="0"/>
        <v>ARRENDAMIENTO NUEVOS</v>
      </c>
      <c r="AC22" s="10" t="str">
        <f t="shared" si="1"/>
        <v>GABRIEL ARZATE JIMENEZ</v>
      </c>
      <c r="AD22" s="10" t="str">
        <f t="shared" si="2"/>
        <v>JAIME SANTOS AYALA</v>
      </c>
      <c r="AE22" s="10" t="str">
        <f t="shared" si="3"/>
        <v>LFC</v>
      </c>
      <c r="AF22" t="s">
        <v>140</v>
      </c>
      <c r="AG22" s="10">
        <v>1</v>
      </c>
    </row>
    <row r="23" spans="1:33" hidden="1" x14ac:dyDescent="0.3">
      <c r="A23" s="148" t="s">
        <v>21</v>
      </c>
      <c r="B23" s="148" t="s">
        <v>22</v>
      </c>
      <c r="C23" s="148" t="s">
        <v>112</v>
      </c>
      <c r="D23" s="148" t="s">
        <v>24</v>
      </c>
      <c r="E23" s="149" t="s">
        <v>143</v>
      </c>
      <c r="F23" s="148" t="s">
        <v>26</v>
      </c>
      <c r="G23" s="145" t="s">
        <v>80</v>
      </c>
      <c r="H23" s="12" t="s">
        <v>115</v>
      </c>
      <c r="I23" s="12" t="s">
        <v>112</v>
      </c>
      <c r="J23" s="12" t="s">
        <v>116</v>
      </c>
      <c r="K23" s="12" t="s">
        <v>30</v>
      </c>
      <c r="L23" s="12" t="s">
        <v>63</v>
      </c>
      <c r="M23" s="8" t="s">
        <v>819</v>
      </c>
      <c r="N23" s="12" t="s">
        <v>692</v>
      </c>
      <c r="O23" s="12" t="s">
        <v>693</v>
      </c>
      <c r="P23" s="12">
        <v>36</v>
      </c>
      <c r="Q23" s="62">
        <v>23533748</v>
      </c>
      <c r="R23" s="233">
        <v>45799727.399999999</v>
      </c>
      <c r="S23" s="21" t="s">
        <v>144</v>
      </c>
      <c r="T23" s="12" t="s">
        <v>34</v>
      </c>
      <c r="U23" s="6"/>
      <c r="V23" s="6" t="s">
        <v>145</v>
      </c>
      <c r="W23" s="6"/>
      <c r="X23" s="6"/>
      <c r="Y23" s="6"/>
      <c r="Z23" s="6"/>
      <c r="AB23" s="10" t="str">
        <f t="shared" si="0"/>
        <v>ARRENDAMIENTO NUEVOS</v>
      </c>
      <c r="AC23" s="10" t="str">
        <f t="shared" si="1"/>
        <v>GABRIEL ARZATE JIMENEZ</v>
      </c>
      <c r="AD23" s="10" t="str">
        <f t="shared" si="2"/>
        <v>JAIME SANTOS AYALA</v>
      </c>
      <c r="AE23" s="10" t="str">
        <f t="shared" si="3"/>
        <v>LFC</v>
      </c>
      <c r="AF23" t="s">
        <v>143</v>
      </c>
      <c r="AG23" s="10">
        <v>1</v>
      </c>
    </row>
    <row r="24" spans="1:33" ht="43.2" x14ac:dyDescent="0.3">
      <c r="A24" s="148" t="s">
        <v>21</v>
      </c>
      <c r="B24" s="148" t="s">
        <v>22</v>
      </c>
      <c r="C24" s="148" t="s">
        <v>112</v>
      </c>
      <c r="D24" s="148" t="s">
        <v>24</v>
      </c>
      <c r="E24" s="149" t="s">
        <v>146</v>
      </c>
      <c r="F24" s="148" t="s">
        <v>38</v>
      </c>
      <c r="G24" s="145" t="s">
        <v>130</v>
      </c>
      <c r="H24" s="12" t="s">
        <v>115</v>
      </c>
      <c r="I24" s="12" t="s">
        <v>41</v>
      </c>
      <c r="J24" s="12" t="s">
        <v>116</v>
      </c>
      <c r="K24" s="12" t="s">
        <v>147</v>
      </c>
      <c r="L24" s="12" t="s">
        <v>147</v>
      </c>
      <c r="M24" s="8" t="s">
        <v>819</v>
      </c>
      <c r="N24" s="12" t="s">
        <v>653</v>
      </c>
      <c r="O24" s="8" t="s">
        <v>654</v>
      </c>
      <c r="P24" s="12">
        <v>32</v>
      </c>
      <c r="Q24" s="13">
        <v>17196612</v>
      </c>
      <c r="R24" s="232">
        <v>31826660</v>
      </c>
      <c r="S24" s="21"/>
      <c r="T24" s="12" t="s">
        <v>34</v>
      </c>
      <c r="U24" s="6"/>
      <c r="V24" s="18" t="s">
        <v>148</v>
      </c>
      <c r="W24" s="18" t="s">
        <v>149</v>
      </c>
      <c r="X24" s="6"/>
      <c r="Y24" s="6"/>
      <c r="Z24" s="21" t="s">
        <v>150</v>
      </c>
      <c r="AB24" s="10" t="str">
        <f t="shared" si="0"/>
        <v>ARRENDAMIENTO NUEVOS</v>
      </c>
      <c r="AC24" s="10" t="str">
        <f t="shared" si="1"/>
        <v>GABRIEL ARZATE JIMENEZ</v>
      </c>
      <c r="AD24" s="10" t="str">
        <f t="shared" si="2"/>
        <v>JAIME SANTOS AYALA</v>
      </c>
      <c r="AE24" s="10" t="str">
        <f t="shared" si="3"/>
        <v>LFC</v>
      </c>
      <c r="AF24" t="s">
        <v>146</v>
      </c>
      <c r="AG24" s="10">
        <v>1</v>
      </c>
    </row>
    <row r="25" spans="1:33" ht="28.8" x14ac:dyDescent="0.3">
      <c r="A25" s="145" t="s">
        <v>69</v>
      </c>
      <c r="B25" s="148" t="s">
        <v>22</v>
      </c>
      <c r="C25" s="148" t="s">
        <v>112</v>
      </c>
      <c r="D25" s="148" t="s">
        <v>24</v>
      </c>
      <c r="E25" s="146" t="s">
        <v>151</v>
      </c>
      <c r="F25" s="148" t="s">
        <v>38</v>
      </c>
      <c r="G25" s="145" t="s">
        <v>80</v>
      </c>
      <c r="H25" s="12" t="s">
        <v>32</v>
      </c>
      <c r="I25" s="12" t="s">
        <v>41</v>
      </c>
      <c r="J25" s="12"/>
      <c r="K25" s="12" t="s">
        <v>147</v>
      </c>
      <c r="L25" s="12" t="s">
        <v>147</v>
      </c>
      <c r="M25" s="8" t="s">
        <v>819</v>
      </c>
      <c r="N25" s="12">
        <v>22</v>
      </c>
      <c r="O25" s="12" t="s">
        <v>152</v>
      </c>
      <c r="P25" s="12">
        <v>7</v>
      </c>
      <c r="Q25" s="232">
        <v>0</v>
      </c>
      <c r="R25" s="232">
        <v>12478004</v>
      </c>
      <c r="S25" s="21"/>
      <c r="T25" s="12" t="s">
        <v>44</v>
      </c>
      <c r="U25" s="6"/>
      <c r="V25" s="18" t="s">
        <v>153</v>
      </c>
      <c r="W25" s="18"/>
      <c r="X25" s="6"/>
      <c r="Y25" s="18"/>
      <c r="Z25" s="21" t="s">
        <v>154</v>
      </c>
      <c r="AB25" s="10" t="str">
        <f t="shared" si="0"/>
        <v>ARRENDAMIENTO SEMINUEVOS</v>
      </c>
      <c r="AC25" s="10" t="str">
        <f t="shared" si="1"/>
        <v>GABRIEL ARZATE JIMENEZ</v>
      </c>
      <c r="AD25" s="10" t="str">
        <f t="shared" si="2"/>
        <v>JAIME SANTOS AYALA</v>
      </c>
      <c r="AE25" s="10" t="str">
        <f t="shared" si="3"/>
        <v>LFC</v>
      </c>
      <c r="AF25" s="225" t="s">
        <v>773</v>
      </c>
      <c r="AG25" s="10">
        <v>1</v>
      </c>
    </row>
    <row r="26" spans="1:33" ht="28.8" x14ac:dyDescent="0.3">
      <c r="A26" s="145" t="s">
        <v>69</v>
      </c>
      <c r="B26" s="148" t="s">
        <v>22</v>
      </c>
      <c r="C26" s="148" t="s">
        <v>112</v>
      </c>
      <c r="D26" s="148" t="s">
        <v>24</v>
      </c>
      <c r="E26" s="146" t="s">
        <v>155</v>
      </c>
      <c r="F26" s="148" t="s">
        <v>38</v>
      </c>
      <c r="G26" s="145" t="s">
        <v>80</v>
      </c>
      <c r="H26" s="12"/>
      <c r="I26" s="12" t="s">
        <v>41</v>
      </c>
      <c r="J26" s="12"/>
      <c r="K26" s="12" t="s">
        <v>147</v>
      </c>
      <c r="L26" s="12" t="s">
        <v>147</v>
      </c>
      <c r="M26" s="8" t="s">
        <v>819</v>
      </c>
      <c r="N26" s="12" t="s">
        <v>655</v>
      </c>
      <c r="O26" s="12" t="s">
        <v>656</v>
      </c>
      <c r="P26" s="12">
        <v>8</v>
      </c>
      <c r="Q26" s="232">
        <v>0</v>
      </c>
      <c r="R26" s="232">
        <v>18629160</v>
      </c>
      <c r="S26" s="21"/>
      <c r="T26" s="12" t="s">
        <v>44</v>
      </c>
      <c r="U26" s="6"/>
      <c r="V26" s="8" t="s">
        <v>156</v>
      </c>
      <c r="W26" s="8"/>
      <c r="X26" s="6"/>
      <c r="Y26" s="18"/>
      <c r="Z26" s="21"/>
      <c r="AB26" s="10" t="str">
        <f t="shared" si="0"/>
        <v>ARRENDAMIENTO SEMINUEVOS</v>
      </c>
      <c r="AC26" s="10" t="str">
        <f t="shared" si="1"/>
        <v>GABRIEL ARZATE JIMENEZ</v>
      </c>
      <c r="AD26" s="10" t="str">
        <f t="shared" si="2"/>
        <v>JAIME SANTOS AYALA</v>
      </c>
      <c r="AE26" s="10" t="str">
        <f t="shared" si="3"/>
        <v>LFC</v>
      </c>
      <c r="AF26" s="225" t="s">
        <v>773</v>
      </c>
      <c r="AG26" s="10">
        <v>1</v>
      </c>
    </row>
    <row r="27" spans="1:33" ht="28.8" x14ac:dyDescent="0.3">
      <c r="A27" s="145" t="s">
        <v>69</v>
      </c>
      <c r="B27" s="148" t="s">
        <v>22</v>
      </c>
      <c r="C27" s="148" t="s">
        <v>112</v>
      </c>
      <c r="D27" s="148" t="s">
        <v>24</v>
      </c>
      <c r="E27" s="149" t="s">
        <v>157</v>
      </c>
      <c r="F27" s="148" t="s">
        <v>38</v>
      </c>
      <c r="G27" s="147" t="s">
        <v>130</v>
      </c>
      <c r="H27" s="12" t="s">
        <v>115</v>
      </c>
      <c r="I27" s="12" t="s">
        <v>112</v>
      </c>
      <c r="J27" s="12" t="s">
        <v>116</v>
      </c>
      <c r="K27" s="12" t="s">
        <v>147</v>
      </c>
      <c r="L27" s="12" t="s">
        <v>165</v>
      </c>
      <c r="M27" s="8" t="s">
        <v>819</v>
      </c>
      <c r="N27" s="12" t="s">
        <v>657</v>
      </c>
      <c r="O27" s="8" t="s">
        <v>658</v>
      </c>
      <c r="P27" s="12">
        <v>9</v>
      </c>
      <c r="Q27" s="232">
        <v>0</v>
      </c>
      <c r="R27" s="232">
        <v>6318869.5800000001</v>
      </c>
      <c r="S27" s="8" t="s">
        <v>158</v>
      </c>
      <c r="T27" s="12" t="s">
        <v>34</v>
      </c>
      <c r="U27" s="6"/>
      <c r="V27" s="8" t="s">
        <v>159</v>
      </c>
      <c r="W27" s="8"/>
      <c r="X27" s="6"/>
      <c r="Y27" s="18"/>
      <c r="Z27" s="21" t="s">
        <v>160</v>
      </c>
      <c r="AB27" s="10" t="str">
        <f t="shared" si="0"/>
        <v>ARRENDAMIENTO SEMINUEVOS</v>
      </c>
      <c r="AC27" s="10" t="str">
        <f t="shared" si="1"/>
        <v>GABRIEL ARZATE JIMENEZ</v>
      </c>
      <c r="AD27" s="10" t="str">
        <f t="shared" si="2"/>
        <v>JAIME SANTOS AYALA</v>
      </c>
      <c r="AE27" s="10" t="str">
        <f t="shared" si="3"/>
        <v>LFC</v>
      </c>
      <c r="AF27" s="149" t="s">
        <v>157</v>
      </c>
      <c r="AG27" s="10">
        <v>1</v>
      </c>
    </row>
    <row r="28" spans="1:33" ht="28.8" x14ac:dyDescent="0.3">
      <c r="A28" s="148" t="s">
        <v>21</v>
      </c>
      <c r="B28" s="148" t="s">
        <v>22</v>
      </c>
      <c r="C28" s="148" t="s">
        <v>161</v>
      </c>
      <c r="D28" s="148" t="s">
        <v>24</v>
      </c>
      <c r="E28" s="146" t="s">
        <v>162</v>
      </c>
      <c r="F28" s="148" t="s">
        <v>38</v>
      </c>
      <c r="G28" s="148" t="s">
        <v>27</v>
      </c>
      <c r="H28" s="12" t="s">
        <v>49</v>
      </c>
      <c r="I28" s="12" t="s">
        <v>163</v>
      </c>
      <c r="J28" s="8" t="s">
        <v>164</v>
      </c>
      <c r="K28" s="12" t="s">
        <v>165</v>
      </c>
      <c r="L28" s="12" t="s">
        <v>147</v>
      </c>
      <c r="M28" s="8" t="s">
        <v>819</v>
      </c>
      <c r="N28" s="12" t="s">
        <v>659</v>
      </c>
      <c r="O28" s="12" t="s">
        <v>660</v>
      </c>
      <c r="P28" s="12">
        <v>24</v>
      </c>
      <c r="Q28" s="13">
        <v>1975000</v>
      </c>
      <c r="R28" s="232">
        <f>Q28*1.4</f>
        <v>2765000</v>
      </c>
      <c r="S28" s="8"/>
      <c r="T28" s="12"/>
      <c r="U28" s="6"/>
      <c r="V28" s="8" t="s">
        <v>166</v>
      </c>
      <c r="W28" s="8" t="s">
        <v>166</v>
      </c>
      <c r="X28" s="6"/>
      <c r="Y28" s="6"/>
      <c r="Z28" s="21" t="s">
        <v>167</v>
      </c>
      <c r="AB28" s="10" t="str">
        <f t="shared" si="0"/>
        <v>ARRENDAMIENTO NUEVOS</v>
      </c>
      <c r="AC28" s="10" t="str">
        <f t="shared" si="1"/>
        <v>GABRIEL ARZATE JIMENEZ</v>
      </c>
      <c r="AD28" s="10" t="str">
        <f t="shared" si="2"/>
        <v>NOE EZAEL ROJAS ZARIÑAN</v>
      </c>
      <c r="AE28" s="10" t="str">
        <f t="shared" si="3"/>
        <v>LFC</v>
      </c>
      <c r="AF28" t="s">
        <v>774</v>
      </c>
      <c r="AG28" s="10">
        <v>1</v>
      </c>
    </row>
    <row r="29" spans="1:33" s="101" customFormat="1" hidden="1" x14ac:dyDescent="0.3">
      <c r="A29" s="151" t="s">
        <v>21</v>
      </c>
      <c r="B29" s="151" t="s">
        <v>22</v>
      </c>
      <c r="C29" s="151" t="s">
        <v>161</v>
      </c>
      <c r="D29" s="151" t="s">
        <v>24</v>
      </c>
      <c r="E29" s="152" t="s">
        <v>168</v>
      </c>
      <c r="F29" s="151" t="s">
        <v>169</v>
      </c>
      <c r="G29" s="151" t="s">
        <v>130</v>
      </c>
      <c r="H29" s="98" t="s">
        <v>49</v>
      </c>
      <c r="I29" s="98" t="s">
        <v>163</v>
      </c>
      <c r="J29" s="96" t="s">
        <v>164</v>
      </c>
      <c r="K29" s="98" t="s">
        <v>165</v>
      </c>
      <c r="L29" s="12" t="s">
        <v>147</v>
      </c>
      <c r="M29" s="8" t="s">
        <v>819</v>
      </c>
      <c r="N29" s="98"/>
      <c r="O29" s="98" t="s">
        <v>170</v>
      </c>
      <c r="P29" s="98"/>
      <c r="Q29" s="229">
        <v>0</v>
      </c>
      <c r="R29" s="229">
        <v>0</v>
      </c>
      <c r="S29" s="96"/>
      <c r="T29" s="98"/>
      <c r="U29" s="28"/>
      <c r="V29" s="96" t="s">
        <v>171</v>
      </c>
      <c r="W29" s="96"/>
      <c r="X29" s="28"/>
      <c r="Y29" s="28"/>
      <c r="Z29" s="112" t="s">
        <v>172</v>
      </c>
      <c r="AA29" s="101" t="s">
        <v>694</v>
      </c>
      <c r="AB29" s="102" t="str">
        <f t="shared" si="0"/>
        <v>ARRENDAMIENTO NUEVOS</v>
      </c>
      <c r="AC29" s="10" t="str">
        <f t="shared" si="1"/>
        <v>GABRIEL ARZATE JIMENEZ</v>
      </c>
      <c r="AD29" s="10" t="str">
        <f t="shared" si="2"/>
        <v>NOE EZAEL ROJAS ZARIÑAN</v>
      </c>
      <c r="AE29" s="10" t="str">
        <f t="shared" si="3"/>
        <v>LFC</v>
      </c>
      <c r="AF29" s="101" t="s">
        <v>168</v>
      </c>
      <c r="AG29" s="101">
        <v>0</v>
      </c>
    </row>
    <row r="30" spans="1:33" ht="43.2" hidden="1" x14ac:dyDescent="0.3">
      <c r="A30" s="148" t="s">
        <v>21</v>
      </c>
      <c r="B30" s="148" t="s">
        <v>22</v>
      </c>
      <c r="C30" s="148" t="s">
        <v>161</v>
      </c>
      <c r="D30" s="148" t="s">
        <v>24</v>
      </c>
      <c r="E30" s="149" t="s">
        <v>168</v>
      </c>
      <c r="F30" s="148" t="s">
        <v>173</v>
      </c>
      <c r="G30" s="145" t="s">
        <v>130</v>
      </c>
      <c r="H30" s="12" t="s">
        <v>174</v>
      </c>
      <c r="I30" s="12" t="s">
        <v>41</v>
      </c>
      <c r="J30" s="12" t="s">
        <v>175</v>
      </c>
      <c r="K30" s="12" t="s">
        <v>176</v>
      </c>
      <c r="L30" s="12" t="s">
        <v>147</v>
      </c>
      <c r="M30" s="8" t="s">
        <v>819</v>
      </c>
      <c r="N30" s="12">
        <v>1</v>
      </c>
      <c r="O30" s="8" t="s">
        <v>164</v>
      </c>
      <c r="P30" s="12">
        <v>12</v>
      </c>
      <c r="Q30" s="13">
        <v>28681000</v>
      </c>
      <c r="R30" s="232">
        <v>2949000000</v>
      </c>
      <c r="S30" s="21" t="s">
        <v>177</v>
      </c>
      <c r="T30" s="12" t="s">
        <v>44</v>
      </c>
      <c r="U30" s="6"/>
      <c r="V30" s="8" t="s">
        <v>178</v>
      </c>
      <c r="W30" s="8"/>
      <c r="X30" s="6"/>
      <c r="Y30" s="6"/>
      <c r="Z30" s="6"/>
      <c r="AB30" s="10" t="str">
        <f t="shared" si="0"/>
        <v>ARRENDAMIENTO NUEVOS</v>
      </c>
      <c r="AC30" s="10" t="str">
        <f t="shared" si="1"/>
        <v>GABRIEL ARZATE JIMENEZ</v>
      </c>
      <c r="AD30" s="10" t="str">
        <f t="shared" si="2"/>
        <v>NOE EZAEL ROJAS ZARIÑAN</v>
      </c>
      <c r="AE30" s="10" t="str">
        <f t="shared" si="3"/>
        <v>LFC</v>
      </c>
      <c r="AF30" t="s">
        <v>168</v>
      </c>
      <c r="AG30" s="10">
        <v>1</v>
      </c>
    </row>
    <row r="31" spans="1:33" ht="28.8" x14ac:dyDescent="0.3">
      <c r="A31" s="148" t="s">
        <v>21</v>
      </c>
      <c r="B31" s="148" t="s">
        <v>22</v>
      </c>
      <c r="C31" s="145" t="s">
        <v>179</v>
      </c>
      <c r="D31" s="148" t="s">
        <v>24</v>
      </c>
      <c r="E31" s="146" t="s">
        <v>180</v>
      </c>
      <c r="F31" s="148" t="s">
        <v>38</v>
      </c>
      <c r="G31" s="145" t="s">
        <v>39</v>
      </c>
      <c r="H31" s="12"/>
      <c r="I31" s="12"/>
      <c r="J31" s="12"/>
      <c r="K31" s="12" t="s">
        <v>147</v>
      </c>
      <c r="L31" s="12" t="s">
        <v>147</v>
      </c>
      <c r="M31" s="8" t="s">
        <v>819</v>
      </c>
      <c r="N31" s="12">
        <v>4</v>
      </c>
      <c r="O31" s="8" t="s">
        <v>181</v>
      </c>
      <c r="P31" s="12">
        <v>30</v>
      </c>
      <c r="Q31" s="13">
        <v>5383600</v>
      </c>
      <c r="R31" s="232">
        <f>89500*4*30</f>
        <v>10740000</v>
      </c>
      <c r="S31" s="21"/>
      <c r="T31" s="12"/>
      <c r="U31" s="6"/>
      <c r="V31" s="8" t="s">
        <v>182</v>
      </c>
      <c r="W31" s="8"/>
      <c r="X31" s="6"/>
      <c r="Y31" s="6"/>
      <c r="Z31" s="21" t="s">
        <v>183</v>
      </c>
      <c r="AB31" s="10" t="str">
        <f t="shared" si="0"/>
        <v>ARRENDAMIENTO NUEVOS</v>
      </c>
      <c r="AC31" s="10" t="str">
        <f t="shared" si="1"/>
        <v>GABRIEL ARZATE JIMENEZ</v>
      </c>
      <c r="AD31" s="10" t="str">
        <f t="shared" si="2"/>
        <v>MONICA HUICOCHEA TREJO</v>
      </c>
      <c r="AE31" s="10" t="str">
        <f t="shared" si="3"/>
        <v>LFC</v>
      </c>
      <c r="AF31" t="s">
        <v>781</v>
      </c>
      <c r="AG31" s="10">
        <v>1</v>
      </c>
    </row>
    <row r="32" spans="1:33" ht="43.2" x14ac:dyDescent="0.3">
      <c r="A32" s="148" t="s">
        <v>21</v>
      </c>
      <c r="B32" s="148" t="s">
        <v>22</v>
      </c>
      <c r="C32" s="145" t="s">
        <v>179</v>
      </c>
      <c r="D32" s="148" t="s">
        <v>24</v>
      </c>
      <c r="E32" s="146" t="s">
        <v>184</v>
      </c>
      <c r="F32" s="148" t="s">
        <v>38</v>
      </c>
      <c r="G32" s="145" t="s">
        <v>39</v>
      </c>
      <c r="H32" s="12" t="s">
        <v>49</v>
      </c>
      <c r="I32" s="12">
        <v>4</v>
      </c>
      <c r="J32" s="8" t="s">
        <v>181</v>
      </c>
      <c r="K32" s="12" t="s">
        <v>147</v>
      </c>
      <c r="L32" s="12" t="s">
        <v>147</v>
      </c>
      <c r="M32" s="8" t="s">
        <v>819</v>
      </c>
      <c r="N32" s="12" t="s">
        <v>661</v>
      </c>
      <c r="O32" s="8" t="s">
        <v>662</v>
      </c>
      <c r="P32" s="12">
        <v>30</v>
      </c>
      <c r="Q32" s="13">
        <v>63477000</v>
      </c>
      <c r="R32" s="232">
        <f>95093984*1.16</f>
        <v>110309021.44</v>
      </c>
      <c r="S32" s="21"/>
      <c r="T32" s="12"/>
      <c r="U32" s="6"/>
      <c r="V32" s="8" t="s">
        <v>185</v>
      </c>
      <c r="W32" s="8" t="s">
        <v>186</v>
      </c>
      <c r="X32" s="6"/>
      <c r="Y32" s="6"/>
      <c r="Z32" s="21" t="s">
        <v>187</v>
      </c>
      <c r="AB32" s="10" t="str">
        <f t="shared" si="0"/>
        <v>ARRENDAMIENTO NUEVOS</v>
      </c>
      <c r="AC32" s="10" t="str">
        <f t="shared" si="1"/>
        <v>GABRIEL ARZATE JIMENEZ</v>
      </c>
      <c r="AD32" s="10" t="str">
        <f t="shared" si="2"/>
        <v>MONICA HUICOCHEA TREJO</v>
      </c>
      <c r="AE32" s="10" t="str">
        <f t="shared" si="3"/>
        <v>LFC</v>
      </c>
      <c r="AF32" s="224" t="s">
        <v>782</v>
      </c>
      <c r="AG32" s="10">
        <v>1</v>
      </c>
    </row>
    <row r="33" spans="1:33" x14ac:dyDescent="0.3">
      <c r="A33" s="148" t="s">
        <v>78</v>
      </c>
      <c r="B33" s="148" t="s">
        <v>22</v>
      </c>
      <c r="C33" s="145" t="s">
        <v>188</v>
      </c>
      <c r="D33" s="148" t="s">
        <v>24</v>
      </c>
      <c r="E33" s="146" t="s">
        <v>189</v>
      </c>
      <c r="F33" s="148" t="s">
        <v>38</v>
      </c>
      <c r="G33" s="145" t="s">
        <v>39</v>
      </c>
      <c r="H33" s="12"/>
      <c r="I33" s="13"/>
      <c r="J33" s="12"/>
      <c r="K33" s="12" t="s">
        <v>147</v>
      </c>
      <c r="L33" s="12" t="s">
        <v>147</v>
      </c>
      <c r="M33" s="8" t="s">
        <v>819</v>
      </c>
      <c r="N33" s="12">
        <v>75</v>
      </c>
      <c r="O33" s="12" t="s">
        <v>190</v>
      </c>
      <c r="P33" s="8" t="s">
        <v>82</v>
      </c>
      <c r="Q33" s="8">
        <v>15431517.85</v>
      </c>
      <c r="R33" s="234">
        <v>0</v>
      </c>
      <c r="S33" s="12" t="s">
        <v>191</v>
      </c>
      <c r="T33" s="8"/>
      <c r="U33" s="12"/>
      <c r="V33" s="11"/>
      <c r="W33" s="12"/>
      <c r="X33" s="8"/>
      <c r="Y33" s="12"/>
      <c r="Z33" s="92"/>
      <c r="AA33" s="12"/>
      <c r="AB33" s="10" t="str">
        <f t="shared" si="0"/>
        <v>VENTA SEMINUEVOS</v>
      </c>
      <c r="AC33" s="10" t="str">
        <f t="shared" si="1"/>
        <v>GABRIEL ARZATE JIMENEZ</v>
      </c>
      <c r="AD33" s="10" t="str">
        <f>IF(C33="Eduardo Lorenzo ","EDUARDO HUMBERTO LORENZO  GONZALEZ",(IF(C33="Aurelio Vargas","AURELIO VARGAS VELÁZQUEZ",(IF(C33="Daniel Arriaga","MARTIN DANIEL ARRIAGA ARIAS",(IF(C33="Daniel Valle","DANIEL ESTEBAN VALLE PATLAN",(IF(C33="Fernando Muñoz","FERNANDO MUÑOZ CORDOBA",(IF(C33="Isaac Cuestas","ISAAC  CUESTAS  ARZATE",(IF(C33="Jaime Santos","JAIME SANTOS AYALA",(IF(C33="Jesús Ruíz","JESUS RUIZ MARTINEZ",(IF(C33="José Gutiérrez ","JOSE FRANCISCO GUTIERREZ PASTRANA",(IF(C33="Monica Huicochea","MONICA HUICOCHEA TREJO",(IF(C33="Noé Rojas","NOE EZAEL ROJAS ZARIÑAN",(IF(C33="Reyna Isabel","REYNA ISABEL CLEMENTE CUSTODIO","NO IDENTIFICADO")))))))))))))))))))))))</f>
        <v>JOSE FRANCISCO GUTIERREZ PASTRANA</v>
      </c>
      <c r="AE33" s="10" t="str">
        <f t="shared" si="3"/>
        <v>LFC</v>
      </c>
      <c r="AF33" s="8" t="s">
        <v>189</v>
      </c>
      <c r="AG33" s="10">
        <v>1</v>
      </c>
    </row>
    <row r="34" spans="1:33" x14ac:dyDescent="0.3">
      <c r="A34" s="148" t="s">
        <v>78</v>
      </c>
      <c r="B34" s="148" t="s">
        <v>22</v>
      </c>
      <c r="C34" s="145" t="s">
        <v>188</v>
      </c>
      <c r="D34" s="148" t="s">
        <v>24</v>
      </c>
      <c r="E34" s="146" t="s">
        <v>189</v>
      </c>
      <c r="F34" s="148" t="s">
        <v>38</v>
      </c>
      <c r="G34" s="145" t="s">
        <v>80</v>
      </c>
      <c r="H34" s="12"/>
      <c r="I34" s="13"/>
      <c r="J34" s="12"/>
      <c r="K34" s="12" t="s">
        <v>147</v>
      </c>
      <c r="L34" s="12" t="s">
        <v>147</v>
      </c>
      <c r="M34" s="8" t="s">
        <v>819</v>
      </c>
      <c r="N34" s="12">
        <v>25</v>
      </c>
      <c r="O34" s="12" t="s">
        <v>190</v>
      </c>
      <c r="P34" s="8" t="s">
        <v>82</v>
      </c>
      <c r="Q34" s="8">
        <v>4221348.5049999999</v>
      </c>
      <c r="R34" s="234">
        <v>0</v>
      </c>
      <c r="S34" s="12" t="s">
        <v>192</v>
      </c>
      <c r="T34" s="8"/>
      <c r="U34" s="12"/>
      <c r="V34" s="11"/>
      <c r="W34" s="12"/>
      <c r="X34" s="8"/>
      <c r="Y34" s="12"/>
      <c r="Z34" s="92"/>
      <c r="AA34" s="12"/>
      <c r="AB34" s="10" t="str">
        <f t="shared" si="0"/>
        <v>VENTA SEMINUEVOS</v>
      </c>
      <c r="AC34" s="10" t="str">
        <f t="shared" si="1"/>
        <v>GABRIEL ARZATE JIMENEZ</v>
      </c>
      <c r="AD34" s="10" t="str">
        <f t="shared" ref="AD34:AD36" si="4">IF(C34="Eduardo Lorenzo ","EDUARDO HUMBERTO LORENZO  GONZALEZ",(IF(C34="Aurelio Vargas","AURELIO VARGAS VELÁZQUEZ",(IF(C34="Daniel Arriaga","MARTIN DANIEL ARRIAGA ARIAS",(IF(C34="Daniel Valle","DANIEL ESTEBAN VALLE PATLAN",(IF(C34="Fernando Muñoz","FERNANDO MUÑOZ CORDOBA",(IF(C34="Isaac Cuestas","ISAAC  CUESTAS  ARZATE",(IF(C34="Jaime Santos","JAIME SANTOS AYALA",(IF(C34="Jesús Ruíz","JESUS RUIZ MARTINEZ",(IF(C34="José Gutiérrez ","JOSE FRANCISCO GUTIERREZ PASTRANA",(IF(C34="Monica Huicochea","MONICA HUICOCHEA TREJO",(IF(C34="Noé Rojas","NOE EZAEL ROJAS ZARIÑAN",(IF(C34="Reyna Isabel","REYNA ISABEL CLEMENTE CUSTODIO","NO IDENTIFICADO")))))))))))))))))))))))</f>
        <v>JOSE FRANCISCO GUTIERREZ PASTRANA</v>
      </c>
      <c r="AE34" s="10" t="str">
        <f t="shared" si="3"/>
        <v>LFC</v>
      </c>
      <c r="AF34" s="8" t="s">
        <v>189</v>
      </c>
      <c r="AG34" s="10">
        <v>1</v>
      </c>
    </row>
    <row r="35" spans="1:33" ht="28.8" x14ac:dyDescent="0.3">
      <c r="A35" s="148" t="s">
        <v>21</v>
      </c>
      <c r="B35" s="148" t="s">
        <v>22</v>
      </c>
      <c r="C35" s="145" t="s">
        <v>188</v>
      </c>
      <c r="D35" s="148" t="s">
        <v>99</v>
      </c>
      <c r="E35" s="146" t="s">
        <v>193</v>
      </c>
      <c r="F35" s="148" t="s">
        <v>38</v>
      </c>
      <c r="G35" s="145" t="s">
        <v>80</v>
      </c>
      <c r="H35" s="12"/>
      <c r="I35" s="13"/>
      <c r="J35" s="12"/>
      <c r="K35" s="12" t="s">
        <v>147</v>
      </c>
      <c r="L35" s="12" t="s">
        <v>147</v>
      </c>
      <c r="M35" s="8" t="s">
        <v>819</v>
      </c>
      <c r="N35" s="12">
        <v>1</v>
      </c>
      <c r="O35" s="12" t="s">
        <v>194</v>
      </c>
      <c r="P35" s="8" t="s">
        <v>82</v>
      </c>
      <c r="Q35" s="8">
        <v>9646559.9999999981</v>
      </c>
      <c r="R35" s="234">
        <v>0</v>
      </c>
      <c r="S35" s="12" t="s">
        <v>195</v>
      </c>
      <c r="T35" s="8"/>
      <c r="U35" s="12"/>
      <c r="V35" s="11"/>
      <c r="W35" s="12"/>
      <c r="X35" s="8"/>
      <c r="Y35" s="12"/>
      <c r="Z35" s="92" t="s">
        <v>196</v>
      </c>
      <c r="AA35" s="12"/>
      <c r="AB35" s="10" t="str">
        <f t="shared" si="0"/>
        <v>ARRENDAMIENTO NUEVOS</v>
      </c>
      <c r="AC35" s="10" t="str">
        <f t="shared" si="1"/>
        <v>GABRIEL ARZATE JIMENEZ</v>
      </c>
      <c r="AD35" s="10" t="str">
        <f t="shared" si="4"/>
        <v>JOSE FRANCISCO GUTIERREZ PASTRANA</v>
      </c>
      <c r="AE35" s="10" t="str">
        <f t="shared" si="3"/>
        <v>LFS</v>
      </c>
      <c r="AF35" s="222" t="s">
        <v>193</v>
      </c>
      <c r="AG35" s="10">
        <v>1</v>
      </c>
    </row>
    <row r="36" spans="1:33" ht="28.8" x14ac:dyDescent="0.3">
      <c r="A36" s="148" t="s">
        <v>21</v>
      </c>
      <c r="B36" s="148" t="s">
        <v>22</v>
      </c>
      <c r="C36" s="145" t="s">
        <v>188</v>
      </c>
      <c r="D36" s="148" t="s">
        <v>24</v>
      </c>
      <c r="E36" s="146" t="s">
        <v>197</v>
      </c>
      <c r="F36" s="148" t="s">
        <v>38</v>
      </c>
      <c r="G36" s="145" t="s">
        <v>80</v>
      </c>
      <c r="H36" s="12"/>
      <c r="I36" s="13"/>
      <c r="J36" s="12"/>
      <c r="K36" s="12" t="s">
        <v>147</v>
      </c>
      <c r="L36" s="12" t="s">
        <v>147</v>
      </c>
      <c r="M36" s="8" t="s">
        <v>819</v>
      </c>
      <c r="N36" s="12" t="s">
        <v>663</v>
      </c>
      <c r="O36" s="12" t="s">
        <v>664</v>
      </c>
      <c r="P36" s="8">
        <v>32</v>
      </c>
      <c r="Q36" s="228">
        <v>0</v>
      </c>
      <c r="R36" s="234">
        <v>0</v>
      </c>
      <c r="S36" s="12" t="s">
        <v>198</v>
      </c>
      <c r="T36" s="8"/>
      <c r="U36" s="12"/>
      <c r="V36" s="11"/>
      <c r="W36" s="12"/>
      <c r="X36" s="8"/>
      <c r="Y36" s="12"/>
      <c r="Z36" s="92" t="s">
        <v>199</v>
      </c>
      <c r="AA36" s="12"/>
      <c r="AB36" s="10" t="str">
        <f t="shared" si="0"/>
        <v>ARRENDAMIENTO NUEVOS</v>
      </c>
      <c r="AC36" s="10" t="str">
        <f t="shared" si="1"/>
        <v>GABRIEL ARZATE JIMENEZ</v>
      </c>
      <c r="AD36" s="10" t="str">
        <f t="shared" si="4"/>
        <v>JOSE FRANCISCO GUTIERREZ PASTRANA</v>
      </c>
      <c r="AE36" s="10" t="str">
        <f t="shared" si="3"/>
        <v>LFC</v>
      </c>
      <c r="AF36" s="8" t="s">
        <v>810</v>
      </c>
      <c r="AG36" s="10">
        <v>1</v>
      </c>
    </row>
    <row r="37" spans="1:33" ht="62.4" x14ac:dyDescent="0.3">
      <c r="A37" s="148" t="s">
        <v>21</v>
      </c>
      <c r="B37" s="148" t="s">
        <v>22</v>
      </c>
      <c r="C37" s="148" t="s">
        <v>200</v>
      </c>
      <c r="D37" s="148" t="s">
        <v>24</v>
      </c>
      <c r="E37" s="153" t="s">
        <v>201</v>
      </c>
      <c r="F37" s="148" t="s">
        <v>38</v>
      </c>
      <c r="G37" s="148" t="s">
        <v>27</v>
      </c>
      <c r="H37" s="12" t="s">
        <v>174</v>
      </c>
      <c r="I37" s="12" t="s">
        <v>200</v>
      </c>
      <c r="J37" s="12" t="s">
        <v>202</v>
      </c>
      <c r="K37" s="12" t="s">
        <v>31</v>
      </c>
      <c r="L37" s="12" t="s">
        <v>63</v>
      </c>
      <c r="M37" s="8" t="s">
        <v>819</v>
      </c>
      <c r="N37" s="14" t="s">
        <v>695</v>
      </c>
      <c r="O37" s="15" t="s">
        <v>696</v>
      </c>
      <c r="P37" s="14">
        <v>36</v>
      </c>
      <c r="Q37" s="122">
        <v>278509120</v>
      </c>
      <c r="R37" s="235">
        <v>575211151.55127025</v>
      </c>
      <c r="S37" s="21" t="s">
        <v>203</v>
      </c>
      <c r="T37" s="12" t="s">
        <v>204</v>
      </c>
      <c r="U37" s="6"/>
      <c r="V37" s="34" t="s">
        <v>205</v>
      </c>
      <c r="W37" s="34" t="s">
        <v>206</v>
      </c>
      <c r="X37" s="6"/>
      <c r="Y37" s="6"/>
      <c r="Z37" s="21" t="s">
        <v>207</v>
      </c>
      <c r="AB37" s="10" t="str">
        <f t="shared" si="0"/>
        <v>ARRENDAMIENTO NUEVOS</v>
      </c>
      <c r="AC37" s="10" t="str">
        <f t="shared" si="1"/>
        <v>GABRIEL ARZATE JIMENEZ</v>
      </c>
      <c r="AD37" s="10" t="str">
        <f t="shared" si="2"/>
        <v>AURELIO VARGAS VELÁZQUEZ</v>
      </c>
      <c r="AE37" s="10" t="str">
        <f t="shared" si="3"/>
        <v>LFC</v>
      </c>
      <c r="AF37" s="224" t="s">
        <v>801</v>
      </c>
      <c r="AG37" s="10">
        <v>1</v>
      </c>
    </row>
    <row r="38" spans="1:33" ht="31.2" x14ac:dyDescent="0.3">
      <c r="A38" s="148" t="s">
        <v>21</v>
      </c>
      <c r="B38" s="148" t="s">
        <v>22</v>
      </c>
      <c r="C38" s="148" t="s">
        <v>200</v>
      </c>
      <c r="D38" s="148" t="s">
        <v>24</v>
      </c>
      <c r="E38" s="153" t="s">
        <v>208</v>
      </c>
      <c r="F38" s="148" t="s">
        <v>38</v>
      </c>
      <c r="G38" s="148" t="s">
        <v>27</v>
      </c>
      <c r="H38" s="12" t="s">
        <v>174</v>
      </c>
      <c r="I38" s="12" t="s">
        <v>200</v>
      </c>
      <c r="J38" s="12" t="s">
        <v>202</v>
      </c>
      <c r="K38" s="12" t="s">
        <v>31</v>
      </c>
      <c r="L38" s="12" t="s">
        <v>63</v>
      </c>
      <c r="M38" s="8" t="s">
        <v>819</v>
      </c>
      <c r="N38" s="14" t="s">
        <v>665</v>
      </c>
      <c r="O38" s="15" t="s">
        <v>666</v>
      </c>
      <c r="P38" s="14">
        <v>36</v>
      </c>
      <c r="Q38" s="16">
        <v>926034786.60000002</v>
      </c>
      <c r="R38" s="236">
        <v>2069292376.5978048</v>
      </c>
      <c r="S38" s="21" t="s">
        <v>203</v>
      </c>
      <c r="T38" s="12" t="s">
        <v>34</v>
      </c>
      <c r="U38" s="6"/>
      <c r="V38" s="8" t="s">
        <v>209</v>
      </c>
      <c r="W38" s="8" t="s">
        <v>210</v>
      </c>
      <c r="X38" s="6"/>
      <c r="Y38" s="6"/>
      <c r="Z38" s="21" t="s">
        <v>211</v>
      </c>
      <c r="AB38" s="10" t="str">
        <f t="shared" si="0"/>
        <v>ARRENDAMIENTO NUEVOS</v>
      </c>
      <c r="AC38" s="10" t="str">
        <f t="shared" si="1"/>
        <v>GABRIEL ARZATE JIMENEZ</v>
      </c>
      <c r="AD38" s="10" t="str">
        <f t="shared" si="2"/>
        <v>AURELIO VARGAS VELÁZQUEZ</v>
      </c>
      <c r="AE38" s="10" t="str">
        <f t="shared" si="3"/>
        <v>LFC</v>
      </c>
      <c r="AF38" t="s">
        <v>208</v>
      </c>
      <c r="AG38" s="10">
        <v>1</v>
      </c>
    </row>
    <row r="39" spans="1:33" ht="93.6" x14ac:dyDescent="0.3">
      <c r="A39" s="148" t="s">
        <v>21</v>
      </c>
      <c r="B39" s="148" t="s">
        <v>22</v>
      </c>
      <c r="C39" s="148" t="s">
        <v>200</v>
      </c>
      <c r="D39" s="148" t="s">
        <v>24</v>
      </c>
      <c r="E39" s="153" t="s">
        <v>212</v>
      </c>
      <c r="F39" s="148" t="s">
        <v>38</v>
      </c>
      <c r="G39" s="148" t="s">
        <v>39</v>
      </c>
      <c r="H39" s="12" t="s">
        <v>174</v>
      </c>
      <c r="I39" s="12" t="s">
        <v>200</v>
      </c>
      <c r="J39" s="12" t="s">
        <v>202</v>
      </c>
      <c r="K39" s="12" t="s">
        <v>31</v>
      </c>
      <c r="L39" s="12" t="s">
        <v>63</v>
      </c>
      <c r="M39" s="8" t="s">
        <v>819</v>
      </c>
      <c r="N39" s="14" t="s">
        <v>667</v>
      </c>
      <c r="O39" s="15" t="s">
        <v>668</v>
      </c>
      <c r="P39" s="14">
        <v>28</v>
      </c>
      <c r="Q39" s="16">
        <v>119402800.00000001</v>
      </c>
      <c r="R39" s="236">
        <v>278638340.63630056</v>
      </c>
      <c r="S39" s="21" t="s">
        <v>213</v>
      </c>
      <c r="T39" s="8" t="s">
        <v>44</v>
      </c>
      <c r="U39" s="6"/>
      <c r="V39" s="8" t="s">
        <v>214</v>
      </c>
      <c r="W39" s="8" t="s">
        <v>215</v>
      </c>
      <c r="X39" s="6"/>
      <c r="Y39" s="6"/>
      <c r="Z39" s="21" t="s">
        <v>216</v>
      </c>
      <c r="AB39" s="10" t="str">
        <f t="shared" si="0"/>
        <v>ARRENDAMIENTO NUEVOS</v>
      </c>
      <c r="AC39" s="10" t="str">
        <f t="shared" si="1"/>
        <v>GABRIEL ARZATE JIMENEZ</v>
      </c>
      <c r="AD39" s="10" t="str">
        <f t="shared" si="2"/>
        <v>AURELIO VARGAS VELÁZQUEZ</v>
      </c>
      <c r="AE39" s="10" t="str">
        <f t="shared" si="3"/>
        <v>LFC</v>
      </c>
      <c r="AF39" s="224" t="s">
        <v>783</v>
      </c>
      <c r="AG39" s="10">
        <v>1</v>
      </c>
    </row>
    <row r="40" spans="1:33" ht="78" x14ac:dyDescent="0.3">
      <c r="A40" s="148" t="s">
        <v>21</v>
      </c>
      <c r="B40" s="148" t="s">
        <v>22</v>
      </c>
      <c r="C40" s="148" t="s">
        <v>200</v>
      </c>
      <c r="D40" s="148" t="s">
        <v>24</v>
      </c>
      <c r="E40" s="153" t="s">
        <v>217</v>
      </c>
      <c r="F40" s="148" t="s">
        <v>38</v>
      </c>
      <c r="G40" s="148" t="s">
        <v>39</v>
      </c>
      <c r="H40" s="12" t="s">
        <v>174</v>
      </c>
      <c r="I40" s="12" t="s">
        <v>200</v>
      </c>
      <c r="J40" s="12" t="s">
        <v>202</v>
      </c>
      <c r="K40" s="12" t="s">
        <v>31</v>
      </c>
      <c r="L40" s="12" t="s">
        <v>63</v>
      </c>
      <c r="M40" s="8" t="s">
        <v>819</v>
      </c>
      <c r="N40" s="14" t="s">
        <v>669</v>
      </c>
      <c r="O40" s="15" t="s">
        <v>670</v>
      </c>
      <c r="P40" s="14">
        <v>28</v>
      </c>
      <c r="Q40" s="16">
        <v>51949000</v>
      </c>
      <c r="R40" s="236">
        <v>91780147.013802081</v>
      </c>
      <c r="S40" s="21" t="s">
        <v>213</v>
      </c>
      <c r="T40" s="12"/>
      <c r="U40" s="6"/>
      <c r="V40" s="8" t="s">
        <v>214</v>
      </c>
      <c r="W40" s="8" t="s">
        <v>215</v>
      </c>
      <c r="X40" s="6"/>
      <c r="Y40" s="6"/>
      <c r="Z40" s="21" t="s">
        <v>218</v>
      </c>
      <c r="AB40" s="10" t="str">
        <f t="shared" si="0"/>
        <v>ARRENDAMIENTO NUEVOS</v>
      </c>
      <c r="AC40" s="10" t="str">
        <f t="shared" si="1"/>
        <v>GABRIEL ARZATE JIMENEZ</v>
      </c>
      <c r="AD40" s="10" t="str">
        <f t="shared" si="2"/>
        <v>AURELIO VARGAS VELÁZQUEZ</v>
      </c>
      <c r="AE40" s="10" t="str">
        <f t="shared" si="3"/>
        <v>LFC</v>
      </c>
      <c r="AF40" t="s">
        <v>775</v>
      </c>
      <c r="AG40" s="10">
        <v>1</v>
      </c>
    </row>
    <row r="41" spans="1:33" ht="202.8" x14ac:dyDescent="0.3">
      <c r="A41" s="148" t="s">
        <v>21</v>
      </c>
      <c r="B41" s="148" t="s">
        <v>22</v>
      </c>
      <c r="C41" s="148" t="s">
        <v>200</v>
      </c>
      <c r="D41" s="148" t="s">
        <v>24</v>
      </c>
      <c r="E41" s="153" t="s">
        <v>219</v>
      </c>
      <c r="F41" s="148" t="s">
        <v>38</v>
      </c>
      <c r="G41" s="148" t="s">
        <v>27</v>
      </c>
      <c r="H41" s="12" t="s">
        <v>174</v>
      </c>
      <c r="I41" s="12" t="s">
        <v>200</v>
      </c>
      <c r="J41" s="12" t="s">
        <v>202</v>
      </c>
      <c r="K41" s="12" t="s">
        <v>31</v>
      </c>
      <c r="L41" s="12" t="s">
        <v>63</v>
      </c>
      <c r="M41" s="8" t="s">
        <v>819</v>
      </c>
      <c r="N41" s="14" t="s">
        <v>697</v>
      </c>
      <c r="O41" s="15" t="s">
        <v>698</v>
      </c>
      <c r="P41" s="14">
        <v>36</v>
      </c>
      <c r="Q41" s="122">
        <v>278126099.87519997</v>
      </c>
      <c r="R41" s="235">
        <v>633307273.82955039</v>
      </c>
      <c r="S41" s="21" t="s">
        <v>203</v>
      </c>
      <c r="T41" s="12" t="s">
        <v>204</v>
      </c>
      <c r="U41" s="6"/>
      <c r="V41" s="8" t="s">
        <v>220</v>
      </c>
      <c r="W41" s="8" t="s">
        <v>221</v>
      </c>
      <c r="X41" s="6"/>
      <c r="Y41" s="6"/>
      <c r="Z41" s="21" t="s">
        <v>222</v>
      </c>
      <c r="AB41" s="10" t="str">
        <f t="shared" si="0"/>
        <v>ARRENDAMIENTO NUEVOS</v>
      </c>
      <c r="AC41" s="10" t="str">
        <f t="shared" si="1"/>
        <v>GABRIEL ARZATE JIMENEZ</v>
      </c>
      <c r="AD41" s="10" t="str">
        <f t="shared" si="2"/>
        <v>AURELIO VARGAS VELÁZQUEZ</v>
      </c>
      <c r="AE41" s="10" t="str">
        <f t="shared" si="3"/>
        <v>LFC</v>
      </c>
      <c r="AF41" t="s">
        <v>219</v>
      </c>
      <c r="AG41" s="10">
        <v>1</v>
      </c>
    </row>
    <row r="42" spans="1:33" ht="109.2" x14ac:dyDescent="0.3">
      <c r="A42" s="148" t="s">
        <v>21</v>
      </c>
      <c r="B42" s="148" t="s">
        <v>22</v>
      </c>
      <c r="C42" s="148" t="s">
        <v>200</v>
      </c>
      <c r="D42" s="148" t="s">
        <v>24</v>
      </c>
      <c r="E42" s="153" t="s">
        <v>223</v>
      </c>
      <c r="F42" s="148" t="s">
        <v>38</v>
      </c>
      <c r="G42" s="148" t="s">
        <v>27</v>
      </c>
      <c r="H42" s="12" t="s">
        <v>174</v>
      </c>
      <c r="I42" s="12" t="s">
        <v>200</v>
      </c>
      <c r="J42" s="12" t="s">
        <v>202</v>
      </c>
      <c r="K42" s="12" t="s">
        <v>31</v>
      </c>
      <c r="L42" s="12" t="s">
        <v>63</v>
      </c>
      <c r="M42" s="8" t="s">
        <v>819</v>
      </c>
      <c r="N42" s="14" t="s">
        <v>672</v>
      </c>
      <c r="O42" s="15" t="s">
        <v>673</v>
      </c>
      <c r="P42" s="14">
        <v>28</v>
      </c>
      <c r="Q42" s="16">
        <v>56243400</v>
      </c>
      <c r="R42" s="236">
        <v>121636209.88263206</v>
      </c>
      <c r="S42" s="21" t="s">
        <v>224</v>
      </c>
      <c r="T42" s="12"/>
      <c r="U42" s="6"/>
      <c r="V42" s="8" t="s">
        <v>225</v>
      </c>
      <c r="W42" s="8" t="s">
        <v>226</v>
      </c>
      <c r="X42" s="6"/>
      <c r="Y42" s="6"/>
      <c r="Z42" s="21" t="s">
        <v>227</v>
      </c>
      <c r="AB42" s="10" t="str">
        <f t="shared" si="0"/>
        <v>ARRENDAMIENTO NUEVOS</v>
      </c>
      <c r="AC42" s="10" t="str">
        <f t="shared" si="1"/>
        <v>GABRIEL ARZATE JIMENEZ</v>
      </c>
      <c r="AD42" s="10" t="str">
        <f t="shared" si="2"/>
        <v>AURELIO VARGAS VELÁZQUEZ</v>
      </c>
      <c r="AE42" s="10" t="str">
        <f t="shared" si="3"/>
        <v>LFC</v>
      </c>
      <c r="AF42" t="s">
        <v>758</v>
      </c>
      <c r="AG42" s="10">
        <v>1</v>
      </c>
    </row>
    <row r="43" spans="1:33" s="101" customFormat="1" ht="124.8" hidden="1" x14ac:dyDescent="0.3">
      <c r="A43" s="151" t="s">
        <v>21</v>
      </c>
      <c r="B43" s="151" t="s">
        <v>22</v>
      </c>
      <c r="C43" s="151" t="s">
        <v>200</v>
      </c>
      <c r="D43" s="151" t="s">
        <v>24</v>
      </c>
      <c r="E43" s="154" t="s">
        <v>228</v>
      </c>
      <c r="F43" s="151" t="s">
        <v>38</v>
      </c>
      <c r="G43" s="151" t="s">
        <v>27</v>
      </c>
      <c r="H43" s="98"/>
      <c r="I43" s="98"/>
      <c r="J43" s="98"/>
      <c r="K43" s="98" t="s">
        <v>31</v>
      </c>
      <c r="L43" s="98"/>
      <c r="M43" s="8" t="s">
        <v>819</v>
      </c>
      <c r="N43" s="119">
        <v>99</v>
      </c>
      <c r="O43" s="120" t="s">
        <v>229</v>
      </c>
      <c r="P43" s="119">
        <v>28</v>
      </c>
      <c r="Q43" s="121">
        <v>26868998</v>
      </c>
      <c r="R43" s="237">
        <v>53329210.389824532</v>
      </c>
      <c r="S43" s="98"/>
      <c r="T43" s="96"/>
      <c r="U43" s="96"/>
      <c r="V43" s="96" t="s">
        <v>225</v>
      </c>
      <c r="W43" s="96" t="s">
        <v>225</v>
      </c>
      <c r="X43" s="28"/>
      <c r="Y43" s="28"/>
      <c r="Z43" s="112" t="s">
        <v>230</v>
      </c>
      <c r="AA43" s="101" t="s">
        <v>671</v>
      </c>
      <c r="AB43" s="102" t="str">
        <f t="shared" si="0"/>
        <v>ARRENDAMIENTO NUEVOS</v>
      </c>
      <c r="AC43" s="10" t="str">
        <f t="shared" si="1"/>
        <v>GABRIEL ARZATE JIMENEZ</v>
      </c>
      <c r="AD43" s="10" t="str">
        <f t="shared" si="2"/>
        <v>AURELIO VARGAS VELÁZQUEZ</v>
      </c>
      <c r="AE43" s="10" t="str">
        <f t="shared" si="3"/>
        <v>LFC</v>
      </c>
      <c r="AG43" s="101">
        <v>0</v>
      </c>
    </row>
    <row r="44" spans="1:33" ht="28.8" x14ac:dyDescent="0.3">
      <c r="A44" s="148" t="s">
        <v>21</v>
      </c>
      <c r="B44" s="148" t="s">
        <v>22</v>
      </c>
      <c r="C44" s="148" t="s">
        <v>200</v>
      </c>
      <c r="D44" s="148" t="s">
        <v>99</v>
      </c>
      <c r="E44" s="155" t="s">
        <v>231</v>
      </c>
      <c r="F44" s="148" t="s">
        <v>38</v>
      </c>
      <c r="G44" s="148" t="s">
        <v>80</v>
      </c>
      <c r="H44" s="12"/>
      <c r="I44" s="12"/>
      <c r="J44" s="12"/>
      <c r="K44" s="12" t="s">
        <v>31</v>
      </c>
      <c r="L44" s="12" t="s">
        <v>63</v>
      </c>
      <c r="M44" s="8" t="s">
        <v>819</v>
      </c>
      <c r="N44" s="12">
        <v>10</v>
      </c>
      <c r="O44" s="15" t="s">
        <v>674</v>
      </c>
      <c r="P44" s="12"/>
      <c r="Q44" s="13">
        <v>29599567.5</v>
      </c>
      <c r="R44" s="232">
        <v>44440127.364028819</v>
      </c>
      <c r="S44" s="12"/>
      <c r="T44" s="8"/>
      <c r="U44" s="8"/>
      <c r="V44" s="8" t="s">
        <v>232</v>
      </c>
      <c r="W44" s="8" t="s">
        <v>233</v>
      </c>
      <c r="X44" s="6"/>
      <c r="Y44" s="6"/>
      <c r="Z44" s="21" t="s">
        <v>234</v>
      </c>
      <c r="AB44" s="10" t="str">
        <f t="shared" si="0"/>
        <v>ARRENDAMIENTO NUEVOS</v>
      </c>
      <c r="AC44" s="10" t="str">
        <f t="shared" si="1"/>
        <v>GABRIEL ARZATE JIMENEZ</v>
      </c>
      <c r="AD44" s="10" t="str">
        <f t="shared" si="2"/>
        <v>AURELIO VARGAS VELÁZQUEZ</v>
      </c>
      <c r="AE44" s="10" t="str">
        <f t="shared" si="3"/>
        <v>LFS</v>
      </c>
      <c r="AF44" s="224" t="s">
        <v>231</v>
      </c>
      <c r="AG44" s="10">
        <v>1</v>
      </c>
    </row>
    <row r="45" spans="1:33" ht="43.2" x14ac:dyDescent="0.3">
      <c r="A45" s="148" t="s">
        <v>21</v>
      </c>
      <c r="B45" s="148" t="s">
        <v>22</v>
      </c>
      <c r="C45" s="148" t="s">
        <v>200</v>
      </c>
      <c r="D45" s="148" t="s">
        <v>99</v>
      </c>
      <c r="E45" s="155" t="s">
        <v>235</v>
      </c>
      <c r="F45" s="148" t="s">
        <v>38</v>
      </c>
      <c r="G45" s="148" t="s">
        <v>27</v>
      </c>
      <c r="H45" s="12" t="s">
        <v>174</v>
      </c>
      <c r="I45" s="12" t="s">
        <v>200</v>
      </c>
      <c r="J45" s="12" t="s">
        <v>202</v>
      </c>
      <c r="K45" s="12" t="s">
        <v>31</v>
      </c>
      <c r="L45" s="12" t="s">
        <v>63</v>
      </c>
      <c r="M45" s="8" t="s">
        <v>819</v>
      </c>
      <c r="N45" s="12" t="s">
        <v>675</v>
      </c>
      <c r="O45" s="21" t="s">
        <v>676</v>
      </c>
      <c r="P45" s="12">
        <v>26</v>
      </c>
      <c r="Q45" s="13">
        <v>24015934.5</v>
      </c>
      <c r="R45" s="232">
        <v>41771209.121701807</v>
      </c>
      <c r="S45" s="21" t="s">
        <v>224</v>
      </c>
      <c r="T45" s="12"/>
      <c r="U45" s="6"/>
      <c r="V45" s="8" t="s">
        <v>236</v>
      </c>
      <c r="W45" s="8" t="s">
        <v>236</v>
      </c>
      <c r="X45" s="6"/>
      <c r="Y45" s="6"/>
      <c r="Z45" s="21" t="s">
        <v>237</v>
      </c>
      <c r="AB45" s="10" t="str">
        <f t="shared" si="0"/>
        <v>ARRENDAMIENTO NUEVOS</v>
      </c>
      <c r="AC45" s="10" t="str">
        <f t="shared" si="1"/>
        <v>GABRIEL ARZATE JIMENEZ</v>
      </c>
      <c r="AD45" s="10" t="str">
        <f t="shared" si="2"/>
        <v>AURELIO VARGAS VELÁZQUEZ</v>
      </c>
      <c r="AE45" s="10" t="str">
        <f t="shared" si="3"/>
        <v>LFS</v>
      </c>
      <c r="AF45" t="s">
        <v>757</v>
      </c>
      <c r="AG45" s="10">
        <v>1</v>
      </c>
    </row>
    <row r="46" spans="1:33" ht="28.8" x14ac:dyDescent="0.3">
      <c r="A46" s="156" t="s">
        <v>69</v>
      </c>
      <c r="B46" s="148" t="s">
        <v>238</v>
      </c>
      <c r="C46" s="157" t="s">
        <v>239</v>
      </c>
      <c r="D46" s="156" t="s">
        <v>24</v>
      </c>
      <c r="E46" s="146" t="s">
        <v>240</v>
      </c>
      <c r="F46" s="150" t="s">
        <v>38</v>
      </c>
      <c r="G46" s="150" t="s">
        <v>39</v>
      </c>
      <c r="H46" s="17" t="s">
        <v>241</v>
      </c>
      <c r="I46" s="6" t="s">
        <v>239</v>
      </c>
      <c r="J46" s="6" t="s">
        <v>116</v>
      </c>
      <c r="K46" s="17" t="s">
        <v>31</v>
      </c>
      <c r="L46" s="6" t="s">
        <v>31</v>
      </c>
      <c r="M46" s="8" t="s">
        <v>819</v>
      </c>
      <c r="N46" s="17" t="s">
        <v>677</v>
      </c>
      <c r="O46" s="8" t="s">
        <v>678</v>
      </c>
      <c r="P46" s="17">
        <v>29</v>
      </c>
      <c r="Q46" s="238">
        <v>0</v>
      </c>
      <c r="R46" s="238">
        <v>21655498.579999998</v>
      </c>
      <c r="S46" s="8" t="s">
        <v>242</v>
      </c>
      <c r="T46" s="17" t="s">
        <v>44</v>
      </c>
      <c r="U46" s="6"/>
      <c r="V46" s="8" t="s">
        <v>243</v>
      </c>
      <c r="W46" s="8" t="s">
        <v>244</v>
      </c>
      <c r="X46" s="6"/>
      <c r="Y46" s="8" t="s">
        <v>245</v>
      </c>
      <c r="Z46" s="21"/>
      <c r="AB46" s="10" t="str">
        <f t="shared" si="0"/>
        <v>ARRENDAMIENTO SEMINUEVOS</v>
      </c>
      <c r="AC46" s="10" t="str">
        <f t="shared" si="1"/>
        <v>NESTOR EVERARDO RODRIGUEZ GARCIA</v>
      </c>
      <c r="AD46" s="10" t="str">
        <f>IF(C46="Eduardo Lorenzo ","EDUARDO HUMBERTO LORENZO  GONZALEZ",(IF(C46="Aurelio Vargas","AURELIO VARGAS VELÁZQUEZ",(IF(C46="Daniel Arriaga","MARTIN DANIEL ARRIAGA ARIAS",(IF(C46="Daniel Valle","DANIEL ESTEBAN VALLE PATLAN",(IF(C46="Fernando Muñoz","FERNANDO MUÑOZ CORDOBA",(IF(C46="Isaac Cuestas","ISAAC  CUESTAS  ARZATE",(IF(C46="Jaime Santos","JAIME SANTOS AYALA",(IF(C46="Jesús Ruíz ","JESUS RUIZ MARTINEZ",(IF(C46="José Gutiérrez","JOSE FRANCISCO GUTIERREZ PASTRANA",(IF(C46="Monica Huicochea","MONICA HUICOCHEA TREJO",(IF(C46="Noé Rojas","NOE EZAEL ROJAS ZARIÑAN",(IF(C46="Reyna Isabel","REYNA ISABEL CLEMENTE CUSTODIO","NO IDENTIFICADO")))))))))))))))))))))))</f>
        <v>JESUS RUIZ MARTINEZ</v>
      </c>
      <c r="AE46" s="10" t="str">
        <f t="shared" si="3"/>
        <v>LFC</v>
      </c>
      <c r="AF46" t="s">
        <v>784</v>
      </c>
      <c r="AG46" s="10">
        <v>1</v>
      </c>
    </row>
    <row r="47" spans="1:33" x14ac:dyDescent="0.3">
      <c r="A47" s="156" t="s">
        <v>69</v>
      </c>
      <c r="B47" s="148" t="s">
        <v>238</v>
      </c>
      <c r="C47" s="156" t="s">
        <v>239</v>
      </c>
      <c r="D47" s="156" t="s">
        <v>24</v>
      </c>
      <c r="E47" s="146" t="s">
        <v>246</v>
      </c>
      <c r="F47" s="150" t="s">
        <v>38</v>
      </c>
      <c r="G47" s="150" t="s">
        <v>39</v>
      </c>
      <c r="H47" s="17" t="s">
        <v>247</v>
      </c>
      <c r="I47" s="6" t="s">
        <v>239</v>
      </c>
      <c r="J47" s="6" t="s">
        <v>202</v>
      </c>
      <c r="K47" s="17" t="s">
        <v>31</v>
      </c>
      <c r="L47" s="6" t="s">
        <v>30</v>
      </c>
      <c r="M47" s="8" t="s">
        <v>819</v>
      </c>
      <c r="N47" s="17">
        <v>5</v>
      </c>
      <c r="O47" s="8" t="s">
        <v>679</v>
      </c>
      <c r="P47" s="17">
        <v>6</v>
      </c>
      <c r="Q47" s="238">
        <v>0</v>
      </c>
      <c r="R47" s="238">
        <v>2610000</v>
      </c>
      <c r="S47" s="8" t="s">
        <v>248</v>
      </c>
      <c r="T47" s="17" t="s">
        <v>44</v>
      </c>
      <c r="U47" s="6"/>
      <c r="V47" s="8" t="s">
        <v>249</v>
      </c>
      <c r="W47" s="8" t="s">
        <v>250</v>
      </c>
      <c r="X47" s="6"/>
      <c r="Y47" s="8" t="s">
        <v>251</v>
      </c>
      <c r="Z47" s="21"/>
      <c r="AB47" s="10" t="str">
        <f t="shared" si="0"/>
        <v>ARRENDAMIENTO SEMINUEVOS</v>
      </c>
      <c r="AC47" s="10" t="str">
        <f t="shared" si="1"/>
        <v>NESTOR EVERARDO RODRIGUEZ GARCIA</v>
      </c>
      <c r="AD47" s="10" t="str">
        <f t="shared" ref="AD47:AD49" si="5">IF(C47="Eduardo Lorenzo ","EDUARDO HUMBERTO LORENZO  GONZALEZ",(IF(C47="Aurelio Vargas","AURELIO VARGAS VELÁZQUEZ",(IF(C47="Daniel Arriaga","MARTIN DANIEL ARRIAGA ARIAS",(IF(C47="Daniel Valle","DANIEL ESTEBAN VALLE PATLAN",(IF(C47="Fernando Muñoz","FERNANDO MUÑOZ CORDOBA",(IF(C47="Isaac Cuestas","ISAAC  CUESTAS  ARZATE",(IF(C47="Jaime Santos","JAIME SANTOS AYALA",(IF(C47="Jesús Ruíz ","JESUS RUIZ MARTINEZ",(IF(C47="José Gutiérrez","JOSE FRANCISCO GUTIERREZ PASTRANA",(IF(C47="Monica Huicochea","MONICA HUICOCHEA TREJO",(IF(C47="Noé Rojas","NOE EZAEL ROJAS ZARIÑAN",(IF(C47="Reyna Isabel","REYNA ISABEL CLEMENTE CUSTODIO","NO IDENTIFICADO")))))))))))))))))))))))</f>
        <v>JESUS RUIZ MARTINEZ</v>
      </c>
      <c r="AE47" s="10" t="str">
        <f t="shared" si="3"/>
        <v>LFC</v>
      </c>
      <c r="AF47" t="s">
        <v>246</v>
      </c>
      <c r="AG47" s="10">
        <v>1</v>
      </c>
    </row>
    <row r="48" spans="1:33" ht="28.8" x14ac:dyDescent="0.3">
      <c r="A48" s="156" t="s">
        <v>21</v>
      </c>
      <c r="B48" s="148" t="s">
        <v>238</v>
      </c>
      <c r="C48" s="156" t="s">
        <v>239</v>
      </c>
      <c r="D48" s="148" t="s">
        <v>24</v>
      </c>
      <c r="E48" s="146" t="s">
        <v>246</v>
      </c>
      <c r="F48" s="145" t="s">
        <v>38</v>
      </c>
      <c r="G48" s="150" t="s">
        <v>39</v>
      </c>
      <c r="H48" s="6" t="s">
        <v>247</v>
      </c>
      <c r="I48" s="6" t="s">
        <v>239</v>
      </c>
      <c r="J48" s="6" t="s">
        <v>202</v>
      </c>
      <c r="K48" s="17" t="s">
        <v>31</v>
      </c>
      <c r="L48" s="6" t="s">
        <v>56</v>
      </c>
      <c r="M48" s="8" t="s">
        <v>819</v>
      </c>
      <c r="N48" s="17">
        <v>10</v>
      </c>
      <c r="O48" s="8" t="s">
        <v>680</v>
      </c>
      <c r="P48" s="17">
        <v>28</v>
      </c>
      <c r="Q48" s="19">
        <v>25210000</v>
      </c>
      <c r="R48" s="238">
        <v>51992009.890000001</v>
      </c>
      <c r="S48" s="21" t="s">
        <v>252</v>
      </c>
      <c r="T48" s="17" t="s">
        <v>44</v>
      </c>
      <c r="U48" s="6"/>
      <c r="V48" s="8" t="s">
        <v>253</v>
      </c>
      <c r="W48" s="8" t="s">
        <v>254</v>
      </c>
      <c r="X48" s="6"/>
      <c r="Y48" s="6" t="s">
        <v>255</v>
      </c>
      <c r="Z48" s="21"/>
      <c r="AB48" s="10" t="str">
        <f t="shared" si="0"/>
        <v>ARRENDAMIENTO NUEVOS</v>
      </c>
      <c r="AC48" s="10" t="str">
        <f t="shared" si="1"/>
        <v>NESTOR EVERARDO RODRIGUEZ GARCIA</v>
      </c>
      <c r="AD48" s="10" t="str">
        <f t="shared" si="5"/>
        <v>JESUS RUIZ MARTINEZ</v>
      </c>
      <c r="AE48" s="10" t="str">
        <f t="shared" si="3"/>
        <v>LFC</v>
      </c>
      <c r="AF48" t="s">
        <v>246</v>
      </c>
      <c r="AG48" s="10">
        <v>1</v>
      </c>
    </row>
    <row r="49" spans="1:33" ht="28.8" x14ac:dyDescent="0.3">
      <c r="A49" s="156" t="s">
        <v>21</v>
      </c>
      <c r="B49" s="148" t="s">
        <v>238</v>
      </c>
      <c r="C49" s="156" t="s">
        <v>239</v>
      </c>
      <c r="D49" s="150" t="s">
        <v>24</v>
      </c>
      <c r="E49" s="149" t="s">
        <v>256</v>
      </c>
      <c r="F49" s="145" t="s">
        <v>38</v>
      </c>
      <c r="G49" s="150" t="s">
        <v>80</v>
      </c>
      <c r="H49" s="6" t="s">
        <v>174</v>
      </c>
      <c r="I49" s="6" t="s">
        <v>239</v>
      </c>
      <c r="J49" s="6" t="s">
        <v>202</v>
      </c>
      <c r="K49" s="17" t="s">
        <v>31</v>
      </c>
      <c r="L49" s="6" t="s">
        <v>42</v>
      </c>
      <c r="M49" s="8" t="s">
        <v>819</v>
      </c>
      <c r="N49" s="12" t="s">
        <v>681</v>
      </c>
      <c r="O49" s="8" t="s">
        <v>682</v>
      </c>
      <c r="P49" s="17">
        <v>36</v>
      </c>
      <c r="Q49" s="19">
        <v>4172650</v>
      </c>
      <c r="R49" s="238">
        <v>7643591.6399999997</v>
      </c>
      <c r="S49" s="21" t="s">
        <v>257</v>
      </c>
      <c r="T49" s="17" t="s">
        <v>44</v>
      </c>
      <c r="U49" s="6"/>
      <c r="V49" s="8" t="s">
        <v>258</v>
      </c>
      <c r="W49" s="8" t="s">
        <v>259</v>
      </c>
      <c r="X49" s="6"/>
      <c r="Y49" s="6"/>
      <c r="Z49" s="21"/>
      <c r="AB49" s="10" t="str">
        <f t="shared" si="0"/>
        <v>ARRENDAMIENTO NUEVOS</v>
      </c>
      <c r="AC49" s="10" t="str">
        <f t="shared" si="1"/>
        <v>NESTOR EVERARDO RODRIGUEZ GARCIA</v>
      </c>
      <c r="AD49" s="10" t="str">
        <f t="shared" si="5"/>
        <v>JESUS RUIZ MARTINEZ</v>
      </c>
      <c r="AE49" s="10" t="str">
        <f t="shared" si="3"/>
        <v>LFC</v>
      </c>
      <c r="AF49" t="s">
        <v>777</v>
      </c>
      <c r="AG49" s="10">
        <v>1</v>
      </c>
    </row>
    <row r="50" spans="1:33" ht="400.8" x14ac:dyDescent="0.3">
      <c r="A50" s="158" t="s">
        <v>21</v>
      </c>
      <c r="B50" s="159" t="s">
        <v>260</v>
      </c>
      <c r="C50" s="159" t="s">
        <v>261</v>
      </c>
      <c r="D50" s="158" t="s">
        <v>262</v>
      </c>
      <c r="E50" s="160" t="s">
        <v>263</v>
      </c>
      <c r="F50" s="145" t="s">
        <v>141</v>
      </c>
      <c r="G50" s="158" t="s">
        <v>39</v>
      </c>
      <c r="H50" s="22" t="s">
        <v>264</v>
      </c>
      <c r="I50" s="22" t="s">
        <v>261</v>
      </c>
      <c r="J50" s="12" t="s">
        <v>202</v>
      </c>
      <c r="K50" s="24" t="s">
        <v>265</v>
      </c>
      <c r="L50" s="25" t="s">
        <v>266</v>
      </c>
      <c r="M50" s="8" t="s">
        <v>819</v>
      </c>
      <c r="N50" s="24" t="s">
        <v>683</v>
      </c>
      <c r="O50" s="33" t="s">
        <v>684</v>
      </c>
      <c r="P50" s="12">
        <v>32</v>
      </c>
      <c r="Q50" s="60">
        <v>112932704</v>
      </c>
      <c r="R50" s="239">
        <v>327146252.54248852</v>
      </c>
      <c r="S50" s="6"/>
      <c r="T50" s="12" t="s">
        <v>44</v>
      </c>
      <c r="U50" s="6"/>
      <c r="V50" s="8" t="s">
        <v>267</v>
      </c>
      <c r="W50" s="8"/>
      <c r="X50" s="6"/>
      <c r="Y50" s="8" t="s">
        <v>268</v>
      </c>
      <c r="Z50" s="6"/>
      <c r="AB50" s="10" t="str">
        <f t="shared" si="0"/>
        <v>ARRENDAMIENTO NUEVOS</v>
      </c>
      <c r="AC50" s="10" t="str">
        <f t="shared" si="1"/>
        <v>GRISELDA  CHIANG SAM GARCIA</v>
      </c>
      <c r="AD50" s="10" t="str">
        <f>IF(C50="Eduardo Lorenzo ","EDUARDO HUMBERTO LORENZO  GONZALEZ",(IF(C50="Aurelio Vargas","AURELIO VARGAS VELÁZQUEZ",(IF(C50="Daniel Arriaga","MARTIN DANIEL ARRIAGA ARIAS",(IF(C50="Daniel Valle","DANIEL ESTEBAN VALLE PATLAN",(IF(C50="Fernando Muñoz ","FERNANDO MUÑOZ CORDOBA",(IF(C50="Isaac Cuestas","ISAAC  CUESTAS  ARZATE",(IF(C50="Jaime Santos","JAIME SANTOS AYALA",(IF(C50="Jesús Ruíz","JESUS RUIZ MARTINEZ",(IF(C50="José Gutiérrez","JOSE FRANCISCO GUTIERREZ PASTRANA",(IF(C50="Monica Huicochea","MONICA HUICOCHEA TREJO",(IF(C50="Noé Rojas","NOE EZAEL ROJAS ZARIÑAN",(IF(C50="Reyna Isabel","REYNA ISABEL CLEMENTE CUSTODIO","NO IDENTIFICADO")))))))))))))))))))))))</f>
        <v>FERNANDO MUÑOZ CORDOBA</v>
      </c>
      <c r="AE50" s="10" t="str">
        <f t="shared" si="3"/>
        <v>LUMO GA</v>
      </c>
      <c r="AF50" t="s">
        <v>785</v>
      </c>
      <c r="AG50" s="10">
        <v>1</v>
      </c>
    </row>
    <row r="51" spans="1:33" ht="28.8" x14ac:dyDescent="0.3">
      <c r="A51" s="159" t="s">
        <v>69</v>
      </c>
      <c r="B51" s="159" t="s">
        <v>260</v>
      </c>
      <c r="C51" s="159" t="s">
        <v>261</v>
      </c>
      <c r="D51" s="158" t="s">
        <v>262</v>
      </c>
      <c r="E51" s="160" t="s">
        <v>263</v>
      </c>
      <c r="F51" s="145" t="s">
        <v>141</v>
      </c>
      <c r="G51" s="158" t="s">
        <v>39</v>
      </c>
      <c r="H51" s="22" t="s">
        <v>264</v>
      </c>
      <c r="I51" s="6" t="s">
        <v>261</v>
      </c>
      <c r="J51" s="17" t="s">
        <v>202</v>
      </c>
      <c r="K51" s="24" t="s">
        <v>269</v>
      </c>
      <c r="L51" s="24" t="s">
        <v>269</v>
      </c>
      <c r="M51" s="8" t="s">
        <v>819</v>
      </c>
      <c r="N51" s="24" t="s">
        <v>685</v>
      </c>
      <c r="O51" s="59" t="s">
        <v>686</v>
      </c>
      <c r="P51" s="6">
        <v>3</v>
      </c>
      <c r="Q51" s="239">
        <v>0</v>
      </c>
      <c r="R51" s="239">
        <v>11668283.762802187</v>
      </c>
      <c r="S51" s="6"/>
      <c r="T51" s="12" t="s">
        <v>75</v>
      </c>
      <c r="U51" s="6"/>
      <c r="V51" s="12" t="s">
        <v>270</v>
      </c>
      <c r="W51" s="12"/>
      <c r="X51" s="6"/>
      <c r="Y51" s="27" t="s">
        <v>271</v>
      </c>
      <c r="Z51" s="6"/>
      <c r="AB51" s="10" t="str">
        <f t="shared" si="0"/>
        <v>ARRENDAMIENTO SEMINUEVOS</v>
      </c>
      <c r="AC51" s="10" t="str">
        <f t="shared" si="1"/>
        <v>GRISELDA  CHIANG SAM GARCIA</v>
      </c>
      <c r="AD51" s="10" t="str">
        <f t="shared" ref="AD51:AD57" si="6">IF(C51="Eduardo Lorenzo ","EDUARDO HUMBERTO LORENZO  GONZALEZ",(IF(C51="Aurelio Vargas","AURELIO VARGAS VELÁZQUEZ",(IF(C51="Daniel Arriaga","MARTIN DANIEL ARRIAGA ARIAS",(IF(C51="Daniel Valle","DANIEL ESTEBAN VALLE PATLAN",(IF(C51="Fernando Muñoz ","FERNANDO MUÑOZ CORDOBA",(IF(C51="Isaac Cuestas","ISAAC  CUESTAS  ARZATE",(IF(C51="Jaime Santos","JAIME SANTOS AYALA",(IF(C51="Jesús Ruíz","JESUS RUIZ MARTINEZ",(IF(C51="José Gutiérrez","JOSE FRANCISCO GUTIERREZ PASTRANA",(IF(C51="Monica Huicochea","MONICA HUICOCHEA TREJO",(IF(C51="Noé Rojas","NOE EZAEL ROJAS ZARIÑAN",(IF(C51="Reyna Isabel","REYNA ISABEL CLEMENTE CUSTODIO","NO IDENTIFICADO")))))))))))))))))))))))</f>
        <v>FERNANDO MUÑOZ CORDOBA</v>
      </c>
      <c r="AE51" s="10" t="str">
        <f t="shared" si="3"/>
        <v>LUMO GA</v>
      </c>
      <c r="AF51" t="s">
        <v>785</v>
      </c>
      <c r="AG51" s="10">
        <v>1</v>
      </c>
    </row>
    <row r="52" spans="1:33" ht="28.8" x14ac:dyDescent="0.3">
      <c r="A52" s="161" t="s">
        <v>272</v>
      </c>
      <c r="B52" s="159" t="s">
        <v>260</v>
      </c>
      <c r="C52" s="161" t="s">
        <v>261</v>
      </c>
      <c r="D52" s="158" t="s">
        <v>24</v>
      </c>
      <c r="E52" s="160" t="s">
        <v>263</v>
      </c>
      <c r="F52" s="145" t="s">
        <v>38</v>
      </c>
      <c r="G52" s="158" t="s">
        <v>39</v>
      </c>
      <c r="H52" s="22" t="s">
        <v>264</v>
      </c>
      <c r="I52" s="30" t="s">
        <v>261</v>
      </c>
      <c r="J52" s="12" t="s">
        <v>202</v>
      </c>
      <c r="K52" s="24" t="s">
        <v>165</v>
      </c>
      <c r="L52" s="25" t="s">
        <v>176</v>
      </c>
      <c r="M52" s="8" t="s">
        <v>819</v>
      </c>
      <c r="N52" s="24">
        <v>93</v>
      </c>
      <c r="O52" s="59" t="s">
        <v>687</v>
      </c>
      <c r="P52" s="12" t="s">
        <v>82</v>
      </c>
      <c r="Q52" s="234">
        <v>0</v>
      </c>
      <c r="R52" s="234">
        <v>0</v>
      </c>
      <c r="S52" s="6"/>
      <c r="T52" s="12" t="s">
        <v>82</v>
      </c>
      <c r="U52" s="6"/>
      <c r="V52" s="18" t="s">
        <v>273</v>
      </c>
      <c r="W52" s="18"/>
      <c r="X52" s="6"/>
      <c r="Y52" s="18" t="s">
        <v>274</v>
      </c>
      <c r="Z52" s="21" t="s">
        <v>275</v>
      </c>
      <c r="AB52" s="10" t="str">
        <f t="shared" si="0"/>
        <v>DONACIÓN</v>
      </c>
      <c r="AC52" s="10" t="str">
        <f t="shared" si="1"/>
        <v>GRISELDA  CHIANG SAM GARCIA</v>
      </c>
      <c r="AD52" s="10" t="str">
        <f t="shared" si="6"/>
        <v>FERNANDO MUÑOZ CORDOBA</v>
      </c>
      <c r="AE52" s="10" t="str">
        <f t="shared" si="3"/>
        <v>LFC</v>
      </c>
      <c r="AF52" t="s">
        <v>785</v>
      </c>
      <c r="AG52" s="10">
        <v>1</v>
      </c>
    </row>
    <row r="53" spans="1:33" ht="55.2" x14ac:dyDescent="0.3">
      <c r="A53" s="159" t="s">
        <v>69</v>
      </c>
      <c r="B53" s="159" t="s">
        <v>260</v>
      </c>
      <c r="C53" s="161" t="s">
        <v>261</v>
      </c>
      <c r="D53" s="158" t="s">
        <v>262</v>
      </c>
      <c r="E53" s="160" t="s">
        <v>276</v>
      </c>
      <c r="F53" s="145" t="s">
        <v>277</v>
      </c>
      <c r="G53" s="158" t="s">
        <v>39</v>
      </c>
      <c r="H53" s="23" t="s">
        <v>264</v>
      </c>
      <c r="I53" s="23" t="s">
        <v>278</v>
      </c>
      <c r="J53" s="23" t="s">
        <v>279</v>
      </c>
      <c r="K53" s="24" t="s">
        <v>269</v>
      </c>
      <c r="L53" s="24" t="s">
        <v>269</v>
      </c>
      <c r="M53" s="8" t="s">
        <v>819</v>
      </c>
      <c r="N53" s="24" t="s">
        <v>688</v>
      </c>
      <c r="O53" s="24" t="s">
        <v>689</v>
      </c>
      <c r="P53" s="24">
        <v>2</v>
      </c>
      <c r="Q53" s="240">
        <v>0</v>
      </c>
      <c r="R53" s="240">
        <v>3017121.94</v>
      </c>
      <c r="S53" s="6"/>
      <c r="T53" s="12" t="s">
        <v>82</v>
      </c>
      <c r="U53" s="6"/>
      <c r="V53" s="30" t="s">
        <v>280</v>
      </c>
      <c r="W53" s="30"/>
      <c r="X53" s="6"/>
      <c r="Y53" s="8" t="s">
        <v>281</v>
      </c>
      <c r="Z53" s="6"/>
      <c r="AB53" s="10" t="str">
        <f t="shared" si="0"/>
        <v>ARRENDAMIENTO SEMINUEVOS</v>
      </c>
      <c r="AC53" s="10" t="str">
        <f t="shared" si="1"/>
        <v>GRISELDA  CHIANG SAM GARCIA</v>
      </c>
      <c r="AD53" s="10" t="str">
        <f t="shared" si="6"/>
        <v>FERNANDO MUÑOZ CORDOBA</v>
      </c>
      <c r="AE53" s="10" t="str">
        <f t="shared" si="3"/>
        <v>LUMO GA</v>
      </c>
      <c r="AF53" t="s">
        <v>276</v>
      </c>
      <c r="AG53" s="10">
        <v>1</v>
      </c>
    </row>
    <row r="54" spans="1:33" ht="27.6" hidden="1" x14ac:dyDescent="0.3">
      <c r="A54" s="158" t="s">
        <v>21</v>
      </c>
      <c r="B54" s="159" t="s">
        <v>260</v>
      </c>
      <c r="C54" s="161" t="s">
        <v>261</v>
      </c>
      <c r="D54" s="158" t="s">
        <v>262</v>
      </c>
      <c r="E54" s="160" t="s">
        <v>276</v>
      </c>
      <c r="F54" s="145" t="s">
        <v>26</v>
      </c>
      <c r="G54" s="158" t="s">
        <v>39</v>
      </c>
      <c r="H54" s="23" t="s">
        <v>264</v>
      </c>
      <c r="I54" s="23" t="s">
        <v>261</v>
      </c>
      <c r="J54" s="23" t="s">
        <v>116</v>
      </c>
      <c r="K54" s="24" t="s">
        <v>265</v>
      </c>
      <c r="L54" s="24" t="s">
        <v>266</v>
      </c>
      <c r="M54" s="8" t="s">
        <v>819</v>
      </c>
      <c r="N54" s="24">
        <v>15</v>
      </c>
      <c r="O54" s="59" t="s">
        <v>282</v>
      </c>
      <c r="P54" s="24">
        <v>32</v>
      </c>
      <c r="Q54" s="52">
        <v>42900000</v>
      </c>
      <c r="R54" s="241">
        <v>87184116.359999999</v>
      </c>
      <c r="S54" s="6"/>
      <c r="T54" s="12" t="s">
        <v>82</v>
      </c>
      <c r="U54" s="6"/>
      <c r="V54" s="8" t="s">
        <v>283</v>
      </c>
      <c r="W54" s="8"/>
      <c r="X54" s="6"/>
      <c r="Y54" s="34" t="s">
        <v>284</v>
      </c>
      <c r="Z54" s="6"/>
      <c r="AB54" s="10" t="str">
        <f t="shared" si="0"/>
        <v>ARRENDAMIENTO NUEVOS</v>
      </c>
      <c r="AC54" s="10" t="str">
        <f t="shared" si="1"/>
        <v>GRISELDA  CHIANG SAM GARCIA</v>
      </c>
      <c r="AD54" s="10" t="str">
        <f t="shared" si="6"/>
        <v>FERNANDO MUÑOZ CORDOBA</v>
      </c>
      <c r="AE54" s="10" t="str">
        <f t="shared" si="3"/>
        <v>LUMO GA</v>
      </c>
      <c r="AF54" t="s">
        <v>276</v>
      </c>
      <c r="AG54" s="10">
        <v>1</v>
      </c>
    </row>
    <row r="55" spans="1:33" ht="43.2" hidden="1" x14ac:dyDescent="0.3">
      <c r="A55" s="158" t="s">
        <v>21</v>
      </c>
      <c r="B55" s="159" t="s">
        <v>260</v>
      </c>
      <c r="C55" s="161" t="s">
        <v>261</v>
      </c>
      <c r="D55" s="158" t="s">
        <v>262</v>
      </c>
      <c r="E55" s="160" t="s">
        <v>285</v>
      </c>
      <c r="F55" s="145" t="s">
        <v>26</v>
      </c>
      <c r="G55" s="158" t="s">
        <v>39</v>
      </c>
      <c r="H55" s="23" t="s">
        <v>264</v>
      </c>
      <c r="I55" s="23" t="s">
        <v>278</v>
      </c>
      <c r="J55" s="23" t="s">
        <v>279</v>
      </c>
      <c r="K55" s="24" t="s">
        <v>286</v>
      </c>
      <c r="L55" s="24" t="s">
        <v>266</v>
      </c>
      <c r="M55" s="8" t="s">
        <v>819</v>
      </c>
      <c r="N55" s="24">
        <v>3</v>
      </c>
      <c r="O55" s="59" t="s">
        <v>699</v>
      </c>
      <c r="P55" s="24">
        <v>34</v>
      </c>
      <c r="Q55" s="52">
        <v>8201000</v>
      </c>
      <c r="R55" s="241">
        <v>16868263.390273381</v>
      </c>
      <c r="S55" s="6"/>
      <c r="T55" s="12" t="s">
        <v>82</v>
      </c>
      <c r="U55" s="6"/>
      <c r="V55" s="18" t="s">
        <v>287</v>
      </c>
      <c r="W55" s="18"/>
      <c r="X55" s="6"/>
      <c r="Y55" s="18" t="s">
        <v>288</v>
      </c>
      <c r="Z55" s="6"/>
      <c r="AB55" s="10" t="str">
        <f t="shared" si="0"/>
        <v>ARRENDAMIENTO NUEVOS</v>
      </c>
      <c r="AC55" s="10" t="str">
        <f t="shared" si="1"/>
        <v>GRISELDA  CHIANG SAM GARCIA</v>
      </c>
      <c r="AD55" s="10" t="str">
        <f t="shared" si="6"/>
        <v>FERNANDO MUÑOZ CORDOBA</v>
      </c>
      <c r="AE55" s="10" t="str">
        <f t="shared" si="3"/>
        <v>LUMO GA</v>
      </c>
      <c r="AF55" t="s">
        <v>285</v>
      </c>
      <c r="AG55" s="10">
        <v>1</v>
      </c>
    </row>
    <row r="56" spans="1:33" ht="55.2" hidden="1" x14ac:dyDescent="0.3">
      <c r="A56" s="161" t="s">
        <v>21</v>
      </c>
      <c r="B56" s="159" t="s">
        <v>260</v>
      </c>
      <c r="C56" s="161" t="s">
        <v>261</v>
      </c>
      <c r="D56" s="158" t="s">
        <v>262</v>
      </c>
      <c r="E56" s="160" t="s">
        <v>289</v>
      </c>
      <c r="F56" s="145" t="s">
        <v>26</v>
      </c>
      <c r="G56" s="161" t="s">
        <v>27</v>
      </c>
      <c r="H56" s="23" t="s">
        <v>290</v>
      </c>
      <c r="I56" s="23" t="s">
        <v>261</v>
      </c>
      <c r="J56" s="23" t="s">
        <v>116</v>
      </c>
      <c r="K56" s="24" t="s">
        <v>286</v>
      </c>
      <c r="L56" s="24" t="s">
        <v>266</v>
      </c>
      <c r="M56" s="8" t="s">
        <v>819</v>
      </c>
      <c r="N56" s="24" t="s">
        <v>700</v>
      </c>
      <c r="O56" s="59" t="s">
        <v>701</v>
      </c>
      <c r="P56" s="12">
        <v>48</v>
      </c>
      <c r="Q56" s="52">
        <v>193516467.62</v>
      </c>
      <c r="R56" s="241">
        <v>333932016.48899269</v>
      </c>
      <c r="S56" s="6"/>
      <c r="T56" s="12" t="s">
        <v>34</v>
      </c>
      <c r="U56" s="6"/>
      <c r="V56" s="6"/>
      <c r="W56" s="6"/>
      <c r="X56" s="12" t="s">
        <v>291</v>
      </c>
      <c r="Y56" s="53" t="s">
        <v>292</v>
      </c>
      <c r="Z56" s="6"/>
      <c r="AB56" s="10" t="str">
        <f t="shared" si="0"/>
        <v>ARRENDAMIENTO NUEVOS</v>
      </c>
      <c r="AC56" s="10" t="str">
        <f t="shared" si="1"/>
        <v>GRISELDA  CHIANG SAM GARCIA</v>
      </c>
      <c r="AD56" s="10" t="str">
        <f t="shared" si="6"/>
        <v>FERNANDO MUÑOZ CORDOBA</v>
      </c>
      <c r="AE56" s="10" t="str">
        <f t="shared" si="3"/>
        <v>LUMO GA</v>
      </c>
      <c r="AF56" t="s">
        <v>761</v>
      </c>
      <c r="AG56" s="10">
        <v>1</v>
      </c>
    </row>
    <row r="57" spans="1:33" ht="151.80000000000001" hidden="1" x14ac:dyDescent="0.3">
      <c r="A57" s="161" t="s">
        <v>21</v>
      </c>
      <c r="B57" s="159" t="s">
        <v>260</v>
      </c>
      <c r="C57" s="161" t="s">
        <v>261</v>
      </c>
      <c r="D57" s="158" t="s">
        <v>262</v>
      </c>
      <c r="E57" s="160" t="s">
        <v>289</v>
      </c>
      <c r="F57" s="145" t="s">
        <v>26</v>
      </c>
      <c r="G57" s="161" t="s">
        <v>27</v>
      </c>
      <c r="H57" s="23" t="s">
        <v>290</v>
      </c>
      <c r="I57" s="23" t="s">
        <v>261</v>
      </c>
      <c r="J57" s="23" t="s">
        <v>116</v>
      </c>
      <c r="K57" s="24" t="s">
        <v>286</v>
      </c>
      <c r="L57" s="24" t="s">
        <v>266</v>
      </c>
      <c r="M57" s="8" t="s">
        <v>819</v>
      </c>
      <c r="N57" s="24" t="s">
        <v>702</v>
      </c>
      <c r="O57" s="59" t="s">
        <v>703</v>
      </c>
      <c r="P57" s="12">
        <v>48</v>
      </c>
      <c r="Q57" s="52">
        <v>383677857.52999997</v>
      </c>
      <c r="R57" s="241">
        <v>659864526.44070721</v>
      </c>
      <c r="S57" s="6"/>
      <c r="T57" s="12" t="s">
        <v>34</v>
      </c>
      <c r="U57" s="6"/>
      <c r="V57" s="6"/>
      <c r="W57" s="6"/>
      <c r="X57" s="12" t="s">
        <v>291</v>
      </c>
      <c r="Y57" s="53" t="s">
        <v>292</v>
      </c>
      <c r="Z57" s="6"/>
      <c r="AB57" s="10" t="str">
        <f t="shared" si="0"/>
        <v>ARRENDAMIENTO NUEVOS</v>
      </c>
      <c r="AC57" s="10" t="str">
        <f t="shared" si="1"/>
        <v>GRISELDA  CHIANG SAM GARCIA</v>
      </c>
      <c r="AD57" s="10" t="str">
        <f t="shared" si="6"/>
        <v>FERNANDO MUÑOZ CORDOBA</v>
      </c>
      <c r="AE57" s="10" t="str">
        <f t="shared" si="3"/>
        <v>LUMO GA</v>
      </c>
      <c r="AF57" t="s">
        <v>761</v>
      </c>
      <c r="AG57" s="10">
        <v>1</v>
      </c>
    </row>
    <row r="58" spans="1:33" s="101" customFormat="1" ht="43.2" hidden="1" x14ac:dyDescent="0.3">
      <c r="A58" s="162" t="s">
        <v>293</v>
      </c>
      <c r="B58" s="162" t="s">
        <v>260</v>
      </c>
      <c r="C58" s="162" t="s">
        <v>294</v>
      </c>
      <c r="D58" s="162" t="s">
        <v>262</v>
      </c>
      <c r="E58" s="163" t="s">
        <v>295</v>
      </c>
      <c r="F58" s="164" t="s">
        <v>277</v>
      </c>
      <c r="G58" s="165" t="s">
        <v>27</v>
      </c>
      <c r="H58" s="95" t="s">
        <v>296</v>
      </c>
      <c r="I58" s="28"/>
      <c r="J58" s="28"/>
      <c r="K58" s="95" t="s">
        <v>286</v>
      </c>
      <c r="L58" s="95" t="s">
        <v>286</v>
      </c>
      <c r="M58" s="8" t="s">
        <v>819</v>
      </c>
      <c r="N58" s="97"/>
      <c r="O58" s="95" t="s">
        <v>297</v>
      </c>
      <c r="P58" s="28"/>
      <c r="Q58" s="242">
        <v>0</v>
      </c>
      <c r="R58" s="242">
        <v>0</v>
      </c>
      <c r="S58" s="28"/>
      <c r="T58" s="98"/>
      <c r="U58" s="28"/>
      <c r="V58" s="99" t="s">
        <v>298</v>
      </c>
      <c r="W58" s="99"/>
      <c r="X58" s="48"/>
      <c r="Y58" s="100" t="s">
        <v>299</v>
      </c>
      <c r="Z58" s="28"/>
      <c r="AA58" s="101" t="s">
        <v>636</v>
      </c>
      <c r="AB58" s="102" t="str">
        <f t="shared" si="0"/>
        <v/>
      </c>
      <c r="AC58" s="10" t="str">
        <f t="shared" si="1"/>
        <v>GRISELDA  CHIANG SAM GARCIA</v>
      </c>
      <c r="AD58" s="10" t="str">
        <f>IF(C58="Eduardo Lorenzo ","EDUARDO HUMBERTO LORENZO  GONZALEZ",(IF(C58="Aurelio Vargas","AURELIO VARGAS VELÁZQUEZ",(IF(C58="Daniel Arriaga","MARTIN DANIEL ARRIAGA ARIAS",(IF(C58="Daniel Valle","DANIEL ESTEBAN VALLE PATLAN",(IF(C58="Fernando Muñoz","FERNANDO MUÑOZ CORDOBA",(IF(C58="Isaac Cuestas","ISAAC  CUESTAS  ARZATE",(IF(C58="Jaime Santos","JAIME SANTOS AYALA",(IF(C58="Jesús Ruíz","JESUS RUIZ MARTINEZ",(IF(C58="José Gutiérrez","JOSE FRANCISCO GUTIERREZ PASTRANA",(IF(C58="Monica Huicochea","MONICA HUICOCHEA TREJO",(IF(C58="Noé Rojas","NOE EZAEL ROJAS ZARIÑAN",(IF(C58="Reyna Isabel ","REYNA ISABEL CLEMENTE CUSTODIO","NO IDENTIFICADO")))))))))))))))))))))))</f>
        <v>REYNA ISABEL CLEMENTE CUSTODIO</v>
      </c>
      <c r="AE58" s="10" t="str">
        <f t="shared" si="3"/>
        <v>LUMO GA</v>
      </c>
      <c r="AF58" s="101" t="s">
        <v>295</v>
      </c>
      <c r="AG58" s="101">
        <v>0</v>
      </c>
    </row>
    <row r="59" spans="1:33" ht="43.2" x14ac:dyDescent="0.3">
      <c r="A59" s="161" t="s">
        <v>300</v>
      </c>
      <c r="B59" s="159" t="s">
        <v>260</v>
      </c>
      <c r="C59" s="161" t="s">
        <v>261</v>
      </c>
      <c r="D59" s="161" t="s">
        <v>301</v>
      </c>
      <c r="E59" s="160" t="s">
        <v>302</v>
      </c>
      <c r="F59" s="145" t="s">
        <v>38</v>
      </c>
      <c r="G59" s="161" t="s">
        <v>27</v>
      </c>
      <c r="H59" s="23" t="s">
        <v>303</v>
      </c>
      <c r="I59" s="23" t="s">
        <v>261</v>
      </c>
      <c r="J59" s="23" t="s">
        <v>116</v>
      </c>
      <c r="K59" s="24" t="s">
        <v>165</v>
      </c>
      <c r="L59" s="24" t="s">
        <v>176</v>
      </c>
      <c r="M59" s="8" t="s">
        <v>819</v>
      </c>
      <c r="N59" s="24">
        <v>50</v>
      </c>
      <c r="O59" s="59" t="s">
        <v>304</v>
      </c>
      <c r="P59" s="12" t="s">
        <v>82</v>
      </c>
      <c r="Q59" s="234">
        <v>0</v>
      </c>
      <c r="R59" s="234">
        <v>0</v>
      </c>
      <c r="S59" s="12" t="s">
        <v>82</v>
      </c>
      <c r="T59" s="12" t="s">
        <v>82</v>
      </c>
      <c r="U59" s="6"/>
      <c r="V59" s="8" t="s">
        <v>305</v>
      </c>
      <c r="W59" s="8"/>
      <c r="X59" s="6"/>
      <c r="Y59" s="18" t="s">
        <v>306</v>
      </c>
      <c r="Z59" s="21"/>
      <c r="AB59" s="10" t="str">
        <f t="shared" si="0"/>
        <v>SEGUROS</v>
      </c>
      <c r="AC59" s="10" t="str">
        <f t="shared" si="1"/>
        <v>GRISELDA  CHIANG SAM GARCIA</v>
      </c>
      <c r="AD59" s="10" t="str">
        <f t="shared" ref="AD59:AD60" si="7">IF(C59="Eduardo Lorenzo ","EDUARDO HUMBERTO LORENZO  GONZALEZ",(IF(C59="Aurelio Vargas","AURELIO VARGAS VELÁZQUEZ",(IF(C59="Daniel Arriaga","MARTIN DANIEL ARRIAGA ARIAS",(IF(C59="Daniel Valle","DANIEL ESTEBAN VALLE PATLAN",(IF(C59="Fernando Muñoz ","FERNANDO MUÑOZ CORDOBA",(IF(C59="Isaac Cuestas","ISAAC  CUESTAS  ARZATE",(IF(C59="Jaime Santos","JAIME SANTOS AYALA",(IF(C59="Jesús Ruíz","JESUS RUIZ MARTINEZ",(IF(C59="José Gutiérrez","JOSE FRANCISCO GUTIERREZ PASTRANA",(IF(C59="Monica Huicochea","MONICA HUICOCHEA TREJO",(IF(C59="Noé Rojas","NOE EZAEL ROJAS ZARIÑAN",(IF(C59="Reyna Isabel","REYNA ISABEL CLEMENTE CUSTODIO","NO IDENTIFICADO")))))))))))))))))))))))</f>
        <v>FERNANDO MUÑOZ CORDOBA</v>
      </c>
      <c r="AE59" s="10" t="str">
        <f t="shared" si="3"/>
        <v>SICUREZZA</v>
      </c>
      <c r="AF59" s="224" t="s">
        <v>776</v>
      </c>
      <c r="AG59" s="10">
        <v>1</v>
      </c>
    </row>
    <row r="60" spans="1:33" ht="27.6" x14ac:dyDescent="0.3">
      <c r="A60" s="161" t="s">
        <v>69</v>
      </c>
      <c r="B60" s="159" t="s">
        <v>260</v>
      </c>
      <c r="C60" s="161" t="s">
        <v>261</v>
      </c>
      <c r="D60" s="161" t="s">
        <v>262</v>
      </c>
      <c r="E60" s="160" t="s">
        <v>307</v>
      </c>
      <c r="F60" s="145" t="s">
        <v>141</v>
      </c>
      <c r="G60" s="161" t="s">
        <v>80</v>
      </c>
      <c r="H60" s="24" t="s">
        <v>264</v>
      </c>
      <c r="I60" s="23" t="s">
        <v>278</v>
      </c>
      <c r="J60" s="23" t="s">
        <v>116</v>
      </c>
      <c r="K60" s="24" t="s">
        <v>266</v>
      </c>
      <c r="L60" s="24" t="s">
        <v>308</v>
      </c>
      <c r="M60" s="8" t="s">
        <v>819</v>
      </c>
      <c r="N60" s="24" t="s">
        <v>704</v>
      </c>
      <c r="O60" s="24" t="s">
        <v>705</v>
      </c>
      <c r="P60" s="6">
        <v>12</v>
      </c>
      <c r="Q60" s="6">
        <v>0</v>
      </c>
      <c r="R60" s="243">
        <v>17227883.16</v>
      </c>
      <c r="S60" s="6"/>
      <c r="T60" s="12" t="s">
        <v>82</v>
      </c>
      <c r="U60" s="6"/>
      <c r="V60" s="18" t="s">
        <v>309</v>
      </c>
      <c r="W60" s="18"/>
      <c r="X60" s="6"/>
      <c r="Y60" s="6" t="s">
        <v>310</v>
      </c>
      <c r="Z60" s="6"/>
      <c r="AB60" s="10" t="str">
        <f t="shared" si="0"/>
        <v>ARRENDAMIENTO SEMINUEVOS</v>
      </c>
      <c r="AC60" s="10" t="str">
        <f t="shared" si="1"/>
        <v>GRISELDA  CHIANG SAM GARCIA</v>
      </c>
      <c r="AD60" s="10" t="str">
        <f t="shared" si="7"/>
        <v>FERNANDO MUÑOZ CORDOBA</v>
      </c>
      <c r="AE60" s="10" t="str">
        <f t="shared" si="3"/>
        <v>LUMO GA</v>
      </c>
      <c r="AF60" t="s">
        <v>307</v>
      </c>
      <c r="AG60" s="10">
        <v>1</v>
      </c>
    </row>
    <row r="61" spans="1:33" ht="72" hidden="1" x14ac:dyDescent="0.3">
      <c r="A61" s="161" t="s">
        <v>21</v>
      </c>
      <c r="B61" s="159" t="s">
        <v>260</v>
      </c>
      <c r="C61" s="161" t="s">
        <v>294</v>
      </c>
      <c r="D61" s="161" t="s">
        <v>262</v>
      </c>
      <c r="E61" s="160" t="s">
        <v>311</v>
      </c>
      <c r="F61" s="145" t="s">
        <v>26</v>
      </c>
      <c r="G61" s="161" t="s">
        <v>27</v>
      </c>
      <c r="H61" s="24" t="s">
        <v>296</v>
      </c>
      <c r="I61" s="6"/>
      <c r="J61" s="6"/>
      <c r="K61" s="24" t="s">
        <v>286</v>
      </c>
      <c r="L61" s="24" t="s">
        <v>266</v>
      </c>
      <c r="M61" s="8" t="s">
        <v>819</v>
      </c>
      <c r="N61" s="24">
        <v>152</v>
      </c>
      <c r="O61" s="59" t="s">
        <v>312</v>
      </c>
      <c r="P61" s="12">
        <v>12</v>
      </c>
      <c r="Q61" s="230">
        <v>0</v>
      </c>
      <c r="R61" s="230">
        <v>0</v>
      </c>
      <c r="S61" s="55"/>
      <c r="T61" s="12" t="s">
        <v>82</v>
      </c>
      <c r="U61" s="6"/>
      <c r="V61" s="30"/>
      <c r="W61" s="30"/>
      <c r="X61" s="12" t="s">
        <v>313</v>
      </c>
      <c r="Y61" s="18" t="s">
        <v>314</v>
      </c>
      <c r="Z61" s="6"/>
      <c r="AB61" s="10" t="str">
        <f t="shared" si="0"/>
        <v>ARRENDAMIENTO NUEVOS</v>
      </c>
      <c r="AC61" s="10" t="str">
        <f t="shared" si="1"/>
        <v>GRISELDA  CHIANG SAM GARCIA</v>
      </c>
      <c r="AD61" s="10" t="str">
        <f t="shared" ref="AD61:AD68" si="8">IF(C61="Eduardo Lorenzo ","EDUARDO HUMBERTO LORENZO  GONZALEZ",(IF(C61="Aurelio Vargas","AURELIO VARGAS VELÁZQUEZ",(IF(C61="Daniel Arriaga","MARTIN DANIEL ARRIAGA ARIAS",(IF(C61="Daniel Valle","DANIEL ESTEBAN VALLE PATLAN",(IF(C61="Fernando Muñoz","FERNANDO MUÑOZ CORDOBA",(IF(C61="Isaac Cuestas","ISAAC  CUESTAS  ARZATE",(IF(C61="Jaime Santos","JAIME SANTOS AYALA",(IF(C61="Jesús Ruíz","JESUS RUIZ MARTINEZ",(IF(C61="José Gutiérrez","JOSE FRANCISCO GUTIERREZ PASTRANA",(IF(C61="Monica Huicochea","MONICA HUICOCHEA TREJO",(IF(C61="Noé Rojas","NOE EZAEL ROJAS ZARIÑAN",(IF(C61="Reyna Isabel ","REYNA ISABEL CLEMENTE CUSTODIO","NO IDENTIFICADO")))))))))))))))))))))))</f>
        <v>REYNA ISABEL CLEMENTE CUSTODIO</v>
      </c>
      <c r="AE61" s="10" t="str">
        <f t="shared" si="3"/>
        <v>LUMO GA</v>
      </c>
      <c r="AF61" s="224" t="s">
        <v>767</v>
      </c>
      <c r="AG61" s="10">
        <v>1</v>
      </c>
    </row>
    <row r="62" spans="1:33" ht="57.6" x14ac:dyDescent="0.3">
      <c r="A62" s="161" t="s">
        <v>300</v>
      </c>
      <c r="B62" s="159" t="s">
        <v>260</v>
      </c>
      <c r="C62" s="161" t="s">
        <v>294</v>
      </c>
      <c r="D62" s="161" t="s">
        <v>262</v>
      </c>
      <c r="E62" s="160" t="s">
        <v>315</v>
      </c>
      <c r="F62" s="145" t="s">
        <v>169</v>
      </c>
      <c r="G62" s="161" t="s">
        <v>39</v>
      </c>
      <c r="H62" s="24" t="s">
        <v>296</v>
      </c>
      <c r="I62" s="6"/>
      <c r="J62" s="6"/>
      <c r="K62" s="24" t="s">
        <v>176</v>
      </c>
      <c r="L62" s="24" t="s">
        <v>176</v>
      </c>
      <c r="M62" s="8" t="s">
        <v>819</v>
      </c>
      <c r="N62" s="24" t="s">
        <v>82</v>
      </c>
      <c r="O62" s="59" t="s">
        <v>316</v>
      </c>
      <c r="P62" s="31" t="s">
        <v>82</v>
      </c>
      <c r="Q62" s="252">
        <v>0</v>
      </c>
      <c r="R62" s="243">
        <v>0</v>
      </c>
      <c r="S62" s="6"/>
      <c r="T62" s="12"/>
      <c r="U62" s="6"/>
      <c r="V62" s="61" t="s">
        <v>317</v>
      </c>
      <c r="W62" s="61"/>
      <c r="X62" s="17"/>
      <c r="Y62" s="6"/>
      <c r="Z62" s="21"/>
      <c r="AB62" s="10" t="str">
        <f t="shared" si="0"/>
        <v>SEGUROS</v>
      </c>
      <c r="AC62" s="10" t="str">
        <f t="shared" si="1"/>
        <v>GRISELDA  CHIANG SAM GARCIA</v>
      </c>
      <c r="AD62" s="10" t="str">
        <f t="shared" si="8"/>
        <v>REYNA ISABEL CLEMENTE CUSTODIO</v>
      </c>
      <c r="AE62" s="10" t="str">
        <f t="shared" si="3"/>
        <v>LUMO GA</v>
      </c>
      <c r="AF62" s="224" t="s">
        <v>786</v>
      </c>
      <c r="AG62" s="10">
        <v>1</v>
      </c>
    </row>
    <row r="63" spans="1:33" ht="28.8" hidden="1" x14ac:dyDescent="0.3">
      <c r="A63" s="161" t="s">
        <v>21</v>
      </c>
      <c r="B63" s="159" t="s">
        <v>260</v>
      </c>
      <c r="C63" s="161" t="s">
        <v>294</v>
      </c>
      <c r="D63" s="161" t="s">
        <v>262</v>
      </c>
      <c r="E63" s="160" t="s">
        <v>318</v>
      </c>
      <c r="F63" s="145" t="s">
        <v>173</v>
      </c>
      <c r="G63" s="161" t="s">
        <v>27</v>
      </c>
      <c r="H63" s="24" t="s">
        <v>296</v>
      </c>
      <c r="I63" s="6"/>
      <c r="J63" s="6"/>
      <c r="K63" s="26" t="s">
        <v>266</v>
      </c>
      <c r="L63" s="24" t="s">
        <v>308</v>
      </c>
      <c r="M63" s="8" t="s">
        <v>819</v>
      </c>
      <c r="N63" s="26">
        <v>2</v>
      </c>
      <c r="O63" s="59" t="s">
        <v>319</v>
      </c>
      <c r="P63" s="39">
        <v>34</v>
      </c>
      <c r="Q63" s="47">
        <v>4162156</v>
      </c>
      <c r="R63" s="230">
        <v>9035748.1999999993</v>
      </c>
      <c r="S63" s="6"/>
      <c r="T63" s="12" t="s">
        <v>44</v>
      </c>
      <c r="U63" s="6"/>
      <c r="V63" s="17"/>
      <c r="W63" s="17"/>
      <c r="X63" s="27" t="s">
        <v>320</v>
      </c>
      <c r="Y63" s="30" t="s">
        <v>321</v>
      </c>
      <c r="Z63" s="6"/>
      <c r="AB63" s="10" t="str">
        <f t="shared" si="0"/>
        <v>ARRENDAMIENTO NUEVOS</v>
      </c>
      <c r="AC63" s="10" t="str">
        <f t="shared" si="1"/>
        <v>GRISELDA  CHIANG SAM GARCIA</v>
      </c>
      <c r="AD63" s="10" t="str">
        <f t="shared" si="8"/>
        <v>REYNA ISABEL CLEMENTE CUSTODIO</v>
      </c>
      <c r="AE63" s="10" t="str">
        <f t="shared" si="3"/>
        <v>LUMO GA</v>
      </c>
      <c r="AF63" s="224" t="s">
        <v>815</v>
      </c>
      <c r="AG63" s="10">
        <v>1</v>
      </c>
    </row>
    <row r="64" spans="1:33" ht="28.8" x14ac:dyDescent="0.3">
      <c r="A64" s="161" t="s">
        <v>300</v>
      </c>
      <c r="B64" s="159" t="s">
        <v>260</v>
      </c>
      <c r="C64" s="161" t="s">
        <v>294</v>
      </c>
      <c r="D64" s="161" t="s">
        <v>262</v>
      </c>
      <c r="E64" s="160" t="s">
        <v>315</v>
      </c>
      <c r="F64" s="145" t="s">
        <v>169</v>
      </c>
      <c r="G64" s="161" t="s">
        <v>39</v>
      </c>
      <c r="H64" s="24" t="s">
        <v>296</v>
      </c>
      <c r="I64" s="24" t="s">
        <v>176</v>
      </c>
      <c r="J64" s="24" t="s">
        <v>176</v>
      </c>
      <c r="K64" s="24" t="s">
        <v>176</v>
      </c>
      <c r="L64" s="24" t="s">
        <v>176</v>
      </c>
      <c r="M64" s="8" t="s">
        <v>819</v>
      </c>
      <c r="N64" s="24" t="s">
        <v>82</v>
      </c>
      <c r="O64" s="59" t="s">
        <v>322</v>
      </c>
      <c r="P64" s="31" t="s">
        <v>82</v>
      </c>
      <c r="Q64" s="230">
        <v>0</v>
      </c>
      <c r="R64" s="230">
        <v>400000</v>
      </c>
      <c r="S64" s="6"/>
      <c r="T64" s="12" t="s">
        <v>44</v>
      </c>
      <c r="U64" s="6"/>
      <c r="V64" s="27" t="s">
        <v>323</v>
      </c>
      <c r="W64" s="27"/>
      <c r="X64" s="27"/>
      <c r="Y64" s="30"/>
      <c r="Z64" s="21"/>
      <c r="AB64" s="10" t="str">
        <f t="shared" si="0"/>
        <v>SEGUROS</v>
      </c>
      <c r="AC64" s="10" t="str">
        <f t="shared" si="1"/>
        <v>GRISELDA  CHIANG SAM GARCIA</v>
      </c>
      <c r="AD64" s="10" t="str">
        <f t="shared" si="8"/>
        <v>REYNA ISABEL CLEMENTE CUSTODIO</v>
      </c>
      <c r="AE64" s="10" t="str">
        <f t="shared" si="3"/>
        <v>LUMO GA</v>
      </c>
      <c r="AF64" s="224" t="s">
        <v>786</v>
      </c>
      <c r="AG64" s="10">
        <v>1</v>
      </c>
    </row>
    <row r="65" spans="1:33" ht="27.6" x14ac:dyDescent="0.3">
      <c r="A65" s="161" t="s">
        <v>21</v>
      </c>
      <c r="B65" s="159" t="s">
        <v>260</v>
      </c>
      <c r="C65" s="161" t="s">
        <v>294</v>
      </c>
      <c r="D65" s="161" t="s">
        <v>262</v>
      </c>
      <c r="E65" s="160" t="s">
        <v>324</v>
      </c>
      <c r="F65" s="145" t="s">
        <v>141</v>
      </c>
      <c r="G65" s="161" t="s">
        <v>27</v>
      </c>
      <c r="H65" s="24" t="s">
        <v>296</v>
      </c>
      <c r="I65" s="6"/>
      <c r="J65" s="6"/>
      <c r="K65" s="24" t="s">
        <v>308</v>
      </c>
      <c r="L65" s="24" t="s">
        <v>165</v>
      </c>
      <c r="M65" s="8" t="s">
        <v>819</v>
      </c>
      <c r="N65" s="24">
        <v>9</v>
      </c>
      <c r="O65" s="59" t="s">
        <v>325</v>
      </c>
      <c r="P65" s="51">
        <v>7</v>
      </c>
      <c r="Q65" s="47">
        <v>4860000</v>
      </c>
      <c r="R65" s="230">
        <v>2013972</v>
      </c>
      <c r="S65" s="55"/>
      <c r="T65" s="12" t="s">
        <v>44</v>
      </c>
      <c r="U65" s="6"/>
      <c r="V65" s="17" t="s">
        <v>326</v>
      </c>
      <c r="W65" s="17"/>
      <c r="X65" s="17"/>
      <c r="Y65" s="6"/>
      <c r="Z65" s="6"/>
      <c r="AB65" s="10" t="str">
        <f t="shared" si="0"/>
        <v>ARRENDAMIENTO NUEVOS</v>
      </c>
      <c r="AC65" s="10" t="str">
        <f t="shared" si="1"/>
        <v>GRISELDA  CHIANG SAM GARCIA</v>
      </c>
      <c r="AD65" s="10" t="str">
        <f t="shared" si="8"/>
        <v>REYNA ISABEL CLEMENTE CUSTODIO</v>
      </c>
      <c r="AE65" s="10" t="str">
        <f t="shared" si="3"/>
        <v>LUMO GA</v>
      </c>
      <c r="AF65" t="s">
        <v>762</v>
      </c>
      <c r="AG65" s="10">
        <v>1</v>
      </c>
    </row>
    <row r="66" spans="1:33" ht="27.6" x14ac:dyDescent="0.3">
      <c r="A66" s="161" t="s">
        <v>21</v>
      </c>
      <c r="B66" s="159" t="s">
        <v>260</v>
      </c>
      <c r="C66" s="161" t="s">
        <v>294</v>
      </c>
      <c r="D66" s="161" t="s">
        <v>262</v>
      </c>
      <c r="E66" s="160" t="s">
        <v>324</v>
      </c>
      <c r="F66" s="145" t="s">
        <v>141</v>
      </c>
      <c r="G66" s="161" t="s">
        <v>27</v>
      </c>
      <c r="H66" s="24" t="s">
        <v>296</v>
      </c>
      <c r="I66" s="6"/>
      <c r="J66" s="6"/>
      <c r="K66" s="24" t="s">
        <v>165</v>
      </c>
      <c r="L66" s="24" t="s">
        <v>327</v>
      </c>
      <c r="M66" s="8" t="s">
        <v>819</v>
      </c>
      <c r="N66" s="24">
        <v>1</v>
      </c>
      <c r="O66" s="59" t="s">
        <v>50</v>
      </c>
      <c r="P66" s="51">
        <v>7</v>
      </c>
      <c r="Q66" s="47">
        <v>4038600</v>
      </c>
      <c r="R66" s="230">
        <f>1221274.9+46779.23</f>
        <v>1268054.1299999999</v>
      </c>
      <c r="S66" s="55"/>
      <c r="T66" s="12" t="s">
        <v>82</v>
      </c>
      <c r="U66" s="6"/>
      <c r="V66" s="8" t="s">
        <v>328</v>
      </c>
      <c r="W66" s="8"/>
      <c r="X66" s="17"/>
      <c r="Y66" s="12" t="s">
        <v>329</v>
      </c>
      <c r="Z66" s="6"/>
      <c r="AB66" s="10" t="str">
        <f t="shared" ref="AB66:AB129" si="9">IF(A66 = "Arrendamiento Vehicular Nuevos", "ARRENDAMIENTO NUEVOS", (IF(A66="Arrendamiento Vehicular Seminuevos ", "ARRENDAMIENTO SEMINUEVOS", (IF(A66="Venta Seminuevos", "VENTA SEMINUEVOS", (IF(A66="Venta Nuevos", "VENTA NUEVOS", (IF(A66="Donación", "DONACIÓN", (IF(A66="Seguros ", "SEGUROS", (IF(A66="Crédito ", "CRÉDITO", "")))))))))))))</f>
        <v>ARRENDAMIENTO NUEVOS</v>
      </c>
      <c r="AC66" s="10" t="str">
        <f t="shared" si="1"/>
        <v>GRISELDA  CHIANG SAM GARCIA</v>
      </c>
      <c r="AD66" s="10" t="str">
        <f t="shared" si="8"/>
        <v>REYNA ISABEL CLEMENTE CUSTODIO</v>
      </c>
      <c r="AE66" s="10" t="str">
        <f t="shared" si="3"/>
        <v>LUMO GA</v>
      </c>
      <c r="AF66" t="s">
        <v>762</v>
      </c>
      <c r="AG66" s="10">
        <v>1</v>
      </c>
    </row>
    <row r="67" spans="1:33" ht="27.6" x14ac:dyDescent="0.3">
      <c r="A67" s="161" t="s">
        <v>21</v>
      </c>
      <c r="B67" s="159" t="s">
        <v>260</v>
      </c>
      <c r="C67" s="161" t="s">
        <v>294</v>
      </c>
      <c r="D67" s="161" t="s">
        <v>262</v>
      </c>
      <c r="E67" s="160" t="s">
        <v>324</v>
      </c>
      <c r="F67" s="145" t="s">
        <v>141</v>
      </c>
      <c r="G67" s="161" t="s">
        <v>27</v>
      </c>
      <c r="H67" s="24" t="s">
        <v>296</v>
      </c>
      <c r="I67" s="6"/>
      <c r="J67" s="6"/>
      <c r="K67" s="24" t="s">
        <v>308</v>
      </c>
      <c r="L67" s="24" t="s">
        <v>327</v>
      </c>
      <c r="M67" s="8" t="s">
        <v>819</v>
      </c>
      <c r="N67" s="24" t="s">
        <v>706</v>
      </c>
      <c r="O67" s="59" t="s">
        <v>707</v>
      </c>
      <c r="P67" s="51">
        <v>7</v>
      </c>
      <c r="Q67" s="47">
        <v>18193000</v>
      </c>
      <c r="R67" s="230">
        <v>6106374.54</v>
      </c>
      <c r="S67" s="55"/>
      <c r="T67" s="12" t="s">
        <v>44</v>
      </c>
      <c r="U67" s="6"/>
      <c r="V67" s="17" t="s">
        <v>326</v>
      </c>
      <c r="W67" s="17"/>
      <c r="X67" s="17"/>
      <c r="Y67" s="6"/>
      <c r="Z67" s="6"/>
      <c r="AB67" s="10" t="str">
        <f t="shared" si="9"/>
        <v>ARRENDAMIENTO NUEVOS</v>
      </c>
      <c r="AC67" s="10" t="str">
        <f t="shared" ref="AC67:AC130" si="10">IF(B67="GA","GABRIEL ARZATE JIMENEZ",(IF(B67="NR","NESTOR EVERARDO RODRIGUEZ GARCIA",(IF(B67="DA","MARTIN DANIEL ARRIAGA ARIAS",(IF(B67="GCH","GRISELDA  CHIANG SAM GARCIA","NO IDENTIFICADO")))))))</f>
        <v>GRISELDA  CHIANG SAM GARCIA</v>
      </c>
      <c r="AD67" s="10" t="str">
        <f t="shared" si="8"/>
        <v>REYNA ISABEL CLEMENTE CUSTODIO</v>
      </c>
      <c r="AE67" s="10" t="str">
        <f t="shared" ref="AE67:AE130" si="11">IF(D67="A&amp;O", "AOC", IF(D67="ARRENDAMEX", "ARRENDAMEX", IF(D67="IAM ", "IAM", IF(D67="LFC", "LFC", IF(D67="LFS ", "LFS", IF(D67="LUMO", "LUMO GA", IF(D67="MAC", "MAC", IF(D67="SICURIKA", "SICUREZZA", IF(D67="SIKURIKA", "SICUREZZA", "NO IDENTIFICADO")))))))))</f>
        <v>LUMO GA</v>
      </c>
      <c r="AF67" t="s">
        <v>762</v>
      </c>
      <c r="AG67" s="10">
        <v>1</v>
      </c>
    </row>
    <row r="68" spans="1:33" ht="27.6" x14ac:dyDescent="0.3">
      <c r="A68" s="161" t="s">
        <v>69</v>
      </c>
      <c r="B68" s="159" t="s">
        <v>260</v>
      </c>
      <c r="C68" s="161" t="s">
        <v>294</v>
      </c>
      <c r="D68" s="161" t="s">
        <v>262</v>
      </c>
      <c r="E68" s="160" t="s">
        <v>330</v>
      </c>
      <c r="F68" s="145" t="s">
        <v>141</v>
      </c>
      <c r="G68" s="161" t="s">
        <v>27</v>
      </c>
      <c r="H68" s="24" t="s">
        <v>296</v>
      </c>
      <c r="I68" s="6"/>
      <c r="J68" s="6"/>
      <c r="K68" s="24" t="s">
        <v>266</v>
      </c>
      <c r="L68" s="24" t="s">
        <v>266</v>
      </c>
      <c r="M68" s="8" t="s">
        <v>819</v>
      </c>
      <c r="N68" s="24">
        <v>4</v>
      </c>
      <c r="O68" s="59" t="s">
        <v>331</v>
      </c>
      <c r="P68" s="28"/>
      <c r="Q68" s="242">
        <v>0</v>
      </c>
      <c r="R68" s="242">
        <v>0</v>
      </c>
      <c r="S68" s="6"/>
      <c r="T68" s="12" t="s">
        <v>82</v>
      </c>
      <c r="U68" s="6"/>
      <c r="V68" s="27" t="s">
        <v>332</v>
      </c>
      <c r="W68" s="27"/>
      <c r="X68" s="17"/>
      <c r="Y68" s="6"/>
      <c r="Z68" s="6"/>
      <c r="AB68" s="10" t="str">
        <f t="shared" si="9"/>
        <v>ARRENDAMIENTO SEMINUEVOS</v>
      </c>
      <c r="AC68" s="10" t="str">
        <f t="shared" si="10"/>
        <v>GRISELDA  CHIANG SAM GARCIA</v>
      </c>
      <c r="AD68" s="10" t="str">
        <f t="shared" si="8"/>
        <v>REYNA ISABEL CLEMENTE CUSTODIO</v>
      </c>
      <c r="AE68" s="10" t="str">
        <f t="shared" si="11"/>
        <v>LUMO GA</v>
      </c>
      <c r="AF68" s="225" t="s">
        <v>764</v>
      </c>
      <c r="AG68" s="10">
        <v>1</v>
      </c>
    </row>
    <row r="69" spans="1:33" s="131" customFormat="1" ht="82.8" x14ac:dyDescent="0.3">
      <c r="A69" s="166" t="s">
        <v>21</v>
      </c>
      <c r="B69" s="166" t="s">
        <v>238</v>
      </c>
      <c r="C69" s="166" t="s">
        <v>333</v>
      </c>
      <c r="D69" s="167" t="s">
        <v>334</v>
      </c>
      <c r="E69" s="168" t="s">
        <v>335</v>
      </c>
      <c r="F69" s="169" t="s">
        <v>277</v>
      </c>
      <c r="G69" s="167" t="s">
        <v>39</v>
      </c>
      <c r="H69" s="124" t="s">
        <v>336</v>
      </c>
      <c r="I69" s="124" t="s">
        <v>333</v>
      </c>
      <c r="J69" s="124" t="s">
        <v>175</v>
      </c>
      <c r="K69" s="124" t="s">
        <v>30</v>
      </c>
      <c r="L69" s="123" t="s">
        <v>30</v>
      </c>
      <c r="M69" s="8" t="s">
        <v>819</v>
      </c>
      <c r="N69" s="124">
        <v>154</v>
      </c>
      <c r="O69" s="126" t="s">
        <v>337</v>
      </c>
      <c r="P69" s="124">
        <v>31</v>
      </c>
      <c r="Q69" s="127">
        <v>140222440</v>
      </c>
      <c r="R69" s="244">
        <v>292118644.20999998</v>
      </c>
      <c r="S69" s="128" t="s">
        <v>338</v>
      </c>
      <c r="T69" s="124" t="s">
        <v>339</v>
      </c>
      <c r="U69" s="129"/>
      <c r="V69" s="130"/>
      <c r="W69" s="130"/>
      <c r="X69" s="129"/>
      <c r="Y69" s="129" t="s">
        <v>340</v>
      </c>
      <c r="Z69" s="129"/>
      <c r="AA69" s="131" t="s">
        <v>715</v>
      </c>
      <c r="AB69" s="132" t="str">
        <f t="shared" si="9"/>
        <v>ARRENDAMIENTO NUEVOS</v>
      </c>
      <c r="AC69" s="10" t="str">
        <f t="shared" si="10"/>
        <v>NESTOR EVERARDO RODRIGUEZ GARCIA</v>
      </c>
      <c r="AD69" s="10" t="str">
        <f t="shared" ref="AD69:AD88" si="12">IF(C69="Eduardo Lorenzo ","EDUARDO HUMBERTO LORENZO  GONZALEZ",(IF(C69="Aurelio Vargas","AURELIO VARGAS VELÁZQUEZ",(IF(C69="Daniel Arriaga","MARTIN DANIEL ARRIAGA ARIAS",(IF(C69="Daniel Valle","DANIEL ESTEBAN VALLE PATLAN",(IF(C69="Fernando Muñoz","FERNANDO MUÑOZ CORDOBA",(IF(C69="Isaac Cuestas","ISAAC  CUESTAS  ARZATE",(IF(C69="Jaime Santos","JAIME SANTOS AYALA",(IF(C69="Jesús Ruíz","JESUS RUIZ MARTINEZ",(IF(C69="José Gutiérrez","JOSE FRANCISCO GUTIERREZ PASTRANA",(IF(C69="Monica Huicochea","MONICA HUICOCHEA TREJO",(IF(C69="Noé Rojas","NOE EZAEL ROJAS ZARIÑAN",(IF(C69="Reyna Isabel","REYNA ISABEL CLEMENTE CUSTODIO","NO IDENTIFICADO")))))))))))))))))))))))</f>
        <v>DANIEL ESTEBAN VALLE PATLAN</v>
      </c>
      <c r="AE69" s="10" t="str">
        <f t="shared" si="11"/>
        <v>MAC</v>
      </c>
      <c r="AF69" s="131" t="s">
        <v>787</v>
      </c>
      <c r="AG69" s="10">
        <v>1</v>
      </c>
    </row>
    <row r="70" spans="1:33" x14ac:dyDescent="0.3">
      <c r="A70" s="161" t="s">
        <v>21</v>
      </c>
      <c r="B70" s="159" t="s">
        <v>238</v>
      </c>
      <c r="C70" s="161" t="s">
        <v>333</v>
      </c>
      <c r="D70" s="148" t="s">
        <v>24</v>
      </c>
      <c r="E70" s="160" t="s">
        <v>341</v>
      </c>
      <c r="F70" s="145" t="s">
        <v>38</v>
      </c>
      <c r="G70" s="148" t="s">
        <v>39</v>
      </c>
      <c r="H70" s="12"/>
      <c r="I70" s="12"/>
      <c r="J70" s="12"/>
      <c r="K70" s="12" t="s">
        <v>136</v>
      </c>
      <c r="L70" s="12" t="s">
        <v>136</v>
      </c>
      <c r="M70" s="8" t="s">
        <v>819</v>
      </c>
      <c r="N70" s="12" t="s">
        <v>708</v>
      </c>
      <c r="O70" s="59" t="s">
        <v>709</v>
      </c>
      <c r="P70" s="12">
        <v>32</v>
      </c>
      <c r="Q70" s="20">
        <v>5253270</v>
      </c>
      <c r="R70" s="232">
        <v>9493234.3552000001</v>
      </c>
      <c r="S70" s="21"/>
      <c r="T70" s="12" t="s">
        <v>339</v>
      </c>
      <c r="U70" s="6"/>
      <c r="V70" s="17"/>
      <c r="W70" s="17" t="s">
        <v>342</v>
      </c>
      <c r="X70" s="6"/>
      <c r="Y70" s="50" t="s">
        <v>343</v>
      </c>
      <c r="Z70" s="21"/>
      <c r="AB70" s="10" t="str">
        <f t="shared" si="9"/>
        <v>ARRENDAMIENTO NUEVOS</v>
      </c>
      <c r="AC70" s="10" t="str">
        <f t="shared" si="10"/>
        <v>NESTOR EVERARDO RODRIGUEZ GARCIA</v>
      </c>
      <c r="AD70" s="10" t="str">
        <f t="shared" si="12"/>
        <v>DANIEL ESTEBAN VALLE PATLAN</v>
      </c>
      <c r="AE70" s="10" t="str">
        <f t="shared" si="11"/>
        <v>LFC</v>
      </c>
      <c r="AF70" t="s">
        <v>788</v>
      </c>
      <c r="AG70" s="10">
        <v>1</v>
      </c>
    </row>
    <row r="71" spans="1:33" ht="27.6" x14ac:dyDescent="0.3">
      <c r="A71" s="161" t="s">
        <v>69</v>
      </c>
      <c r="B71" s="159" t="s">
        <v>238</v>
      </c>
      <c r="C71" s="161" t="s">
        <v>333</v>
      </c>
      <c r="D71" s="148" t="s">
        <v>24</v>
      </c>
      <c r="E71" s="160" t="s">
        <v>341</v>
      </c>
      <c r="F71" s="145" t="s">
        <v>38</v>
      </c>
      <c r="G71" s="150" t="s">
        <v>80</v>
      </c>
      <c r="H71" s="12"/>
      <c r="I71" s="12"/>
      <c r="J71" s="12"/>
      <c r="K71" s="12" t="s">
        <v>136</v>
      </c>
      <c r="L71" s="12" t="s">
        <v>136</v>
      </c>
      <c r="M71" s="8" t="s">
        <v>819</v>
      </c>
      <c r="N71" s="12" t="s">
        <v>710</v>
      </c>
      <c r="O71" s="59" t="s">
        <v>711</v>
      </c>
      <c r="P71" s="12">
        <v>32</v>
      </c>
      <c r="Q71" s="232">
        <v>0</v>
      </c>
      <c r="R71" s="232">
        <v>4613484.1662575491</v>
      </c>
      <c r="S71" s="21"/>
      <c r="T71" s="12" t="s">
        <v>339</v>
      </c>
      <c r="U71" s="6"/>
      <c r="V71" s="17"/>
      <c r="W71" s="17" t="s">
        <v>342</v>
      </c>
      <c r="X71" s="6"/>
      <c r="Y71" s="55" t="s">
        <v>343</v>
      </c>
      <c r="Z71" s="21"/>
      <c r="AB71" s="10" t="str">
        <f t="shared" si="9"/>
        <v>ARRENDAMIENTO SEMINUEVOS</v>
      </c>
      <c r="AC71" s="10" t="str">
        <f t="shared" si="10"/>
        <v>NESTOR EVERARDO RODRIGUEZ GARCIA</v>
      </c>
      <c r="AD71" s="10" t="str">
        <f t="shared" si="12"/>
        <v>DANIEL ESTEBAN VALLE PATLAN</v>
      </c>
      <c r="AE71" s="10" t="str">
        <f t="shared" si="11"/>
        <v>LFC</v>
      </c>
      <c r="AF71" t="s">
        <v>788</v>
      </c>
      <c r="AG71" s="10">
        <v>1</v>
      </c>
    </row>
    <row r="72" spans="1:33" ht="27.6" x14ac:dyDescent="0.3">
      <c r="A72" s="161" t="s">
        <v>69</v>
      </c>
      <c r="B72" s="159" t="s">
        <v>238</v>
      </c>
      <c r="C72" s="161" t="s">
        <v>333</v>
      </c>
      <c r="D72" s="148" t="s">
        <v>24</v>
      </c>
      <c r="E72" s="160" t="s">
        <v>341</v>
      </c>
      <c r="F72" s="145" t="s">
        <v>38</v>
      </c>
      <c r="G72" s="148" t="s">
        <v>39</v>
      </c>
      <c r="H72" s="12"/>
      <c r="I72" s="12"/>
      <c r="J72" s="12"/>
      <c r="K72" s="12" t="s">
        <v>136</v>
      </c>
      <c r="L72" s="12" t="s">
        <v>136</v>
      </c>
      <c r="M72" s="8" t="s">
        <v>819</v>
      </c>
      <c r="N72" s="12">
        <v>18</v>
      </c>
      <c r="O72" s="59" t="s">
        <v>712</v>
      </c>
      <c r="P72" s="12">
        <v>32</v>
      </c>
      <c r="Q72" s="232">
        <v>0</v>
      </c>
      <c r="R72" s="232">
        <v>4613484.1662575491</v>
      </c>
      <c r="S72" s="21"/>
      <c r="T72" s="12" t="s">
        <v>339</v>
      </c>
      <c r="U72" s="6"/>
      <c r="V72" s="17"/>
      <c r="W72" s="17" t="s">
        <v>342</v>
      </c>
      <c r="X72" s="6"/>
      <c r="Y72" s="55"/>
      <c r="Z72" s="21"/>
      <c r="AB72" s="10" t="str">
        <f t="shared" si="9"/>
        <v>ARRENDAMIENTO SEMINUEVOS</v>
      </c>
      <c r="AC72" s="10" t="str">
        <f t="shared" si="10"/>
        <v>NESTOR EVERARDO RODRIGUEZ GARCIA</v>
      </c>
      <c r="AD72" s="10" t="str">
        <f t="shared" si="12"/>
        <v>DANIEL ESTEBAN VALLE PATLAN</v>
      </c>
      <c r="AE72" s="10" t="str">
        <f t="shared" si="11"/>
        <v>LFC</v>
      </c>
      <c r="AF72" t="s">
        <v>788</v>
      </c>
      <c r="AG72" s="10">
        <v>1</v>
      </c>
    </row>
    <row r="73" spans="1:33" x14ac:dyDescent="0.3">
      <c r="A73" s="161" t="s">
        <v>21</v>
      </c>
      <c r="B73" s="159" t="s">
        <v>238</v>
      </c>
      <c r="C73" s="161" t="s">
        <v>333</v>
      </c>
      <c r="D73" s="148" t="s">
        <v>24</v>
      </c>
      <c r="E73" s="160" t="s">
        <v>344</v>
      </c>
      <c r="F73" s="145" t="s">
        <v>38</v>
      </c>
      <c r="G73" s="148" t="s">
        <v>39</v>
      </c>
      <c r="H73" s="12"/>
      <c r="I73" s="12"/>
      <c r="J73" s="12"/>
      <c r="K73" s="12" t="s">
        <v>136</v>
      </c>
      <c r="L73" s="12" t="s">
        <v>136</v>
      </c>
      <c r="M73" s="8" t="s">
        <v>819</v>
      </c>
      <c r="N73" s="12">
        <v>1</v>
      </c>
      <c r="O73" s="59" t="s">
        <v>713</v>
      </c>
      <c r="P73" s="12">
        <v>32</v>
      </c>
      <c r="Q73" s="20">
        <v>306900</v>
      </c>
      <c r="R73" s="232">
        <v>556945.88160000008</v>
      </c>
      <c r="S73" s="21"/>
      <c r="T73" s="12" t="s">
        <v>339</v>
      </c>
      <c r="U73" s="6"/>
      <c r="V73" s="6"/>
      <c r="W73" s="17" t="s">
        <v>342</v>
      </c>
      <c r="X73" s="6"/>
      <c r="Y73" s="50" t="s">
        <v>343</v>
      </c>
      <c r="Z73" s="21"/>
      <c r="AB73" s="10" t="str">
        <f t="shared" si="9"/>
        <v>ARRENDAMIENTO NUEVOS</v>
      </c>
      <c r="AC73" s="10" t="str">
        <f t="shared" si="10"/>
        <v>NESTOR EVERARDO RODRIGUEZ GARCIA</v>
      </c>
      <c r="AD73" s="10" t="str">
        <f t="shared" si="12"/>
        <v>DANIEL ESTEBAN VALLE PATLAN</v>
      </c>
      <c r="AE73" s="10" t="str">
        <f t="shared" si="11"/>
        <v>LFC</v>
      </c>
      <c r="AF73" t="s">
        <v>772</v>
      </c>
      <c r="AG73" s="10">
        <v>1</v>
      </c>
    </row>
    <row r="74" spans="1:33" x14ac:dyDescent="0.3">
      <c r="A74" s="161" t="s">
        <v>21</v>
      </c>
      <c r="B74" s="159" t="s">
        <v>238</v>
      </c>
      <c r="C74" s="161" t="s">
        <v>333</v>
      </c>
      <c r="D74" s="148" t="s">
        <v>24</v>
      </c>
      <c r="E74" s="160" t="s">
        <v>345</v>
      </c>
      <c r="F74" s="145" t="s">
        <v>38</v>
      </c>
      <c r="G74" s="148" t="s">
        <v>39</v>
      </c>
      <c r="H74" s="12"/>
      <c r="I74" s="12"/>
      <c r="J74" s="12"/>
      <c r="K74" s="12" t="s">
        <v>136</v>
      </c>
      <c r="L74" s="12" t="s">
        <v>136</v>
      </c>
      <c r="M74" s="8" t="s">
        <v>819</v>
      </c>
      <c r="N74" s="12">
        <v>2</v>
      </c>
      <c r="O74" s="59" t="s">
        <v>713</v>
      </c>
      <c r="P74" s="12">
        <v>32</v>
      </c>
      <c r="Q74" s="20">
        <v>613800</v>
      </c>
      <c r="R74" s="232">
        <v>1113891.7632000002</v>
      </c>
      <c r="S74" s="21"/>
      <c r="T74" s="12" t="s">
        <v>339</v>
      </c>
      <c r="U74" s="6"/>
      <c r="V74" s="6"/>
      <c r="W74" s="17" t="s">
        <v>342</v>
      </c>
      <c r="X74" s="6"/>
      <c r="Y74" s="50" t="s">
        <v>343</v>
      </c>
      <c r="Z74" s="21"/>
      <c r="AB74" s="10" t="str">
        <f t="shared" si="9"/>
        <v>ARRENDAMIENTO NUEVOS</v>
      </c>
      <c r="AC74" s="10" t="str">
        <f t="shared" si="10"/>
        <v>NESTOR EVERARDO RODRIGUEZ GARCIA</v>
      </c>
      <c r="AD74" s="10" t="str">
        <f t="shared" si="12"/>
        <v>DANIEL ESTEBAN VALLE PATLAN</v>
      </c>
      <c r="AE74" s="10" t="str">
        <f t="shared" si="11"/>
        <v>LFC</v>
      </c>
      <c r="AF74" t="s">
        <v>802</v>
      </c>
      <c r="AG74" s="10">
        <v>1</v>
      </c>
    </row>
    <row r="75" spans="1:33" x14ac:dyDescent="0.3">
      <c r="A75" s="161" t="s">
        <v>21</v>
      </c>
      <c r="B75" s="159" t="s">
        <v>238</v>
      </c>
      <c r="C75" s="161" t="s">
        <v>333</v>
      </c>
      <c r="D75" s="148" t="s">
        <v>24</v>
      </c>
      <c r="E75" s="160" t="s">
        <v>346</v>
      </c>
      <c r="F75" s="145" t="s">
        <v>38</v>
      </c>
      <c r="G75" s="148" t="s">
        <v>39</v>
      </c>
      <c r="H75" s="12"/>
      <c r="I75" s="12"/>
      <c r="J75" s="12"/>
      <c r="K75" s="12" t="s">
        <v>136</v>
      </c>
      <c r="L75" s="12" t="s">
        <v>136</v>
      </c>
      <c r="M75" s="8" t="s">
        <v>819</v>
      </c>
      <c r="N75" s="12">
        <v>1</v>
      </c>
      <c r="O75" s="59" t="s">
        <v>714</v>
      </c>
      <c r="P75" s="12">
        <v>32</v>
      </c>
      <c r="Q75" s="20">
        <v>748900</v>
      </c>
      <c r="R75" s="232">
        <v>1337669.6831999996</v>
      </c>
      <c r="S75" s="21"/>
      <c r="T75" s="12" t="s">
        <v>339</v>
      </c>
      <c r="U75" s="6"/>
      <c r="V75" s="6"/>
      <c r="W75" s="17" t="s">
        <v>342</v>
      </c>
      <c r="X75" s="6"/>
      <c r="Y75" s="50" t="s">
        <v>343</v>
      </c>
      <c r="Z75" s="21"/>
      <c r="AB75" s="10" t="str">
        <f t="shared" si="9"/>
        <v>ARRENDAMIENTO NUEVOS</v>
      </c>
      <c r="AC75" s="10" t="str">
        <f t="shared" si="10"/>
        <v>NESTOR EVERARDO RODRIGUEZ GARCIA</v>
      </c>
      <c r="AD75" s="10" t="str">
        <f t="shared" si="12"/>
        <v>DANIEL ESTEBAN VALLE PATLAN</v>
      </c>
      <c r="AE75" s="10" t="str">
        <f t="shared" si="11"/>
        <v>LFC</v>
      </c>
      <c r="AF75" t="s">
        <v>760</v>
      </c>
      <c r="AG75" s="10">
        <v>1</v>
      </c>
    </row>
    <row r="76" spans="1:33" s="131" customFormat="1" ht="41.4" x14ac:dyDescent="0.3">
      <c r="A76" s="166" t="s">
        <v>21</v>
      </c>
      <c r="B76" s="166" t="s">
        <v>238</v>
      </c>
      <c r="C76" s="166" t="s">
        <v>333</v>
      </c>
      <c r="D76" s="167" t="s">
        <v>24</v>
      </c>
      <c r="E76" s="168" t="s">
        <v>347</v>
      </c>
      <c r="F76" s="169" t="s">
        <v>277</v>
      </c>
      <c r="G76" s="167" t="s">
        <v>39</v>
      </c>
      <c r="H76" s="124" t="s">
        <v>336</v>
      </c>
      <c r="I76" s="124" t="s">
        <v>333</v>
      </c>
      <c r="J76" s="124" t="s">
        <v>175</v>
      </c>
      <c r="K76" s="124" t="s">
        <v>30</v>
      </c>
      <c r="L76" s="123" t="s">
        <v>30</v>
      </c>
      <c r="M76" s="8" t="s">
        <v>819</v>
      </c>
      <c r="N76" s="124">
        <v>73</v>
      </c>
      <c r="O76" s="126" t="s">
        <v>348</v>
      </c>
      <c r="P76" s="124">
        <v>33</v>
      </c>
      <c r="Q76" s="133">
        <v>99317334.390000001</v>
      </c>
      <c r="R76" s="244">
        <v>219153230.89799994</v>
      </c>
      <c r="S76" s="128" t="s">
        <v>349</v>
      </c>
      <c r="T76" s="124" t="s">
        <v>339</v>
      </c>
      <c r="U76" s="129"/>
      <c r="V76" s="129"/>
      <c r="W76" s="129"/>
      <c r="X76" s="129"/>
      <c r="Y76" s="129" t="s">
        <v>340</v>
      </c>
      <c r="Z76" s="129"/>
      <c r="AA76" s="131" t="s">
        <v>715</v>
      </c>
      <c r="AB76" s="132" t="str">
        <f t="shared" si="9"/>
        <v>ARRENDAMIENTO NUEVOS</v>
      </c>
      <c r="AC76" s="10" t="str">
        <f t="shared" si="10"/>
        <v>NESTOR EVERARDO RODRIGUEZ GARCIA</v>
      </c>
      <c r="AD76" s="10" t="str">
        <f t="shared" si="12"/>
        <v>DANIEL ESTEBAN VALLE PATLAN</v>
      </c>
      <c r="AE76" s="10" t="str">
        <f t="shared" si="11"/>
        <v>LFC</v>
      </c>
      <c r="AF76" s="131" t="s">
        <v>789</v>
      </c>
      <c r="AG76" s="10">
        <v>1</v>
      </c>
    </row>
    <row r="77" spans="1:33" s="131" customFormat="1" ht="96.6" x14ac:dyDescent="0.3">
      <c r="A77" s="166" t="s">
        <v>21</v>
      </c>
      <c r="B77" s="166" t="s">
        <v>238</v>
      </c>
      <c r="C77" s="166" t="s">
        <v>333</v>
      </c>
      <c r="D77" s="167" t="s">
        <v>350</v>
      </c>
      <c r="E77" s="168" t="s">
        <v>351</v>
      </c>
      <c r="F77" s="169" t="s">
        <v>38</v>
      </c>
      <c r="G77" s="167" t="s">
        <v>39</v>
      </c>
      <c r="H77" s="124" t="s">
        <v>336</v>
      </c>
      <c r="I77" s="124" t="s">
        <v>333</v>
      </c>
      <c r="J77" s="124" t="s">
        <v>175</v>
      </c>
      <c r="K77" s="124" t="s">
        <v>31</v>
      </c>
      <c r="L77" s="123" t="s">
        <v>42</v>
      </c>
      <c r="M77" s="8" t="s">
        <v>819</v>
      </c>
      <c r="N77" s="124">
        <v>14</v>
      </c>
      <c r="O77" s="126" t="s">
        <v>352</v>
      </c>
      <c r="P77" s="124">
        <v>30</v>
      </c>
      <c r="Q77" s="133">
        <v>34056157</v>
      </c>
      <c r="R77" s="244">
        <v>73055345.958300039</v>
      </c>
      <c r="S77" s="128" t="s">
        <v>353</v>
      </c>
      <c r="T77" s="124" t="s">
        <v>339</v>
      </c>
      <c r="U77" s="129"/>
      <c r="V77" s="129"/>
      <c r="W77" s="126" t="s">
        <v>342</v>
      </c>
      <c r="X77" s="129"/>
      <c r="Y77" s="129" t="s">
        <v>354</v>
      </c>
      <c r="Z77" s="128"/>
      <c r="AA77" s="131" t="s">
        <v>715</v>
      </c>
      <c r="AB77" s="132" t="str">
        <f t="shared" si="9"/>
        <v>ARRENDAMIENTO NUEVOS</v>
      </c>
      <c r="AC77" s="10" t="str">
        <f t="shared" si="10"/>
        <v>NESTOR EVERARDO RODRIGUEZ GARCIA</v>
      </c>
      <c r="AD77" s="10" t="str">
        <f t="shared" si="12"/>
        <v>DANIEL ESTEBAN VALLE PATLAN</v>
      </c>
      <c r="AE77" s="10" t="str">
        <f t="shared" si="11"/>
        <v>ARRENDAMEX</v>
      </c>
      <c r="AF77" s="131" t="s">
        <v>577</v>
      </c>
      <c r="AG77" s="10">
        <v>1</v>
      </c>
    </row>
    <row r="78" spans="1:33" ht="28.8" x14ac:dyDescent="0.3">
      <c r="A78" s="161" t="s">
        <v>21</v>
      </c>
      <c r="B78" s="159" t="s">
        <v>238</v>
      </c>
      <c r="C78" s="161" t="s">
        <v>333</v>
      </c>
      <c r="D78" s="148" t="s">
        <v>24</v>
      </c>
      <c r="E78" s="160" t="s">
        <v>355</v>
      </c>
      <c r="F78" s="145" t="s">
        <v>38</v>
      </c>
      <c r="G78" s="148" t="s">
        <v>39</v>
      </c>
      <c r="H78" s="12" t="s">
        <v>356</v>
      </c>
      <c r="I78" s="12" t="s">
        <v>333</v>
      </c>
      <c r="J78" s="12" t="s">
        <v>357</v>
      </c>
      <c r="K78" s="12" t="s">
        <v>30</v>
      </c>
      <c r="L78" s="24" t="s">
        <v>63</v>
      </c>
      <c r="M78" s="8" t="s">
        <v>819</v>
      </c>
      <c r="N78" s="12" t="s">
        <v>716</v>
      </c>
      <c r="O78" s="59" t="s">
        <v>717</v>
      </c>
      <c r="P78" s="12">
        <v>36</v>
      </c>
      <c r="Q78" s="13">
        <v>15379336.789999999</v>
      </c>
      <c r="R78" s="232">
        <v>35450490.07</v>
      </c>
      <c r="S78" s="21" t="s">
        <v>358</v>
      </c>
      <c r="T78" s="12" t="s">
        <v>339</v>
      </c>
      <c r="U78" s="6"/>
      <c r="V78" s="57"/>
      <c r="W78" s="59" t="s">
        <v>359</v>
      </c>
      <c r="X78" s="6"/>
      <c r="Y78" s="18" t="s">
        <v>360</v>
      </c>
      <c r="Z78" s="21"/>
      <c r="AB78" s="10" t="str">
        <f t="shared" si="9"/>
        <v>ARRENDAMIENTO NUEVOS</v>
      </c>
      <c r="AC78" s="10" t="str">
        <f t="shared" si="10"/>
        <v>NESTOR EVERARDO RODRIGUEZ GARCIA</v>
      </c>
      <c r="AD78" s="10" t="str">
        <f t="shared" si="12"/>
        <v>DANIEL ESTEBAN VALLE PATLAN</v>
      </c>
      <c r="AE78" s="10" t="str">
        <f t="shared" si="11"/>
        <v>LFC</v>
      </c>
      <c r="AF78" t="s">
        <v>811</v>
      </c>
      <c r="AG78" s="10">
        <v>1</v>
      </c>
    </row>
    <row r="79" spans="1:33" ht="27.6" x14ac:dyDescent="0.3">
      <c r="A79" s="161" t="s">
        <v>300</v>
      </c>
      <c r="B79" s="159" t="s">
        <v>238</v>
      </c>
      <c r="C79" s="161" t="s">
        <v>333</v>
      </c>
      <c r="D79" s="148" t="s">
        <v>301</v>
      </c>
      <c r="E79" s="160" t="s">
        <v>361</v>
      </c>
      <c r="F79" s="145" t="s">
        <v>38</v>
      </c>
      <c r="G79" s="148" t="s">
        <v>80</v>
      </c>
      <c r="H79" s="12" t="s">
        <v>356</v>
      </c>
      <c r="I79" s="12" t="s">
        <v>333</v>
      </c>
      <c r="J79" s="12" t="s">
        <v>357</v>
      </c>
      <c r="K79" s="12" t="s">
        <v>30</v>
      </c>
      <c r="L79" s="24" t="s">
        <v>30</v>
      </c>
      <c r="M79" s="8" t="s">
        <v>819</v>
      </c>
      <c r="N79" s="12">
        <v>1</v>
      </c>
      <c r="O79" s="59" t="s">
        <v>362</v>
      </c>
      <c r="P79" s="12">
        <v>12</v>
      </c>
      <c r="Q79" s="232">
        <v>0</v>
      </c>
      <c r="R79" s="232">
        <v>2214809</v>
      </c>
      <c r="S79" s="8" t="s">
        <v>363</v>
      </c>
      <c r="T79" s="12" t="s">
        <v>339</v>
      </c>
      <c r="U79" s="6"/>
      <c r="V79" s="6"/>
      <c r="W79" s="59" t="s">
        <v>364</v>
      </c>
      <c r="X79" s="6"/>
      <c r="Y79" s="6" t="s">
        <v>365</v>
      </c>
      <c r="Z79" s="21"/>
      <c r="AB79" s="10" t="str">
        <f t="shared" si="9"/>
        <v>SEGUROS</v>
      </c>
      <c r="AC79" s="10" t="str">
        <f t="shared" si="10"/>
        <v>NESTOR EVERARDO RODRIGUEZ GARCIA</v>
      </c>
      <c r="AD79" s="10" t="str">
        <f t="shared" si="12"/>
        <v>DANIEL ESTEBAN VALLE PATLAN</v>
      </c>
      <c r="AE79" s="10" t="str">
        <f t="shared" si="11"/>
        <v>SICUREZZA</v>
      </c>
      <c r="AF79" s="224" t="s">
        <v>816</v>
      </c>
      <c r="AG79" s="10">
        <v>1</v>
      </c>
    </row>
    <row r="80" spans="1:33" s="131" customFormat="1" ht="28.8" x14ac:dyDescent="0.3">
      <c r="A80" s="166" t="s">
        <v>69</v>
      </c>
      <c r="B80" s="166" t="s">
        <v>238</v>
      </c>
      <c r="C80" s="166" t="s">
        <v>333</v>
      </c>
      <c r="D80" s="167" t="s">
        <v>24</v>
      </c>
      <c r="E80" s="168" t="s">
        <v>366</v>
      </c>
      <c r="F80" s="169" t="s">
        <v>38</v>
      </c>
      <c r="G80" s="170" t="s">
        <v>39</v>
      </c>
      <c r="H80" s="124" t="s">
        <v>356</v>
      </c>
      <c r="I80" s="124" t="s">
        <v>333</v>
      </c>
      <c r="J80" s="124" t="s">
        <v>357</v>
      </c>
      <c r="K80" s="124" t="s">
        <v>30</v>
      </c>
      <c r="L80" s="123" t="s">
        <v>30</v>
      </c>
      <c r="M80" s="8" t="s">
        <v>819</v>
      </c>
      <c r="N80" s="124">
        <v>65</v>
      </c>
      <c r="O80" s="126" t="s">
        <v>367</v>
      </c>
      <c r="P80" s="124">
        <v>8</v>
      </c>
      <c r="Q80" s="244">
        <v>0</v>
      </c>
      <c r="R80" s="244">
        <v>4955585.1496995604</v>
      </c>
      <c r="S80" s="125" t="s">
        <v>368</v>
      </c>
      <c r="T80" s="124" t="s">
        <v>339</v>
      </c>
      <c r="U80" s="129"/>
      <c r="V80" s="129"/>
      <c r="W80" s="126" t="s">
        <v>369</v>
      </c>
      <c r="X80" s="129"/>
      <c r="Y80" s="134" t="s">
        <v>370</v>
      </c>
      <c r="Z80" s="128"/>
      <c r="AA80" s="131" t="s">
        <v>715</v>
      </c>
      <c r="AB80" s="132" t="str">
        <f t="shared" si="9"/>
        <v>ARRENDAMIENTO SEMINUEVOS</v>
      </c>
      <c r="AC80" s="10" t="str">
        <f t="shared" si="10"/>
        <v>NESTOR EVERARDO RODRIGUEZ GARCIA</v>
      </c>
      <c r="AD80" s="10" t="str">
        <f t="shared" si="12"/>
        <v>DANIEL ESTEBAN VALLE PATLAN</v>
      </c>
      <c r="AE80" s="10" t="str">
        <f t="shared" si="11"/>
        <v>LFC</v>
      </c>
      <c r="AF80" s="131" t="s">
        <v>753</v>
      </c>
      <c r="AG80" s="10">
        <v>1</v>
      </c>
    </row>
    <row r="81" spans="1:33" ht="27.6" x14ac:dyDescent="0.3">
      <c r="A81" s="161" t="s">
        <v>69</v>
      </c>
      <c r="B81" s="159" t="s">
        <v>238</v>
      </c>
      <c r="C81" s="161" t="s">
        <v>333</v>
      </c>
      <c r="D81" s="148" t="s">
        <v>24</v>
      </c>
      <c r="E81" s="160" t="s">
        <v>371</v>
      </c>
      <c r="F81" s="145" t="s">
        <v>38</v>
      </c>
      <c r="G81" s="150" t="s">
        <v>39</v>
      </c>
      <c r="H81" s="12" t="s">
        <v>336</v>
      </c>
      <c r="I81" s="12" t="s">
        <v>333</v>
      </c>
      <c r="J81" s="12" t="s">
        <v>357</v>
      </c>
      <c r="K81" s="12" t="s">
        <v>30</v>
      </c>
      <c r="L81" s="24" t="s">
        <v>30</v>
      </c>
      <c r="M81" s="8" t="s">
        <v>819</v>
      </c>
      <c r="N81" s="12">
        <v>1</v>
      </c>
      <c r="O81" s="59" t="s">
        <v>372</v>
      </c>
      <c r="P81" s="12">
        <v>2</v>
      </c>
      <c r="Q81" s="232">
        <v>0</v>
      </c>
      <c r="R81" s="232">
        <v>2379946.36</v>
      </c>
      <c r="S81" s="8" t="s">
        <v>373</v>
      </c>
      <c r="T81" s="12" t="s">
        <v>339</v>
      </c>
      <c r="U81" s="6"/>
      <c r="V81" s="6"/>
      <c r="W81" s="59" t="s">
        <v>374</v>
      </c>
      <c r="X81" s="6"/>
      <c r="Y81" s="18" t="s">
        <v>340</v>
      </c>
      <c r="Z81" s="21"/>
      <c r="AB81" s="10" t="str">
        <f t="shared" si="9"/>
        <v>ARRENDAMIENTO SEMINUEVOS</v>
      </c>
      <c r="AC81" s="10" t="str">
        <f t="shared" si="10"/>
        <v>NESTOR EVERARDO RODRIGUEZ GARCIA</v>
      </c>
      <c r="AD81" s="10" t="str">
        <f t="shared" si="12"/>
        <v>DANIEL ESTEBAN VALLE PATLAN</v>
      </c>
      <c r="AE81" s="10" t="str">
        <f t="shared" si="11"/>
        <v>LFC</v>
      </c>
      <c r="AF81" t="s">
        <v>759</v>
      </c>
      <c r="AG81" s="10">
        <v>1</v>
      </c>
    </row>
    <row r="82" spans="1:33" ht="27.6" x14ac:dyDescent="0.3">
      <c r="A82" s="161" t="s">
        <v>69</v>
      </c>
      <c r="B82" s="159" t="s">
        <v>238</v>
      </c>
      <c r="C82" s="161" t="s">
        <v>333</v>
      </c>
      <c r="D82" s="148" t="s">
        <v>375</v>
      </c>
      <c r="E82" s="160" t="s">
        <v>376</v>
      </c>
      <c r="F82" s="145" t="s">
        <v>38</v>
      </c>
      <c r="G82" s="150" t="s">
        <v>80</v>
      </c>
      <c r="H82" s="12" t="s">
        <v>377</v>
      </c>
      <c r="I82" s="12" t="s">
        <v>333</v>
      </c>
      <c r="J82" s="12" t="s">
        <v>357</v>
      </c>
      <c r="K82" s="12" t="s">
        <v>30</v>
      </c>
      <c r="L82" s="24" t="s">
        <v>30</v>
      </c>
      <c r="M82" s="8" t="s">
        <v>819</v>
      </c>
      <c r="N82" s="12">
        <v>3</v>
      </c>
      <c r="O82" s="59" t="s">
        <v>378</v>
      </c>
      <c r="P82" s="12">
        <v>12</v>
      </c>
      <c r="Q82" s="232">
        <v>0</v>
      </c>
      <c r="R82" s="232">
        <v>4593600</v>
      </c>
      <c r="S82" s="8" t="s">
        <v>379</v>
      </c>
      <c r="T82" s="12" t="s">
        <v>339</v>
      </c>
      <c r="U82" s="6"/>
      <c r="V82" s="6"/>
      <c r="W82" s="59" t="s">
        <v>380</v>
      </c>
      <c r="X82" s="6"/>
      <c r="Y82" s="18" t="s">
        <v>381</v>
      </c>
      <c r="Z82" s="21"/>
      <c r="AB82" s="10" t="str">
        <f t="shared" si="9"/>
        <v>ARRENDAMIENTO SEMINUEVOS</v>
      </c>
      <c r="AC82" s="10" t="str">
        <f t="shared" si="10"/>
        <v>NESTOR EVERARDO RODRIGUEZ GARCIA</v>
      </c>
      <c r="AD82" s="10" t="str">
        <f t="shared" si="12"/>
        <v>DANIEL ESTEBAN VALLE PATLAN</v>
      </c>
      <c r="AE82" s="10" t="str">
        <f t="shared" si="11"/>
        <v>IAM</v>
      </c>
      <c r="AF82" t="s">
        <v>770</v>
      </c>
      <c r="AG82" s="10">
        <v>1</v>
      </c>
    </row>
    <row r="83" spans="1:33" ht="27.6" x14ac:dyDescent="0.3">
      <c r="A83" s="161" t="s">
        <v>69</v>
      </c>
      <c r="B83" s="159" t="s">
        <v>238</v>
      </c>
      <c r="C83" s="161" t="s">
        <v>333</v>
      </c>
      <c r="D83" s="148" t="s">
        <v>24</v>
      </c>
      <c r="E83" s="160" t="s">
        <v>376</v>
      </c>
      <c r="F83" s="145" t="s">
        <v>38</v>
      </c>
      <c r="G83" s="150" t="s">
        <v>80</v>
      </c>
      <c r="H83" s="12" t="s">
        <v>377</v>
      </c>
      <c r="I83" s="12" t="s">
        <v>333</v>
      </c>
      <c r="J83" s="12" t="s">
        <v>357</v>
      </c>
      <c r="K83" s="12" t="s">
        <v>30</v>
      </c>
      <c r="L83" s="24" t="s">
        <v>30</v>
      </c>
      <c r="M83" s="8" t="s">
        <v>819</v>
      </c>
      <c r="N83" s="12">
        <v>1</v>
      </c>
      <c r="O83" s="59" t="s">
        <v>378</v>
      </c>
      <c r="P83" s="12">
        <v>12</v>
      </c>
      <c r="Q83" s="232">
        <v>0</v>
      </c>
      <c r="R83" s="232">
        <v>1531200</v>
      </c>
      <c r="S83" s="8" t="s">
        <v>379</v>
      </c>
      <c r="T83" s="12" t="s">
        <v>339</v>
      </c>
      <c r="U83" s="6"/>
      <c r="V83" s="6"/>
      <c r="W83" s="59" t="s">
        <v>380</v>
      </c>
      <c r="X83" s="6"/>
      <c r="Y83" s="18" t="s">
        <v>381</v>
      </c>
      <c r="Z83" s="21"/>
      <c r="AB83" s="10" t="str">
        <f t="shared" si="9"/>
        <v>ARRENDAMIENTO SEMINUEVOS</v>
      </c>
      <c r="AC83" s="10" t="str">
        <f t="shared" si="10"/>
        <v>NESTOR EVERARDO RODRIGUEZ GARCIA</v>
      </c>
      <c r="AD83" s="10" t="str">
        <f t="shared" si="12"/>
        <v>DANIEL ESTEBAN VALLE PATLAN</v>
      </c>
      <c r="AE83" s="10" t="str">
        <f t="shared" si="11"/>
        <v>LFC</v>
      </c>
      <c r="AF83" t="s">
        <v>770</v>
      </c>
      <c r="AG83" s="10">
        <v>1</v>
      </c>
    </row>
    <row r="84" spans="1:33" s="131" customFormat="1" ht="193.2" x14ac:dyDescent="0.3">
      <c r="A84" s="166" t="s">
        <v>69</v>
      </c>
      <c r="B84" s="166" t="s">
        <v>238</v>
      </c>
      <c r="C84" s="166" t="s">
        <v>333</v>
      </c>
      <c r="D84" s="167" t="s">
        <v>24</v>
      </c>
      <c r="E84" s="168" t="s">
        <v>335</v>
      </c>
      <c r="F84" s="169" t="s">
        <v>38</v>
      </c>
      <c r="G84" s="170" t="s">
        <v>80</v>
      </c>
      <c r="H84" s="124" t="s">
        <v>382</v>
      </c>
      <c r="I84" s="124" t="s">
        <v>333</v>
      </c>
      <c r="J84" s="124" t="s">
        <v>357</v>
      </c>
      <c r="K84" s="124" t="s">
        <v>30</v>
      </c>
      <c r="L84" s="123" t="s">
        <v>30</v>
      </c>
      <c r="M84" s="8" t="s">
        <v>819</v>
      </c>
      <c r="N84" s="124">
        <v>180</v>
      </c>
      <c r="O84" s="126" t="s">
        <v>383</v>
      </c>
      <c r="P84" s="124">
        <v>3</v>
      </c>
      <c r="Q84" s="244">
        <v>0</v>
      </c>
      <c r="R84" s="244">
        <v>21430396.440000001</v>
      </c>
      <c r="S84" s="125" t="s">
        <v>379</v>
      </c>
      <c r="T84" s="124" t="s">
        <v>339</v>
      </c>
      <c r="U84" s="129"/>
      <c r="V84" s="129"/>
      <c r="W84" s="126" t="s">
        <v>384</v>
      </c>
      <c r="X84" s="129"/>
      <c r="Y84" s="134" t="s">
        <v>340</v>
      </c>
      <c r="Z84" s="128"/>
      <c r="AA84" s="131" t="s">
        <v>715</v>
      </c>
      <c r="AB84" s="132" t="str">
        <f t="shared" si="9"/>
        <v>ARRENDAMIENTO SEMINUEVOS</v>
      </c>
      <c r="AC84" s="10" t="str">
        <f t="shared" si="10"/>
        <v>NESTOR EVERARDO RODRIGUEZ GARCIA</v>
      </c>
      <c r="AD84" s="10" t="str">
        <f t="shared" si="12"/>
        <v>DANIEL ESTEBAN VALLE PATLAN</v>
      </c>
      <c r="AE84" s="10" t="str">
        <f t="shared" si="11"/>
        <v>LFC</v>
      </c>
      <c r="AF84" s="131" t="s">
        <v>787</v>
      </c>
      <c r="AG84" s="10">
        <v>1</v>
      </c>
    </row>
    <row r="85" spans="1:33" ht="55.2" x14ac:dyDescent="0.3">
      <c r="A85" s="161" t="s">
        <v>21</v>
      </c>
      <c r="B85" s="159" t="s">
        <v>238</v>
      </c>
      <c r="C85" s="161" t="s">
        <v>333</v>
      </c>
      <c r="D85" s="148" t="s">
        <v>24</v>
      </c>
      <c r="E85" s="160" t="s">
        <v>385</v>
      </c>
      <c r="F85" s="145" t="s">
        <v>38</v>
      </c>
      <c r="G85" s="148" t="s">
        <v>39</v>
      </c>
      <c r="H85" s="12" t="s">
        <v>382</v>
      </c>
      <c r="I85" s="12" t="s">
        <v>386</v>
      </c>
      <c r="J85" s="12" t="s">
        <v>357</v>
      </c>
      <c r="K85" s="12" t="s">
        <v>147</v>
      </c>
      <c r="L85" s="24" t="s">
        <v>63</v>
      </c>
      <c r="M85" s="8" t="s">
        <v>819</v>
      </c>
      <c r="N85" s="12" t="s">
        <v>718</v>
      </c>
      <c r="O85" s="59" t="s">
        <v>719</v>
      </c>
      <c r="P85" s="12">
        <v>32</v>
      </c>
      <c r="Q85" s="62">
        <v>28939000</v>
      </c>
      <c r="R85" s="233">
        <v>68569412.534533694</v>
      </c>
      <c r="S85" s="21" t="s">
        <v>387</v>
      </c>
      <c r="T85" s="12" t="s">
        <v>339</v>
      </c>
      <c r="U85" s="6"/>
      <c r="V85" s="6"/>
      <c r="W85" s="59" t="s">
        <v>388</v>
      </c>
      <c r="X85" s="6"/>
      <c r="Y85" s="34" t="s">
        <v>389</v>
      </c>
      <c r="Z85" s="21"/>
      <c r="AB85" s="10" t="str">
        <f t="shared" si="9"/>
        <v>ARRENDAMIENTO NUEVOS</v>
      </c>
      <c r="AC85" s="10" t="str">
        <f t="shared" si="10"/>
        <v>NESTOR EVERARDO RODRIGUEZ GARCIA</v>
      </c>
      <c r="AD85" s="10" t="str">
        <f t="shared" si="12"/>
        <v>DANIEL ESTEBAN VALLE PATLAN</v>
      </c>
      <c r="AE85" s="10" t="str">
        <f t="shared" si="11"/>
        <v>LFC</v>
      </c>
      <c r="AF85" t="s">
        <v>790</v>
      </c>
      <c r="AG85" s="10">
        <v>1</v>
      </c>
    </row>
    <row r="86" spans="1:33" ht="43.2" x14ac:dyDescent="0.3">
      <c r="A86" s="161" t="s">
        <v>69</v>
      </c>
      <c r="B86" s="159" t="s">
        <v>238</v>
      </c>
      <c r="C86" s="161" t="s">
        <v>333</v>
      </c>
      <c r="D86" s="171" t="s">
        <v>24</v>
      </c>
      <c r="E86" s="160" t="s">
        <v>390</v>
      </c>
      <c r="F86" s="145" t="s">
        <v>38</v>
      </c>
      <c r="G86" s="150" t="s">
        <v>39</v>
      </c>
      <c r="H86" s="12" t="s">
        <v>382</v>
      </c>
      <c r="I86" s="6" t="s">
        <v>386</v>
      </c>
      <c r="J86" s="17" t="s">
        <v>357</v>
      </c>
      <c r="K86" s="12" t="s">
        <v>30</v>
      </c>
      <c r="L86" s="24" t="s">
        <v>31</v>
      </c>
      <c r="M86" s="8" t="s">
        <v>819</v>
      </c>
      <c r="N86" s="12" t="s">
        <v>720</v>
      </c>
      <c r="O86" s="59" t="s">
        <v>721</v>
      </c>
      <c r="P86" s="12">
        <v>32</v>
      </c>
      <c r="Q86" s="245">
        <v>0</v>
      </c>
      <c r="R86" s="245">
        <v>16889599.999999996</v>
      </c>
      <c r="S86" s="18" t="s">
        <v>391</v>
      </c>
      <c r="T86" s="12" t="s">
        <v>339</v>
      </c>
      <c r="U86" s="6"/>
      <c r="V86" s="34"/>
      <c r="W86" s="34" t="s">
        <v>392</v>
      </c>
      <c r="X86" s="6"/>
      <c r="Y86" s="34" t="s">
        <v>393</v>
      </c>
      <c r="Z86" s="21"/>
      <c r="AB86" s="10" t="str">
        <f t="shared" si="9"/>
        <v>ARRENDAMIENTO SEMINUEVOS</v>
      </c>
      <c r="AC86" s="10" t="str">
        <f t="shared" si="10"/>
        <v>NESTOR EVERARDO RODRIGUEZ GARCIA</v>
      </c>
      <c r="AD86" s="10" t="str">
        <f t="shared" si="12"/>
        <v>DANIEL ESTEBAN VALLE PATLAN</v>
      </c>
      <c r="AE86" s="10" t="str">
        <f t="shared" si="11"/>
        <v>LFC</v>
      </c>
      <c r="AF86" t="s">
        <v>791</v>
      </c>
      <c r="AG86" s="10">
        <v>1</v>
      </c>
    </row>
    <row r="87" spans="1:33" ht="72" x14ac:dyDescent="0.3">
      <c r="A87" s="161" t="s">
        <v>21</v>
      </c>
      <c r="B87" s="161" t="s">
        <v>238</v>
      </c>
      <c r="C87" s="161" t="s">
        <v>333</v>
      </c>
      <c r="D87" s="148" t="s">
        <v>99</v>
      </c>
      <c r="E87" s="160" t="s">
        <v>394</v>
      </c>
      <c r="F87" s="145" t="s">
        <v>38</v>
      </c>
      <c r="G87" s="148" t="s">
        <v>39</v>
      </c>
      <c r="H87" s="12" t="s">
        <v>382</v>
      </c>
      <c r="I87" s="12" t="s">
        <v>386</v>
      </c>
      <c r="J87" s="12" t="s">
        <v>357</v>
      </c>
      <c r="K87" s="12" t="s">
        <v>147</v>
      </c>
      <c r="L87" s="24" t="s">
        <v>31</v>
      </c>
      <c r="M87" s="8" t="s">
        <v>819</v>
      </c>
      <c r="N87" s="12" t="s">
        <v>722</v>
      </c>
      <c r="O87" s="59" t="s">
        <v>723</v>
      </c>
      <c r="P87" s="12">
        <v>32</v>
      </c>
      <c r="Q87" s="62">
        <v>53980000</v>
      </c>
      <c r="R87" s="233">
        <v>106292330.61052293</v>
      </c>
      <c r="S87" s="21" t="s">
        <v>395</v>
      </c>
      <c r="T87" s="12" t="s">
        <v>339</v>
      </c>
      <c r="U87" s="6"/>
      <c r="V87" s="6"/>
      <c r="W87" s="21" t="s">
        <v>396</v>
      </c>
      <c r="X87" s="6"/>
      <c r="Y87" s="8" t="s">
        <v>397</v>
      </c>
      <c r="Z87" s="21"/>
      <c r="AB87" s="10" t="str">
        <f t="shared" si="9"/>
        <v>ARRENDAMIENTO NUEVOS</v>
      </c>
      <c r="AC87" s="10" t="str">
        <f t="shared" si="10"/>
        <v>NESTOR EVERARDO RODRIGUEZ GARCIA</v>
      </c>
      <c r="AD87" s="10" t="str">
        <f t="shared" si="12"/>
        <v>DANIEL ESTEBAN VALLE PATLAN</v>
      </c>
      <c r="AE87" s="10" t="str">
        <f t="shared" si="11"/>
        <v>LFS</v>
      </c>
      <c r="AF87" t="s">
        <v>792</v>
      </c>
      <c r="AG87" s="10">
        <v>1</v>
      </c>
    </row>
    <row r="88" spans="1:33" ht="27.6" x14ac:dyDescent="0.3">
      <c r="A88" s="161" t="s">
        <v>21</v>
      </c>
      <c r="B88" s="161" t="s">
        <v>238</v>
      </c>
      <c r="C88" s="161" t="s">
        <v>333</v>
      </c>
      <c r="D88" s="148" t="s">
        <v>99</v>
      </c>
      <c r="E88" s="160" t="s">
        <v>398</v>
      </c>
      <c r="F88" s="145" t="s">
        <v>38</v>
      </c>
      <c r="G88" s="148" t="s">
        <v>39</v>
      </c>
      <c r="H88" s="12" t="s">
        <v>382</v>
      </c>
      <c r="I88" s="12" t="s">
        <v>386</v>
      </c>
      <c r="J88" s="12" t="s">
        <v>357</v>
      </c>
      <c r="K88" s="12" t="s">
        <v>147</v>
      </c>
      <c r="L88" s="24" t="s">
        <v>31</v>
      </c>
      <c r="M88" s="8" t="s">
        <v>819</v>
      </c>
      <c r="N88" s="12" t="s">
        <v>724</v>
      </c>
      <c r="O88" s="59" t="s">
        <v>725</v>
      </c>
      <c r="P88" s="12">
        <v>32</v>
      </c>
      <c r="Q88" s="62">
        <v>96760000</v>
      </c>
      <c r="R88" s="233">
        <v>220516316.15000001</v>
      </c>
      <c r="S88" s="21" t="s">
        <v>395</v>
      </c>
      <c r="T88" s="12" t="s">
        <v>339</v>
      </c>
      <c r="U88" s="6"/>
      <c r="V88" s="6"/>
      <c r="W88" s="21" t="s">
        <v>399</v>
      </c>
      <c r="X88" s="6"/>
      <c r="Y88" s="27" t="s">
        <v>400</v>
      </c>
      <c r="Z88" s="21"/>
      <c r="AB88" s="10" t="str">
        <f t="shared" si="9"/>
        <v>ARRENDAMIENTO NUEVOS</v>
      </c>
      <c r="AC88" s="10" t="str">
        <f t="shared" si="10"/>
        <v>NESTOR EVERARDO RODRIGUEZ GARCIA</v>
      </c>
      <c r="AD88" s="10" t="str">
        <f t="shared" si="12"/>
        <v>DANIEL ESTEBAN VALLE PATLAN</v>
      </c>
      <c r="AE88" s="10" t="str">
        <f t="shared" si="11"/>
        <v>LFS</v>
      </c>
      <c r="AF88" s="224" t="s">
        <v>793</v>
      </c>
      <c r="AG88" s="10">
        <v>1</v>
      </c>
    </row>
    <row r="89" spans="1:33" ht="27.6" x14ac:dyDescent="0.3">
      <c r="A89" s="161" t="s">
        <v>69</v>
      </c>
      <c r="B89" s="159" t="s">
        <v>238</v>
      </c>
      <c r="C89" s="161" t="s">
        <v>401</v>
      </c>
      <c r="D89" s="156" t="s">
        <v>24</v>
      </c>
      <c r="E89" s="160" t="s">
        <v>402</v>
      </c>
      <c r="F89" s="145" t="s">
        <v>38</v>
      </c>
      <c r="G89" s="150" t="s">
        <v>27</v>
      </c>
      <c r="H89" s="17" t="s">
        <v>40</v>
      </c>
      <c r="I89" s="6" t="s">
        <v>401</v>
      </c>
      <c r="J89" s="17" t="s">
        <v>116</v>
      </c>
      <c r="K89" s="17" t="s">
        <v>403</v>
      </c>
      <c r="L89" s="24" t="s">
        <v>403</v>
      </c>
      <c r="M89" s="8" t="s">
        <v>819</v>
      </c>
      <c r="N89" s="17">
        <v>2</v>
      </c>
      <c r="O89" s="59" t="s">
        <v>404</v>
      </c>
      <c r="P89" s="17">
        <v>3</v>
      </c>
      <c r="Q89" s="264">
        <v>0</v>
      </c>
      <c r="R89" s="246">
        <v>612806.40000000002</v>
      </c>
      <c r="S89" s="6" t="s">
        <v>405</v>
      </c>
      <c r="T89" s="17" t="s">
        <v>44</v>
      </c>
      <c r="U89" s="6"/>
      <c r="V89" s="6" t="s">
        <v>82</v>
      </c>
      <c r="W89" s="59" t="s">
        <v>406</v>
      </c>
      <c r="X89" s="6"/>
      <c r="Y89" s="6"/>
      <c r="Z89" s="21"/>
      <c r="AB89" s="10" t="str">
        <f t="shared" si="9"/>
        <v>ARRENDAMIENTO SEMINUEVOS</v>
      </c>
      <c r="AC89" s="10" t="str">
        <f t="shared" si="10"/>
        <v>NESTOR EVERARDO RODRIGUEZ GARCIA</v>
      </c>
      <c r="AD89" s="10" t="str">
        <f>IF(C89="Eduardo Lorenzo ","EDUARDO HUMBERTO LORENZO  GONZALEZ",(IF(C89="Aurelio Vargas","AURELIO VARGAS VELÁZQUEZ",(IF(C89="Daniel Arriaga","MARTIN DANIEL ARRIAGA ARIAS",(IF(C89="Daniel Valle","DANIEL ESTEBAN VALLE PATLAN",(IF(C89="Fernando Muñoz","FERNANDO MUÑOZ CORDOBA",(IF(C89="Isaac Cuestas ","ISAAC  CUESTAS  ARZATE",(IF(C89="Jaime Santos","JAIME SANTOS AYALA",(IF(C89="Jesús Ruíz","JESUS RUIZ MARTINEZ",(IF(C89="José Gutiérrez","JOSE FRANCISCO GUTIERREZ PASTRANA",(IF(C89="Monica Huicochea","MONICA HUICOCHEA TREJO",(IF(C89="Noé Rojas","NOE EZAEL ROJAS ZARIÑAN",(IF(C89="Reyna Isabel","REYNA ISABEL CLEMENTE CUSTODIO","NO IDENTIFICADO")))))))))))))))))))))))</f>
        <v>ISAAC  CUESTAS  ARZATE</v>
      </c>
      <c r="AE89" s="10" t="str">
        <f t="shared" si="11"/>
        <v>LFC</v>
      </c>
      <c r="AF89" t="s">
        <v>402</v>
      </c>
      <c r="AG89" s="10">
        <v>1</v>
      </c>
    </row>
    <row r="90" spans="1:33" ht="27.6" x14ac:dyDescent="0.3">
      <c r="A90" s="161" t="s">
        <v>69</v>
      </c>
      <c r="B90" s="159" t="s">
        <v>238</v>
      </c>
      <c r="C90" s="161" t="s">
        <v>401</v>
      </c>
      <c r="D90" s="156" t="s">
        <v>24</v>
      </c>
      <c r="E90" s="160" t="s">
        <v>402</v>
      </c>
      <c r="F90" s="145" t="s">
        <v>38</v>
      </c>
      <c r="G90" s="150" t="s">
        <v>27</v>
      </c>
      <c r="H90" s="17" t="s">
        <v>40</v>
      </c>
      <c r="I90" s="6" t="s">
        <v>401</v>
      </c>
      <c r="J90" s="17" t="s">
        <v>116</v>
      </c>
      <c r="K90" s="17" t="s">
        <v>31</v>
      </c>
      <c r="L90" s="24" t="s">
        <v>407</v>
      </c>
      <c r="M90" s="8" t="s">
        <v>819</v>
      </c>
      <c r="N90" s="17">
        <v>3</v>
      </c>
      <c r="O90" s="59" t="s">
        <v>404</v>
      </c>
      <c r="P90" s="17">
        <v>9</v>
      </c>
      <c r="Q90" s="238">
        <v>0</v>
      </c>
      <c r="R90" s="246">
        <v>2775184.8016892616</v>
      </c>
      <c r="S90" s="6" t="s">
        <v>408</v>
      </c>
      <c r="T90" s="17" t="s">
        <v>44</v>
      </c>
      <c r="U90" s="6"/>
      <c r="V90" s="6" t="s">
        <v>82</v>
      </c>
      <c r="W90" s="59" t="s">
        <v>406</v>
      </c>
      <c r="X90" s="6"/>
      <c r="Y90" s="18"/>
      <c r="Z90" s="21"/>
      <c r="AB90" s="10" t="str">
        <f t="shared" si="9"/>
        <v>ARRENDAMIENTO SEMINUEVOS</v>
      </c>
      <c r="AC90" s="10" t="str">
        <f t="shared" si="10"/>
        <v>NESTOR EVERARDO RODRIGUEZ GARCIA</v>
      </c>
      <c r="AD90" s="10" t="str">
        <f t="shared" ref="AD90:AD107" si="13">IF(C90="Eduardo Lorenzo ","EDUARDO HUMBERTO LORENZO  GONZALEZ",(IF(C90="Aurelio Vargas","AURELIO VARGAS VELÁZQUEZ",(IF(C90="Daniel Arriaga","MARTIN DANIEL ARRIAGA ARIAS",(IF(C90="Daniel Valle","DANIEL ESTEBAN VALLE PATLAN",(IF(C90="Fernando Muñoz","FERNANDO MUÑOZ CORDOBA",(IF(C90="Isaac Cuestas ","ISAAC  CUESTAS  ARZATE",(IF(C90="Jaime Santos","JAIME SANTOS AYALA",(IF(C90="Jesús Ruíz","JESUS RUIZ MARTINEZ",(IF(C90="José Gutiérrez","JOSE FRANCISCO GUTIERREZ PASTRANA",(IF(C90="Monica Huicochea","MONICA HUICOCHEA TREJO",(IF(C90="Noé Rojas","NOE EZAEL ROJAS ZARIÑAN",(IF(C90="Reyna Isabel","REYNA ISABEL CLEMENTE CUSTODIO","NO IDENTIFICADO")))))))))))))))))))))))</f>
        <v>ISAAC  CUESTAS  ARZATE</v>
      </c>
      <c r="AE90" s="10" t="str">
        <f t="shared" si="11"/>
        <v>LFC</v>
      </c>
      <c r="AF90" t="s">
        <v>402</v>
      </c>
      <c r="AG90" s="10">
        <v>1</v>
      </c>
    </row>
    <row r="91" spans="1:33" ht="55.2" x14ac:dyDescent="0.3">
      <c r="A91" s="161" t="s">
        <v>69</v>
      </c>
      <c r="B91" s="159" t="s">
        <v>238</v>
      </c>
      <c r="C91" s="161" t="s">
        <v>401</v>
      </c>
      <c r="D91" s="156" t="s">
        <v>24</v>
      </c>
      <c r="E91" s="160" t="s">
        <v>409</v>
      </c>
      <c r="F91" s="145" t="s">
        <v>38</v>
      </c>
      <c r="G91" s="148" t="s">
        <v>27</v>
      </c>
      <c r="H91" s="12" t="s">
        <v>410</v>
      </c>
      <c r="I91" s="6" t="s">
        <v>411</v>
      </c>
      <c r="J91" s="17" t="s">
        <v>202</v>
      </c>
      <c r="K91" s="12" t="s">
        <v>31</v>
      </c>
      <c r="L91" s="24" t="s">
        <v>31</v>
      </c>
      <c r="M91" s="8" t="s">
        <v>819</v>
      </c>
      <c r="N91" s="12" t="s">
        <v>726</v>
      </c>
      <c r="O91" s="59" t="s">
        <v>727</v>
      </c>
      <c r="P91" s="17">
        <v>10</v>
      </c>
      <c r="Q91" s="238">
        <v>0</v>
      </c>
      <c r="R91" s="246">
        <v>5700325.3000000007</v>
      </c>
      <c r="S91" s="6" t="s">
        <v>412</v>
      </c>
      <c r="T91" s="17" t="s">
        <v>44</v>
      </c>
      <c r="U91" s="6"/>
      <c r="V91" s="6" t="s">
        <v>82</v>
      </c>
      <c r="W91" s="6" t="s">
        <v>413</v>
      </c>
      <c r="X91" s="6"/>
      <c r="Y91" s="18"/>
      <c r="Z91" s="21"/>
      <c r="AB91" s="10" t="str">
        <f t="shared" si="9"/>
        <v>ARRENDAMIENTO SEMINUEVOS</v>
      </c>
      <c r="AC91" s="10" t="str">
        <f t="shared" si="10"/>
        <v>NESTOR EVERARDO RODRIGUEZ GARCIA</v>
      </c>
      <c r="AD91" s="10" t="str">
        <f t="shared" si="13"/>
        <v>ISAAC  CUESTAS  ARZATE</v>
      </c>
      <c r="AE91" s="10" t="str">
        <f t="shared" si="11"/>
        <v>LFC</v>
      </c>
      <c r="AF91" s="224" t="s">
        <v>812</v>
      </c>
      <c r="AG91" s="10">
        <v>1</v>
      </c>
    </row>
    <row r="92" spans="1:33" s="131" customFormat="1" ht="27.6" x14ac:dyDescent="0.3">
      <c r="A92" s="166" t="s">
        <v>69</v>
      </c>
      <c r="B92" s="166" t="s">
        <v>238</v>
      </c>
      <c r="C92" s="166" t="s">
        <v>401</v>
      </c>
      <c r="D92" s="167" t="s">
        <v>24</v>
      </c>
      <c r="E92" s="168" t="s">
        <v>414</v>
      </c>
      <c r="F92" s="169" t="s">
        <v>38</v>
      </c>
      <c r="G92" s="170" t="s">
        <v>39</v>
      </c>
      <c r="H92" s="124" t="s">
        <v>415</v>
      </c>
      <c r="I92" s="124" t="s">
        <v>401</v>
      </c>
      <c r="J92" s="124" t="s">
        <v>202</v>
      </c>
      <c r="K92" s="124" t="s">
        <v>403</v>
      </c>
      <c r="L92" s="123" t="s">
        <v>403</v>
      </c>
      <c r="M92" s="8" t="s">
        <v>819</v>
      </c>
      <c r="N92" s="124">
        <v>51</v>
      </c>
      <c r="O92" s="126" t="s">
        <v>416</v>
      </c>
      <c r="P92" s="124">
        <v>3</v>
      </c>
      <c r="Q92" s="244">
        <v>0</v>
      </c>
      <c r="R92" s="244">
        <v>10155281.46546391</v>
      </c>
      <c r="S92" s="125" t="s">
        <v>417</v>
      </c>
      <c r="T92" s="124" t="s">
        <v>44</v>
      </c>
      <c r="U92" s="129"/>
      <c r="V92" s="129"/>
      <c r="W92" s="126" t="s">
        <v>418</v>
      </c>
      <c r="X92" s="129"/>
      <c r="Y92" s="134"/>
      <c r="Z92" s="128"/>
      <c r="AA92" s="131" t="s">
        <v>715</v>
      </c>
      <c r="AB92" s="132" t="str">
        <f t="shared" si="9"/>
        <v>ARRENDAMIENTO SEMINUEVOS</v>
      </c>
      <c r="AC92" s="10" t="str">
        <f t="shared" si="10"/>
        <v>NESTOR EVERARDO RODRIGUEZ GARCIA</v>
      </c>
      <c r="AD92" s="10" t="str">
        <f t="shared" si="13"/>
        <v>ISAAC  CUESTAS  ARZATE</v>
      </c>
      <c r="AE92" s="10" t="str">
        <f t="shared" si="11"/>
        <v>LFC</v>
      </c>
      <c r="AF92" s="131" t="s">
        <v>794</v>
      </c>
      <c r="AG92" s="10">
        <v>1</v>
      </c>
    </row>
    <row r="93" spans="1:33" s="131" customFormat="1" ht="41.4" x14ac:dyDescent="0.3">
      <c r="A93" s="166" t="s">
        <v>69</v>
      </c>
      <c r="B93" s="166" t="s">
        <v>238</v>
      </c>
      <c r="C93" s="166" t="s">
        <v>401</v>
      </c>
      <c r="D93" s="172" t="s">
        <v>24</v>
      </c>
      <c r="E93" s="168" t="s">
        <v>414</v>
      </c>
      <c r="F93" s="169" t="s">
        <v>38</v>
      </c>
      <c r="G93" s="170" t="s">
        <v>39</v>
      </c>
      <c r="H93" s="130" t="s">
        <v>415</v>
      </c>
      <c r="I93" s="129" t="s">
        <v>401</v>
      </c>
      <c r="J93" s="130" t="s">
        <v>202</v>
      </c>
      <c r="K93" s="130" t="s">
        <v>403</v>
      </c>
      <c r="L93" s="123" t="s">
        <v>403</v>
      </c>
      <c r="M93" s="8" t="s">
        <v>819</v>
      </c>
      <c r="N93" s="135">
        <v>93</v>
      </c>
      <c r="O93" s="126" t="s">
        <v>419</v>
      </c>
      <c r="P93" s="130">
        <v>3</v>
      </c>
      <c r="Q93" s="249">
        <v>0</v>
      </c>
      <c r="R93" s="247">
        <f>P93*(4087586.84)</f>
        <v>12262760.52</v>
      </c>
      <c r="S93" s="134" t="s">
        <v>417</v>
      </c>
      <c r="T93" s="130" t="s">
        <v>44</v>
      </c>
      <c r="U93" s="129"/>
      <c r="V93" s="129"/>
      <c r="W93" s="126" t="s">
        <v>418</v>
      </c>
      <c r="X93" s="129"/>
      <c r="Y93" s="129"/>
      <c r="Z93" s="128"/>
      <c r="AA93" s="131" t="s">
        <v>715</v>
      </c>
      <c r="AB93" s="132" t="str">
        <f t="shared" si="9"/>
        <v>ARRENDAMIENTO SEMINUEVOS</v>
      </c>
      <c r="AC93" s="10" t="str">
        <f t="shared" si="10"/>
        <v>NESTOR EVERARDO RODRIGUEZ GARCIA</v>
      </c>
      <c r="AD93" s="10" t="str">
        <f t="shared" si="13"/>
        <v>ISAAC  CUESTAS  ARZATE</v>
      </c>
      <c r="AE93" s="10" t="str">
        <f t="shared" si="11"/>
        <v>LFC</v>
      </c>
      <c r="AF93" s="131" t="s">
        <v>794</v>
      </c>
      <c r="AG93" s="10">
        <v>1</v>
      </c>
    </row>
    <row r="94" spans="1:33" s="131" customFormat="1" ht="27.6" x14ac:dyDescent="0.3">
      <c r="A94" s="166" t="s">
        <v>69</v>
      </c>
      <c r="B94" s="166" t="s">
        <v>238</v>
      </c>
      <c r="C94" s="166" t="s">
        <v>401</v>
      </c>
      <c r="D94" s="172" t="s">
        <v>24</v>
      </c>
      <c r="E94" s="168" t="s">
        <v>414</v>
      </c>
      <c r="F94" s="169" t="s">
        <v>38</v>
      </c>
      <c r="G94" s="170" t="s">
        <v>39</v>
      </c>
      <c r="H94" s="130" t="s">
        <v>415</v>
      </c>
      <c r="I94" s="129" t="s">
        <v>401</v>
      </c>
      <c r="J94" s="130" t="s">
        <v>202</v>
      </c>
      <c r="K94" s="130" t="s">
        <v>403</v>
      </c>
      <c r="L94" s="123" t="s">
        <v>403</v>
      </c>
      <c r="M94" s="8" t="s">
        <v>819</v>
      </c>
      <c r="N94" s="135">
        <v>101</v>
      </c>
      <c r="O94" s="126" t="s">
        <v>420</v>
      </c>
      <c r="P94" s="130">
        <v>3</v>
      </c>
      <c r="Q94" s="249">
        <v>0</v>
      </c>
      <c r="R94" s="248">
        <f>(2500578.86*0.9)*9</f>
        <v>20254688.765999999</v>
      </c>
      <c r="S94" s="134" t="s">
        <v>417</v>
      </c>
      <c r="T94" s="130" t="s">
        <v>44</v>
      </c>
      <c r="U94" s="129"/>
      <c r="V94" s="129"/>
      <c r="W94" s="126" t="s">
        <v>418</v>
      </c>
      <c r="X94" s="129"/>
      <c r="Y94" s="129"/>
      <c r="Z94" s="128"/>
      <c r="AA94" s="131" t="s">
        <v>715</v>
      </c>
      <c r="AB94" s="132" t="str">
        <f t="shared" si="9"/>
        <v>ARRENDAMIENTO SEMINUEVOS</v>
      </c>
      <c r="AC94" s="10" t="str">
        <f t="shared" si="10"/>
        <v>NESTOR EVERARDO RODRIGUEZ GARCIA</v>
      </c>
      <c r="AD94" s="10" t="str">
        <f t="shared" si="13"/>
        <v>ISAAC  CUESTAS  ARZATE</v>
      </c>
      <c r="AE94" s="10" t="str">
        <f t="shared" si="11"/>
        <v>LFC</v>
      </c>
      <c r="AF94" s="131" t="s">
        <v>794</v>
      </c>
      <c r="AG94" s="10">
        <v>1</v>
      </c>
    </row>
    <row r="95" spans="1:33" s="131" customFormat="1" ht="27.6" x14ac:dyDescent="0.3">
      <c r="A95" s="166" t="s">
        <v>69</v>
      </c>
      <c r="B95" s="166" t="s">
        <v>238</v>
      </c>
      <c r="C95" s="166" t="s">
        <v>401</v>
      </c>
      <c r="D95" s="172" t="s">
        <v>24</v>
      </c>
      <c r="E95" s="168" t="s">
        <v>414</v>
      </c>
      <c r="F95" s="169" t="s">
        <v>38</v>
      </c>
      <c r="G95" s="170" t="s">
        <v>39</v>
      </c>
      <c r="H95" s="130" t="s">
        <v>415</v>
      </c>
      <c r="I95" s="129" t="s">
        <v>401</v>
      </c>
      <c r="J95" s="130" t="s">
        <v>202</v>
      </c>
      <c r="K95" s="130" t="s">
        <v>31</v>
      </c>
      <c r="L95" s="123" t="s">
        <v>31</v>
      </c>
      <c r="M95" s="8" t="s">
        <v>819</v>
      </c>
      <c r="N95" s="135">
        <v>51</v>
      </c>
      <c r="O95" s="126" t="s">
        <v>421</v>
      </c>
      <c r="P95" s="130">
        <v>9</v>
      </c>
      <c r="Q95" s="249">
        <v>0</v>
      </c>
      <c r="R95" s="249">
        <f>2250520.974*9</f>
        <v>20254688.765999999</v>
      </c>
      <c r="S95" s="134" t="s">
        <v>417</v>
      </c>
      <c r="T95" s="130" t="s">
        <v>44</v>
      </c>
      <c r="U95" s="129"/>
      <c r="V95" s="129"/>
      <c r="W95" s="126" t="s">
        <v>418</v>
      </c>
      <c r="X95" s="129"/>
      <c r="Y95" s="134"/>
      <c r="Z95" s="128"/>
      <c r="AA95" s="131" t="s">
        <v>715</v>
      </c>
      <c r="AB95" s="132" t="str">
        <f t="shared" si="9"/>
        <v>ARRENDAMIENTO SEMINUEVOS</v>
      </c>
      <c r="AC95" s="10" t="str">
        <f t="shared" si="10"/>
        <v>NESTOR EVERARDO RODRIGUEZ GARCIA</v>
      </c>
      <c r="AD95" s="10" t="str">
        <f t="shared" si="13"/>
        <v>ISAAC  CUESTAS  ARZATE</v>
      </c>
      <c r="AE95" s="10" t="str">
        <f t="shared" si="11"/>
        <v>LFC</v>
      </c>
      <c r="AF95" s="131" t="s">
        <v>794</v>
      </c>
      <c r="AG95" s="10">
        <v>1</v>
      </c>
    </row>
    <row r="96" spans="1:33" s="131" customFormat="1" ht="41.4" x14ac:dyDescent="0.3">
      <c r="A96" s="166" t="s">
        <v>69</v>
      </c>
      <c r="B96" s="166" t="s">
        <v>238</v>
      </c>
      <c r="C96" s="166" t="s">
        <v>401</v>
      </c>
      <c r="D96" s="172" t="s">
        <v>24</v>
      </c>
      <c r="E96" s="168" t="s">
        <v>414</v>
      </c>
      <c r="F96" s="169" t="s">
        <v>38</v>
      </c>
      <c r="G96" s="170" t="s">
        <v>39</v>
      </c>
      <c r="H96" s="130" t="s">
        <v>415</v>
      </c>
      <c r="I96" s="129" t="s">
        <v>401</v>
      </c>
      <c r="J96" s="130" t="s">
        <v>202</v>
      </c>
      <c r="K96" s="130" t="s">
        <v>31</v>
      </c>
      <c r="L96" s="123" t="s">
        <v>31</v>
      </c>
      <c r="M96" s="8" t="s">
        <v>819</v>
      </c>
      <c r="N96" s="135">
        <v>93</v>
      </c>
      <c r="O96" s="126" t="s">
        <v>419</v>
      </c>
      <c r="P96" s="130">
        <v>9</v>
      </c>
      <c r="Q96" s="249">
        <v>0</v>
      </c>
      <c r="R96" s="248">
        <f>3046584.438*9</f>
        <v>27419259.942000002</v>
      </c>
      <c r="S96" s="134" t="s">
        <v>417</v>
      </c>
      <c r="T96" s="130" t="s">
        <v>44</v>
      </c>
      <c r="U96" s="129"/>
      <c r="V96" s="129"/>
      <c r="W96" s="126" t="s">
        <v>418</v>
      </c>
      <c r="X96" s="129"/>
      <c r="Y96" s="134"/>
      <c r="Z96" s="128"/>
      <c r="AA96" s="131" t="s">
        <v>715</v>
      </c>
      <c r="AB96" s="132" t="str">
        <f t="shared" si="9"/>
        <v>ARRENDAMIENTO SEMINUEVOS</v>
      </c>
      <c r="AC96" s="10" t="str">
        <f t="shared" si="10"/>
        <v>NESTOR EVERARDO RODRIGUEZ GARCIA</v>
      </c>
      <c r="AD96" s="10" t="str">
        <f t="shared" si="13"/>
        <v>ISAAC  CUESTAS  ARZATE</v>
      </c>
      <c r="AE96" s="10" t="str">
        <f t="shared" si="11"/>
        <v>LFC</v>
      </c>
      <c r="AF96" s="131" t="s">
        <v>794</v>
      </c>
      <c r="AG96" s="10">
        <v>1</v>
      </c>
    </row>
    <row r="97" spans="1:33" s="131" customFormat="1" ht="27.6" x14ac:dyDescent="0.3">
      <c r="A97" s="166" t="s">
        <v>69</v>
      </c>
      <c r="B97" s="166" t="s">
        <v>238</v>
      </c>
      <c r="C97" s="166" t="s">
        <v>401</v>
      </c>
      <c r="D97" s="172" t="s">
        <v>24</v>
      </c>
      <c r="E97" s="168" t="s">
        <v>414</v>
      </c>
      <c r="F97" s="169" t="s">
        <v>38</v>
      </c>
      <c r="G97" s="170" t="s">
        <v>39</v>
      </c>
      <c r="H97" s="130" t="s">
        <v>415</v>
      </c>
      <c r="I97" s="129" t="s">
        <v>401</v>
      </c>
      <c r="J97" s="130" t="s">
        <v>202</v>
      </c>
      <c r="K97" s="130" t="s">
        <v>31</v>
      </c>
      <c r="L97" s="123" t="s">
        <v>31</v>
      </c>
      <c r="M97" s="8" t="s">
        <v>819</v>
      </c>
      <c r="N97" s="135">
        <v>101</v>
      </c>
      <c r="O97" s="126" t="s">
        <v>420</v>
      </c>
      <c r="P97" s="130">
        <v>9</v>
      </c>
      <c r="Q97" s="249">
        <v>0</v>
      </c>
      <c r="R97" s="247">
        <f>3678828.156*9</f>
        <v>33109453.403999999</v>
      </c>
      <c r="S97" s="134" t="s">
        <v>417</v>
      </c>
      <c r="T97" s="130" t="s">
        <v>44</v>
      </c>
      <c r="U97" s="129"/>
      <c r="V97" s="129"/>
      <c r="W97" s="129" t="s">
        <v>418</v>
      </c>
      <c r="X97" s="129"/>
      <c r="Y97" s="134"/>
      <c r="Z97" s="128"/>
      <c r="AA97" s="131" t="s">
        <v>715</v>
      </c>
      <c r="AB97" s="132" t="str">
        <f t="shared" si="9"/>
        <v>ARRENDAMIENTO SEMINUEVOS</v>
      </c>
      <c r="AC97" s="10" t="str">
        <f t="shared" si="10"/>
        <v>NESTOR EVERARDO RODRIGUEZ GARCIA</v>
      </c>
      <c r="AD97" s="10" t="str">
        <f t="shared" si="13"/>
        <v>ISAAC  CUESTAS  ARZATE</v>
      </c>
      <c r="AE97" s="10" t="str">
        <f t="shared" si="11"/>
        <v>LFC</v>
      </c>
      <c r="AF97" s="131" t="s">
        <v>794</v>
      </c>
      <c r="AG97" s="10">
        <v>1</v>
      </c>
    </row>
    <row r="98" spans="1:33" s="131" customFormat="1" ht="41.4" x14ac:dyDescent="0.3">
      <c r="A98" s="166" t="s">
        <v>21</v>
      </c>
      <c r="B98" s="166" t="s">
        <v>238</v>
      </c>
      <c r="C98" s="166" t="s">
        <v>401</v>
      </c>
      <c r="D98" s="167" t="s">
        <v>24</v>
      </c>
      <c r="E98" s="168" t="s">
        <v>422</v>
      </c>
      <c r="F98" s="169" t="s">
        <v>169</v>
      </c>
      <c r="G98" s="167" t="s">
        <v>39</v>
      </c>
      <c r="H98" s="124" t="s">
        <v>415</v>
      </c>
      <c r="I98" s="124" t="s">
        <v>386</v>
      </c>
      <c r="J98" s="124" t="s">
        <v>202</v>
      </c>
      <c r="K98" s="124" t="s">
        <v>31</v>
      </c>
      <c r="L98" s="123" t="s">
        <v>407</v>
      </c>
      <c r="M98" s="8" t="s">
        <v>819</v>
      </c>
      <c r="N98" s="124">
        <v>5</v>
      </c>
      <c r="O98" s="126" t="s">
        <v>423</v>
      </c>
      <c r="P98" s="124">
        <v>32</v>
      </c>
      <c r="Q98" s="133">
        <v>10400352.6</v>
      </c>
      <c r="R98" s="244">
        <v>24067828.100608841</v>
      </c>
      <c r="S98" s="128" t="s">
        <v>424</v>
      </c>
      <c r="T98" s="124" t="s">
        <v>34</v>
      </c>
      <c r="U98" s="129"/>
      <c r="V98" s="129"/>
      <c r="W98" s="126"/>
      <c r="X98" s="129"/>
      <c r="Y98" s="129"/>
      <c r="Z98" s="128"/>
      <c r="AA98" s="131" t="s">
        <v>715</v>
      </c>
      <c r="AB98" s="132" t="str">
        <f t="shared" si="9"/>
        <v>ARRENDAMIENTO NUEVOS</v>
      </c>
      <c r="AC98" s="10" t="str">
        <f t="shared" si="10"/>
        <v>NESTOR EVERARDO RODRIGUEZ GARCIA</v>
      </c>
      <c r="AD98" s="10" t="str">
        <f t="shared" si="13"/>
        <v>ISAAC  CUESTAS  ARZATE</v>
      </c>
      <c r="AE98" s="10" t="str">
        <f t="shared" si="11"/>
        <v>LFC</v>
      </c>
      <c r="AF98" s="224" t="s">
        <v>795</v>
      </c>
      <c r="AG98" s="10">
        <v>1</v>
      </c>
    </row>
    <row r="99" spans="1:33" ht="27.6" x14ac:dyDescent="0.3">
      <c r="A99" s="161" t="s">
        <v>300</v>
      </c>
      <c r="B99" s="159" t="s">
        <v>238</v>
      </c>
      <c r="C99" s="161" t="s">
        <v>401</v>
      </c>
      <c r="D99" s="156" t="s">
        <v>301</v>
      </c>
      <c r="E99" s="160" t="s">
        <v>425</v>
      </c>
      <c r="F99" s="145" t="s">
        <v>38</v>
      </c>
      <c r="G99" s="150" t="s">
        <v>80</v>
      </c>
      <c r="H99" s="6" t="s">
        <v>415</v>
      </c>
      <c r="I99" s="6" t="s">
        <v>401</v>
      </c>
      <c r="J99" s="17" t="s">
        <v>116</v>
      </c>
      <c r="K99" s="63" t="s">
        <v>403</v>
      </c>
      <c r="L99" s="24" t="s">
        <v>403</v>
      </c>
      <c r="M99" s="8" t="s">
        <v>819</v>
      </c>
      <c r="N99" s="64">
        <v>1</v>
      </c>
      <c r="O99" s="59" t="s">
        <v>426</v>
      </c>
      <c r="P99" s="63">
        <v>12</v>
      </c>
      <c r="Q99" s="238">
        <v>0</v>
      </c>
      <c r="R99" s="250">
        <v>10632</v>
      </c>
      <c r="S99" s="65" t="s">
        <v>427</v>
      </c>
      <c r="T99" s="17" t="s">
        <v>34</v>
      </c>
      <c r="U99" s="6"/>
      <c r="V99" s="6"/>
      <c r="W99" s="6" t="s">
        <v>428</v>
      </c>
      <c r="X99" s="6"/>
      <c r="Y99" s="6"/>
      <c r="Z99" s="21"/>
      <c r="AB99" s="10" t="str">
        <f t="shared" si="9"/>
        <v>SEGUROS</v>
      </c>
      <c r="AC99" s="10" t="str">
        <f t="shared" si="10"/>
        <v>NESTOR EVERARDO RODRIGUEZ GARCIA</v>
      </c>
      <c r="AD99" s="10" t="str">
        <f t="shared" si="13"/>
        <v>ISAAC  CUESTAS  ARZATE</v>
      </c>
      <c r="AE99" s="10" t="str">
        <f t="shared" si="11"/>
        <v>SICUREZZA</v>
      </c>
      <c r="AF99" s="224" t="s">
        <v>425</v>
      </c>
      <c r="AG99" s="10">
        <v>1</v>
      </c>
    </row>
    <row r="100" spans="1:33" ht="27.6" x14ac:dyDescent="0.3">
      <c r="A100" s="161" t="s">
        <v>300</v>
      </c>
      <c r="B100" s="159" t="s">
        <v>238</v>
      </c>
      <c r="C100" s="161" t="s">
        <v>401</v>
      </c>
      <c r="D100" s="156" t="s">
        <v>301</v>
      </c>
      <c r="E100" s="160" t="s">
        <v>429</v>
      </c>
      <c r="F100" s="145" t="s">
        <v>38</v>
      </c>
      <c r="G100" s="150" t="s">
        <v>80</v>
      </c>
      <c r="H100" s="6" t="s">
        <v>415</v>
      </c>
      <c r="I100" s="6" t="s">
        <v>401</v>
      </c>
      <c r="J100" s="17" t="s">
        <v>116</v>
      </c>
      <c r="K100" s="63" t="s">
        <v>430</v>
      </c>
      <c r="L100" s="24" t="s">
        <v>430</v>
      </c>
      <c r="M100" s="8" t="s">
        <v>819</v>
      </c>
      <c r="N100" s="63">
        <v>1</v>
      </c>
      <c r="O100" s="59" t="s">
        <v>431</v>
      </c>
      <c r="P100" s="66">
        <v>12</v>
      </c>
      <c r="Q100" s="238">
        <v>0</v>
      </c>
      <c r="R100" s="250">
        <v>13737.53</v>
      </c>
      <c r="S100" s="65" t="s">
        <v>427</v>
      </c>
      <c r="T100" s="17" t="s">
        <v>34</v>
      </c>
      <c r="U100" s="6"/>
      <c r="V100" s="6"/>
      <c r="W100" s="59" t="s">
        <v>428</v>
      </c>
      <c r="X100" s="6"/>
      <c r="Y100" s="6"/>
      <c r="Z100" s="21"/>
      <c r="AB100" s="10" t="str">
        <f t="shared" si="9"/>
        <v>SEGUROS</v>
      </c>
      <c r="AC100" s="10" t="str">
        <f t="shared" si="10"/>
        <v>NESTOR EVERARDO RODRIGUEZ GARCIA</v>
      </c>
      <c r="AD100" s="10" t="str">
        <f t="shared" si="13"/>
        <v>ISAAC  CUESTAS  ARZATE</v>
      </c>
      <c r="AE100" s="10" t="str">
        <f t="shared" si="11"/>
        <v>SICUREZZA</v>
      </c>
      <c r="AF100" s="224" t="s">
        <v>429</v>
      </c>
      <c r="AG100" s="10">
        <v>1</v>
      </c>
    </row>
    <row r="101" spans="1:33" ht="27.6" x14ac:dyDescent="0.3">
      <c r="A101" s="161" t="s">
        <v>300</v>
      </c>
      <c r="B101" s="159" t="s">
        <v>238</v>
      </c>
      <c r="C101" s="161" t="s">
        <v>401</v>
      </c>
      <c r="D101" s="156" t="s">
        <v>301</v>
      </c>
      <c r="E101" s="160" t="s">
        <v>432</v>
      </c>
      <c r="F101" s="145" t="s">
        <v>38</v>
      </c>
      <c r="G101" s="150" t="s">
        <v>80</v>
      </c>
      <c r="H101" s="6" t="s">
        <v>415</v>
      </c>
      <c r="I101" s="6" t="s">
        <v>401</v>
      </c>
      <c r="J101" s="17" t="s">
        <v>116</v>
      </c>
      <c r="K101" s="63" t="s">
        <v>430</v>
      </c>
      <c r="L101" s="24" t="s">
        <v>430</v>
      </c>
      <c r="M101" s="8" t="s">
        <v>819</v>
      </c>
      <c r="N101" s="63">
        <v>1</v>
      </c>
      <c r="O101" s="59" t="s">
        <v>433</v>
      </c>
      <c r="P101" s="66">
        <v>12</v>
      </c>
      <c r="Q101" s="238">
        <v>0</v>
      </c>
      <c r="R101" s="250">
        <v>5810.27</v>
      </c>
      <c r="S101" s="65" t="s">
        <v>427</v>
      </c>
      <c r="T101" s="17" t="s">
        <v>34</v>
      </c>
      <c r="U101" s="6"/>
      <c r="V101" s="6"/>
      <c r="W101" s="59" t="s">
        <v>428</v>
      </c>
      <c r="X101" s="6"/>
      <c r="Y101" s="6"/>
      <c r="Z101" s="21"/>
      <c r="AB101" s="10" t="str">
        <f t="shared" si="9"/>
        <v>SEGUROS</v>
      </c>
      <c r="AC101" s="10" t="str">
        <f t="shared" si="10"/>
        <v>NESTOR EVERARDO RODRIGUEZ GARCIA</v>
      </c>
      <c r="AD101" s="10" t="str">
        <f t="shared" si="13"/>
        <v>ISAAC  CUESTAS  ARZATE</v>
      </c>
      <c r="AE101" s="10" t="str">
        <f t="shared" si="11"/>
        <v>SICUREZZA</v>
      </c>
      <c r="AF101" s="224" t="s">
        <v>432</v>
      </c>
      <c r="AG101" s="10">
        <v>1</v>
      </c>
    </row>
    <row r="102" spans="1:33" ht="27.6" x14ac:dyDescent="0.3">
      <c r="A102" s="161" t="s">
        <v>300</v>
      </c>
      <c r="B102" s="159" t="s">
        <v>238</v>
      </c>
      <c r="C102" s="161" t="s">
        <v>401</v>
      </c>
      <c r="D102" s="156" t="s">
        <v>301</v>
      </c>
      <c r="E102" s="160" t="s">
        <v>434</v>
      </c>
      <c r="F102" s="145" t="s">
        <v>38</v>
      </c>
      <c r="G102" s="150" t="s">
        <v>80</v>
      </c>
      <c r="H102" s="6" t="s">
        <v>415</v>
      </c>
      <c r="I102" s="6" t="s">
        <v>401</v>
      </c>
      <c r="J102" s="17" t="s">
        <v>116</v>
      </c>
      <c r="K102" s="63" t="s">
        <v>30</v>
      </c>
      <c r="L102" s="24" t="s">
        <v>30</v>
      </c>
      <c r="M102" s="8" t="s">
        <v>819</v>
      </c>
      <c r="N102" s="63">
        <v>5</v>
      </c>
      <c r="O102" s="59" t="s">
        <v>435</v>
      </c>
      <c r="P102" s="66">
        <v>11</v>
      </c>
      <c r="Q102" s="238">
        <v>0</v>
      </c>
      <c r="R102" s="250">
        <v>200000</v>
      </c>
      <c r="S102" s="65" t="s">
        <v>436</v>
      </c>
      <c r="T102" s="17" t="s">
        <v>34</v>
      </c>
      <c r="U102" s="6"/>
      <c r="V102" s="6"/>
      <c r="W102" s="59" t="s">
        <v>428</v>
      </c>
      <c r="X102" s="6"/>
      <c r="Y102" s="6"/>
      <c r="Z102" s="21"/>
      <c r="AB102" s="10" t="str">
        <f t="shared" si="9"/>
        <v>SEGUROS</v>
      </c>
      <c r="AC102" s="10" t="str">
        <f t="shared" si="10"/>
        <v>NESTOR EVERARDO RODRIGUEZ GARCIA</v>
      </c>
      <c r="AD102" s="10" t="str">
        <f t="shared" si="13"/>
        <v>ISAAC  CUESTAS  ARZATE</v>
      </c>
      <c r="AE102" s="10" t="str">
        <f t="shared" si="11"/>
        <v>SICUREZZA</v>
      </c>
      <c r="AF102" s="224" t="s">
        <v>434</v>
      </c>
      <c r="AG102" s="10">
        <v>1</v>
      </c>
    </row>
    <row r="103" spans="1:33" ht="27.6" x14ac:dyDescent="0.3">
      <c r="A103" s="161" t="s">
        <v>300</v>
      </c>
      <c r="B103" s="159" t="s">
        <v>238</v>
      </c>
      <c r="C103" s="161" t="s">
        <v>401</v>
      </c>
      <c r="D103" s="156" t="s">
        <v>301</v>
      </c>
      <c r="E103" s="160" t="s">
        <v>437</v>
      </c>
      <c r="F103" s="145" t="s">
        <v>38</v>
      </c>
      <c r="G103" s="150" t="s">
        <v>80</v>
      </c>
      <c r="H103" s="6" t="s">
        <v>174</v>
      </c>
      <c r="I103" s="6" t="s">
        <v>401</v>
      </c>
      <c r="J103" s="17" t="s">
        <v>116</v>
      </c>
      <c r="K103" s="63" t="s">
        <v>30</v>
      </c>
      <c r="L103" s="24" t="s">
        <v>30</v>
      </c>
      <c r="M103" s="8" t="s">
        <v>819</v>
      </c>
      <c r="N103" s="63">
        <v>3</v>
      </c>
      <c r="O103" s="59" t="s">
        <v>438</v>
      </c>
      <c r="P103" s="66">
        <v>12</v>
      </c>
      <c r="Q103" s="238">
        <v>0</v>
      </c>
      <c r="R103" s="250">
        <v>44255.93</v>
      </c>
      <c r="S103" s="65" t="s">
        <v>439</v>
      </c>
      <c r="T103" s="17" t="s">
        <v>34</v>
      </c>
      <c r="U103" s="6"/>
      <c r="V103" s="6"/>
      <c r="W103" s="59" t="s">
        <v>428</v>
      </c>
      <c r="X103" s="6"/>
      <c r="Y103" s="6"/>
      <c r="Z103" s="21"/>
      <c r="AB103" s="10" t="str">
        <f t="shared" si="9"/>
        <v>SEGUROS</v>
      </c>
      <c r="AC103" s="10" t="str">
        <f t="shared" si="10"/>
        <v>NESTOR EVERARDO RODRIGUEZ GARCIA</v>
      </c>
      <c r="AD103" s="10" t="str">
        <f t="shared" si="13"/>
        <v>ISAAC  CUESTAS  ARZATE</v>
      </c>
      <c r="AE103" s="10" t="str">
        <f t="shared" si="11"/>
        <v>SICUREZZA</v>
      </c>
      <c r="AF103" t="s">
        <v>437</v>
      </c>
      <c r="AG103" s="10">
        <v>1</v>
      </c>
    </row>
    <row r="104" spans="1:33" ht="27.6" x14ac:dyDescent="0.3">
      <c r="A104" s="161" t="s">
        <v>300</v>
      </c>
      <c r="B104" s="159" t="s">
        <v>238</v>
      </c>
      <c r="C104" s="161" t="s">
        <v>401</v>
      </c>
      <c r="D104" s="156" t="s">
        <v>301</v>
      </c>
      <c r="E104" s="160" t="s">
        <v>429</v>
      </c>
      <c r="F104" s="145" t="s">
        <v>38</v>
      </c>
      <c r="G104" s="150" t="s">
        <v>80</v>
      </c>
      <c r="H104" s="6" t="s">
        <v>415</v>
      </c>
      <c r="I104" s="6" t="s">
        <v>401</v>
      </c>
      <c r="J104" s="17" t="s">
        <v>116</v>
      </c>
      <c r="K104" s="63" t="s">
        <v>30</v>
      </c>
      <c r="L104" s="24" t="s">
        <v>30</v>
      </c>
      <c r="M104" s="8" t="s">
        <v>819</v>
      </c>
      <c r="N104" s="63">
        <v>1</v>
      </c>
      <c r="O104" s="59" t="s">
        <v>440</v>
      </c>
      <c r="P104" s="66">
        <v>12</v>
      </c>
      <c r="Q104" s="238">
        <v>0</v>
      </c>
      <c r="R104" s="250">
        <v>6800</v>
      </c>
      <c r="S104" s="65" t="s">
        <v>441</v>
      </c>
      <c r="T104" s="17" t="s">
        <v>34</v>
      </c>
      <c r="U104" s="6"/>
      <c r="V104" s="6"/>
      <c r="W104" s="59" t="s">
        <v>428</v>
      </c>
      <c r="X104" s="6"/>
      <c r="Y104" s="6"/>
      <c r="Z104" s="21"/>
      <c r="AB104" s="10" t="str">
        <f t="shared" si="9"/>
        <v>SEGUROS</v>
      </c>
      <c r="AC104" s="10" t="str">
        <f t="shared" si="10"/>
        <v>NESTOR EVERARDO RODRIGUEZ GARCIA</v>
      </c>
      <c r="AD104" s="10" t="str">
        <f t="shared" si="13"/>
        <v>ISAAC  CUESTAS  ARZATE</v>
      </c>
      <c r="AE104" s="10" t="str">
        <f t="shared" si="11"/>
        <v>SICUREZZA</v>
      </c>
      <c r="AF104" s="224" t="s">
        <v>429</v>
      </c>
      <c r="AG104" s="10">
        <v>1</v>
      </c>
    </row>
    <row r="105" spans="1:33" ht="27.6" x14ac:dyDescent="0.3">
      <c r="A105" s="161" t="s">
        <v>300</v>
      </c>
      <c r="B105" s="159" t="s">
        <v>238</v>
      </c>
      <c r="C105" s="161" t="s">
        <v>401</v>
      </c>
      <c r="D105" s="156" t="s">
        <v>301</v>
      </c>
      <c r="E105" s="160" t="s">
        <v>442</v>
      </c>
      <c r="F105" s="145" t="s">
        <v>38</v>
      </c>
      <c r="G105" s="150" t="s">
        <v>80</v>
      </c>
      <c r="H105" s="6" t="s">
        <v>415</v>
      </c>
      <c r="I105" s="6" t="s">
        <v>401</v>
      </c>
      <c r="J105" s="17" t="s">
        <v>116</v>
      </c>
      <c r="K105" s="63" t="s">
        <v>30</v>
      </c>
      <c r="L105" s="24" t="s">
        <v>30</v>
      </c>
      <c r="M105" s="8" t="s">
        <v>819</v>
      </c>
      <c r="N105" s="63">
        <v>1</v>
      </c>
      <c r="O105" s="59" t="s">
        <v>443</v>
      </c>
      <c r="P105" s="66">
        <v>12</v>
      </c>
      <c r="Q105" s="238">
        <v>0</v>
      </c>
      <c r="R105" s="250">
        <v>16325</v>
      </c>
      <c r="S105" s="65" t="s">
        <v>441</v>
      </c>
      <c r="T105" s="17" t="s">
        <v>34</v>
      </c>
      <c r="U105" s="6"/>
      <c r="V105" s="6"/>
      <c r="W105" s="59" t="s">
        <v>428</v>
      </c>
      <c r="X105" s="6"/>
      <c r="Y105" s="6"/>
      <c r="Z105" s="21"/>
      <c r="AB105" s="10" t="str">
        <f t="shared" si="9"/>
        <v>SEGUROS</v>
      </c>
      <c r="AC105" s="10" t="str">
        <f t="shared" si="10"/>
        <v>NESTOR EVERARDO RODRIGUEZ GARCIA</v>
      </c>
      <c r="AD105" s="10" t="str">
        <f t="shared" si="13"/>
        <v>ISAAC  CUESTAS  ARZATE</v>
      </c>
      <c r="AE105" s="10" t="str">
        <f t="shared" si="11"/>
        <v>SICUREZZA</v>
      </c>
      <c r="AF105" t="s">
        <v>442</v>
      </c>
      <c r="AG105" s="10">
        <v>1</v>
      </c>
    </row>
    <row r="106" spans="1:33" ht="41.4" x14ac:dyDescent="0.3">
      <c r="A106" s="161" t="s">
        <v>300</v>
      </c>
      <c r="B106" s="159" t="s">
        <v>238</v>
      </c>
      <c r="C106" s="161" t="s">
        <v>401</v>
      </c>
      <c r="D106" s="156" t="s">
        <v>301</v>
      </c>
      <c r="E106" s="160" t="s">
        <v>444</v>
      </c>
      <c r="F106" s="145" t="s">
        <v>38</v>
      </c>
      <c r="G106" s="150" t="s">
        <v>27</v>
      </c>
      <c r="H106" s="6" t="s">
        <v>410</v>
      </c>
      <c r="I106" s="6" t="s">
        <v>411</v>
      </c>
      <c r="J106" s="17" t="s">
        <v>202</v>
      </c>
      <c r="K106" s="17" t="s">
        <v>403</v>
      </c>
      <c r="L106" s="24" t="s">
        <v>403</v>
      </c>
      <c r="M106" s="8" t="s">
        <v>819</v>
      </c>
      <c r="N106" s="17">
        <v>39</v>
      </c>
      <c r="O106" s="59" t="s">
        <v>445</v>
      </c>
      <c r="P106" s="17">
        <v>2</v>
      </c>
      <c r="Q106" s="238">
        <v>0</v>
      </c>
      <c r="R106" s="250">
        <f>366625.59+23127.11</f>
        <v>389752.7</v>
      </c>
      <c r="S106" s="18" t="s">
        <v>446</v>
      </c>
      <c r="T106" s="17" t="s">
        <v>44</v>
      </c>
      <c r="U106" s="6"/>
      <c r="V106" s="6"/>
      <c r="W106" s="59" t="s">
        <v>447</v>
      </c>
      <c r="X106" s="6"/>
      <c r="Y106" s="6"/>
      <c r="Z106" s="21"/>
      <c r="AB106" s="10" t="str">
        <f t="shared" si="9"/>
        <v>SEGUROS</v>
      </c>
      <c r="AC106" s="10" t="str">
        <f t="shared" si="10"/>
        <v>NESTOR EVERARDO RODRIGUEZ GARCIA</v>
      </c>
      <c r="AD106" s="10" t="str">
        <f t="shared" si="13"/>
        <v>ISAAC  CUESTAS  ARZATE</v>
      </c>
      <c r="AE106" s="10" t="str">
        <f t="shared" si="11"/>
        <v>SICUREZZA</v>
      </c>
      <c r="AF106" t="s">
        <v>803</v>
      </c>
      <c r="AG106" s="10">
        <v>1</v>
      </c>
    </row>
    <row r="107" spans="1:33" ht="41.4" x14ac:dyDescent="0.3">
      <c r="A107" s="161" t="s">
        <v>300</v>
      </c>
      <c r="B107" s="159" t="s">
        <v>238</v>
      </c>
      <c r="C107" s="161" t="s">
        <v>401</v>
      </c>
      <c r="D107" s="156" t="s">
        <v>301</v>
      </c>
      <c r="E107" s="160" t="s">
        <v>444</v>
      </c>
      <c r="F107" s="145" t="s">
        <v>38</v>
      </c>
      <c r="G107" s="150" t="s">
        <v>27</v>
      </c>
      <c r="H107" s="6" t="s">
        <v>410</v>
      </c>
      <c r="I107" s="6" t="s">
        <v>411</v>
      </c>
      <c r="J107" s="17" t="s">
        <v>202</v>
      </c>
      <c r="K107" s="17" t="s">
        <v>165</v>
      </c>
      <c r="L107" s="24" t="s">
        <v>30</v>
      </c>
      <c r="M107" s="8" t="s">
        <v>819</v>
      </c>
      <c r="N107" s="17">
        <v>39</v>
      </c>
      <c r="O107" s="59" t="s">
        <v>445</v>
      </c>
      <c r="P107" s="17">
        <v>10</v>
      </c>
      <c r="Q107" s="238">
        <v>0</v>
      </c>
      <c r="R107" s="250">
        <f>159577.62*P107</f>
        <v>1595776.2</v>
      </c>
      <c r="S107" s="6" t="s">
        <v>448</v>
      </c>
      <c r="T107" s="17" t="s">
        <v>44</v>
      </c>
      <c r="U107" s="6"/>
      <c r="V107" s="6"/>
      <c r="W107" s="59" t="s">
        <v>449</v>
      </c>
      <c r="X107" s="6"/>
      <c r="Y107" s="6"/>
      <c r="Z107" s="21"/>
      <c r="AB107" s="10" t="str">
        <f t="shared" si="9"/>
        <v>SEGUROS</v>
      </c>
      <c r="AC107" s="10" t="str">
        <f t="shared" si="10"/>
        <v>NESTOR EVERARDO RODRIGUEZ GARCIA</v>
      </c>
      <c r="AD107" s="10" t="str">
        <f t="shared" si="13"/>
        <v>ISAAC  CUESTAS  ARZATE</v>
      </c>
      <c r="AE107" s="10" t="str">
        <f t="shared" si="11"/>
        <v>SICUREZZA</v>
      </c>
      <c r="AF107" t="s">
        <v>803</v>
      </c>
      <c r="AG107" s="10">
        <v>1</v>
      </c>
    </row>
    <row r="108" spans="1:33" ht="48.75" customHeight="1" x14ac:dyDescent="0.3">
      <c r="A108" s="161" t="s">
        <v>300</v>
      </c>
      <c r="B108" s="159" t="s">
        <v>260</v>
      </c>
      <c r="C108" s="161" t="s">
        <v>294</v>
      </c>
      <c r="D108" s="173" t="s">
        <v>301</v>
      </c>
      <c r="E108" s="160" t="s">
        <v>450</v>
      </c>
      <c r="F108" s="145" t="s">
        <v>169</v>
      </c>
      <c r="G108" s="174" t="s">
        <v>27</v>
      </c>
      <c r="H108" s="38" t="s">
        <v>296</v>
      </c>
      <c r="I108" s="44" t="s">
        <v>451</v>
      </c>
      <c r="J108" s="43" t="s">
        <v>116</v>
      </c>
      <c r="K108" s="38" t="s">
        <v>176</v>
      </c>
      <c r="L108" s="24" t="s">
        <v>308</v>
      </c>
      <c r="M108" s="8" t="s">
        <v>819</v>
      </c>
      <c r="N108" s="38" t="s">
        <v>82</v>
      </c>
      <c r="O108" s="59" t="s">
        <v>452</v>
      </c>
      <c r="P108" s="38" t="s">
        <v>82</v>
      </c>
      <c r="Q108" s="265">
        <v>0</v>
      </c>
      <c r="R108" s="251">
        <v>6000</v>
      </c>
      <c r="S108" s="67" t="s">
        <v>453</v>
      </c>
      <c r="T108" s="12" t="s">
        <v>82</v>
      </c>
      <c r="U108" s="6"/>
      <c r="V108" s="27" t="s">
        <v>454</v>
      </c>
      <c r="W108" s="27" t="s">
        <v>455</v>
      </c>
      <c r="X108" s="17"/>
      <c r="Y108" s="6" t="s">
        <v>456</v>
      </c>
      <c r="Z108" s="21"/>
      <c r="AB108" s="10" t="str">
        <f t="shared" si="9"/>
        <v>SEGUROS</v>
      </c>
      <c r="AC108" s="10" t="str">
        <f t="shared" si="10"/>
        <v>GRISELDA  CHIANG SAM GARCIA</v>
      </c>
      <c r="AD108" s="10" t="str">
        <f t="shared" ref="AD108:AD122" si="14">IF(C108="Eduardo Lorenzo ","EDUARDO HUMBERTO LORENZO  GONZALEZ",(IF(C108="Aurelio Vargas","AURELIO VARGAS VELÁZQUEZ",(IF(C108="Daniel Arriaga","MARTIN DANIEL ARRIAGA ARIAS",(IF(C108="Daniel Valle","DANIEL ESTEBAN VALLE PATLAN",(IF(C108="Fernando Muñoz","FERNANDO MUÑOZ CORDOBA",(IF(C108="Isaac Cuestas","ISAAC  CUESTAS  ARZATE",(IF(C108="Jaime Santos","JAIME SANTOS AYALA",(IF(C108="Jesús Ruíz","JESUS RUIZ MARTINEZ",(IF(C108="José Gutiérrez","JOSE FRANCISCO GUTIERREZ PASTRANA",(IF(C108="Monica Huicochea","MONICA HUICOCHEA TREJO",(IF(C108="Noé Rojas","NOE EZAEL ROJAS ZARIÑAN",(IF(C108="Reyna Isabel ","REYNA ISABEL CLEMENTE CUSTODIO","NO IDENTIFICADO")))))))))))))))))))))))</f>
        <v>REYNA ISABEL CLEMENTE CUSTODIO</v>
      </c>
      <c r="AE108" s="10" t="str">
        <f t="shared" si="11"/>
        <v>SICUREZZA</v>
      </c>
      <c r="AF108" s="224" t="s">
        <v>817</v>
      </c>
      <c r="AG108" s="10">
        <v>1</v>
      </c>
    </row>
    <row r="109" spans="1:33" s="142" customFormat="1" ht="27.6" x14ac:dyDescent="0.3">
      <c r="A109" s="175" t="s">
        <v>21</v>
      </c>
      <c r="B109" s="166" t="s">
        <v>260</v>
      </c>
      <c r="C109" s="166" t="s">
        <v>294</v>
      </c>
      <c r="D109" s="176" t="s">
        <v>262</v>
      </c>
      <c r="E109" s="168" t="s">
        <v>457</v>
      </c>
      <c r="F109" s="169" t="s">
        <v>169</v>
      </c>
      <c r="G109" s="176" t="s">
        <v>27</v>
      </c>
      <c r="H109" s="136" t="s">
        <v>296</v>
      </c>
      <c r="I109" s="137" t="s">
        <v>451</v>
      </c>
      <c r="J109" s="138" t="s">
        <v>116</v>
      </c>
      <c r="K109" s="136" t="s">
        <v>176</v>
      </c>
      <c r="L109" s="123" t="s">
        <v>31</v>
      </c>
      <c r="M109" s="8" t="s">
        <v>819</v>
      </c>
      <c r="N109" s="136">
        <v>113</v>
      </c>
      <c r="O109" s="126" t="s">
        <v>458</v>
      </c>
      <c r="P109" s="136">
        <v>34</v>
      </c>
      <c r="Q109" s="139">
        <v>66499299.990000002</v>
      </c>
      <c r="R109" s="232">
        <v>189880221.25999999</v>
      </c>
      <c r="S109" s="140" t="s">
        <v>459</v>
      </c>
      <c r="T109" s="138" t="s">
        <v>44</v>
      </c>
      <c r="U109" s="141"/>
      <c r="V109" s="125" t="s">
        <v>460</v>
      </c>
      <c r="W109" s="125" t="s">
        <v>461</v>
      </c>
      <c r="X109" s="124"/>
      <c r="Y109" s="141" t="s">
        <v>462</v>
      </c>
      <c r="Z109" s="128"/>
      <c r="AA109" s="131" t="s">
        <v>715</v>
      </c>
      <c r="AB109" s="132" t="str">
        <f t="shared" si="9"/>
        <v>ARRENDAMIENTO NUEVOS</v>
      </c>
      <c r="AC109" s="10" t="str">
        <f t="shared" si="10"/>
        <v>GRISELDA  CHIANG SAM GARCIA</v>
      </c>
      <c r="AD109" s="10" t="str">
        <f t="shared" si="14"/>
        <v>REYNA ISABEL CLEMENTE CUSTODIO</v>
      </c>
      <c r="AE109" s="10" t="str">
        <f t="shared" si="11"/>
        <v>LUMO GA</v>
      </c>
      <c r="AF109" s="223" t="s">
        <v>768</v>
      </c>
      <c r="AG109" s="10">
        <v>1</v>
      </c>
    </row>
    <row r="110" spans="1:33" ht="28.8" x14ac:dyDescent="0.3">
      <c r="A110" s="177" t="s">
        <v>300</v>
      </c>
      <c r="B110" s="159" t="s">
        <v>260</v>
      </c>
      <c r="C110" s="161" t="s">
        <v>294</v>
      </c>
      <c r="D110" s="178" t="s">
        <v>301</v>
      </c>
      <c r="E110" s="160" t="s">
        <v>315</v>
      </c>
      <c r="F110" s="145" t="s">
        <v>38</v>
      </c>
      <c r="G110" s="178" t="s">
        <v>39</v>
      </c>
      <c r="H110" s="31" t="s">
        <v>296</v>
      </c>
      <c r="I110" s="44" t="s">
        <v>451</v>
      </c>
      <c r="J110" s="43" t="s">
        <v>116</v>
      </c>
      <c r="K110" s="31" t="s">
        <v>176</v>
      </c>
      <c r="L110" s="24" t="s">
        <v>31</v>
      </c>
      <c r="M110" s="8" t="s">
        <v>819</v>
      </c>
      <c r="N110" s="31" t="s">
        <v>82</v>
      </c>
      <c r="O110" s="59" t="s">
        <v>463</v>
      </c>
      <c r="P110" s="31" t="s">
        <v>82</v>
      </c>
      <c r="Q110" s="252">
        <v>0</v>
      </c>
      <c r="R110" s="252">
        <v>6000</v>
      </c>
      <c r="S110" s="29" t="s">
        <v>464</v>
      </c>
      <c r="T110" s="12" t="s">
        <v>82</v>
      </c>
      <c r="U110" s="6"/>
      <c r="V110" s="27" t="s">
        <v>465</v>
      </c>
      <c r="W110" s="27"/>
      <c r="X110" s="17"/>
      <c r="Y110" s="6" t="s">
        <v>466</v>
      </c>
      <c r="Z110" s="21"/>
      <c r="AB110" s="10" t="str">
        <f t="shared" si="9"/>
        <v>SEGUROS</v>
      </c>
      <c r="AC110" s="10" t="str">
        <f t="shared" si="10"/>
        <v>GRISELDA  CHIANG SAM GARCIA</v>
      </c>
      <c r="AD110" s="10" t="str">
        <f t="shared" si="14"/>
        <v>REYNA ISABEL CLEMENTE CUSTODIO</v>
      </c>
      <c r="AE110" s="10" t="str">
        <f t="shared" si="11"/>
        <v>SICUREZZA</v>
      </c>
      <c r="AF110" s="224" t="s">
        <v>786</v>
      </c>
      <c r="AG110" s="10">
        <v>1</v>
      </c>
    </row>
    <row r="111" spans="1:33" ht="28.2" x14ac:dyDescent="0.3">
      <c r="A111" s="178" t="s">
        <v>69</v>
      </c>
      <c r="B111" s="159" t="s">
        <v>260</v>
      </c>
      <c r="C111" s="161" t="s">
        <v>294</v>
      </c>
      <c r="D111" s="179" t="s">
        <v>262</v>
      </c>
      <c r="E111" s="160" t="s">
        <v>467</v>
      </c>
      <c r="F111" s="145" t="s">
        <v>169</v>
      </c>
      <c r="G111" s="179" t="s">
        <v>27</v>
      </c>
      <c r="H111" s="39" t="s">
        <v>296</v>
      </c>
      <c r="I111" s="39" t="s">
        <v>451</v>
      </c>
      <c r="J111" s="39" t="s">
        <v>116</v>
      </c>
      <c r="K111" s="39" t="s">
        <v>286</v>
      </c>
      <c r="L111" s="24" t="s">
        <v>31</v>
      </c>
      <c r="M111" s="8" t="s">
        <v>819</v>
      </c>
      <c r="N111" s="39" t="s">
        <v>706</v>
      </c>
      <c r="O111" s="59" t="s">
        <v>728</v>
      </c>
      <c r="P111" s="31">
        <v>12</v>
      </c>
      <c r="Q111" s="230">
        <v>0</v>
      </c>
      <c r="R111" s="230">
        <v>1898560.8</v>
      </c>
      <c r="S111" s="29" t="s">
        <v>468</v>
      </c>
      <c r="T111" s="46" t="s">
        <v>44</v>
      </c>
      <c r="U111" s="6"/>
      <c r="V111" s="17" t="s">
        <v>469</v>
      </c>
      <c r="W111" s="17"/>
      <c r="X111" s="17"/>
      <c r="Y111" s="6" t="s">
        <v>470</v>
      </c>
      <c r="Z111" s="21"/>
      <c r="AB111" s="10" t="str">
        <f t="shared" si="9"/>
        <v>ARRENDAMIENTO SEMINUEVOS</v>
      </c>
      <c r="AC111" s="10" t="str">
        <f t="shared" si="10"/>
        <v>GRISELDA  CHIANG SAM GARCIA</v>
      </c>
      <c r="AD111" s="10" t="str">
        <f t="shared" si="14"/>
        <v>REYNA ISABEL CLEMENTE CUSTODIO</v>
      </c>
      <c r="AE111" s="10" t="str">
        <f t="shared" si="11"/>
        <v>LUMO GA</v>
      </c>
      <c r="AF111" s="224" t="s">
        <v>814</v>
      </c>
      <c r="AG111" s="10">
        <v>1</v>
      </c>
    </row>
    <row r="112" spans="1:33" s="32" customFormat="1" ht="27.6" x14ac:dyDescent="0.3">
      <c r="A112" s="161" t="s">
        <v>21</v>
      </c>
      <c r="B112" s="159" t="s">
        <v>260</v>
      </c>
      <c r="C112" s="161" t="s">
        <v>294</v>
      </c>
      <c r="D112" s="179" t="s">
        <v>262</v>
      </c>
      <c r="E112" s="160" t="s">
        <v>324</v>
      </c>
      <c r="F112" s="145" t="s">
        <v>169</v>
      </c>
      <c r="G112" s="161" t="s">
        <v>27</v>
      </c>
      <c r="H112" s="24" t="s">
        <v>296</v>
      </c>
      <c r="I112" s="45" t="s">
        <v>451</v>
      </c>
      <c r="J112" s="46" t="s">
        <v>116</v>
      </c>
      <c r="K112" s="24" t="s">
        <v>327</v>
      </c>
      <c r="L112" s="24" t="s">
        <v>176</v>
      </c>
      <c r="M112" s="8" t="s">
        <v>819</v>
      </c>
      <c r="N112" s="24" t="s">
        <v>729</v>
      </c>
      <c r="O112" s="24" t="s">
        <v>730</v>
      </c>
      <c r="P112" s="41">
        <v>34</v>
      </c>
      <c r="Q112" s="47">
        <v>11084760</v>
      </c>
      <c r="R112" s="230">
        <v>33059757.199999999</v>
      </c>
      <c r="S112" s="68" t="s">
        <v>471</v>
      </c>
      <c r="T112" s="46" t="s">
        <v>44</v>
      </c>
      <c r="U112" s="30"/>
      <c r="V112" s="12"/>
      <c r="W112" s="12"/>
      <c r="X112" s="12"/>
      <c r="Y112" s="6" t="s">
        <v>472</v>
      </c>
      <c r="Z112" s="21"/>
      <c r="AB112" s="10" t="str">
        <f t="shared" si="9"/>
        <v>ARRENDAMIENTO NUEVOS</v>
      </c>
      <c r="AC112" s="10" t="str">
        <f t="shared" si="10"/>
        <v>GRISELDA  CHIANG SAM GARCIA</v>
      </c>
      <c r="AD112" s="10" t="str">
        <f t="shared" si="14"/>
        <v>REYNA ISABEL CLEMENTE CUSTODIO</v>
      </c>
      <c r="AE112" s="10" t="str">
        <f t="shared" si="11"/>
        <v>LUMO GA</v>
      </c>
      <c r="AF112" s="32" t="s">
        <v>762</v>
      </c>
      <c r="AG112" s="10">
        <v>1</v>
      </c>
    </row>
    <row r="113" spans="1:33" s="32" customFormat="1" ht="28.8" x14ac:dyDescent="0.3">
      <c r="A113" s="179" t="s">
        <v>21</v>
      </c>
      <c r="B113" s="159" t="s">
        <v>260</v>
      </c>
      <c r="C113" s="161" t="s">
        <v>294</v>
      </c>
      <c r="D113" s="180" t="s">
        <v>24</v>
      </c>
      <c r="E113" s="160" t="s">
        <v>315</v>
      </c>
      <c r="F113" s="145" t="s">
        <v>169</v>
      </c>
      <c r="G113" s="178" t="s">
        <v>39</v>
      </c>
      <c r="H113" s="39" t="s">
        <v>296</v>
      </c>
      <c r="I113" s="45" t="s">
        <v>451</v>
      </c>
      <c r="J113" s="46" t="s">
        <v>116</v>
      </c>
      <c r="K113" s="39" t="s">
        <v>176</v>
      </c>
      <c r="L113" s="24" t="s">
        <v>165</v>
      </c>
      <c r="M113" s="8" t="s">
        <v>819</v>
      </c>
      <c r="N113" s="39">
        <v>3</v>
      </c>
      <c r="O113" s="59" t="s">
        <v>473</v>
      </c>
      <c r="P113" s="39">
        <v>31</v>
      </c>
      <c r="Q113" s="47">
        <v>881970</v>
      </c>
      <c r="R113" s="230">
        <v>4611450.26</v>
      </c>
      <c r="S113" s="68" t="s">
        <v>474</v>
      </c>
      <c r="T113" s="46" t="s">
        <v>34</v>
      </c>
      <c r="U113" s="30"/>
      <c r="V113" s="8" t="s">
        <v>475</v>
      </c>
      <c r="W113" s="8"/>
      <c r="X113" s="12"/>
      <c r="Y113" s="30" t="s">
        <v>476</v>
      </c>
      <c r="Z113" s="21"/>
      <c r="AB113" s="10" t="str">
        <f t="shared" si="9"/>
        <v>ARRENDAMIENTO NUEVOS</v>
      </c>
      <c r="AC113" s="10" t="str">
        <f t="shared" si="10"/>
        <v>GRISELDA  CHIANG SAM GARCIA</v>
      </c>
      <c r="AD113" s="10" t="str">
        <f t="shared" si="14"/>
        <v>REYNA ISABEL CLEMENTE CUSTODIO</v>
      </c>
      <c r="AE113" s="10" t="str">
        <f t="shared" si="11"/>
        <v>LFC</v>
      </c>
      <c r="AF113" s="224" t="s">
        <v>786</v>
      </c>
      <c r="AG113" s="10">
        <v>1</v>
      </c>
    </row>
    <row r="114" spans="1:33" x14ac:dyDescent="0.3">
      <c r="A114" s="177" t="s">
        <v>78</v>
      </c>
      <c r="B114" s="159" t="s">
        <v>260</v>
      </c>
      <c r="C114" s="161" t="s">
        <v>294</v>
      </c>
      <c r="D114" s="178" t="s">
        <v>24</v>
      </c>
      <c r="E114" s="160" t="s">
        <v>315</v>
      </c>
      <c r="F114" s="145" t="s">
        <v>38</v>
      </c>
      <c r="G114" s="178" t="s">
        <v>39</v>
      </c>
      <c r="H114" s="31" t="s">
        <v>296</v>
      </c>
      <c r="I114" s="44" t="s">
        <v>451</v>
      </c>
      <c r="J114" s="43" t="s">
        <v>116</v>
      </c>
      <c r="K114" s="31" t="s">
        <v>176</v>
      </c>
      <c r="L114" s="24" t="s">
        <v>165</v>
      </c>
      <c r="M114" s="8" t="s">
        <v>819</v>
      </c>
      <c r="N114" s="31">
        <v>1</v>
      </c>
      <c r="O114" s="59" t="s">
        <v>477</v>
      </c>
      <c r="P114" s="42" t="s">
        <v>82</v>
      </c>
      <c r="Q114" s="230">
        <v>0</v>
      </c>
      <c r="R114" s="230">
        <v>167813</v>
      </c>
      <c r="S114" s="29" t="s">
        <v>478</v>
      </c>
      <c r="T114" s="46" t="s">
        <v>82</v>
      </c>
      <c r="U114" s="6"/>
      <c r="V114" s="17" t="s">
        <v>479</v>
      </c>
      <c r="W114" s="17"/>
      <c r="X114" s="17"/>
      <c r="Y114" s="6"/>
      <c r="Z114" s="21"/>
      <c r="AB114" s="10" t="str">
        <f t="shared" si="9"/>
        <v>VENTA SEMINUEVOS</v>
      </c>
      <c r="AC114" s="10" t="str">
        <f t="shared" si="10"/>
        <v>GRISELDA  CHIANG SAM GARCIA</v>
      </c>
      <c r="AD114" s="10" t="str">
        <f t="shared" si="14"/>
        <v>REYNA ISABEL CLEMENTE CUSTODIO</v>
      </c>
      <c r="AE114" s="10" t="str">
        <f t="shared" si="11"/>
        <v>LFC</v>
      </c>
      <c r="AF114" s="224" t="s">
        <v>786</v>
      </c>
      <c r="AG114" s="10">
        <v>1</v>
      </c>
    </row>
    <row r="115" spans="1:33" ht="27.6" x14ac:dyDescent="0.3">
      <c r="A115" s="177" t="s">
        <v>78</v>
      </c>
      <c r="B115" s="159" t="s">
        <v>260</v>
      </c>
      <c r="C115" s="161" t="s">
        <v>294</v>
      </c>
      <c r="D115" s="177" t="s">
        <v>262</v>
      </c>
      <c r="E115" s="160" t="s">
        <v>480</v>
      </c>
      <c r="F115" s="145" t="s">
        <v>277</v>
      </c>
      <c r="G115" s="177" t="s">
        <v>481</v>
      </c>
      <c r="H115" s="31" t="s">
        <v>296</v>
      </c>
      <c r="I115" s="44" t="s">
        <v>451</v>
      </c>
      <c r="J115" s="43" t="s">
        <v>116</v>
      </c>
      <c r="K115" s="31" t="s">
        <v>266</v>
      </c>
      <c r="L115" s="24" t="s">
        <v>308</v>
      </c>
      <c r="M115" s="8" t="s">
        <v>819</v>
      </c>
      <c r="N115" s="31">
        <v>1</v>
      </c>
      <c r="O115" s="59" t="s">
        <v>482</v>
      </c>
      <c r="P115" s="31" t="s">
        <v>82</v>
      </c>
      <c r="Q115" s="230">
        <v>0</v>
      </c>
      <c r="R115" s="230">
        <v>131760</v>
      </c>
      <c r="S115" s="29" t="s">
        <v>483</v>
      </c>
      <c r="T115" s="46" t="s">
        <v>82</v>
      </c>
      <c r="U115" s="6"/>
      <c r="V115" s="50" t="s">
        <v>484</v>
      </c>
      <c r="W115" s="50"/>
      <c r="X115" s="17"/>
      <c r="Y115" s="30"/>
      <c r="Z115" s="6"/>
      <c r="AB115" s="10" t="str">
        <f t="shared" si="9"/>
        <v>VENTA SEMINUEVOS</v>
      </c>
      <c r="AC115" s="10" t="str">
        <f t="shared" si="10"/>
        <v>GRISELDA  CHIANG SAM GARCIA</v>
      </c>
      <c r="AD115" s="10" t="str">
        <f t="shared" si="14"/>
        <v>REYNA ISABEL CLEMENTE CUSTODIO</v>
      </c>
      <c r="AE115" s="10" t="str">
        <f t="shared" si="11"/>
        <v>LUMO GA</v>
      </c>
      <c r="AF115" s="224" t="s">
        <v>480</v>
      </c>
      <c r="AG115" s="10">
        <v>1</v>
      </c>
    </row>
    <row r="116" spans="1:33" ht="37.5" customHeight="1" x14ac:dyDescent="0.3">
      <c r="A116" s="177" t="s">
        <v>78</v>
      </c>
      <c r="B116" s="159" t="s">
        <v>260</v>
      </c>
      <c r="C116" s="161" t="s">
        <v>294</v>
      </c>
      <c r="D116" s="177" t="s">
        <v>262</v>
      </c>
      <c r="E116" s="181" t="s">
        <v>485</v>
      </c>
      <c r="F116" s="145" t="s">
        <v>277</v>
      </c>
      <c r="G116" s="177" t="s">
        <v>481</v>
      </c>
      <c r="H116" s="31" t="s">
        <v>296</v>
      </c>
      <c r="I116" s="44" t="s">
        <v>451</v>
      </c>
      <c r="J116" s="43" t="s">
        <v>116</v>
      </c>
      <c r="K116" s="31" t="s">
        <v>266</v>
      </c>
      <c r="L116" s="24" t="s">
        <v>308</v>
      </c>
      <c r="M116" s="8" t="s">
        <v>819</v>
      </c>
      <c r="N116" s="31">
        <v>1</v>
      </c>
      <c r="O116" s="59" t="s">
        <v>482</v>
      </c>
      <c r="P116" s="31" t="s">
        <v>82</v>
      </c>
      <c r="Q116" s="230">
        <v>0</v>
      </c>
      <c r="R116" s="230">
        <v>131760</v>
      </c>
      <c r="S116" s="29" t="s">
        <v>486</v>
      </c>
      <c r="T116" s="46" t="s">
        <v>82</v>
      </c>
      <c r="U116" s="6"/>
      <c r="V116" s="50" t="s">
        <v>487</v>
      </c>
      <c r="W116" s="50"/>
      <c r="X116" s="17"/>
      <c r="Y116" s="30"/>
      <c r="Z116" s="6"/>
      <c r="AB116" s="10" t="str">
        <f t="shared" si="9"/>
        <v>VENTA SEMINUEVOS</v>
      </c>
      <c r="AC116" s="10" t="str">
        <f t="shared" si="10"/>
        <v>GRISELDA  CHIANG SAM GARCIA</v>
      </c>
      <c r="AD116" s="10" t="str">
        <f t="shared" si="14"/>
        <v>REYNA ISABEL CLEMENTE CUSTODIO</v>
      </c>
      <c r="AE116" s="10" t="str">
        <f t="shared" si="11"/>
        <v>LUMO GA</v>
      </c>
      <c r="AF116" s="224" t="s">
        <v>485</v>
      </c>
      <c r="AG116" s="10">
        <v>1</v>
      </c>
    </row>
    <row r="117" spans="1:33" x14ac:dyDescent="0.3">
      <c r="A117" s="177" t="s">
        <v>300</v>
      </c>
      <c r="B117" s="159" t="s">
        <v>260</v>
      </c>
      <c r="C117" s="161" t="s">
        <v>294</v>
      </c>
      <c r="D117" s="178" t="s">
        <v>301</v>
      </c>
      <c r="E117" s="181" t="s">
        <v>488</v>
      </c>
      <c r="F117" s="145" t="s">
        <v>169</v>
      </c>
      <c r="G117" s="178" t="s">
        <v>39</v>
      </c>
      <c r="H117" s="31" t="s">
        <v>296</v>
      </c>
      <c r="I117" s="44" t="s">
        <v>451</v>
      </c>
      <c r="J117" s="43" t="s">
        <v>116</v>
      </c>
      <c r="K117" s="31" t="s">
        <v>327</v>
      </c>
      <c r="L117" s="24" t="s">
        <v>31</v>
      </c>
      <c r="M117" s="8" t="s">
        <v>819</v>
      </c>
      <c r="N117" s="31" t="s">
        <v>82</v>
      </c>
      <c r="O117" s="59" t="s">
        <v>489</v>
      </c>
      <c r="P117" s="31" t="s">
        <v>82</v>
      </c>
      <c r="Q117" s="230">
        <v>0</v>
      </c>
      <c r="R117" s="230">
        <v>6000</v>
      </c>
      <c r="S117" s="29" t="s">
        <v>490</v>
      </c>
      <c r="T117" s="46" t="s">
        <v>82</v>
      </c>
      <c r="U117" s="6"/>
      <c r="V117" s="27" t="s">
        <v>491</v>
      </c>
      <c r="W117" s="27"/>
      <c r="X117" s="17"/>
      <c r="Y117" s="6"/>
      <c r="Z117" s="21"/>
      <c r="AB117" s="10" t="str">
        <f t="shared" si="9"/>
        <v>SEGUROS</v>
      </c>
      <c r="AC117" s="10" t="str">
        <f t="shared" si="10"/>
        <v>GRISELDA  CHIANG SAM GARCIA</v>
      </c>
      <c r="AD117" s="10" t="str">
        <f t="shared" si="14"/>
        <v>REYNA ISABEL CLEMENTE CUSTODIO</v>
      </c>
      <c r="AE117" s="10" t="str">
        <f t="shared" si="11"/>
        <v>SICUREZZA</v>
      </c>
      <c r="AF117" s="224" t="s">
        <v>796</v>
      </c>
      <c r="AG117" s="10">
        <v>1</v>
      </c>
    </row>
    <row r="118" spans="1:33" ht="36.75" customHeight="1" x14ac:dyDescent="0.3">
      <c r="A118" s="182" t="s">
        <v>69</v>
      </c>
      <c r="B118" s="159" t="s">
        <v>260</v>
      </c>
      <c r="C118" s="161" t="s">
        <v>294</v>
      </c>
      <c r="D118" s="182" t="s">
        <v>24</v>
      </c>
      <c r="E118" s="181" t="s">
        <v>492</v>
      </c>
      <c r="F118" s="145" t="s">
        <v>38</v>
      </c>
      <c r="G118" s="183" t="s">
        <v>481</v>
      </c>
      <c r="H118" s="43" t="s">
        <v>296</v>
      </c>
      <c r="I118" s="44" t="s">
        <v>451</v>
      </c>
      <c r="J118" s="43" t="s">
        <v>116</v>
      </c>
      <c r="K118" s="43" t="s">
        <v>165</v>
      </c>
      <c r="L118" s="24" t="s">
        <v>165</v>
      </c>
      <c r="M118" s="8" t="s">
        <v>819</v>
      </c>
      <c r="N118" s="43">
        <v>184</v>
      </c>
      <c r="O118" s="59" t="s">
        <v>493</v>
      </c>
      <c r="P118" s="43">
        <v>1</v>
      </c>
      <c r="Q118" s="230">
        <v>0</v>
      </c>
      <c r="R118" s="230">
        <v>6467368.2199999997</v>
      </c>
      <c r="S118" s="44" t="s">
        <v>494</v>
      </c>
      <c r="T118" s="46" t="s">
        <v>82</v>
      </c>
      <c r="U118" s="6"/>
      <c r="V118" s="8" t="s">
        <v>495</v>
      </c>
      <c r="W118" s="8" t="s">
        <v>496</v>
      </c>
      <c r="X118" s="17"/>
      <c r="Y118" s="18" t="s">
        <v>497</v>
      </c>
      <c r="Z118" s="21"/>
      <c r="AB118" s="10" t="str">
        <f t="shared" si="9"/>
        <v>ARRENDAMIENTO SEMINUEVOS</v>
      </c>
      <c r="AC118" s="10" t="str">
        <f t="shared" si="10"/>
        <v>GRISELDA  CHIANG SAM GARCIA</v>
      </c>
      <c r="AD118" s="10" t="str">
        <f t="shared" si="14"/>
        <v>REYNA ISABEL CLEMENTE CUSTODIO</v>
      </c>
      <c r="AE118" s="10" t="str">
        <f t="shared" si="11"/>
        <v>LFC</v>
      </c>
      <c r="AF118" t="s">
        <v>771</v>
      </c>
      <c r="AG118" s="10">
        <v>1</v>
      </c>
    </row>
    <row r="119" spans="1:33" ht="22.5" customHeight="1" x14ac:dyDescent="0.3">
      <c r="A119" s="182" t="s">
        <v>300</v>
      </c>
      <c r="B119" s="159" t="s">
        <v>260</v>
      </c>
      <c r="C119" s="161" t="s">
        <v>294</v>
      </c>
      <c r="D119" s="182" t="s">
        <v>498</v>
      </c>
      <c r="E119" s="181" t="s">
        <v>492</v>
      </c>
      <c r="F119" s="145" t="s">
        <v>169</v>
      </c>
      <c r="G119" s="183" t="s">
        <v>80</v>
      </c>
      <c r="H119" s="43" t="s">
        <v>296</v>
      </c>
      <c r="I119" s="44" t="s">
        <v>451</v>
      </c>
      <c r="J119" s="43" t="s">
        <v>116</v>
      </c>
      <c r="K119" s="43" t="s">
        <v>308</v>
      </c>
      <c r="L119" s="24" t="s">
        <v>165</v>
      </c>
      <c r="M119" s="8" t="s">
        <v>819</v>
      </c>
      <c r="N119" s="43">
        <v>40</v>
      </c>
      <c r="O119" s="24" t="s">
        <v>473</v>
      </c>
      <c r="P119" s="43" t="s">
        <v>82</v>
      </c>
      <c r="Q119" s="230">
        <v>0</v>
      </c>
      <c r="R119" s="230">
        <v>1206800</v>
      </c>
      <c r="S119" s="44" t="s">
        <v>499</v>
      </c>
      <c r="T119" s="46" t="s">
        <v>34</v>
      </c>
      <c r="U119" s="6"/>
      <c r="V119" s="17" t="s">
        <v>500</v>
      </c>
      <c r="W119" s="8" t="s">
        <v>496</v>
      </c>
      <c r="X119" s="17"/>
      <c r="Y119" s="30" t="s">
        <v>501</v>
      </c>
      <c r="Z119" s="21"/>
      <c r="AB119" s="10" t="str">
        <f t="shared" si="9"/>
        <v>SEGUROS</v>
      </c>
      <c r="AC119" s="10" t="str">
        <f t="shared" si="10"/>
        <v>GRISELDA  CHIANG SAM GARCIA</v>
      </c>
      <c r="AD119" s="10" t="str">
        <f t="shared" si="14"/>
        <v>REYNA ISABEL CLEMENTE CUSTODIO</v>
      </c>
      <c r="AE119" s="10" t="str">
        <f t="shared" si="11"/>
        <v>SICUREZZA</v>
      </c>
      <c r="AF119" t="s">
        <v>771</v>
      </c>
      <c r="AG119" s="10">
        <v>1</v>
      </c>
    </row>
    <row r="120" spans="1:33" ht="43.5" customHeight="1" x14ac:dyDescent="0.3">
      <c r="A120" s="182" t="s">
        <v>78</v>
      </c>
      <c r="B120" s="159" t="s">
        <v>260</v>
      </c>
      <c r="C120" s="161" t="s">
        <v>294</v>
      </c>
      <c r="D120" s="182" t="s">
        <v>502</v>
      </c>
      <c r="E120" s="181" t="s">
        <v>492</v>
      </c>
      <c r="F120" s="145" t="s">
        <v>38</v>
      </c>
      <c r="G120" s="183" t="s">
        <v>80</v>
      </c>
      <c r="H120" s="43"/>
      <c r="I120" s="44"/>
      <c r="J120" s="43"/>
      <c r="K120" s="43" t="s">
        <v>165</v>
      </c>
      <c r="L120" s="43" t="s">
        <v>165</v>
      </c>
      <c r="M120" s="8" t="s">
        <v>819</v>
      </c>
      <c r="N120" s="43">
        <v>14</v>
      </c>
      <c r="O120" s="24" t="s">
        <v>503</v>
      </c>
      <c r="P120" s="43" t="s">
        <v>82</v>
      </c>
      <c r="Q120" s="230">
        <v>0</v>
      </c>
      <c r="R120" s="230">
        <v>8098511</v>
      </c>
      <c r="S120" s="44"/>
      <c r="T120" s="46" t="s">
        <v>34</v>
      </c>
      <c r="U120" s="6"/>
      <c r="V120" s="27" t="s">
        <v>504</v>
      </c>
      <c r="W120" s="8" t="s">
        <v>505</v>
      </c>
      <c r="X120" s="17"/>
      <c r="Y120" s="30"/>
      <c r="Z120" s="21"/>
      <c r="AB120" s="10" t="str">
        <f t="shared" si="9"/>
        <v>VENTA SEMINUEVOS</v>
      </c>
      <c r="AC120" s="10" t="str">
        <f t="shared" si="10"/>
        <v>GRISELDA  CHIANG SAM GARCIA</v>
      </c>
      <c r="AD120" s="10" t="str">
        <f t="shared" si="14"/>
        <v>REYNA ISABEL CLEMENTE CUSTODIO</v>
      </c>
      <c r="AE120" s="10" t="str">
        <f t="shared" si="11"/>
        <v>AOC</v>
      </c>
      <c r="AF120" t="s">
        <v>771</v>
      </c>
      <c r="AG120" s="10">
        <v>1</v>
      </c>
    </row>
    <row r="121" spans="1:33" x14ac:dyDescent="0.3">
      <c r="A121" s="184" t="s">
        <v>300</v>
      </c>
      <c r="B121" s="159" t="s">
        <v>260</v>
      </c>
      <c r="C121" s="161" t="s">
        <v>294</v>
      </c>
      <c r="D121" s="185" t="s">
        <v>498</v>
      </c>
      <c r="E121" s="181" t="s">
        <v>506</v>
      </c>
      <c r="F121" s="145" t="s">
        <v>169</v>
      </c>
      <c r="G121" s="183" t="s">
        <v>80</v>
      </c>
      <c r="H121" s="43" t="s">
        <v>296</v>
      </c>
      <c r="I121" s="44" t="s">
        <v>451</v>
      </c>
      <c r="J121" s="43" t="s">
        <v>116</v>
      </c>
      <c r="K121" s="43" t="s">
        <v>308</v>
      </c>
      <c r="L121" s="24" t="s">
        <v>165</v>
      </c>
      <c r="M121" s="8" t="s">
        <v>819</v>
      </c>
      <c r="N121" s="43">
        <v>1</v>
      </c>
      <c r="O121" s="24" t="s">
        <v>507</v>
      </c>
      <c r="P121" s="43" t="s">
        <v>82</v>
      </c>
      <c r="Q121" s="230">
        <v>0</v>
      </c>
      <c r="R121" s="230">
        <v>0</v>
      </c>
      <c r="S121" s="44" t="s">
        <v>509</v>
      </c>
      <c r="T121" s="46" t="s">
        <v>508</v>
      </c>
      <c r="U121" s="6"/>
      <c r="V121" s="17"/>
      <c r="W121" s="8" t="s">
        <v>496</v>
      </c>
      <c r="X121" s="17"/>
      <c r="Y121" s="6" t="s">
        <v>510</v>
      </c>
      <c r="Z121" s="21"/>
      <c r="AB121" s="10" t="str">
        <f t="shared" si="9"/>
        <v>SEGUROS</v>
      </c>
      <c r="AC121" s="10" t="str">
        <f t="shared" si="10"/>
        <v>GRISELDA  CHIANG SAM GARCIA</v>
      </c>
      <c r="AD121" s="10" t="str">
        <f t="shared" si="14"/>
        <v>REYNA ISABEL CLEMENTE CUSTODIO</v>
      </c>
      <c r="AE121" s="10" t="str">
        <f t="shared" si="11"/>
        <v>SICUREZZA</v>
      </c>
      <c r="AF121" t="s">
        <v>756</v>
      </c>
      <c r="AG121" s="10">
        <v>1</v>
      </c>
    </row>
    <row r="122" spans="1:33" ht="28.8" x14ac:dyDescent="0.3">
      <c r="A122" s="185" t="s">
        <v>300</v>
      </c>
      <c r="B122" s="159" t="s">
        <v>260</v>
      </c>
      <c r="C122" s="161" t="s">
        <v>294</v>
      </c>
      <c r="D122" s="184" t="s">
        <v>301</v>
      </c>
      <c r="E122" s="181" t="s">
        <v>315</v>
      </c>
      <c r="F122" s="145" t="s">
        <v>169</v>
      </c>
      <c r="G122" s="178" t="s">
        <v>39</v>
      </c>
      <c r="H122" s="43" t="s">
        <v>296</v>
      </c>
      <c r="I122" s="44" t="s">
        <v>451</v>
      </c>
      <c r="J122" s="43" t="s">
        <v>116</v>
      </c>
      <c r="K122" s="43" t="s">
        <v>308</v>
      </c>
      <c r="L122" s="24" t="s">
        <v>176</v>
      </c>
      <c r="M122" s="8" t="s">
        <v>819</v>
      </c>
      <c r="N122" s="43">
        <v>1</v>
      </c>
      <c r="O122" s="59" t="s">
        <v>511</v>
      </c>
      <c r="P122" s="43" t="s">
        <v>82</v>
      </c>
      <c r="Q122" s="230">
        <v>0</v>
      </c>
      <c r="R122" s="230">
        <v>31746.880000000001</v>
      </c>
      <c r="S122" s="44" t="s">
        <v>512</v>
      </c>
      <c r="T122" s="46" t="s">
        <v>34</v>
      </c>
      <c r="U122" s="6"/>
      <c r="V122" s="27" t="s">
        <v>513</v>
      </c>
      <c r="W122" s="8" t="s">
        <v>514</v>
      </c>
      <c r="X122" s="17"/>
      <c r="Y122" s="6"/>
      <c r="Z122" s="21"/>
      <c r="AB122" s="10" t="str">
        <f t="shared" si="9"/>
        <v>SEGUROS</v>
      </c>
      <c r="AC122" s="10" t="str">
        <f t="shared" si="10"/>
        <v>GRISELDA  CHIANG SAM GARCIA</v>
      </c>
      <c r="AD122" s="10" t="str">
        <f t="shared" si="14"/>
        <v>REYNA ISABEL CLEMENTE CUSTODIO</v>
      </c>
      <c r="AE122" s="10" t="str">
        <f t="shared" si="11"/>
        <v>SICUREZZA</v>
      </c>
      <c r="AF122" s="224" t="s">
        <v>786</v>
      </c>
      <c r="AG122" s="10">
        <v>1</v>
      </c>
    </row>
    <row r="123" spans="1:33" ht="27.6" x14ac:dyDescent="0.3">
      <c r="A123" s="184" t="s">
        <v>69</v>
      </c>
      <c r="B123" s="159" t="s">
        <v>260</v>
      </c>
      <c r="C123" s="161" t="s">
        <v>261</v>
      </c>
      <c r="D123" s="185" t="s">
        <v>24</v>
      </c>
      <c r="E123" s="160" t="s">
        <v>307</v>
      </c>
      <c r="F123" s="145" t="s">
        <v>141</v>
      </c>
      <c r="G123" s="186" t="s">
        <v>80</v>
      </c>
      <c r="H123" s="24" t="s">
        <v>264</v>
      </c>
      <c r="I123" s="44"/>
      <c r="J123" s="43"/>
      <c r="K123" s="24" t="s">
        <v>165</v>
      </c>
      <c r="L123" s="24" t="s">
        <v>176</v>
      </c>
      <c r="M123" s="8" t="s">
        <v>819</v>
      </c>
      <c r="N123" s="43" t="s">
        <v>731</v>
      </c>
      <c r="O123" s="24" t="s">
        <v>732</v>
      </c>
      <c r="P123" s="43">
        <v>12</v>
      </c>
      <c r="Q123" s="230">
        <v>0</v>
      </c>
      <c r="R123" s="231">
        <v>0</v>
      </c>
      <c r="S123" s="44"/>
      <c r="T123" s="46" t="s">
        <v>82</v>
      </c>
      <c r="U123" s="6"/>
      <c r="V123" s="18" t="s">
        <v>515</v>
      </c>
      <c r="W123" s="8" t="s">
        <v>496</v>
      </c>
      <c r="X123" s="6"/>
      <c r="Y123" s="18" t="s">
        <v>516</v>
      </c>
      <c r="Z123" s="6"/>
      <c r="AB123" s="10" t="str">
        <f t="shared" si="9"/>
        <v>ARRENDAMIENTO SEMINUEVOS</v>
      </c>
      <c r="AC123" s="10" t="str">
        <f t="shared" si="10"/>
        <v>GRISELDA  CHIANG SAM GARCIA</v>
      </c>
      <c r="AD123" s="10" t="str">
        <f t="shared" ref="AD123:AD130" si="15">IF(C123="Eduardo Lorenzo ","EDUARDO HUMBERTO LORENZO  GONZALEZ",(IF(C123="Aurelio Vargas","AURELIO VARGAS VELÁZQUEZ",(IF(C123="Daniel Arriaga","MARTIN DANIEL ARRIAGA ARIAS",(IF(C123="Daniel Valle","DANIEL ESTEBAN VALLE PATLAN",(IF(C123="Fernando Muñoz ","FERNANDO MUÑOZ CORDOBA",(IF(C123="Isaac Cuestas","ISAAC  CUESTAS  ARZATE",(IF(C123="Jaime Santos","JAIME SANTOS AYALA",(IF(C123="Jesús Ruíz","JESUS RUIZ MARTINEZ",(IF(C123="José Gutiérrez","JOSE FRANCISCO GUTIERREZ PASTRANA",(IF(C123="Monica Huicochea","MONICA HUICOCHEA TREJO",(IF(C123="Noé Rojas","NOE EZAEL ROJAS ZARIÑAN",(IF(C123="Reyna Isabel","REYNA ISABEL CLEMENTE CUSTODIO","NO IDENTIFICADO")))))))))))))))))))))))</f>
        <v>FERNANDO MUÑOZ CORDOBA</v>
      </c>
      <c r="AE123" s="10" t="str">
        <f t="shared" si="11"/>
        <v>LFC</v>
      </c>
      <c r="AF123" t="s">
        <v>307</v>
      </c>
      <c r="AG123" s="10">
        <v>1</v>
      </c>
    </row>
    <row r="124" spans="1:33" s="101" customFormat="1" ht="28.8" hidden="1" x14ac:dyDescent="0.3">
      <c r="A124" s="187" t="s">
        <v>517</v>
      </c>
      <c r="B124" s="162" t="s">
        <v>260</v>
      </c>
      <c r="C124" s="162" t="s">
        <v>261</v>
      </c>
      <c r="D124" s="188" t="s">
        <v>262</v>
      </c>
      <c r="E124" s="189" t="s">
        <v>285</v>
      </c>
      <c r="F124" s="164" t="s">
        <v>277</v>
      </c>
      <c r="G124" s="188" t="s">
        <v>39</v>
      </c>
      <c r="H124" s="104" t="s">
        <v>264</v>
      </c>
      <c r="I124" s="95" t="s">
        <v>518</v>
      </c>
      <c r="J124" s="95" t="s">
        <v>202</v>
      </c>
      <c r="K124" s="103" t="s">
        <v>308</v>
      </c>
      <c r="L124" s="95" t="s">
        <v>266</v>
      </c>
      <c r="M124" s="8" t="s">
        <v>819</v>
      </c>
      <c r="N124" s="103">
        <v>3</v>
      </c>
      <c r="O124" s="95" t="s">
        <v>733</v>
      </c>
      <c r="P124" s="105" t="s">
        <v>82</v>
      </c>
      <c r="Q124" s="253">
        <v>0</v>
      </c>
      <c r="R124" s="253">
        <v>843552</v>
      </c>
      <c r="S124" s="106" t="s">
        <v>519</v>
      </c>
      <c r="T124" s="107" t="s">
        <v>82</v>
      </c>
      <c r="U124" s="28"/>
      <c r="V124" s="108" t="s">
        <v>520</v>
      </c>
      <c r="W124" s="108" t="s">
        <v>521</v>
      </c>
      <c r="X124" s="28"/>
      <c r="Y124" s="108" t="s">
        <v>522</v>
      </c>
      <c r="Z124" s="28"/>
      <c r="AA124" s="101" t="s">
        <v>636</v>
      </c>
      <c r="AB124" s="102" t="str">
        <f t="shared" si="9"/>
        <v/>
      </c>
      <c r="AC124" s="10" t="str">
        <f t="shared" si="10"/>
        <v>GRISELDA  CHIANG SAM GARCIA</v>
      </c>
      <c r="AD124" s="10" t="str">
        <f t="shared" si="15"/>
        <v>FERNANDO MUÑOZ CORDOBA</v>
      </c>
      <c r="AE124" s="10" t="str">
        <f t="shared" si="11"/>
        <v>LUMO GA</v>
      </c>
      <c r="AF124" s="101" t="s">
        <v>285</v>
      </c>
      <c r="AG124" s="101">
        <v>0</v>
      </c>
    </row>
    <row r="125" spans="1:33" ht="86.4" x14ac:dyDescent="0.3">
      <c r="A125" s="180" t="s">
        <v>69</v>
      </c>
      <c r="B125" s="159" t="s">
        <v>260</v>
      </c>
      <c r="C125" s="161" t="s">
        <v>261</v>
      </c>
      <c r="D125" s="180" t="s">
        <v>24</v>
      </c>
      <c r="E125" s="181" t="s">
        <v>523</v>
      </c>
      <c r="F125" s="145" t="s">
        <v>277</v>
      </c>
      <c r="G125" s="190" t="s">
        <v>39</v>
      </c>
      <c r="H125" s="69" t="s">
        <v>264</v>
      </c>
      <c r="I125" s="23" t="s">
        <v>524</v>
      </c>
      <c r="J125" s="23" t="s">
        <v>116</v>
      </c>
      <c r="K125" s="40" t="s">
        <v>286</v>
      </c>
      <c r="L125" s="24" t="s">
        <v>266</v>
      </c>
      <c r="M125" s="8" t="s">
        <v>819</v>
      </c>
      <c r="N125" s="40" t="s">
        <v>734</v>
      </c>
      <c r="O125" s="59" t="s">
        <v>735</v>
      </c>
      <c r="P125" s="39">
        <v>12</v>
      </c>
      <c r="Q125" s="266">
        <v>0</v>
      </c>
      <c r="R125" s="254">
        <v>6791723.4000000004</v>
      </c>
      <c r="S125" s="29" t="s">
        <v>525</v>
      </c>
      <c r="T125" s="71" t="s">
        <v>44</v>
      </c>
      <c r="U125" s="6"/>
      <c r="V125" s="34" t="s">
        <v>526</v>
      </c>
      <c r="W125" s="34" t="s">
        <v>527</v>
      </c>
      <c r="X125" s="30"/>
      <c r="Y125" s="34" t="s">
        <v>528</v>
      </c>
      <c r="Z125" s="6"/>
      <c r="AB125" s="10" t="str">
        <f t="shared" si="9"/>
        <v>ARRENDAMIENTO SEMINUEVOS</v>
      </c>
      <c r="AC125" s="10" t="str">
        <f t="shared" si="10"/>
        <v>GRISELDA  CHIANG SAM GARCIA</v>
      </c>
      <c r="AD125" s="10" t="str">
        <f t="shared" si="15"/>
        <v>FERNANDO MUÑOZ CORDOBA</v>
      </c>
      <c r="AE125" s="10" t="str">
        <f t="shared" si="11"/>
        <v>LFC</v>
      </c>
      <c r="AF125" s="224" t="s">
        <v>523</v>
      </c>
      <c r="AG125" s="10">
        <v>1</v>
      </c>
    </row>
    <row r="126" spans="1:33" s="32" customFormat="1" ht="96.6" x14ac:dyDescent="0.3">
      <c r="A126" s="191" t="s">
        <v>21</v>
      </c>
      <c r="B126" s="159" t="s">
        <v>260</v>
      </c>
      <c r="C126" s="161" t="s">
        <v>261</v>
      </c>
      <c r="D126" s="191" t="s">
        <v>24</v>
      </c>
      <c r="E126" s="181" t="s">
        <v>529</v>
      </c>
      <c r="F126" s="145" t="s">
        <v>38</v>
      </c>
      <c r="G126" s="179" t="s">
        <v>27</v>
      </c>
      <c r="H126" s="39" t="s">
        <v>290</v>
      </c>
      <c r="I126" s="23" t="s">
        <v>530</v>
      </c>
      <c r="J126" s="23" t="s">
        <v>116</v>
      </c>
      <c r="K126" s="39" t="s">
        <v>176</v>
      </c>
      <c r="L126" s="24" t="s">
        <v>176</v>
      </c>
      <c r="M126" s="8" t="s">
        <v>819</v>
      </c>
      <c r="N126" s="39" t="s">
        <v>736</v>
      </c>
      <c r="O126" s="24" t="s">
        <v>737</v>
      </c>
      <c r="P126" s="39">
        <v>36</v>
      </c>
      <c r="Q126" s="70">
        <v>29617700</v>
      </c>
      <c r="R126" s="254">
        <v>85378534.25</v>
      </c>
      <c r="S126" s="68" t="s">
        <v>531</v>
      </c>
      <c r="U126" s="30"/>
      <c r="V126" s="30" t="s">
        <v>532</v>
      </c>
      <c r="W126" s="30"/>
      <c r="X126" s="30"/>
      <c r="Y126" s="34" t="s">
        <v>533</v>
      </c>
      <c r="Z126" s="68" t="s">
        <v>534</v>
      </c>
      <c r="AB126" s="10" t="str">
        <f t="shared" si="9"/>
        <v>ARRENDAMIENTO NUEVOS</v>
      </c>
      <c r="AC126" s="10" t="str">
        <f t="shared" si="10"/>
        <v>GRISELDA  CHIANG SAM GARCIA</v>
      </c>
      <c r="AD126" s="10" t="str">
        <f t="shared" si="15"/>
        <v>FERNANDO MUÑOZ CORDOBA</v>
      </c>
      <c r="AE126" s="10" t="str">
        <f t="shared" si="11"/>
        <v>LFC</v>
      </c>
      <c r="AF126" s="32" t="s">
        <v>763</v>
      </c>
      <c r="AG126" s="10">
        <v>1</v>
      </c>
    </row>
    <row r="127" spans="1:33" s="32" customFormat="1" ht="28.8" x14ac:dyDescent="0.3">
      <c r="A127" s="191" t="s">
        <v>21</v>
      </c>
      <c r="B127" s="159" t="s">
        <v>260</v>
      </c>
      <c r="C127" s="161" t="s">
        <v>261</v>
      </c>
      <c r="D127" s="192" t="s">
        <v>24</v>
      </c>
      <c r="E127" s="181" t="s">
        <v>535</v>
      </c>
      <c r="F127" s="145" t="s">
        <v>38</v>
      </c>
      <c r="G127" s="179" t="s">
        <v>39</v>
      </c>
      <c r="H127" s="40" t="s">
        <v>290</v>
      </c>
      <c r="I127" s="40" t="s">
        <v>165</v>
      </c>
      <c r="J127" s="40" t="s">
        <v>176</v>
      </c>
      <c r="K127" s="40" t="s">
        <v>176</v>
      </c>
      <c r="L127" s="24" t="s">
        <v>327</v>
      </c>
      <c r="M127" s="8" t="s">
        <v>819</v>
      </c>
      <c r="N127" s="39">
        <v>90</v>
      </c>
      <c r="O127" s="59" t="s">
        <v>536</v>
      </c>
      <c r="P127" s="39">
        <v>26</v>
      </c>
      <c r="Q127" s="70">
        <v>179352600</v>
      </c>
      <c r="R127" s="254">
        <v>380000000</v>
      </c>
      <c r="S127" s="68"/>
      <c r="T127" s="39" t="s">
        <v>44</v>
      </c>
      <c r="U127" s="30"/>
      <c r="V127" s="34" t="s">
        <v>537</v>
      </c>
      <c r="W127" s="34" t="s">
        <v>538</v>
      </c>
      <c r="X127" s="30"/>
      <c r="Y127" s="34" t="s">
        <v>539</v>
      </c>
      <c r="Z127" s="21" t="s">
        <v>540</v>
      </c>
      <c r="AB127" s="10" t="str">
        <f t="shared" si="9"/>
        <v>ARRENDAMIENTO NUEVOS</v>
      </c>
      <c r="AC127" s="10" t="str">
        <f t="shared" si="10"/>
        <v>GRISELDA  CHIANG SAM GARCIA</v>
      </c>
      <c r="AD127" s="10" t="str">
        <f t="shared" si="15"/>
        <v>FERNANDO MUÑOZ CORDOBA</v>
      </c>
      <c r="AE127" s="10" t="str">
        <f t="shared" si="11"/>
        <v>LFC</v>
      </c>
      <c r="AF127" s="223" t="s">
        <v>797</v>
      </c>
      <c r="AG127" s="10">
        <v>1</v>
      </c>
    </row>
    <row r="128" spans="1:33" s="32" customFormat="1" ht="28.8" x14ac:dyDescent="0.3">
      <c r="A128" s="191" t="s">
        <v>21</v>
      </c>
      <c r="B128" s="159" t="s">
        <v>260</v>
      </c>
      <c r="C128" s="161" t="s">
        <v>261</v>
      </c>
      <c r="D128" s="192" t="s">
        <v>24</v>
      </c>
      <c r="E128" s="181" t="s">
        <v>535</v>
      </c>
      <c r="F128" s="145" t="s">
        <v>38</v>
      </c>
      <c r="G128" s="179" t="s">
        <v>39</v>
      </c>
      <c r="H128" s="40" t="s">
        <v>290</v>
      </c>
      <c r="I128" s="23"/>
      <c r="J128" s="23"/>
      <c r="K128" s="40" t="s">
        <v>176</v>
      </c>
      <c r="L128" s="24" t="s">
        <v>327</v>
      </c>
      <c r="M128" s="8" t="s">
        <v>819</v>
      </c>
      <c r="N128" s="39">
        <v>90</v>
      </c>
      <c r="O128" s="59" t="s">
        <v>536</v>
      </c>
      <c r="P128" s="39">
        <v>26</v>
      </c>
      <c r="Q128" s="70">
        <v>179352600</v>
      </c>
      <c r="R128" s="254">
        <v>315000000</v>
      </c>
      <c r="S128" s="68"/>
      <c r="T128" s="39" t="s">
        <v>44</v>
      </c>
      <c r="U128" s="30"/>
      <c r="V128" s="34" t="s">
        <v>537</v>
      </c>
      <c r="W128" s="34" t="s">
        <v>538</v>
      </c>
      <c r="X128" s="30"/>
      <c r="Y128" s="34" t="s">
        <v>541</v>
      </c>
      <c r="Z128" s="21" t="s">
        <v>540</v>
      </c>
      <c r="AB128" s="10" t="str">
        <f t="shared" si="9"/>
        <v>ARRENDAMIENTO NUEVOS</v>
      </c>
      <c r="AC128" s="10" t="str">
        <f t="shared" si="10"/>
        <v>GRISELDA  CHIANG SAM GARCIA</v>
      </c>
      <c r="AD128" s="10" t="str">
        <f t="shared" si="15"/>
        <v>FERNANDO MUÑOZ CORDOBA</v>
      </c>
      <c r="AE128" s="10" t="str">
        <f t="shared" si="11"/>
        <v>LFC</v>
      </c>
      <c r="AF128" s="223" t="s">
        <v>797</v>
      </c>
      <c r="AG128" s="10">
        <v>1</v>
      </c>
    </row>
    <row r="129" spans="1:33" s="32" customFormat="1" ht="82.8" x14ac:dyDescent="0.3">
      <c r="A129" s="191" t="s">
        <v>21</v>
      </c>
      <c r="B129" s="159" t="s">
        <v>260</v>
      </c>
      <c r="C129" s="161" t="s">
        <v>261</v>
      </c>
      <c r="D129" s="191" t="s">
        <v>24</v>
      </c>
      <c r="E129" s="181" t="s">
        <v>542</v>
      </c>
      <c r="F129" s="145" t="s">
        <v>38</v>
      </c>
      <c r="G129" s="179" t="s">
        <v>27</v>
      </c>
      <c r="H129" s="54" t="s">
        <v>264</v>
      </c>
      <c r="I129" s="23" t="s">
        <v>524</v>
      </c>
      <c r="J129" s="23" t="s">
        <v>116</v>
      </c>
      <c r="K129" s="40" t="s">
        <v>327</v>
      </c>
      <c r="L129" s="24" t="s">
        <v>327</v>
      </c>
      <c r="M129" s="8" t="s">
        <v>819</v>
      </c>
      <c r="N129" s="40" t="s">
        <v>738</v>
      </c>
      <c r="O129" s="59" t="s">
        <v>739</v>
      </c>
      <c r="P129" s="39">
        <v>48</v>
      </c>
      <c r="Q129" s="70">
        <v>18425000</v>
      </c>
      <c r="R129" s="254">
        <v>54211824.710000001</v>
      </c>
      <c r="S129" s="68" t="s">
        <v>543</v>
      </c>
      <c r="T129" s="39" t="s">
        <v>44</v>
      </c>
      <c r="U129" s="30"/>
      <c r="V129" s="34" t="s">
        <v>544</v>
      </c>
      <c r="W129" s="34" t="s">
        <v>545</v>
      </c>
      <c r="X129" s="30"/>
      <c r="Y129" s="34" t="s">
        <v>546</v>
      </c>
      <c r="Z129" s="21" t="s">
        <v>547</v>
      </c>
      <c r="AB129" s="10" t="str">
        <f t="shared" si="9"/>
        <v>ARRENDAMIENTO NUEVOS</v>
      </c>
      <c r="AC129" s="10" t="str">
        <f t="shared" si="10"/>
        <v>GRISELDA  CHIANG SAM GARCIA</v>
      </c>
      <c r="AD129" s="10" t="str">
        <f t="shared" si="15"/>
        <v>FERNANDO MUÑOZ CORDOBA</v>
      </c>
      <c r="AE129" s="10" t="str">
        <f t="shared" si="11"/>
        <v>LFC</v>
      </c>
      <c r="AF129" s="223" t="s">
        <v>754</v>
      </c>
      <c r="AG129" s="10">
        <v>1</v>
      </c>
    </row>
    <row r="130" spans="1:33" s="32" customFormat="1" ht="41.4" x14ac:dyDescent="0.3">
      <c r="A130" s="179" t="s">
        <v>21</v>
      </c>
      <c r="B130" s="159" t="s">
        <v>260</v>
      </c>
      <c r="C130" s="161" t="s">
        <v>261</v>
      </c>
      <c r="D130" s="179" t="s">
        <v>350</v>
      </c>
      <c r="E130" s="181" t="s">
        <v>548</v>
      </c>
      <c r="F130" s="145" t="s">
        <v>38</v>
      </c>
      <c r="G130" s="179" t="s">
        <v>27</v>
      </c>
      <c r="H130" s="54" t="s">
        <v>264</v>
      </c>
      <c r="I130" s="23" t="s">
        <v>530</v>
      </c>
      <c r="J130" s="23" t="s">
        <v>116</v>
      </c>
      <c r="K130" s="45" t="s">
        <v>165</v>
      </c>
      <c r="L130" s="24" t="s">
        <v>165</v>
      </c>
      <c r="M130" s="8" t="s">
        <v>819</v>
      </c>
      <c r="N130" s="45">
        <v>1</v>
      </c>
      <c r="O130" s="59" t="s">
        <v>549</v>
      </c>
      <c r="P130" s="46">
        <v>28</v>
      </c>
      <c r="Q130" s="70">
        <v>2999000</v>
      </c>
      <c r="R130" s="254">
        <v>7068130.6200000001</v>
      </c>
      <c r="S130" s="72" t="s">
        <v>550</v>
      </c>
      <c r="T130" s="46" t="s">
        <v>44</v>
      </c>
      <c r="U130" s="30"/>
      <c r="V130" s="34" t="s">
        <v>551</v>
      </c>
      <c r="W130" s="34" t="s">
        <v>552</v>
      </c>
      <c r="X130" s="30"/>
      <c r="Y130" s="34" t="s">
        <v>553</v>
      </c>
      <c r="Z130" s="21" t="s">
        <v>554</v>
      </c>
      <c r="AB130" s="10" t="str">
        <f t="shared" ref="AB130:AB141" si="16">IF(A130 = "Arrendamiento Vehicular Nuevos", "ARRENDAMIENTO NUEVOS", (IF(A130="Arrendamiento Vehicular Seminuevos ", "ARRENDAMIENTO SEMINUEVOS", (IF(A130="Venta Seminuevos", "VENTA SEMINUEVOS", (IF(A130="Venta Nuevos", "VENTA NUEVOS", (IF(A130="Donación", "DONACIÓN", (IF(A130="Seguros ", "SEGUROS", (IF(A130="Crédito ", "CRÉDITO", "")))))))))))))</f>
        <v>ARRENDAMIENTO NUEVOS</v>
      </c>
      <c r="AC130" s="10" t="str">
        <f t="shared" si="10"/>
        <v>GRISELDA  CHIANG SAM GARCIA</v>
      </c>
      <c r="AD130" s="10" t="str">
        <f t="shared" si="15"/>
        <v>FERNANDO MUÑOZ CORDOBA</v>
      </c>
      <c r="AE130" s="10" t="str">
        <f t="shared" si="11"/>
        <v>ARRENDAMEX</v>
      </c>
      <c r="AF130" s="32" t="s">
        <v>766</v>
      </c>
      <c r="AG130" s="10">
        <v>1</v>
      </c>
    </row>
    <row r="131" spans="1:33" s="101" customFormat="1" hidden="1" x14ac:dyDescent="0.3">
      <c r="A131" s="193"/>
      <c r="B131" s="162"/>
      <c r="C131" s="162"/>
      <c r="D131" s="194"/>
      <c r="E131" s="189" t="s">
        <v>555</v>
      </c>
      <c r="F131" s="195"/>
      <c r="G131" s="195"/>
      <c r="H131" s="28"/>
      <c r="I131" s="28"/>
      <c r="J131" s="48"/>
      <c r="K131" s="28"/>
      <c r="L131" s="95"/>
      <c r="M131" s="8" t="s">
        <v>819</v>
      </c>
      <c r="N131" s="28"/>
      <c r="O131" s="109"/>
      <c r="P131" s="48"/>
      <c r="Q131" s="110">
        <v>1277000000</v>
      </c>
      <c r="R131" s="255">
        <v>0</v>
      </c>
      <c r="S131" s="99"/>
      <c r="T131" s="28"/>
      <c r="U131" s="28"/>
      <c r="V131" s="100"/>
      <c r="W131" s="100"/>
      <c r="X131" s="28"/>
      <c r="Y131" s="28"/>
      <c r="Z131" s="28"/>
      <c r="AA131" s="101" t="s">
        <v>637</v>
      </c>
      <c r="AB131" s="102" t="str">
        <f t="shared" si="16"/>
        <v/>
      </c>
      <c r="AC131" s="10" t="str">
        <f t="shared" ref="AC131:AC145" si="17">IF(B131="GA","GABRIEL ARZATE JIMENEZ",(IF(B131="NR","NESTOR EVERARDO RODRIGUEZ GARCIA",(IF(B131="DA","MARTIN DANIEL ARRIAGA ARIAS",(IF(B131="GCH","GRISELDA  CHIANG SAM GARCIA","NO IDENTIFICADO")))))))</f>
        <v>NO IDENTIFICADO</v>
      </c>
      <c r="AD131" s="10" t="str">
        <f t="shared" ref="AD131:AD145" si="18">IF(C131="Eduardo Lorenzo ","EDUARDO HUMBERTO LORENZO  GONZALEZ",(IF(C131="Aurelio Vargas","AURELIO VARGAS VELÁZQUEZ",(IF(C131="Daniel Arriaga","MARTIN DANIEL ARRIAGA ARIAS",(IF(C131="Daniel Valle","DANIEL ESTEBAN VALLE PATLAN",(IF(C131="Fernando Muñoz","FERNANDO MUÑOZ CORDOBA",(IF(C131="Isaac Cuestas","ISAAC  CUESTAS  ARZATE",(IF(C131="Jaime Santos","JAIME SANTOS AYALA",(IF(C131="Jesús Ruíz","JESUS RUIZ MARTINEZ",(IF(C131="José Gutiérrez","JOSE FRANCISCO GUTIERREZ PASTRANA",(IF(C131="Monica Huicochea","MONICA HUICOCHEA TREJO",(IF(C131="Noé Rojas","NOE EZAEL ROJAS ZARIÑAN",(IF(C131="Reyna Isabel","REYNA ISABEL CLEMENTE CUSTODIO","NO IDENTIFICADO")))))))))))))))))))))))</f>
        <v>NO IDENTIFICADO</v>
      </c>
      <c r="AE131" s="10" t="str">
        <f t="shared" ref="AE131:AE145" si="19">IF(D131="A&amp;O", "AOC", IF(D131="ARRENDAMEX", "ARRENDAMEX", IF(D131="IAM ", "IAM", IF(D131="LFC", "LFC", IF(D131="LFS ", "LFS", IF(D131="LUMO", "LUMO GA", IF(D131="MAC", "MAC", IF(D131="SICURIKA", "SICUREZZA", IF(D131="SIKURIKA", "SICUREZZA", "NO IDENTIFICADO")))))))))</f>
        <v>NO IDENTIFICADO</v>
      </c>
      <c r="AG131" s="101">
        <v>0</v>
      </c>
    </row>
    <row r="132" spans="1:33" ht="234.6" x14ac:dyDescent="0.3">
      <c r="A132" s="179" t="s">
        <v>21</v>
      </c>
      <c r="B132" s="159" t="s">
        <v>556</v>
      </c>
      <c r="C132" s="161" t="s">
        <v>411</v>
      </c>
      <c r="D132" s="148" t="s">
        <v>350</v>
      </c>
      <c r="E132" s="181" t="s">
        <v>557</v>
      </c>
      <c r="F132" s="145" t="s">
        <v>558</v>
      </c>
      <c r="G132" s="171" t="s">
        <v>559</v>
      </c>
      <c r="H132" s="12" t="s">
        <v>241</v>
      </c>
      <c r="I132" s="6" t="s">
        <v>560</v>
      </c>
      <c r="J132" s="17" t="s">
        <v>202</v>
      </c>
      <c r="K132" s="12" t="s">
        <v>165</v>
      </c>
      <c r="L132" s="24" t="s">
        <v>176</v>
      </c>
      <c r="M132" s="8" t="s">
        <v>819</v>
      </c>
      <c r="N132" s="12" t="s">
        <v>740</v>
      </c>
      <c r="O132" s="59" t="s">
        <v>741</v>
      </c>
      <c r="P132" s="12">
        <v>27</v>
      </c>
      <c r="Q132" s="70">
        <v>112215408</v>
      </c>
      <c r="R132" s="254">
        <v>266175340.09999999</v>
      </c>
      <c r="S132" s="55"/>
      <c r="T132" s="12" t="s">
        <v>44</v>
      </c>
      <c r="U132" s="6"/>
      <c r="V132" s="34" t="s">
        <v>561</v>
      </c>
      <c r="W132" s="34" t="s">
        <v>562</v>
      </c>
      <c r="X132" s="6"/>
      <c r="Y132" s="6"/>
      <c r="Z132" s="21" t="s">
        <v>563</v>
      </c>
      <c r="AB132" s="10" t="str">
        <f t="shared" si="16"/>
        <v>ARRENDAMIENTO NUEVOS</v>
      </c>
      <c r="AC132" s="10" t="str">
        <f t="shared" si="17"/>
        <v>MARTIN DANIEL ARRIAGA ARIAS</v>
      </c>
      <c r="AD132" s="10" t="str">
        <f t="shared" si="18"/>
        <v>MARTIN DANIEL ARRIAGA ARIAS</v>
      </c>
      <c r="AE132" s="10" t="str">
        <f t="shared" si="19"/>
        <v>ARRENDAMEX</v>
      </c>
      <c r="AF132" s="224" t="s">
        <v>798</v>
      </c>
      <c r="AG132" s="10">
        <v>1</v>
      </c>
    </row>
    <row r="133" spans="1:33" s="101" customFormat="1" ht="86.4" hidden="1" x14ac:dyDescent="0.3">
      <c r="A133" s="187" t="s">
        <v>293</v>
      </c>
      <c r="B133" s="162" t="s">
        <v>556</v>
      </c>
      <c r="C133" s="162" t="s">
        <v>411</v>
      </c>
      <c r="D133" s="194" t="s">
        <v>564</v>
      </c>
      <c r="E133" s="189" t="s">
        <v>565</v>
      </c>
      <c r="F133" s="164" t="s">
        <v>558</v>
      </c>
      <c r="G133" s="151" t="s">
        <v>559</v>
      </c>
      <c r="H133" s="98" t="s">
        <v>241</v>
      </c>
      <c r="I133" s="28" t="s">
        <v>560</v>
      </c>
      <c r="J133" s="48" t="s">
        <v>202</v>
      </c>
      <c r="K133" s="98" t="s">
        <v>165</v>
      </c>
      <c r="L133" s="95" t="s">
        <v>176</v>
      </c>
      <c r="M133" s="8" t="s">
        <v>819</v>
      </c>
      <c r="N133" s="98">
        <v>8</v>
      </c>
      <c r="O133" s="109" t="s">
        <v>566</v>
      </c>
      <c r="P133" s="98">
        <v>27</v>
      </c>
      <c r="Q133" s="111">
        <v>26229981.34</v>
      </c>
      <c r="R133" s="256">
        <v>64042603.969999999</v>
      </c>
      <c r="S133" s="99"/>
      <c r="T133" s="98" t="s">
        <v>44</v>
      </c>
      <c r="U133" s="28"/>
      <c r="V133" s="100"/>
      <c r="W133" s="100" t="s">
        <v>567</v>
      </c>
      <c r="X133" s="28"/>
      <c r="Y133" s="28"/>
      <c r="Z133" s="112" t="s">
        <v>568</v>
      </c>
      <c r="AA133" s="101" t="s">
        <v>636</v>
      </c>
      <c r="AB133" s="102" t="str">
        <f t="shared" si="16"/>
        <v/>
      </c>
      <c r="AC133" s="10" t="str">
        <f t="shared" si="17"/>
        <v>MARTIN DANIEL ARRIAGA ARIAS</v>
      </c>
      <c r="AD133" s="10" t="str">
        <f t="shared" si="18"/>
        <v>MARTIN DANIEL ARRIAGA ARIAS</v>
      </c>
      <c r="AE133" s="10" t="str">
        <f t="shared" si="19"/>
        <v>ARRENDAMEX</v>
      </c>
      <c r="AF133" s="224" t="s">
        <v>804</v>
      </c>
      <c r="AG133" s="101">
        <v>0</v>
      </c>
    </row>
    <row r="134" spans="1:33" ht="28.8" x14ac:dyDescent="0.3">
      <c r="A134" s="179" t="s">
        <v>69</v>
      </c>
      <c r="B134" s="159" t="s">
        <v>556</v>
      </c>
      <c r="C134" s="161" t="s">
        <v>411</v>
      </c>
      <c r="D134" s="171" t="s">
        <v>24</v>
      </c>
      <c r="E134" s="181" t="s">
        <v>569</v>
      </c>
      <c r="F134" s="145" t="s">
        <v>558</v>
      </c>
      <c r="G134" s="148" t="s">
        <v>570</v>
      </c>
      <c r="H134" s="17" t="s">
        <v>174</v>
      </c>
      <c r="I134" s="6" t="s">
        <v>571</v>
      </c>
      <c r="J134" s="17" t="s">
        <v>116</v>
      </c>
      <c r="K134" s="12" t="s">
        <v>165</v>
      </c>
      <c r="L134" s="24" t="s">
        <v>572</v>
      </c>
      <c r="M134" s="8" t="s">
        <v>819</v>
      </c>
      <c r="N134" s="12">
        <v>40</v>
      </c>
      <c r="O134" s="59" t="s">
        <v>573</v>
      </c>
      <c r="P134" s="12">
        <v>36</v>
      </c>
      <c r="Q134" s="257">
        <v>0</v>
      </c>
      <c r="R134" s="257">
        <v>84817179.200000003</v>
      </c>
      <c r="S134" s="55"/>
      <c r="T134" s="12" t="s">
        <v>44</v>
      </c>
      <c r="U134" s="6"/>
      <c r="V134" s="34" t="s">
        <v>574</v>
      </c>
      <c r="W134" s="8" t="s">
        <v>575</v>
      </c>
      <c r="X134" s="6"/>
      <c r="Y134" s="18"/>
      <c r="Z134" s="21" t="s">
        <v>576</v>
      </c>
      <c r="AB134" s="10" t="str">
        <f t="shared" si="16"/>
        <v>ARRENDAMIENTO SEMINUEVOS</v>
      </c>
      <c r="AC134" s="10" t="str">
        <f t="shared" si="17"/>
        <v>MARTIN DANIEL ARRIAGA ARIAS</v>
      </c>
      <c r="AD134" s="10" t="str">
        <f t="shared" si="18"/>
        <v>MARTIN DANIEL ARRIAGA ARIAS</v>
      </c>
      <c r="AE134" s="10" t="str">
        <f t="shared" si="19"/>
        <v>LFC</v>
      </c>
      <c r="AF134" s="227" t="s">
        <v>569</v>
      </c>
      <c r="AG134" s="10">
        <v>1</v>
      </c>
    </row>
    <row r="135" spans="1:33" ht="96.6" x14ac:dyDescent="0.3">
      <c r="A135" s="179" t="s">
        <v>21</v>
      </c>
      <c r="B135" s="159" t="s">
        <v>556</v>
      </c>
      <c r="C135" s="161" t="s">
        <v>411</v>
      </c>
      <c r="D135" s="171" t="s">
        <v>24</v>
      </c>
      <c r="E135" s="181" t="s">
        <v>577</v>
      </c>
      <c r="F135" s="145" t="s">
        <v>558</v>
      </c>
      <c r="G135" s="178" t="s">
        <v>39</v>
      </c>
      <c r="H135" s="17" t="s">
        <v>32</v>
      </c>
      <c r="I135" s="6" t="s">
        <v>560</v>
      </c>
      <c r="J135" s="18" t="s">
        <v>202</v>
      </c>
      <c r="K135" s="12" t="s">
        <v>165</v>
      </c>
      <c r="L135" s="24" t="s">
        <v>165</v>
      </c>
      <c r="M135" s="8" t="s">
        <v>819</v>
      </c>
      <c r="N135" s="12" t="s">
        <v>742</v>
      </c>
      <c r="O135" s="59" t="s">
        <v>743</v>
      </c>
      <c r="P135" s="12">
        <v>28</v>
      </c>
      <c r="Q135" s="58">
        <v>14863797</v>
      </c>
      <c r="R135" s="257">
        <v>27588278.98</v>
      </c>
      <c r="S135" s="55"/>
      <c r="T135" s="12" t="s">
        <v>44</v>
      </c>
      <c r="U135" s="6"/>
      <c r="V135" s="34" t="s">
        <v>578</v>
      </c>
      <c r="W135" s="34" t="s">
        <v>579</v>
      </c>
      <c r="X135" s="6"/>
      <c r="Y135" s="6"/>
      <c r="Z135" s="21" t="s">
        <v>580</v>
      </c>
      <c r="AB135" s="10" t="str">
        <f t="shared" si="16"/>
        <v>ARRENDAMIENTO NUEVOS</v>
      </c>
      <c r="AC135" s="10" t="str">
        <f t="shared" si="17"/>
        <v>MARTIN DANIEL ARRIAGA ARIAS</v>
      </c>
      <c r="AD135" s="10" t="str">
        <f t="shared" si="18"/>
        <v>MARTIN DANIEL ARRIAGA ARIAS</v>
      </c>
      <c r="AE135" s="10" t="str">
        <f t="shared" si="19"/>
        <v>LFC</v>
      </c>
      <c r="AF135" t="s">
        <v>577</v>
      </c>
      <c r="AG135" s="10">
        <v>1</v>
      </c>
    </row>
    <row r="136" spans="1:33" ht="28.8" hidden="1" x14ac:dyDescent="0.3">
      <c r="A136" s="196" t="s">
        <v>21</v>
      </c>
      <c r="B136" s="197" t="s">
        <v>260</v>
      </c>
      <c r="C136" s="196" t="s">
        <v>261</v>
      </c>
      <c r="D136" s="198" t="s">
        <v>262</v>
      </c>
      <c r="E136" s="199" t="s">
        <v>581</v>
      </c>
      <c r="F136" s="200" t="s">
        <v>582</v>
      </c>
      <c r="G136" s="196" t="s">
        <v>27</v>
      </c>
      <c r="H136" s="82" t="s">
        <v>264</v>
      </c>
      <c r="I136" s="84" t="s">
        <v>583</v>
      </c>
      <c r="J136" s="85" t="s">
        <v>202</v>
      </c>
      <c r="K136" s="43" t="s">
        <v>165</v>
      </c>
      <c r="L136" s="43" t="s">
        <v>165</v>
      </c>
      <c r="M136" s="8" t="s">
        <v>819</v>
      </c>
      <c r="N136" s="85">
        <v>340</v>
      </c>
      <c r="O136" s="86" t="s">
        <v>312</v>
      </c>
      <c r="P136" s="85"/>
      <c r="Q136" s="258">
        <v>0</v>
      </c>
      <c r="R136" s="258">
        <v>0</v>
      </c>
      <c r="S136" s="83"/>
      <c r="T136" s="85"/>
      <c r="U136" s="83"/>
      <c r="V136" s="85"/>
      <c r="W136" s="85"/>
      <c r="X136" s="83" t="s">
        <v>584</v>
      </c>
      <c r="Y136" s="84" t="s">
        <v>585</v>
      </c>
      <c r="Z136" s="85"/>
      <c r="AB136" s="10" t="str">
        <f t="shared" si="16"/>
        <v>ARRENDAMIENTO NUEVOS</v>
      </c>
      <c r="AC136" s="10" t="str">
        <f t="shared" si="17"/>
        <v>GRISELDA  CHIANG SAM GARCIA</v>
      </c>
      <c r="AD136" s="10" t="str">
        <f t="shared" ref="AD136:AD137" si="20">IF(C136="Eduardo Lorenzo ","EDUARDO HUMBERTO LORENZO  GONZALEZ",(IF(C136="Aurelio Vargas","AURELIO VARGAS VELÁZQUEZ",(IF(C136="Daniel Arriaga","MARTIN DANIEL ARRIAGA ARIAS",(IF(C136="Daniel Valle","DANIEL ESTEBAN VALLE PATLAN",(IF(C136="Fernando Muñoz ","FERNANDO MUÑOZ CORDOBA",(IF(C136="Isaac Cuestas","ISAAC  CUESTAS  ARZATE",(IF(C136="Jaime Santos","JAIME SANTOS AYALA",(IF(C136="Jesús Ruíz","JESUS RUIZ MARTINEZ",(IF(C136="José Gutiérrez","JOSE FRANCISCO GUTIERREZ PASTRANA",(IF(C136="Monica Huicochea","MONICA HUICOCHEA TREJO",(IF(C136="Noé Rojas","NOE EZAEL ROJAS ZARIÑAN",(IF(C136="Reyna Isabel","REYNA ISABEL CLEMENTE CUSTODIO","NO IDENTIFICADO")))))))))))))))))))))))</f>
        <v>FERNANDO MUÑOZ CORDOBA</v>
      </c>
      <c r="AE136" s="10" t="str">
        <f t="shared" si="19"/>
        <v>LUMO GA</v>
      </c>
      <c r="AF136" t="s">
        <v>799</v>
      </c>
      <c r="AG136" s="10">
        <v>1</v>
      </c>
    </row>
    <row r="137" spans="1:33" ht="27.6" hidden="1" x14ac:dyDescent="0.3">
      <c r="A137" s="201" t="s">
        <v>300</v>
      </c>
      <c r="B137" s="201" t="s">
        <v>260</v>
      </c>
      <c r="C137" s="202" t="s">
        <v>261</v>
      </c>
      <c r="D137" s="203" t="s">
        <v>301</v>
      </c>
      <c r="E137" s="204" t="s">
        <v>586</v>
      </c>
      <c r="F137" s="203" t="s">
        <v>26</v>
      </c>
      <c r="G137" s="201" t="s">
        <v>39</v>
      </c>
      <c r="H137" s="77" t="s">
        <v>303</v>
      </c>
      <c r="I137" s="76"/>
      <c r="J137" s="76"/>
      <c r="K137" s="76" t="s">
        <v>286</v>
      </c>
      <c r="L137" s="74" t="s">
        <v>266</v>
      </c>
      <c r="M137" s="8" t="s">
        <v>819</v>
      </c>
      <c r="N137" s="76" t="s">
        <v>82</v>
      </c>
      <c r="O137" s="78"/>
      <c r="P137" s="76"/>
      <c r="Q137" s="259">
        <v>0</v>
      </c>
      <c r="R137" s="259">
        <v>0</v>
      </c>
      <c r="S137" s="79"/>
      <c r="T137" s="75"/>
      <c r="U137" s="76"/>
      <c r="V137" s="80"/>
      <c r="W137" s="80"/>
      <c r="X137" s="76"/>
      <c r="Y137" s="81" t="s">
        <v>587</v>
      </c>
      <c r="Z137" s="76"/>
      <c r="AB137" s="10" t="str">
        <f t="shared" si="16"/>
        <v>SEGUROS</v>
      </c>
      <c r="AC137" s="10" t="str">
        <f t="shared" si="17"/>
        <v>GRISELDA  CHIANG SAM GARCIA</v>
      </c>
      <c r="AD137" s="10" t="str">
        <f t="shared" si="20"/>
        <v>FERNANDO MUÑOZ CORDOBA</v>
      </c>
      <c r="AE137" s="10" t="str">
        <f t="shared" si="19"/>
        <v>SICUREZZA</v>
      </c>
      <c r="AF137" t="s">
        <v>800</v>
      </c>
      <c r="AG137" s="10">
        <v>1</v>
      </c>
    </row>
    <row r="138" spans="1:33" ht="43.2" x14ac:dyDescent="0.3">
      <c r="A138" s="179" t="s">
        <v>21</v>
      </c>
      <c r="B138" s="159" t="s">
        <v>556</v>
      </c>
      <c r="C138" s="161" t="s">
        <v>411</v>
      </c>
      <c r="D138" s="171" t="s">
        <v>24</v>
      </c>
      <c r="E138" s="146" t="s">
        <v>588</v>
      </c>
      <c r="F138" s="148" t="s">
        <v>589</v>
      </c>
      <c r="G138" s="148" t="s">
        <v>481</v>
      </c>
      <c r="H138" s="17" t="s">
        <v>174</v>
      </c>
      <c r="I138" s="6" t="s">
        <v>560</v>
      </c>
      <c r="J138" s="17" t="s">
        <v>202</v>
      </c>
      <c r="K138" s="12" t="s">
        <v>165</v>
      </c>
      <c r="L138" s="17" t="s">
        <v>327</v>
      </c>
      <c r="M138" s="8" t="s">
        <v>819</v>
      </c>
      <c r="N138" s="12">
        <v>20</v>
      </c>
      <c r="O138" s="21" t="s">
        <v>590</v>
      </c>
      <c r="P138" s="12">
        <v>60</v>
      </c>
      <c r="Q138" s="58">
        <v>38295000</v>
      </c>
      <c r="R138" s="257">
        <v>73261900.616631791</v>
      </c>
      <c r="S138" s="55"/>
      <c r="T138" s="12" t="s">
        <v>34</v>
      </c>
      <c r="U138" s="6"/>
      <c r="V138" s="8"/>
      <c r="W138" s="8"/>
      <c r="X138" s="17"/>
      <c r="Y138" s="18"/>
      <c r="Z138" s="21" t="s">
        <v>591</v>
      </c>
      <c r="AB138" s="10" t="str">
        <f t="shared" si="16"/>
        <v>ARRENDAMIENTO NUEVOS</v>
      </c>
      <c r="AC138" s="10" t="str">
        <f t="shared" si="17"/>
        <v>MARTIN DANIEL ARRIAGA ARIAS</v>
      </c>
      <c r="AD138" s="10" t="str">
        <f t="shared" si="18"/>
        <v>MARTIN DANIEL ARRIAGA ARIAS</v>
      </c>
      <c r="AE138" s="10" t="str">
        <f t="shared" si="19"/>
        <v>LFC</v>
      </c>
      <c r="AF138" s="224" t="s">
        <v>805</v>
      </c>
      <c r="AG138" s="10">
        <v>1</v>
      </c>
    </row>
    <row r="139" spans="1:33" ht="27.6" x14ac:dyDescent="0.3">
      <c r="A139" s="205" t="s">
        <v>69</v>
      </c>
      <c r="B139" s="206" t="s">
        <v>556</v>
      </c>
      <c r="C139" s="207" t="s">
        <v>411</v>
      </c>
      <c r="D139" s="208" t="s">
        <v>24</v>
      </c>
      <c r="E139" s="209" t="s">
        <v>592</v>
      </c>
      <c r="F139" s="210" t="s">
        <v>593</v>
      </c>
      <c r="G139" s="210" t="s">
        <v>559</v>
      </c>
      <c r="K139" s="88" t="s">
        <v>165</v>
      </c>
      <c r="L139" s="43" t="s">
        <v>165</v>
      </c>
      <c r="M139" s="8" t="s">
        <v>819</v>
      </c>
      <c r="N139" s="87">
        <v>93</v>
      </c>
      <c r="O139" s="89" t="s">
        <v>744</v>
      </c>
      <c r="P139" s="87">
        <v>5</v>
      </c>
      <c r="Q139" s="267">
        <v>0</v>
      </c>
      <c r="R139" s="260">
        <v>38298778.079999998</v>
      </c>
      <c r="T139" s="88" t="s">
        <v>34</v>
      </c>
      <c r="V139" s="90"/>
      <c r="W139" s="90"/>
      <c r="Z139" s="91" t="s">
        <v>594</v>
      </c>
      <c r="AB139" s="10" t="str">
        <f t="shared" si="16"/>
        <v>ARRENDAMIENTO SEMINUEVOS</v>
      </c>
      <c r="AC139" s="10" t="str">
        <f t="shared" si="17"/>
        <v>MARTIN DANIEL ARRIAGA ARIAS</v>
      </c>
      <c r="AD139" s="10" t="str">
        <f t="shared" si="18"/>
        <v>MARTIN DANIEL ARRIAGA ARIAS</v>
      </c>
      <c r="AE139" s="10" t="str">
        <f t="shared" si="19"/>
        <v>LFC</v>
      </c>
      <c r="AF139" t="s">
        <v>592</v>
      </c>
      <c r="AG139" s="10">
        <v>1</v>
      </c>
    </row>
    <row r="140" spans="1:33" ht="44.25" customHeight="1" x14ac:dyDescent="0.3">
      <c r="A140" s="179" t="s">
        <v>21</v>
      </c>
      <c r="B140" s="159" t="s">
        <v>556</v>
      </c>
      <c r="C140" s="161" t="s">
        <v>411</v>
      </c>
      <c r="D140" s="171" t="s">
        <v>24</v>
      </c>
      <c r="E140" s="146" t="s">
        <v>595</v>
      </c>
      <c r="F140" s="145" t="s">
        <v>558</v>
      </c>
      <c r="G140" s="148" t="s">
        <v>27</v>
      </c>
      <c r="H140" s="17" t="s">
        <v>410</v>
      </c>
      <c r="I140" s="6" t="s">
        <v>560</v>
      </c>
      <c r="J140" s="17" t="s">
        <v>202</v>
      </c>
      <c r="K140" s="12" t="s">
        <v>176</v>
      </c>
      <c r="L140" s="17" t="s">
        <v>327</v>
      </c>
      <c r="M140" s="8" t="s">
        <v>819</v>
      </c>
      <c r="N140" s="17" t="s">
        <v>745</v>
      </c>
      <c r="O140" s="27" t="s">
        <v>746</v>
      </c>
      <c r="P140" s="17">
        <v>27</v>
      </c>
      <c r="Q140" s="17">
        <v>54887500</v>
      </c>
      <c r="R140" s="243">
        <v>128000000</v>
      </c>
      <c r="S140" s="55"/>
      <c r="T140" s="12"/>
      <c r="U140" s="6"/>
      <c r="V140" s="8"/>
      <c r="W140" s="8"/>
      <c r="X140" s="17"/>
      <c r="Y140" s="18"/>
      <c r="Z140" s="21" t="s">
        <v>596</v>
      </c>
      <c r="AB140" s="10" t="str">
        <f t="shared" si="16"/>
        <v>ARRENDAMIENTO NUEVOS</v>
      </c>
      <c r="AC140" s="10" t="str">
        <f t="shared" si="17"/>
        <v>MARTIN DANIEL ARRIAGA ARIAS</v>
      </c>
      <c r="AD140" s="10" t="str">
        <f t="shared" si="18"/>
        <v>MARTIN DANIEL ARRIAGA ARIAS</v>
      </c>
      <c r="AE140" s="10" t="str">
        <f t="shared" si="19"/>
        <v>LFC</v>
      </c>
      <c r="AF140" s="224" t="s">
        <v>769</v>
      </c>
      <c r="AG140" s="10">
        <v>1</v>
      </c>
    </row>
    <row r="141" spans="1:33" ht="28.8" x14ac:dyDescent="0.3">
      <c r="A141" s="179" t="s">
        <v>89</v>
      </c>
      <c r="B141" s="159" t="s">
        <v>556</v>
      </c>
      <c r="C141" s="161" t="s">
        <v>411</v>
      </c>
      <c r="D141" s="171" t="s">
        <v>24</v>
      </c>
      <c r="E141" s="146" t="s">
        <v>597</v>
      </c>
      <c r="F141" s="148" t="s">
        <v>598</v>
      </c>
      <c r="G141" s="148" t="s">
        <v>570</v>
      </c>
      <c r="H141" s="17" t="s">
        <v>174</v>
      </c>
      <c r="I141" s="6" t="s">
        <v>571</v>
      </c>
      <c r="J141" s="17" t="s">
        <v>116</v>
      </c>
      <c r="K141" s="12" t="s">
        <v>176</v>
      </c>
      <c r="L141" s="17" t="s">
        <v>599</v>
      </c>
      <c r="M141" s="8" t="s">
        <v>819</v>
      </c>
      <c r="N141" s="17">
        <v>60</v>
      </c>
      <c r="O141" s="27" t="s">
        <v>747</v>
      </c>
      <c r="P141" s="17">
        <v>36</v>
      </c>
      <c r="Q141" s="243">
        <v>0</v>
      </c>
      <c r="R141" s="243">
        <v>0</v>
      </c>
      <c r="S141" s="55"/>
      <c r="T141" s="12" t="s">
        <v>44</v>
      </c>
      <c r="U141" s="6"/>
      <c r="V141" s="8"/>
      <c r="W141" s="8"/>
      <c r="X141" s="17"/>
      <c r="Y141" s="18"/>
      <c r="Z141" s="21" t="s">
        <v>600</v>
      </c>
      <c r="AB141" s="10" t="str">
        <f t="shared" si="16"/>
        <v>VENTA NUEVOS</v>
      </c>
      <c r="AC141" s="10" t="str">
        <f t="shared" si="17"/>
        <v>MARTIN DANIEL ARRIAGA ARIAS</v>
      </c>
      <c r="AD141" s="10" t="str">
        <f t="shared" si="18"/>
        <v>MARTIN DANIEL ARRIAGA ARIAS</v>
      </c>
      <c r="AE141" s="10" t="str">
        <f t="shared" si="19"/>
        <v>LFC</v>
      </c>
      <c r="AF141" s="224" t="s">
        <v>813</v>
      </c>
      <c r="AG141" s="10">
        <v>1</v>
      </c>
    </row>
    <row r="142" spans="1:33" ht="43.2" x14ac:dyDescent="0.3">
      <c r="A142" s="179" t="s">
        <v>601</v>
      </c>
      <c r="B142" s="159" t="s">
        <v>556</v>
      </c>
      <c r="C142" s="161" t="s">
        <v>411</v>
      </c>
      <c r="D142" s="171" t="s">
        <v>24</v>
      </c>
      <c r="E142" s="146" t="s">
        <v>602</v>
      </c>
      <c r="F142" s="148" t="s">
        <v>598</v>
      </c>
      <c r="G142" s="148" t="s">
        <v>481</v>
      </c>
      <c r="H142" s="17" t="s">
        <v>290</v>
      </c>
      <c r="I142" s="6" t="s">
        <v>560</v>
      </c>
      <c r="J142" s="17" t="s">
        <v>116</v>
      </c>
      <c r="K142" s="12" t="s">
        <v>176</v>
      </c>
      <c r="L142" s="17" t="s">
        <v>327</v>
      </c>
      <c r="M142" s="8" t="s">
        <v>819</v>
      </c>
      <c r="N142" s="17">
        <v>200</v>
      </c>
      <c r="O142" s="27" t="s">
        <v>603</v>
      </c>
      <c r="P142" s="17" t="s">
        <v>604</v>
      </c>
      <c r="Q142" s="243">
        <v>0</v>
      </c>
      <c r="R142" s="243">
        <v>0</v>
      </c>
      <c r="S142" s="55"/>
      <c r="T142" s="12" t="s">
        <v>34</v>
      </c>
      <c r="U142" s="6"/>
      <c r="V142" s="8"/>
      <c r="W142" s="8"/>
      <c r="X142" s="17"/>
      <c r="Y142" s="18"/>
      <c r="Z142" s="21" t="s">
        <v>605</v>
      </c>
      <c r="AB142" s="10" t="str">
        <f>IF(A142 = "Arrendamiento Vehicular Nuevos", "ARRENDAMIENTO NUEVOS", (IF(A142="Arrendamiento Vehicular Seminuevos ", "ARRENDAMIENTO SEMINUEVOS", (IF(A142="Venta Seminuevos", "VENTA SEMINUEVOS", (IF(A142="Venta Nuevos", "VENTA NUEVOS", (IF(A142="Donación", "DONACIÓN", (IF(A142="Seguros ", "SEGUROS", (IF(A142="Crédito ", "CRÉDITO", "")))))))))))))</f>
        <v>CRÉDITO</v>
      </c>
      <c r="AC142" s="10" t="str">
        <f t="shared" si="17"/>
        <v>MARTIN DANIEL ARRIAGA ARIAS</v>
      </c>
      <c r="AD142" s="10" t="str">
        <f t="shared" si="18"/>
        <v>MARTIN DANIEL ARRIAGA ARIAS</v>
      </c>
      <c r="AE142" s="10" t="str">
        <f t="shared" si="19"/>
        <v>LFC</v>
      </c>
      <c r="AF142" t="s">
        <v>806</v>
      </c>
      <c r="AG142" s="10">
        <v>1</v>
      </c>
    </row>
    <row r="143" spans="1:33" s="101" customFormat="1" hidden="1" x14ac:dyDescent="0.3">
      <c r="A143" s="211"/>
      <c r="B143" s="212"/>
      <c r="C143" s="213"/>
      <c r="D143" s="212"/>
      <c r="E143" s="214"/>
      <c r="F143" s="211"/>
      <c r="G143" s="211"/>
      <c r="H143" s="113"/>
      <c r="K143" s="113"/>
      <c r="L143" s="113"/>
      <c r="M143" s="8" t="s">
        <v>819</v>
      </c>
      <c r="N143" s="113"/>
      <c r="O143" s="115"/>
      <c r="P143" s="113"/>
      <c r="Q143" s="268">
        <v>0</v>
      </c>
      <c r="R143" s="261">
        <f>+R87/P87</f>
        <v>3321635.3315788414</v>
      </c>
      <c r="S143" s="116"/>
      <c r="T143" s="114"/>
      <c r="V143" s="102"/>
      <c r="W143" s="102"/>
      <c r="X143" s="113"/>
      <c r="Y143" s="117"/>
      <c r="AB143" s="102" t="str">
        <f t="shared" ref="AB143:AB145" si="21">IF(A143 = "Arrendamiento Vehicular Nuevos", "ARRENDAMIENTO NUEVOS", (IF(A143="Arrendamiento Vehicular Seminuevos ", "ARRENDAMIENTO SEMINUEVOS", (IF(A143="Venta Seminuevos", "VENTA SEMINUEVOS", (IF(A143="Venta Nuevos", "VENTA NUEVOS", (IF(A143="Donación", "DONACIÓN", (IF(A143="Seguros ", "SEGUROS", (IF(A143="Crédito ", "CRÉDITO", "")))))))))))))</f>
        <v/>
      </c>
      <c r="AC143" s="10" t="str">
        <f t="shared" si="17"/>
        <v>NO IDENTIFICADO</v>
      </c>
      <c r="AD143" s="10" t="str">
        <f t="shared" si="18"/>
        <v>NO IDENTIFICADO</v>
      </c>
      <c r="AE143" s="10" t="str">
        <f t="shared" si="19"/>
        <v>NO IDENTIFICADO</v>
      </c>
      <c r="AG143" s="101">
        <v>0</v>
      </c>
    </row>
    <row r="144" spans="1:33" ht="43.2" x14ac:dyDescent="0.3">
      <c r="A144" s="179" t="s">
        <v>601</v>
      </c>
      <c r="B144" s="159" t="s">
        <v>556</v>
      </c>
      <c r="C144" s="161" t="s">
        <v>411</v>
      </c>
      <c r="D144" s="171" t="s">
        <v>24</v>
      </c>
      <c r="E144" s="146" t="s">
        <v>606</v>
      </c>
      <c r="F144" s="148" t="s">
        <v>598</v>
      </c>
      <c r="G144" s="148" t="s">
        <v>481</v>
      </c>
      <c r="H144" s="12" t="s">
        <v>415</v>
      </c>
      <c r="I144" s="17" t="s">
        <v>571</v>
      </c>
      <c r="J144" s="17" t="s">
        <v>116</v>
      </c>
      <c r="K144" s="27" t="s">
        <v>176</v>
      </c>
      <c r="L144" s="17" t="s">
        <v>176</v>
      </c>
      <c r="M144" s="8" t="s">
        <v>819</v>
      </c>
      <c r="N144" s="17">
        <v>1</v>
      </c>
      <c r="O144" s="12" t="s">
        <v>607</v>
      </c>
      <c r="P144" s="8">
        <v>28</v>
      </c>
      <c r="Q144" s="73">
        <v>20000000</v>
      </c>
      <c r="R144" s="262">
        <v>0</v>
      </c>
      <c r="S144" s="55"/>
      <c r="T144" s="12"/>
      <c r="U144" s="6"/>
      <c r="V144" s="8"/>
      <c r="W144" s="8"/>
      <c r="X144" s="17"/>
      <c r="Y144" s="18"/>
      <c r="Z144" s="21" t="s">
        <v>608</v>
      </c>
      <c r="AB144" s="10" t="str">
        <f t="shared" si="21"/>
        <v>CRÉDITO</v>
      </c>
      <c r="AC144" s="10" t="str">
        <f t="shared" si="17"/>
        <v>MARTIN DANIEL ARRIAGA ARIAS</v>
      </c>
      <c r="AD144" s="10" t="str">
        <f t="shared" si="18"/>
        <v>MARTIN DANIEL ARRIAGA ARIAS</v>
      </c>
      <c r="AE144" s="10" t="str">
        <f t="shared" si="19"/>
        <v>LFC</v>
      </c>
      <c r="AF144" s="224" t="s">
        <v>778</v>
      </c>
      <c r="AG144" s="10">
        <v>1</v>
      </c>
    </row>
    <row r="145" spans="1:33" ht="27.6" x14ac:dyDescent="0.3">
      <c r="A145" s="179" t="s">
        <v>300</v>
      </c>
      <c r="B145" s="148" t="s">
        <v>556</v>
      </c>
      <c r="C145" s="161" t="s">
        <v>411</v>
      </c>
      <c r="D145" s="148" t="s">
        <v>301</v>
      </c>
      <c r="E145" s="146" t="s">
        <v>609</v>
      </c>
      <c r="F145" s="150" t="s">
        <v>598</v>
      </c>
      <c r="G145" s="150" t="s">
        <v>481</v>
      </c>
      <c r="H145" s="17" t="s">
        <v>241</v>
      </c>
      <c r="I145" s="6" t="s">
        <v>571</v>
      </c>
      <c r="J145" s="17" t="s">
        <v>116</v>
      </c>
      <c r="K145" s="17" t="s">
        <v>165</v>
      </c>
      <c r="L145" s="43" t="s">
        <v>165</v>
      </c>
      <c r="M145" s="8" t="s">
        <v>819</v>
      </c>
      <c r="N145" s="17" t="s">
        <v>82</v>
      </c>
      <c r="O145" s="27" t="s">
        <v>463</v>
      </c>
      <c r="P145" s="17"/>
      <c r="Q145" s="243">
        <v>0</v>
      </c>
      <c r="R145" s="243">
        <v>0</v>
      </c>
      <c r="S145" s="55"/>
      <c r="T145" s="12"/>
      <c r="U145" s="6"/>
      <c r="V145" s="8"/>
      <c r="W145" s="8"/>
      <c r="X145" s="17"/>
      <c r="Y145" s="18"/>
      <c r="Z145" s="21" t="s">
        <v>610</v>
      </c>
      <c r="AB145" s="10" t="str">
        <f t="shared" si="21"/>
        <v>SEGUROS</v>
      </c>
      <c r="AC145" s="10" t="str">
        <f t="shared" si="17"/>
        <v>MARTIN DANIEL ARRIAGA ARIAS</v>
      </c>
      <c r="AD145" s="10" t="str">
        <f t="shared" si="18"/>
        <v>MARTIN DANIEL ARRIAGA ARIAS</v>
      </c>
      <c r="AE145" s="10" t="str">
        <f t="shared" si="19"/>
        <v>SICUREZZA</v>
      </c>
      <c r="AF145" s="224" t="s">
        <v>779</v>
      </c>
      <c r="AG145" s="10">
        <v>1</v>
      </c>
    </row>
    <row r="146" spans="1:33" x14ac:dyDescent="0.3">
      <c r="E146" s="218"/>
      <c r="V146" s="10"/>
      <c r="W146" s="10"/>
    </row>
    <row r="147" spans="1:33" x14ac:dyDescent="0.3">
      <c r="E147" s="218"/>
      <c r="V147" s="10"/>
      <c r="W147" s="10"/>
    </row>
    <row r="148" spans="1:33" x14ac:dyDescent="0.3">
      <c r="E148" s="218"/>
      <c r="V148" s="10"/>
      <c r="W148" s="10"/>
    </row>
    <row r="149" spans="1:33" x14ac:dyDescent="0.3">
      <c r="E149" s="218"/>
      <c r="V149" s="10"/>
      <c r="W149" s="10"/>
    </row>
    <row r="150" spans="1:33" x14ac:dyDescent="0.3">
      <c r="V150" s="10"/>
      <c r="W150" s="10"/>
    </row>
    <row r="151" spans="1:33" x14ac:dyDescent="0.3">
      <c r="V151" s="10"/>
      <c r="W151" s="10"/>
    </row>
    <row r="152" spans="1:33" x14ac:dyDescent="0.3">
      <c r="V152" s="10"/>
      <c r="W152" s="10"/>
    </row>
    <row r="153" spans="1:33" x14ac:dyDescent="0.3">
      <c r="V153" s="10"/>
      <c r="W153" s="10"/>
    </row>
    <row r="154" spans="1:33" x14ac:dyDescent="0.3">
      <c r="V154" s="10"/>
      <c r="W154" s="10"/>
    </row>
    <row r="155" spans="1:33" x14ac:dyDescent="0.3">
      <c r="V155" s="10"/>
      <c r="W155" s="10"/>
    </row>
    <row r="156" spans="1:33" x14ac:dyDescent="0.3">
      <c r="V156" s="10"/>
      <c r="W156" s="10"/>
    </row>
  </sheetData>
  <autoFilter ref="A1:AG145" xr:uid="{194E319B-0CFD-4704-8482-354629FA9982}">
    <filterColumn colId="5">
      <filters blank="1">
        <filter val="Adjudicado"/>
        <filter val="Backlog"/>
        <filter val="Pipeline"/>
        <filter val="PIPELINE X"/>
        <filter val="REGULARIZACION"/>
        <filter val="Regularización"/>
      </filters>
    </filterColumn>
    <filterColumn colId="32">
      <filters>
        <filter val="1"/>
      </filters>
    </filterColumn>
  </autoFilter>
  <conditionalFormatting sqref="O50">
    <cfRule type="expression" dxfId="0" priority="1">
      <formula>$H50="No"</formula>
    </cfRule>
  </conditionalFormatting>
  <pageMargins left="0.7" right="0.7" top="0.75" bottom="0.75" header="0.3" footer="0.3"/>
  <pageSetup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92EC767F-36D0-4527-BF89-1E52CEC89C6B}">
          <x14:formula1>
            <xm:f>Hoja2!$C$2:$C$13</xm:f>
          </x14:formula1>
          <xm:sqref>C50:C130 C136 C2:C13 C16</xm:sqref>
        </x14:dataValidation>
        <x14:dataValidation type="list" allowBlank="1" showInputMessage="1" showErrorMessage="1" xr:uid="{0E0B939B-EFCF-486A-A133-42E59B1A0FE5}">
          <x14:formula1>
            <xm:f>Hoja2!$D$2:$D$10</xm:f>
          </x14:formula1>
          <xm:sqref>D52:D130 D136 D2:D13 D16</xm:sqref>
        </x14:dataValidation>
        <x14:dataValidation type="list" allowBlank="1" showInputMessage="1" showErrorMessage="1" xr:uid="{7461FF40-6EFF-42EF-A307-73A3D3D4D6B1}">
          <x14:formula1>
            <xm:f>Hoja2!$A$2:$A$13</xm:f>
          </x14:formula1>
          <xm:sqref>A132:A136 A50:A130 A138:A142 A144:A145</xm:sqref>
        </x14:dataValidation>
        <x14:dataValidation type="list" allowBlank="1" showInputMessage="1" showErrorMessage="1" xr:uid="{9C1D7166-E172-4A8C-A327-E5EC2CAF9190}">
          <x14:formula1>
            <xm:f>Hoja2!$A$2:$A$12</xm:f>
          </x14:formula1>
          <xm:sqref>A2:A13 A16</xm:sqref>
        </x14:dataValidation>
        <x14:dataValidation type="list" allowBlank="1" showInputMessage="1" showErrorMessage="1" xr:uid="{ADC9FB2E-DB65-49C0-93EB-C6D04B90FBB0}">
          <x14:formula1>
            <xm:f>Hoja2!$H$2:$H$13</xm:f>
          </x14:formula1>
          <xm:sqref>K2:L8 K13:L13 K16:L16</xm:sqref>
        </x14:dataValidation>
        <x14:dataValidation type="list" allowBlank="1" showInputMessage="1" showErrorMessage="1" xr:uid="{2F9CD104-829E-436F-84BB-2706A77928B5}">
          <x14:formula1>
            <xm:f>Hoja2!$G$2:$G$19</xm:f>
          </x14:formula1>
          <xm:sqref>I37:I63 I30:I31 I65:I68 I2:I27</xm:sqref>
        </x14:dataValidation>
        <x14:dataValidation type="list" allowBlank="1" showInputMessage="1" showErrorMessage="1" xr:uid="{29A728A5-467B-4A38-AF09-B2B084396284}">
          <x14:formula1>
            <xm:f>Hoja2!$F$2:$F$6</xm:f>
          </x14:formula1>
          <xm:sqref>G140 G30:G32 G2:G13 G16:G27 G35:G137</xm:sqref>
        </x14:dataValidation>
        <x14:dataValidation type="list" allowBlank="1" showInputMessage="1" showErrorMessage="1" xr:uid="{C9133986-7044-479D-BB74-19BCA65EC585}">
          <x14:formula1>
            <xm:f>Hoja2!$E$2:$E$9</xm:f>
          </x14:formula1>
          <xm:sqref>F140 F37:F43 F46:F137 F2:F13 F16:F32</xm:sqref>
        </x14:dataValidation>
        <x14:dataValidation type="list" allowBlank="1" showInputMessage="1" showErrorMessage="1" xr:uid="{23BBB380-5A76-41D2-9ACA-9774FE70F4BB}">
          <x14:formula1>
            <xm:f>Hoja2!$B$2:$B$6</xm:f>
          </x14:formula1>
          <xm:sqref>B144 B37:B43 B46:B136 B138:B142 B2:B13 B16:B32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C916-E5D0-4693-A06E-95ED39A330CD}">
  <dimension ref="A1:I28"/>
  <sheetViews>
    <sheetView workbookViewId="0">
      <selection activeCell="B15" sqref="B15"/>
    </sheetView>
  </sheetViews>
  <sheetFormatPr baseColWidth="10" defaultColWidth="11.44140625" defaultRowHeight="14.4" x14ac:dyDescent="0.3"/>
  <cols>
    <col min="1" max="1" width="22.44140625" style="3" customWidth="1"/>
    <col min="2" max="2" width="16.77734375" bestFit="1" customWidth="1"/>
    <col min="3" max="3" width="18" bestFit="1" customWidth="1"/>
    <col min="4" max="4" width="12.21875" bestFit="1" customWidth="1"/>
    <col min="5" max="5" width="12.77734375" bestFit="1" customWidth="1"/>
    <col min="6" max="6" width="15.44140625" bestFit="1" customWidth="1"/>
    <col min="7" max="7" width="16.21875" bestFit="1" customWidth="1"/>
    <col min="8" max="8" width="11.77734375" bestFit="1" customWidth="1"/>
    <col min="9" max="9" width="13.44140625" bestFit="1" customWidth="1"/>
  </cols>
  <sheetData>
    <row r="1" spans="1:9" x14ac:dyDescent="0.3">
      <c r="A1" s="2" t="s">
        <v>611</v>
      </c>
      <c r="B1" s="1" t="s">
        <v>612</v>
      </c>
      <c r="C1" s="1" t="s">
        <v>613</v>
      </c>
      <c r="D1" s="1" t="s">
        <v>614</v>
      </c>
      <c r="E1" s="1" t="s">
        <v>615</v>
      </c>
      <c r="F1" s="1" t="s">
        <v>616</v>
      </c>
      <c r="G1" s="1" t="s">
        <v>617</v>
      </c>
      <c r="H1" s="1" t="s">
        <v>618</v>
      </c>
      <c r="I1" s="1" t="s">
        <v>619</v>
      </c>
    </row>
    <row r="2" spans="1:9" x14ac:dyDescent="0.3">
      <c r="A2" s="3" t="s">
        <v>300</v>
      </c>
      <c r="B2" s="7" t="s">
        <v>22</v>
      </c>
      <c r="C2" t="s">
        <v>23</v>
      </c>
      <c r="D2" t="s">
        <v>24</v>
      </c>
      <c r="E2" s="7" t="s">
        <v>38</v>
      </c>
      <c r="F2" t="s">
        <v>27</v>
      </c>
      <c r="G2" t="s">
        <v>23</v>
      </c>
      <c r="H2" t="s">
        <v>403</v>
      </c>
      <c r="I2" s="7" t="s">
        <v>32</v>
      </c>
    </row>
    <row r="3" spans="1:9" ht="28.8" x14ac:dyDescent="0.3">
      <c r="A3" s="3" t="s">
        <v>21</v>
      </c>
      <c r="B3" s="7" t="s">
        <v>238</v>
      </c>
      <c r="C3" t="s">
        <v>112</v>
      </c>
      <c r="D3" t="s">
        <v>99</v>
      </c>
      <c r="E3" s="7" t="s">
        <v>169</v>
      </c>
      <c r="F3" t="s">
        <v>39</v>
      </c>
      <c r="G3" t="s">
        <v>112</v>
      </c>
      <c r="H3" t="s">
        <v>430</v>
      </c>
      <c r="I3" s="7" t="s">
        <v>49</v>
      </c>
    </row>
    <row r="4" spans="1:9" ht="28.8" x14ac:dyDescent="0.3">
      <c r="A4" s="3" t="s">
        <v>69</v>
      </c>
      <c r="B4" s="7" t="s">
        <v>260</v>
      </c>
      <c r="C4" t="s">
        <v>188</v>
      </c>
      <c r="D4" t="s">
        <v>334</v>
      </c>
      <c r="E4" s="7" t="s">
        <v>141</v>
      </c>
      <c r="F4" t="s">
        <v>80</v>
      </c>
      <c r="G4" t="s">
        <v>188</v>
      </c>
      <c r="H4" t="s">
        <v>30</v>
      </c>
      <c r="I4" s="7" t="s">
        <v>64</v>
      </c>
    </row>
    <row r="5" spans="1:9" x14ac:dyDescent="0.3">
      <c r="A5" s="3" t="s">
        <v>293</v>
      </c>
      <c r="B5" s="7" t="s">
        <v>620</v>
      </c>
      <c r="C5" t="s">
        <v>200</v>
      </c>
      <c r="D5" t="s">
        <v>621</v>
      </c>
      <c r="E5" s="7" t="s">
        <v>173</v>
      </c>
      <c r="F5" t="s">
        <v>114</v>
      </c>
      <c r="G5" t="s">
        <v>200</v>
      </c>
      <c r="H5" t="s">
        <v>31</v>
      </c>
      <c r="I5" s="7" t="s">
        <v>82</v>
      </c>
    </row>
    <row r="6" spans="1:9" x14ac:dyDescent="0.3">
      <c r="A6" s="3" t="s">
        <v>622</v>
      </c>
      <c r="B6" s="7" t="s">
        <v>556</v>
      </c>
      <c r="C6" t="s">
        <v>623</v>
      </c>
      <c r="D6" t="s">
        <v>502</v>
      </c>
      <c r="E6" s="7" t="s">
        <v>624</v>
      </c>
      <c r="F6" t="s">
        <v>130</v>
      </c>
      <c r="G6" t="s">
        <v>623</v>
      </c>
      <c r="H6" t="s">
        <v>63</v>
      </c>
    </row>
    <row r="7" spans="1:9" x14ac:dyDescent="0.3">
      <c r="A7" s="3" t="s">
        <v>625</v>
      </c>
      <c r="C7" t="s">
        <v>411</v>
      </c>
      <c r="D7" t="s">
        <v>301</v>
      </c>
      <c r="E7" s="7" t="s">
        <v>626</v>
      </c>
      <c r="G7" t="s">
        <v>411</v>
      </c>
      <c r="H7" t="s">
        <v>42</v>
      </c>
    </row>
    <row r="8" spans="1:9" x14ac:dyDescent="0.3">
      <c r="A8" s="3" t="s">
        <v>517</v>
      </c>
      <c r="C8" t="s">
        <v>161</v>
      </c>
      <c r="D8" t="s">
        <v>350</v>
      </c>
      <c r="E8" s="7" t="s">
        <v>277</v>
      </c>
      <c r="G8" t="s">
        <v>161</v>
      </c>
      <c r="H8" t="s">
        <v>56</v>
      </c>
    </row>
    <row r="9" spans="1:9" x14ac:dyDescent="0.3">
      <c r="A9" s="3" t="s">
        <v>78</v>
      </c>
      <c r="C9" t="s">
        <v>333</v>
      </c>
      <c r="D9" t="s">
        <v>375</v>
      </c>
      <c r="E9" s="7" t="s">
        <v>26</v>
      </c>
      <c r="G9" t="s">
        <v>333</v>
      </c>
      <c r="H9" t="s">
        <v>627</v>
      </c>
    </row>
    <row r="10" spans="1:9" x14ac:dyDescent="0.3">
      <c r="A10" s="3" t="s">
        <v>89</v>
      </c>
      <c r="C10" t="s">
        <v>401</v>
      </c>
      <c r="D10" t="s">
        <v>628</v>
      </c>
      <c r="E10" s="7"/>
      <c r="G10" t="s">
        <v>401</v>
      </c>
      <c r="H10" t="s">
        <v>629</v>
      </c>
    </row>
    <row r="11" spans="1:9" x14ac:dyDescent="0.3">
      <c r="A11" s="3" t="s">
        <v>601</v>
      </c>
      <c r="C11" t="s">
        <v>239</v>
      </c>
      <c r="E11" s="7"/>
      <c r="G11" t="s">
        <v>239</v>
      </c>
      <c r="H11" t="s">
        <v>630</v>
      </c>
    </row>
    <row r="12" spans="1:9" x14ac:dyDescent="0.3">
      <c r="A12" s="3" t="s">
        <v>631</v>
      </c>
      <c r="C12" t="s">
        <v>261</v>
      </c>
      <c r="E12" s="7"/>
      <c r="G12" t="s">
        <v>261</v>
      </c>
      <c r="H12" t="s">
        <v>632</v>
      </c>
    </row>
    <row r="13" spans="1:9" x14ac:dyDescent="0.3">
      <c r="A13" s="3" t="s">
        <v>272</v>
      </c>
      <c r="C13" t="s">
        <v>294</v>
      </c>
      <c r="G13" t="s">
        <v>294</v>
      </c>
      <c r="H13" t="s">
        <v>407</v>
      </c>
    </row>
    <row r="14" spans="1:9" x14ac:dyDescent="0.3">
      <c r="G14" t="s">
        <v>41</v>
      </c>
    </row>
    <row r="15" spans="1:9" x14ac:dyDescent="0.3">
      <c r="G15" t="s">
        <v>633</v>
      </c>
    </row>
    <row r="16" spans="1:9" x14ac:dyDescent="0.3">
      <c r="G16" t="s">
        <v>386</v>
      </c>
    </row>
    <row r="17" spans="3:7" x14ac:dyDescent="0.3">
      <c r="G17" t="s">
        <v>278</v>
      </c>
    </row>
    <row r="18" spans="3:7" x14ac:dyDescent="0.3">
      <c r="G18" t="s">
        <v>634</v>
      </c>
    </row>
    <row r="19" spans="3:7" x14ac:dyDescent="0.3">
      <c r="G19" t="s">
        <v>91</v>
      </c>
    </row>
    <row r="23" spans="3:7" x14ac:dyDescent="0.3">
      <c r="C23" s="56"/>
      <c r="D23" s="56"/>
      <c r="E23" s="56"/>
    </row>
    <row r="24" spans="3:7" x14ac:dyDescent="0.3">
      <c r="C24" s="56"/>
      <c r="D24" s="56"/>
      <c r="E24" s="56"/>
    </row>
    <row r="25" spans="3:7" x14ac:dyDescent="0.3">
      <c r="C25" s="56"/>
      <c r="D25" s="56"/>
      <c r="E25" s="56"/>
    </row>
    <row r="26" spans="3:7" x14ac:dyDescent="0.3">
      <c r="C26" s="56"/>
      <c r="D26" s="56"/>
      <c r="E26" s="56"/>
    </row>
    <row r="27" spans="3:7" x14ac:dyDescent="0.3">
      <c r="C27" s="56"/>
      <c r="D27" s="56"/>
      <c r="E27" s="56"/>
    </row>
    <row r="28" spans="3:7" x14ac:dyDescent="0.3">
      <c r="C28" s="56"/>
      <c r="D28" s="56"/>
      <c r="E28"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D5CD-0CCF-4713-A892-A8053846F458}">
  <dimension ref="A1"/>
  <sheetViews>
    <sheetView workbookViewId="0"/>
  </sheetViews>
  <sheetFormatPr baseColWidth="10"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568C-C877-4AD4-83E4-5661CE4993DC}">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BACKLOG</vt:lpstr>
      <vt:lpstr>Hoja2</vt:lpstr>
      <vt:lpstr>Hoja3</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Claudia Patricia Orozco Lopez</dc:creator>
  <cp:keywords/>
  <dc:description/>
  <cp:lastModifiedBy>Javier Jaimes Ruiz</cp:lastModifiedBy>
  <cp:revision/>
  <dcterms:created xsi:type="dcterms:W3CDTF">2025-03-19T00:57:49Z</dcterms:created>
  <dcterms:modified xsi:type="dcterms:W3CDTF">2025-06-16T23:47:06Z</dcterms:modified>
  <cp:category/>
  <cp:contentStatus/>
</cp:coreProperties>
</file>