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500000029\OneDrive - MY MONEY GROUP\Documents\MMB\Audit\"/>
    </mc:Choice>
  </mc:AlternateContent>
  <xr:revisionPtr revIDLastSave="0" documentId="13_ncr:1_{7AB08DA5-8EB0-4ACE-8C22-ADCDB17C11F1}" xr6:coauthVersionLast="44" xr6:coauthVersionMax="44" xr10:uidLastSave="{00000000-0000-0000-0000-000000000000}"/>
  <bookViews>
    <workbookView xWindow="-120" yWindow="-120" windowWidth="29040" windowHeight="15840" tabRatio="737" xr2:uid="{D1614BB4-C263-40A7-A389-D7974DCEE4F2}"/>
  </bookViews>
  <sheets>
    <sheet name="KPI" sheetId="5" r:id="rId1"/>
    <sheet name="Recommandations" sheetId="1" r:id="rId2"/>
    <sheet name="Recommandations Score 0" sheetId="6" r:id="rId3"/>
    <sheet name="Recommandations Score 1" sheetId="7" r:id="rId4"/>
    <sheet name="Recommandations Score 2" sheetId="8" r:id="rId5"/>
    <sheet name="Recommandations Score 3" sheetId="9" r:id="rId6"/>
    <sheet name="Recommandations N-A" sheetId="10" r:id="rId7"/>
  </sheets>
  <definedNames>
    <definedName name="_xlnm._FilterDatabase" localSheetId="1" hidden="1">Recommandations!$A$1:$E$47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5" l="1"/>
  <c r="F48" i="1" l="1"/>
  <c r="F29" i="1" l="1"/>
  <c r="C78" i="5" l="1"/>
  <c r="F74" i="5"/>
  <c r="B74" i="5"/>
  <c r="D72" i="5"/>
  <c r="E72" i="5"/>
  <c r="C70" i="5"/>
  <c r="B70" i="5"/>
  <c r="F69" i="5"/>
  <c r="B27" i="5"/>
  <c r="B28" i="5"/>
  <c r="C28" i="5" s="1"/>
  <c r="F18" i="1"/>
  <c r="B18" i="5"/>
  <c r="B10" i="5"/>
  <c r="B11" i="5"/>
  <c r="B12" i="5"/>
  <c r="B13" i="5"/>
  <c r="B14" i="5"/>
  <c r="B15" i="5"/>
  <c r="B16" i="5"/>
  <c r="B17" i="5"/>
  <c r="B19" i="5"/>
  <c r="B20" i="5"/>
  <c r="B21" i="5"/>
  <c r="B22" i="5"/>
  <c r="B23" i="5"/>
  <c r="B24" i="5"/>
  <c r="B25" i="5"/>
  <c r="B26" i="5"/>
  <c r="B29" i="5"/>
  <c r="B30" i="5"/>
  <c r="C30" i="5" s="1"/>
  <c r="B31" i="5"/>
  <c r="C31" i="5" s="1"/>
  <c r="B32" i="5"/>
  <c r="B9" i="5"/>
  <c r="F64" i="1"/>
  <c r="F63" i="1"/>
  <c r="F62" i="1"/>
  <c r="F61" i="1"/>
  <c r="F60" i="1"/>
  <c r="D78" i="5" s="1"/>
  <c r="F59" i="1"/>
  <c r="B77" i="5" s="1"/>
  <c r="F58" i="1"/>
  <c r="C76" i="5" s="1"/>
  <c r="F57" i="1"/>
  <c r="D75" i="5" s="1"/>
  <c r="F56" i="1"/>
  <c r="F55" i="1"/>
  <c r="E75" i="5" s="1"/>
  <c r="F54" i="1"/>
  <c r="C74" i="5" s="1"/>
  <c r="F52" i="1"/>
  <c r="F72" i="5" s="1"/>
  <c r="F53" i="1"/>
  <c r="C73" i="5" s="1"/>
  <c r="F51" i="1"/>
  <c r="D25" i="5" s="1"/>
  <c r="F50" i="1"/>
  <c r="F49" i="1"/>
  <c r="D70" i="5"/>
  <c r="F47" i="1"/>
  <c r="D23" i="5" s="1"/>
  <c r="F46" i="1"/>
  <c r="F45" i="1"/>
  <c r="B69" i="5" s="1"/>
  <c r="F43" i="1"/>
  <c r="F44" i="1"/>
  <c r="F42" i="1"/>
  <c r="F41" i="1"/>
  <c r="F40" i="1"/>
  <c r="F39" i="1"/>
  <c r="C68" i="5" s="1"/>
  <c r="F37" i="1"/>
  <c r="F38" i="1"/>
  <c r="F36" i="1"/>
  <c r="F35" i="1"/>
  <c r="D67" i="5" s="1"/>
  <c r="F34" i="1"/>
  <c r="F33" i="1"/>
  <c r="E67" i="5" s="1"/>
  <c r="E69" i="5" l="1"/>
  <c r="C75" i="5"/>
  <c r="E77" i="5"/>
  <c r="C29" i="5"/>
  <c r="E29" i="5" s="1"/>
  <c r="D21" i="5"/>
  <c r="E21" i="5" s="1"/>
  <c r="D28" i="5"/>
  <c r="E28" i="5" s="1"/>
  <c r="B68" i="5"/>
  <c r="D69" i="5"/>
  <c r="F71" i="5"/>
  <c r="C72" i="5"/>
  <c r="G72" i="5" s="1"/>
  <c r="B101" i="5" s="1"/>
  <c r="E74" i="5"/>
  <c r="B76" i="5"/>
  <c r="D77" i="5"/>
  <c r="C27" i="5"/>
  <c r="C67" i="5"/>
  <c r="B71" i="5"/>
  <c r="C26" i="5"/>
  <c r="D22" i="5"/>
  <c r="D27" i="5"/>
  <c r="E27" i="5" s="1"/>
  <c r="F68" i="5"/>
  <c r="C69" i="5"/>
  <c r="E71" i="5"/>
  <c r="B73" i="5"/>
  <c r="D74" i="5"/>
  <c r="G74" i="5" s="1"/>
  <c r="B103" i="5" s="1"/>
  <c r="F76" i="5"/>
  <c r="C77" i="5"/>
  <c r="G77" i="5" s="1"/>
  <c r="B106" i="5" s="1"/>
  <c r="F73" i="5"/>
  <c r="E76" i="5"/>
  <c r="B78" i="5"/>
  <c r="C21" i="5"/>
  <c r="F77" i="5"/>
  <c r="C25" i="5"/>
  <c r="E68" i="5"/>
  <c r="D71" i="5"/>
  <c r="C24" i="5"/>
  <c r="E24" i="5" s="1"/>
  <c r="D24" i="5"/>
  <c r="D30" i="5"/>
  <c r="E30" i="5" s="1"/>
  <c r="B67" i="5"/>
  <c r="D68" i="5"/>
  <c r="G68" i="5" s="1"/>
  <c r="B97" i="5" s="1"/>
  <c r="F70" i="5"/>
  <c r="G70" i="5" s="1"/>
  <c r="B99" i="5" s="1"/>
  <c r="C71" i="5"/>
  <c r="E73" i="5"/>
  <c r="B75" i="5"/>
  <c r="D76" i="5"/>
  <c r="F78" i="5"/>
  <c r="C23" i="5"/>
  <c r="D31" i="5"/>
  <c r="F67" i="5"/>
  <c r="G67" i="5" s="1"/>
  <c r="B96" i="5" s="1"/>
  <c r="E70" i="5"/>
  <c r="B72" i="5"/>
  <c r="D73" i="5"/>
  <c r="F75" i="5"/>
  <c r="E78" i="5"/>
  <c r="G78" i="5" s="1"/>
  <c r="B107" i="5" s="1"/>
  <c r="D29" i="5"/>
  <c r="C32" i="5"/>
  <c r="E32" i="5" s="1"/>
  <c r="C22" i="5"/>
  <c r="E22" i="5" s="1"/>
  <c r="D26" i="5"/>
  <c r="D32" i="5"/>
  <c r="G76" i="5"/>
  <c r="B105" i="5" s="1"/>
  <c r="G73" i="5"/>
  <c r="B102" i="5" s="1"/>
  <c r="G71" i="5"/>
  <c r="B100" i="5" s="1"/>
  <c r="G69" i="5"/>
  <c r="B98" i="5" s="1"/>
  <c r="E26" i="5"/>
  <c r="E25" i="5"/>
  <c r="E31" i="5"/>
  <c r="E23" i="5"/>
  <c r="F31" i="1"/>
  <c r="C20" i="5" s="1"/>
  <c r="F32" i="1"/>
  <c r="F30" i="1"/>
  <c r="C19" i="5"/>
  <c r="F28" i="1"/>
  <c r="F27" i="1"/>
  <c r="C18" i="5" s="1"/>
  <c r="F26" i="1"/>
  <c r="F24" i="1"/>
  <c r="E20" i="5" l="1"/>
  <c r="B66" i="5"/>
  <c r="C66" i="5"/>
  <c r="D66" i="5"/>
  <c r="E66" i="5"/>
  <c r="D20" i="5"/>
  <c r="F66" i="5"/>
  <c r="G75" i="5"/>
  <c r="B104" i="5" s="1"/>
  <c r="D18" i="5"/>
  <c r="E18" i="5" s="1"/>
  <c r="C64" i="5"/>
  <c r="D64" i="5"/>
  <c r="E64" i="5"/>
  <c r="F64" i="5"/>
  <c r="B64" i="5"/>
  <c r="D65" i="5"/>
  <c r="E65" i="5"/>
  <c r="F65" i="5"/>
  <c r="B65" i="5"/>
  <c r="D19" i="5"/>
  <c r="E19" i="5" s="1"/>
  <c r="C65" i="5"/>
  <c r="F23" i="1"/>
  <c r="F22" i="1"/>
  <c r="F21" i="1"/>
  <c r="F20" i="1"/>
  <c r="F19" i="1"/>
  <c r="F17" i="1"/>
  <c r="F16" i="1"/>
  <c r="F15" i="1"/>
  <c r="F13" i="1"/>
  <c r="F12" i="1"/>
  <c r="F10" i="1"/>
  <c r="F9" i="1"/>
  <c r="F8" i="1"/>
  <c r="F6" i="1"/>
  <c r="F4" i="1"/>
  <c r="F3" i="1"/>
  <c r="D62" i="5" l="1"/>
  <c r="B62" i="5"/>
  <c r="C62" i="5"/>
  <c r="D16" i="5"/>
  <c r="F62" i="5"/>
  <c r="E62" i="5"/>
  <c r="C16" i="5"/>
  <c r="C60" i="5"/>
  <c r="D60" i="5"/>
  <c r="E60" i="5"/>
  <c r="F60" i="5"/>
  <c r="D14" i="5"/>
  <c r="B60" i="5"/>
  <c r="C14" i="5"/>
  <c r="G64" i="5"/>
  <c r="F59" i="5"/>
  <c r="B59" i="5"/>
  <c r="E59" i="5"/>
  <c r="C59" i="5"/>
  <c r="D59" i="5"/>
  <c r="B93" i="5"/>
  <c r="E57" i="5"/>
  <c r="D57" i="5"/>
  <c r="F57" i="5"/>
  <c r="B57" i="5"/>
  <c r="D11" i="5"/>
  <c r="C57" i="5"/>
  <c r="C11" i="5"/>
  <c r="G66" i="5"/>
  <c r="B95" i="5" s="1"/>
  <c r="G65" i="5"/>
  <c r="B94" i="5" s="1"/>
  <c r="D13" i="5"/>
  <c r="C13" i="5"/>
  <c r="E16" i="5" l="1"/>
  <c r="E14" i="5"/>
  <c r="F5" i="1"/>
  <c r="F7" i="1"/>
  <c r="F11" i="1"/>
  <c r="F14" i="1"/>
  <c r="F25" i="1"/>
  <c r="F2" i="1"/>
  <c r="C61" i="5" l="1"/>
  <c r="B61" i="5"/>
  <c r="C15" i="5"/>
  <c r="E15" i="5" s="1"/>
  <c r="D61" i="5"/>
  <c r="E61" i="5"/>
  <c r="D15" i="5"/>
  <c r="F61" i="5"/>
  <c r="C56" i="5"/>
  <c r="D56" i="5"/>
  <c r="B56" i="5"/>
  <c r="E56" i="5"/>
  <c r="F56" i="5"/>
  <c r="D58" i="5"/>
  <c r="B58" i="5"/>
  <c r="C58" i="5"/>
  <c r="E58" i="5"/>
  <c r="F58" i="5"/>
  <c r="E63" i="5"/>
  <c r="C63" i="5"/>
  <c r="D63" i="5"/>
  <c r="C17" i="5"/>
  <c r="B63" i="5"/>
  <c r="F63" i="5"/>
  <c r="D17" i="5"/>
  <c r="B55" i="5"/>
  <c r="D55" i="5"/>
  <c r="C55" i="5"/>
  <c r="E55" i="5"/>
  <c r="F55" i="5"/>
  <c r="C9" i="5"/>
  <c r="D9" i="5"/>
  <c r="C12" i="5"/>
  <c r="D12" i="5"/>
  <c r="D10" i="5"/>
  <c r="C10" i="5"/>
  <c r="E11" i="5"/>
  <c r="C40" i="5"/>
  <c r="C39" i="5"/>
  <c r="C38" i="5"/>
  <c r="C37" i="5"/>
  <c r="C41" i="5"/>
  <c r="B79" i="5" l="1"/>
  <c r="G63" i="5"/>
  <c r="B92" i="5" s="1"/>
  <c r="F79" i="5"/>
  <c r="E17" i="5"/>
  <c r="E79" i="5"/>
  <c r="C79" i="5"/>
  <c r="D79" i="5"/>
  <c r="G56" i="5"/>
  <c r="B85" i="5" s="1"/>
  <c r="G60" i="5"/>
  <c r="B89" i="5" s="1"/>
  <c r="G61" i="5"/>
  <c r="B90" i="5" s="1"/>
  <c r="G62" i="5"/>
  <c r="B91" i="5" s="1"/>
  <c r="E13" i="5"/>
  <c r="G59" i="5"/>
  <c r="B88" i="5" s="1"/>
  <c r="G55" i="5"/>
  <c r="B84" i="5" s="1"/>
  <c r="E9" i="5"/>
  <c r="G57" i="5"/>
  <c r="B86" i="5" s="1"/>
  <c r="E12" i="5"/>
  <c r="E10" i="5"/>
  <c r="C42" i="5"/>
  <c r="B41" i="5" s="1"/>
  <c r="G58" i="5"/>
  <c r="B87" i="5" s="1"/>
  <c r="G79" i="5" l="1"/>
  <c r="B38" i="5"/>
  <c r="B37" i="5"/>
  <c r="B40" i="5"/>
  <c r="B39" i="5"/>
</calcChain>
</file>

<file path=xl/sharedStrings.xml><?xml version="1.0" encoding="utf-8"?>
<sst xmlns="http://schemas.openxmlformats.org/spreadsheetml/2006/main" count="644" uniqueCount="235">
  <si>
    <t>Thèmes</t>
  </si>
  <si>
    <t>Non</t>
  </si>
  <si>
    <t>Oui</t>
  </si>
  <si>
    <t>Réponse</t>
  </si>
  <si>
    <t>Score</t>
  </si>
  <si>
    <t>Nombre de contrôle</t>
  </si>
  <si>
    <t>Total</t>
  </si>
  <si>
    <t>Score maximum</t>
  </si>
  <si>
    <t>% de conformité</t>
  </si>
  <si>
    <t>Niveau de conformité par thématique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</si>
  <si>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</si>
  <si>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</si>
  <si>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</si>
  <si>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</si>
  <si>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</si>
  <si>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</si>
  <si>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</si>
  <si>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</si>
  <si>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</si>
  <si>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</si>
  <si>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</si>
  <si>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</si>
  <si>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</si>
  <si>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</si>
  <si>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</si>
  <si>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</si>
  <si>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</si>
  <si>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</si>
  <si>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</si>
  <si>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Architecture</t>
  </si>
  <si>
    <t>Thèmes guide nomadisme</t>
  </si>
  <si>
    <t>Recommandation ANSSI</t>
  </si>
  <si>
    <t>N/A</t>
  </si>
  <si>
    <t>Supervision</t>
  </si>
  <si>
    <t>Auteur : Pierre-Marie QUANTIN</t>
  </si>
  <si>
    <t>N/A - Configuration non-applicable</t>
  </si>
  <si>
    <t>Répartition des contrôles par score</t>
  </si>
  <si>
    <t>Conformité Globale</t>
  </si>
  <si>
    <t>Lien du guide disponible ici</t>
  </si>
  <si>
    <t>0 - Configuration non conforme</t>
  </si>
  <si>
    <t>1 - Configuration partielle</t>
  </si>
  <si>
    <t>2 - Configuration correcte</t>
  </si>
  <si>
    <t>3 - Configuration optimale</t>
  </si>
  <si>
    <t>Recommandations ANSSI avec un score de 0</t>
  </si>
  <si>
    <t>Recommandations ANSSI avec un score de 1</t>
  </si>
  <si>
    <t>Recommandations ANSSI avec un score de 2</t>
  </si>
  <si>
    <t>N°</t>
  </si>
  <si>
    <t>Recommandations ANSSI avec un score de 3</t>
  </si>
  <si>
    <t>Recommandations ANSSI Non-Applicable à l'Entreprise</t>
  </si>
  <si>
    <t>Réponse 1</t>
  </si>
  <si>
    <t>Réponse 2</t>
  </si>
  <si>
    <t>Réponse 3</t>
  </si>
  <si>
    <t>Réponse 4</t>
  </si>
  <si>
    <t>Administrateurs</t>
  </si>
  <si>
    <t>Droits et devoirs</t>
  </si>
  <si>
    <t>Informer les administrateurs de leurs droits et devoirs</t>
  </si>
  <si>
    <t>Former les administrateurs à l'état de l'art en matière de SSI</t>
  </si>
  <si>
    <t>Disposer d'une documentation des SI à jour</t>
  </si>
  <si>
    <t>Généralités sur le SI</t>
  </si>
  <si>
    <t>Analyse de risque</t>
  </si>
  <si>
    <t>Tous les adminstrateurs sont formés</t>
  </si>
  <si>
    <t>La plupart des adminstrateurs sont formés</t>
  </si>
  <si>
    <t>Quelques adminstrateurs sont formés</t>
  </si>
  <si>
    <t>Aucuns adminstrateurs sont formés</t>
  </si>
  <si>
    <t>Mener une analyse de risques sur le SI d'administration et son écosystème</t>
  </si>
  <si>
    <t>Définir les zones de confiance du SI administré et déduire les zones d'administration</t>
  </si>
  <si>
    <t>Zones de confiance</t>
  </si>
  <si>
    <t>Privilégier l'utilisation de produits qualifiés par l'ANSSI</t>
  </si>
  <si>
    <t>Produits qualifiés</t>
  </si>
  <si>
    <t>La plupart des matériels/logiciels disposent du visa ANSSI</t>
  </si>
  <si>
    <t>Tous les matériels/logiciels disposent du visa ANSSI</t>
  </si>
  <si>
    <t>Quelques matériels/logiciels disposent du visa ANSSI</t>
  </si>
  <si>
    <t>Aucuns matériels/logiciels disposent du visa ANSSI</t>
  </si>
  <si>
    <t>Dédier des socles physiques en cas de virtualisation des infrastructures d'administration</t>
  </si>
  <si>
    <t>Cloisonnement</t>
  </si>
  <si>
    <t>Poste d'administration</t>
  </si>
  <si>
    <t>Maîtrise du poste d'administration</t>
  </si>
  <si>
    <t>Gérer et configurer le poste d'administration</t>
  </si>
  <si>
    <t>Utiliser un poste d'administration dédié</t>
  </si>
  <si>
    <t>R9 bis</t>
  </si>
  <si>
    <t>Utiliser un poste d'administration multi-niveaux</t>
  </si>
  <si>
    <t>Utiliser un poste d'administration avec accès distant au SI bureautique</t>
  </si>
  <si>
    <t>Bloquer tout accès à Internet depuis ou vers le poste d'administration</t>
  </si>
  <si>
    <t>Durcir le système d'exploitation du poste d'administration</t>
  </si>
  <si>
    <t>Un durcissement système du poste est déjà présent</t>
  </si>
  <si>
    <t>Un durcissement système du poste est en cours</t>
  </si>
  <si>
    <t>Un durcissement système du poste n'est pas présent</t>
  </si>
  <si>
    <t>Restreindre les droits d'administration sur le poste d'administration</t>
  </si>
  <si>
    <t>Limiter les logiciels installés sur le poste d'administration</t>
  </si>
  <si>
    <t>Chiffrer l'ensemble des périphériques de stockage utilisés pour l'administration</t>
  </si>
  <si>
    <t>Réseau d'administration</t>
  </si>
  <si>
    <t>Connecter les ressources d'administration sur un réseau physique dédié</t>
  </si>
  <si>
    <t>Protection</t>
  </si>
  <si>
    <t>R15 bis</t>
  </si>
  <si>
    <t>Connecter les ressources d'administration sur un réseau VPN IPsec dédié</t>
  </si>
  <si>
    <t>Appliquer un filtrage interne et périmétrique au SI d'administration</t>
  </si>
  <si>
    <t>Accès aux ressources</t>
  </si>
  <si>
    <t>Appliquer un filtrage local sur les ressources administrées</t>
  </si>
  <si>
    <t>Dédier une interface réseau physique d'administration</t>
  </si>
  <si>
    <t>Dédier une interface réseau virtuelle d'administration</t>
  </si>
  <si>
    <t>R18 bis</t>
  </si>
  <si>
    <t>R20</t>
  </si>
  <si>
    <t>Toutes les connexions sont bloquées</t>
  </si>
  <si>
    <t>La plupart des connexions sont bloquées</t>
  </si>
  <si>
    <t>Quelques connexions sont bloquées</t>
  </si>
  <si>
    <t>Protéger les flux d'administration transitant sur un réseau tiers</t>
  </si>
  <si>
    <t>R21</t>
  </si>
  <si>
    <t>Outils d'administration</t>
  </si>
  <si>
    <t>R22</t>
  </si>
  <si>
    <t>R23</t>
  </si>
  <si>
    <t>R24</t>
  </si>
  <si>
    <t>R25</t>
  </si>
  <si>
    <t>Déployer les outils d'administration sur des serveurs dédiés et sécurisés par zone d'administration</t>
  </si>
  <si>
    <t>Appliquer un filtrage entre les postes d'administration et les serveurs outils d'administration</t>
  </si>
  <si>
    <t>Utiliser des protocoles sécurisés pour les flux d'administration</t>
  </si>
  <si>
    <t>R24  bis</t>
  </si>
  <si>
    <t>Protéger le cas échéant les flux d'administration dans un tunnel VPN IPsec</t>
  </si>
  <si>
    <t>Sécurisation des flux</t>
  </si>
  <si>
    <t>Rupture protocolaire</t>
  </si>
  <si>
    <t>Privilégier la rupture protocolaire pour les besoins de traçabilité</t>
  </si>
  <si>
    <t>R26</t>
  </si>
  <si>
    <t>Renoncer à la rupture protocolaire pour les besoins en confidentialité</t>
  </si>
  <si>
    <t>Identification, authentification et droits</t>
  </si>
  <si>
    <t>Identification</t>
  </si>
  <si>
    <t>Utiliser des comptes d'administration dédiés</t>
  </si>
  <si>
    <t>Protéger l'accès aux annuaires des comptes d'administration</t>
  </si>
  <si>
    <t>R27</t>
  </si>
  <si>
    <t>R28</t>
  </si>
  <si>
    <t>R29</t>
  </si>
  <si>
    <t>Réserver les comptes d'administration aux seules actions d'administration</t>
  </si>
  <si>
    <t>Utiliser par défaut des comptes d'administration individuels</t>
  </si>
  <si>
    <t>R30</t>
  </si>
  <si>
    <t>Journaliser les événements liés aux comptes d'administration</t>
  </si>
  <si>
    <t>R31</t>
  </si>
  <si>
    <t>R32</t>
  </si>
  <si>
    <t>Prévoir un processus de gestion des comptes d'administration</t>
  </si>
  <si>
    <t>Un processus réslient est en place</t>
  </si>
  <si>
    <t>Un processus est en cours d'intégration</t>
  </si>
  <si>
    <t>Aucun processus est en place</t>
  </si>
  <si>
    <t>Authentification</t>
  </si>
  <si>
    <t>R33</t>
  </si>
  <si>
    <t>R34</t>
  </si>
  <si>
    <t>Se référer au RGS pour choisir les mécanismes d'authentification</t>
  </si>
  <si>
    <t>R35</t>
  </si>
  <si>
    <t>R36</t>
  </si>
  <si>
    <t>Modifier les mots de passe par défaut des comptes natifs</t>
  </si>
  <si>
    <t>Stocker les mots de passe dans un coffre-fort de mots de passe</t>
  </si>
  <si>
    <t>Tous les mots de passe sont stockés de manière sécurisée</t>
  </si>
  <si>
    <t>La plupart des mots de passe sont stockés de manière sécurisée</t>
  </si>
  <si>
    <t>Quelques mots de passe sont stockés de manière sécurisée</t>
  </si>
  <si>
    <t>Aucuns mots de passe sont stockés de manière sécurisée</t>
  </si>
  <si>
    <t>Privilégier une authentification à double facteur pour les actions d'administration</t>
  </si>
  <si>
    <t>Utiliser des certificats électroniques de confiance pour l'authentification</t>
  </si>
  <si>
    <t>R37</t>
  </si>
  <si>
    <t>Privilégier une authentification centralisée</t>
  </si>
  <si>
    <t>R38</t>
  </si>
  <si>
    <t>R39</t>
  </si>
  <si>
    <t>Droits d'administration</t>
  </si>
  <si>
    <t>Respecter le principe du moindre privilège dans l'attribution des droits d'administration</t>
  </si>
  <si>
    <t>Attribuer les droits d'administration à des groupes</t>
  </si>
  <si>
    <t>R40</t>
  </si>
  <si>
    <t>Déployer des politiques de sécurité</t>
  </si>
  <si>
    <t>R41</t>
  </si>
  <si>
    <t>Maintien en condition de sécurité</t>
  </si>
  <si>
    <t>R42</t>
  </si>
  <si>
    <t>R43</t>
  </si>
  <si>
    <t>Réaliser scrupuleusement le MCS du SI d'administration</t>
  </si>
  <si>
    <t>Mettre en place des serveurs relais pour la récupération des mises à jour</t>
  </si>
  <si>
    <t>R44</t>
  </si>
  <si>
    <t>Valider les correctifs de sécurité avant leur généralisation</t>
  </si>
  <si>
    <t>Sauvegarde, journalisation et supervision</t>
  </si>
  <si>
    <t>R45</t>
  </si>
  <si>
    <t>R46</t>
  </si>
  <si>
    <t>R47</t>
  </si>
  <si>
    <t>Sauvegarde</t>
  </si>
  <si>
    <t>Définir une politique de sauvegarde du SI d'administration</t>
  </si>
  <si>
    <t>Dédier une zone d'administration à la journalisation</t>
  </si>
  <si>
    <t>Journalisation</t>
  </si>
  <si>
    <t>Centraliser la collecte des journaux d'événements</t>
  </si>
  <si>
    <t>R48</t>
  </si>
  <si>
    <t>R49</t>
  </si>
  <si>
    <t>R50</t>
  </si>
  <si>
    <t>Administration à distance et nomadisme</t>
  </si>
  <si>
    <t>Installer un filtre de confidentialité sur le poste d'administration nomade</t>
  </si>
  <si>
    <t>Tous les ordinateurs disposent d'un filtre de confidentialité</t>
  </si>
  <si>
    <t>La plupart des ordinateurs disposent d'un filtre de confidentialité</t>
  </si>
  <si>
    <t>Quelques ordinateurs disposent d'un filtre de confidentialité</t>
  </si>
  <si>
    <t>Aucuns ordinateurs disposent d'un filtre de confidentialité</t>
  </si>
  <si>
    <t>Utiliser un VPN IPsec pour la connexion du poste d'administration à distance</t>
  </si>
  <si>
    <t>Nomadisme</t>
  </si>
  <si>
    <t>Administration à distance</t>
  </si>
  <si>
    <t>Empêcher toute modification de la configuration VPN du poste d'administration</t>
  </si>
  <si>
    <t>Dédier un concentrateur VPN IPsec physique pour l'administration à distance</t>
  </si>
  <si>
    <t>R51</t>
  </si>
  <si>
    <t>R52</t>
  </si>
  <si>
    <t>R53</t>
  </si>
  <si>
    <t>R54</t>
  </si>
  <si>
    <t>R55</t>
  </si>
  <si>
    <t>R56</t>
  </si>
  <si>
    <t>R57</t>
  </si>
  <si>
    <t>R58</t>
  </si>
  <si>
    <t>Systèmes d'échanges sécurisés</t>
  </si>
  <si>
    <t>Déployer des systèmes d'échanges sécurisés</t>
  </si>
  <si>
    <t>Échanges au sein du SI d'administration</t>
  </si>
  <si>
    <t>Dédier le système d'échange interne au SI d'administration</t>
  </si>
  <si>
    <t>Échanges en dehors du SI d'administration</t>
  </si>
  <si>
    <t>N'autoriser que des protocoles de transfert vers le système d'échange externe</t>
  </si>
  <si>
    <t>Limiter au strict besoin opérationnel l'accès au système d'échange externe</t>
  </si>
  <si>
    <t>Ne pas s'authentifier avec un compte d'administration sur le système d'échange externe</t>
  </si>
  <si>
    <t>Ne pas stocker de données de manière permanente dans un système d'échange externe</t>
  </si>
  <si>
    <t>Analyser le contenu des données échangées par le système d'échange externe</t>
  </si>
  <si>
    <t>Résultat suivant le guide des recommandations de l'ANSSI sur l'admin sécurisée des S.I v2</t>
  </si>
  <si>
    <t>Cloisonnement outils</t>
  </si>
  <si>
    <t>Thèmes guide</t>
  </si>
  <si>
    <t>Thèmes guide / Score</t>
  </si>
  <si>
    <t>Une charte informatique est écrite et signée par le collaborateur</t>
  </si>
  <si>
    <t>Une charte informatique est en cours de rédaction</t>
  </si>
  <si>
    <t>Il n'existe pas de charte informatique au sein de l'entreprise</t>
  </si>
  <si>
    <t>La documentation est mise à jour régulièrement</t>
  </si>
  <si>
    <t>La documentation est mise à jour une fois par an</t>
  </si>
  <si>
    <t>La documentation est mise à jour de temps en temps</t>
  </si>
  <si>
    <t>La documentation n'est pas mise à jour après sa création</t>
  </si>
  <si>
    <t>Tous les flux d'administration utilisent des protocoles sécurisés</t>
  </si>
  <si>
    <t>La plupart des flux d'administration utilisent des protocoles sécurisés</t>
  </si>
  <si>
    <t>Quelques flux d'administration utilisent des protocoles sécurisés</t>
  </si>
  <si>
    <t>Aucuns flux d'administration utilisent des protocoles sécurisés</t>
  </si>
  <si>
    <t>Version 1 - 24/04/2020</t>
  </si>
  <si>
    <t>Bloquer toute connexion entre ressources administrées à travers le réseau d'administration</t>
  </si>
  <si>
    <t>Appliquer un filtrage entre ressources d'administration et ressources administrées</t>
  </si>
  <si>
    <t>Une charte informatique est écrite et envoyée au collaborateur</t>
  </si>
  <si>
    <t>Une analyse de risque est réalisée deux fois par an</t>
  </si>
  <si>
    <t>Une analyse de risque est réalisée une fois par an</t>
  </si>
  <si>
    <t>Une analyse de risque a été réalisée une fois</t>
  </si>
  <si>
    <t>Aucune analyse de risque a été réalisée</t>
  </si>
  <si>
    <t>Aucunes connexions sont bloquées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</si>
</sst>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9" fontId="0" fillId="0" borderId="1" xfId="1" applyFont="1" applyBorder="1"/>
    <xf numFmtId="0" fontId="3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1" fontId="0" fillId="0" borderId="1" xfId="1" applyNumberFormat="1" applyFont="1" applyBorder="1"/>
    <xf numFmtId="9" fontId="6" fillId="0" borderId="2" xfId="1" applyFont="1" applyFill="1" applyBorder="1" applyAlignment="1">
      <alignment horizontal="center" vertical="center"/>
    </xf>
    <xf numFmtId="0" fontId="4" fillId="0" borderId="0" xfId="2"/>
    <xf numFmtId="0" fontId="5" fillId="3" borderId="7" xfId="0" applyFont="1" applyFill="1" applyBorder="1" applyAlignment="1">
      <alignment horizontal="left"/>
    </xf>
    <xf numFmtId="0" fontId="4" fillId="3" borderId="0" xfId="2" applyFill="1"/>
    <xf numFmtId="2" fontId="0" fillId="0" borderId="0" xfId="0" applyNumberFormat="1"/>
    <xf numFmtId="2" fontId="0" fillId="0" borderId="1" xfId="0" applyNumberFormat="1" applyBorder="1" applyAlignment="1"/>
    <xf numFmtId="0" fontId="3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right" vertical="center"/>
    </xf>
    <xf numFmtId="0" fontId="8" fillId="2" borderId="13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0" fillId="0" borderId="1" xfId="0" applyFill="1" applyBorder="1" applyAlignment="1">
      <alignment horizontal="right"/>
    </xf>
    <xf numFmtId="0" fontId="10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10" fillId="0" borderId="0" xfId="0" applyFont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0" fillId="0" borderId="0" xfId="0"/>
    <xf numFmtId="0" fontId="10" fillId="0" borderId="9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13" xfId="0" applyFont="1" applyBorder="1" applyAlignment="1">
      <alignment horizontal="right" vertical="center"/>
    </xf>
    <xf numFmtId="0" fontId="10" fillId="0" borderId="14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0" fillId="0" borderId="13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2" xfId="0" applyFont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right" vertical="center"/>
    </xf>
    <xf numFmtId="0" fontId="10" fillId="0" borderId="12" xfId="0" applyFont="1" applyBorder="1" applyAlignment="1">
      <alignment vertical="center" wrapText="1"/>
    </xf>
    <xf numFmtId="0" fontId="8" fillId="2" borderId="13" xfId="0" applyFont="1" applyFill="1" applyBorder="1" applyAlignment="1">
      <alignment vertical="center" wrapText="1"/>
    </xf>
    <xf numFmtId="0" fontId="10" fillId="0" borderId="14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0" fillId="0" borderId="7" xfId="0" applyBorder="1"/>
    <xf numFmtId="0" fontId="10" fillId="0" borderId="10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15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horizontal="left"/>
    </xf>
    <xf numFmtId="0" fontId="10" fillId="0" borderId="3" xfId="0" applyFont="1" applyBorder="1" applyAlignment="1">
      <alignment vertical="center"/>
    </xf>
    <xf numFmtId="0" fontId="10" fillId="0" borderId="13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3" borderId="0" xfId="0" applyFill="1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 conformité pour chaque thème du guide</a:t>
            </a:r>
          </a:p>
        </c:rich>
      </c:tx>
      <c:layout>
        <c:manualLayout>
          <c:xMode val="edge"/>
          <c:yMode val="edge"/>
          <c:x val="0.19395819272590925"/>
          <c:y val="4.36442914641388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KPI!$E$8</c:f>
              <c:strCache>
                <c:ptCount val="1"/>
                <c:pt idx="0">
                  <c:v>% de conformité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KPI!$A$9:$A$32</c:f>
              <c:strCache>
                <c:ptCount val="24"/>
                <c:pt idx="0">
                  <c:v>Droits et devoirs</c:v>
                </c:pt>
                <c:pt idx="1">
                  <c:v>Analyse de risque</c:v>
                </c:pt>
                <c:pt idx="2">
                  <c:v>Zones de confiance</c:v>
                </c:pt>
                <c:pt idx="3">
                  <c:v>Produits qualifiés</c:v>
                </c:pt>
                <c:pt idx="4">
                  <c:v>Cloisonnement</c:v>
                </c:pt>
                <c:pt idx="5">
                  <c:v>Maîtrise du poste d'administration</c:v>
                </c:pt>
                <c:pt idx="6">
                  <c:v>Architecture</c:v>
                </c:pt>
                <c:pt idx="7">
                  <c:v>Protection</c:v>
                </c:pt>
                <c:pt idx="8">
                  <c:v>Accès aux ressources</c:v>
                </c:pt>
                <c:pt idx="9">
                  <c:v>Cloisonnement outils</c:v>
                </c:pt>
                <c:pt idx="10">
                  <c:v>Sécurisation des flux</c:v>
                </c:pt>
                <c:pt idx="11">
                  <c:v>Rupture protocolaire</c:v>
                </c:pt>
                <c:pt idx="12">
                  <c:v>Identification</c:v>
                </c:pt>
                <c:pt idx="13">
                  <c:v>Authentification</c:v>
                </c:pt>
                <c:pt idx="14">
                  <c:v>Droits d'administration</c:v>
                </c:pt>
                <c:pt idx="15">
                  <c:v>Maintien en condition de sécurité</c:v>
                </c:pt>
                <c:pt idx="16">
                  <c:v>Sauvegarde</c:v>
                </c:pt>
                <c:pt idx="17">
                  <c:v>Journalisation</c:v>
                </c:pt>
                <c:pt idx="18">
                  <c:v>Supervision</c:v>
                </c:pt>
                <c:pt idx="19">
                  <c:v>Nomadisme</c:v>
                </c:pt>
                <c:pt idx="20">
                  <c:v>Administration à distance</c:v>
                </c:pt>
                <c:pt idx="21">
                  <c:v>Systèmes d'échanges sécurisés</c:v>
                </c:pt>
                <c:pt idx="22">
                  <c:v>Échanges au sein du SI d'administration</c:v>
                </c:pt>
                <c:pt idx="23">
                  <c:v>Échanges en dehors du SI d'administration</c:v>
                </c:pt>
              </c:strCache>
            </c:strRef>
          </c:cat>
          <c:val>
            <c:numRef>
              <c:f>KPI!$E$9:$E$32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3-44C8-A2FE-C735E8C24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029592"/>
        <c:axId val="527037792"/>
      </c:barChart>
      <c:catAx>
        <c:axId val="52702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037792"/>
        <c:crosses val="autoZero"/>
        <c:auto val="1"/>
        <c:lblAlgn val="ctr"/>
        <c:lblOffset val="100"/>
        <c:noMultiLvlLbl val="0"/>
      </c:catAx>
      <c:valAx>
        <c:axId val="527037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0295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contrôles par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248861749424182E-2"/>
          <c:y val="0.12783273180799018"/>
          <c:w val="0.59415251664970448"/>
          <c:h val="0.770071457616921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279-4EFD-8F3F-691239075F8A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279-4EFD-8F3F-691239075F8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279-4EFD-8F3F-691239075F8A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279-4EFD-8F3F-691239075F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KPI!$A$37:$A$41</c15:sqref>
                  </c15:fullRef>
                </c:ext>
              </c:extLst>
              <c:f>KPI!$A$37:$A$40</c:f>
              <c:strCache>
                <c:ptCount val="4"/>
                <c:pt idx="0">
                  <c:v>0 - Configuration non conforme</c:v>
                </c:pt>
                <c:pt idx="1">
                  <c:v>1 - Configuration partielle</c:v>
                </c:pt>
                <c:pt idx="2">
                  <c:v>2 - Configuration correcte</c:v>
                </c:pt>
                <c:pt idx="3">
                  <c:v>3 - Configuration optimale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KPI!$B$37:$B$41</c15:sqref>
                  </c15:fullRef>
                </c:ext>
              </c:extLst>
              <c:f>KPI!$B$37:$B$40</c:f>
              <c:numCache>
                <c:formatCode>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KPI!$B$41</c15:sqref>
                  <c15:spPr xmlns:c15="http://schemas.microsoft.com/office/drawing/2012/chart">
                    <a:solidFill>
                      <a:schemeClr val="bg1">
                        <a:lumMod val="85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4E6E-478B-9011-E7783EF3E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Niveau de conformité par thématique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KPI!$B$83</c:f>
              <c:strCache>
                <c:ptCount val="1"/>
                <c:pt idx="0">
                  <c:v>Niveau de conformité par thématique</c:v>
                </c:pt>
              </c:strCache>
            </c:strRef>
          </c:tx>
          <c:spPr>
            <a:gradFill>
              <a:gsLst>
                <a:gs pos="27000">
                  <a:srgbClr val="FFFF00"/>
                </a:gs>
                <a:gs pos="0">
                  <a:srgbClr val="FF0000"/>
                </a:gs>
                <a:gs pos="63500">
                  <a:schemeClr val="accent6"/>
                </a:gs>
                <a:gs pos="100000">
                  <a:schemeClr val="accent6"/>
                </a:gs>
              </a:gsLst>
              <a:path path="shape">
                <a:fillToRect l="50000" t="50000" r="50000" b="50000"/>
              </a:path>
            </a:gradFill>
            <a:ln>
              <a:solidFill>
                <a:schemeClr val="tx1"/>
              </a:solidFill>
            </a:ln>
          </c:spPr>
          <c:cat>
            <c:strRef>
              <c:f>KPI!$A$84:$A$107</c:f>
              <c:strCache>
                <c:ptCount val="24"/>
                <c:pt idx="0">
                  <c:v>Droits et devoirs</c:v>
                </c:pt>
                <c:pt idx="1">
                  <c:v>Analyse de risque</c:v>
                </c:pt>
                <c:pt idx="2">
                  <c:v>Zones de confiance</c:v>
                </c:pt>
                <c:pt idx="3">
                  <c:v>Produits qualifiés</c:v>
                </c:pt>
                <c:pt idx="4">
                  <c:v>Cloisonnement</c:v>
                </c:pt>
                <c:pt idx="5">
                  <c:v>Maîtrise du poste d'administration</c:v>
                </c:pt>
                <c:pt idx="6">
                  <c:v>Architecture</c:v>
                </c:pt>
                <c:pt idx="7">
                  <c:v>Protection</c:v>
                </c:pt>
                <c:pt idx="8">
                  <c:v>Accès aux ressources</c:v>
                </c:pt>
                <c:pt idx="9">
                  <c:v>Cloisonnement outils</c:v>
                </c:pt>
                <c:pt idx="10">
                  <c:v>Sécurisation des flux</c:v>
                </c:pt>
                <c:pt idx="11">
                  <c:v>Rupture protocolaire</c:v>
                </c:pt>
                <c:pt idx="12">
                  <c:v>Identification</c:v>
                </c:pt>
                <c:pt idx="13">
                  <c:v>Authentification</c:v>
                </c:pt>
                <c:pt idx="14">
                  <c:v>Droits d'administration</c:v>
                </c:pt>
                <c:pt idx="15">
                  <c:v>Maintien en condition de sécurité</c:v>
                </c:pt>
                <c:pt idx="16">
                  <c:v>Sauvegarde</c:v>
                </c:pt>
                <c:pt idx="17">
                  <c:v>Journalisation</c:v>
                </c:pt>
                <c:pt idx="18">
                  <c:v>Supervision</c:v>
                </c:pt>
                <c:pt idx="19">
                  <c:v>Nomadisme</c:v>
                </c:pt>
                <c:pt idx="20">
                  <c:v>Administration à distance</c:v>
                </c:pt>
                <c:pt idx="21">
                  <c:v>Systèmes d'échanges sécurisés</c:v>
                </c:pt>
                <c:pt idx="22">
                  <c:v>Échanges au sein du SI d'administration</c:v>
                </c:pt>
                <c:pt idx="23">
                  <c:v>Échanges en dehors du SI d'administration</c:v>
                </c:pt>
              </c:strCache>
            </c:strRef>
          </c:cat>
          <c:val>
            <c:numRef>
              <c:f>KPI!$B$84:$B$107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E6-45A9-B4C9-336FC57D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355368"/>
        <c:axId val="559356024"/>
      </c:radarChart>
      <c:catAx>
        <c:axId val="55935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356024"/>
        <c:crosses val="autoZero"/>
        <c:auto val="1"/>
        <c:lblAlgn val="ctr"/>
        <c:lblOffset val="100"/>
        <c:noMultiLvlLbl val="0"/>
      </c:catAx>
      <c:valAx>
        <c:axId val="55935602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3553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109537</xdr:rowOff>
    </xdr:from>
    <xdr:to>
      <xdr:col>13</xdr:col>
      <xdr:colOff>0</xdr:colOff>
      <xdr:row>20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14A1FD-92C4-475C-8190-76087F603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758639</xdr:colOff>
      <xdr:row>35</xdr:row>
      <xdr:rowOff>9803</xdr:rowOff>
    </xdr:from>
    <xdr:to>
      <xdr:col>10</xdr:col>
      <xdr:colOff>752475</xdr:colOff>
      <xdr:row>50</xdr:row>
      <xdr:rowOff>180974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215D391-5F7A-4F1D-B912-A8261B695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752474</xdr:colOff>
      <xdr:row>84</xdr:row>
      <xdr:rowOff>133350</xdr:rowOff>
    </xdr:from>
    <xdr:to>
      <xdr:col>10</xdr:col>
      <xdr:colOff>495300</xdr:colOff>
      <xdr:row>102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181D1D5-63FE-4B8E-BDB6-C5A0ED4EC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ANTIN, Pierre-Marie (My Money Bank, consultant)" refreshedDate="43944.77405763889" createdVersion="6" refreshedVersion="6" minRefreshableVersion="3" recordCount="66" xr:uid="{E44C22B8-4004-4BCE-8C6E-D91A995F9CE0}">
  <cacheSource type="worksheet">
    <worksheetSource ref="A1:F1048576" sheet="Recommandations"/>
  </cacheSource>
  <cacheFields count="6">
    <cacheField name="N°" numFmtId="0">
      <sharedItems containsBlank="1"/>
    </cacheField>
    <cacheField name="Thèmes" numFmtId="0">
      <sharedItems containsBlank="1"/>
    </cacheField>
    <cacheField name="Thèmes guide nomadisme" numFmtId="0">
      <sharedItems containsBlank="1"/>
    </cacheField>
    <cacheField name="Recommandation ANSSI" numFmtId="0">
      <sharedItems containsBlank="1" count="113">
        <s v="Informer les administrateurs de leurs droits et devoirs"/>
        <s v="Former les administrateurs à l'état de l'art en matière de SSI"/>
        <s v="Disposer d'une documentation des SI à jour"/>
        <s v="Mener une analyse de risques sur le SI d'administration et son écosystème"/>
        <s v="Définir les zones de confiance du SI administré et déduire les zones d'administration"/>
        <s v="Privilégier l'utilisation de produits qualifiés par l'ANSSI"/>
        <s v="Dédier des socles physiques en cas de virtualisation des infrastructures d'administration"/>
        <s v="Gérer et configurer le poste d'administration"/>
        <s v="Utiliser un poste d'administration dédié"/>
        <s v="Utiliser un poste d'administration multi-niveaux"/>
        <s v="Utiliser un poste d'administration avec accès distant au SI bureautique"/>
        <s v="Bloquer tout accès à Internet depuis ou vers le poste d'administration"/>
        <s v="Durcir le système d'exploitation du poste d'administration"/>
        <s v="Restreindre les droits d'administration sur le poste d'administration"/>
        <s v="Limiter les logiciels installés sur le poste d'administration"/>
        <s v="Chiffrer l'ensemble des périphériques de stockage utilisés pour l'administration"/>
        <s v="Connecter les ressources d'administration sur un réseau physique dédié"/>
        <s v="Connecter les ressources d'administration sur un réseau VPN IPsec dédié"/>
        <s v="Appliquer un filtrage interne et périmétrique au SI d'administration"/>
        <s v="Appliquer un filtrage local sur les ressources administrées"/>
        <s v="Dédier une interface réseau physique d'administration"/>
        <s v="Dédier une interface réseau virtuelle d'administration"/>
        <s v="Appliquer un filtrage entre ressources d'administration et ressources administrées"/>
        <s v="Bloquer toute connexion entre ressources administrées à travers le réseau d'administration"/>
        <s v="Protéger les flux d'administration transitant sur un réseau tiers"/>
        <s v="Déployer les outils d'administration sur des serveurs dédiés et sécurisés par zone d'administration"/>
        <s v="Appliquer un filtrage entre les postes d'administration et les serveurs outils d'administration"/>
        <s v="Utiliser des protocoles sécurisés pour les flux d'administration"/>
        <s v="Protéger le cas échéant les flux d'administration dans un tunnel VPN IPsec"/>
        <s v="Privilégier la rupture protocolaire pour les besoins de traçabilité"/>
        <s v="Renoncer à la rupture protocolaire pour les besoins en confidentialité"/>
        <s v="Utiliser des comptes d'administration dédiés"/>
        <s v="Protéger l'accès aux annuaires des comptes d'administration"/>
        <s v="Réserver les comptes d'administration aux seules actions d'administration"/>
        <s v="Utiliser par défaut des comptes d'administration individuels"/>
        <s v="Journaliser les événements liés aux comptes d'administration"/>
        <s v="Prévoir un processus de gestion des comptes d'administration"/>
        <s v="Se référer au RGS pour choisir les mécanismes d'authentification"/>
        <s v="Modifier les mots de passe par défaut des comptes natifs"/>
        <s v="Stocker les mots de passe dans un coffre-fort de mots de passe"/>
        <s v="Privilégier une authentification à double facteur pour les actions d'administration"/>
        <s v="Utiliser des certificats électroniques de confiance pour l'authentification"/>
        <s v="Privilégier une authentification centralisée"/>
        <s v="Respecter le principe du moindre privilège dans l'attribution des droits d'administration"/>
        <s v="Attribuer les droits d'administration à des groupes"/>
        <s v="Déployer des politiques de sécurité"/>
        <s v="Réaliser scrupuleusement le MCS du SI d'administration"/>
        <s v="Mettre en place des serveurs relais pour la récupération des mises à jour"/>
        <s v="Valider les correctifs de sécurité avant leur généralisation"/>
        <s v="Définir une politique de sauvegarde du SI d'administration"/>
        <s v="Dédier une zone d'administration à la journalisation"/>
        <s v="Centraliser la collecte des journaux d'événements"/>
        <s v="Installer un filtre de confidentialité sur le poste d'administration nomade"/>
        <s v="Utiliser un VPN IPsec pour la connexion du poste d'administration à distance"/>
        <s v="Empêcher toute modification de la configuration VPN du poste d'administration"/>
        <s v="Dédier un concentrateur VPN IPsec physique pour l'administration à distance"/>
        <s v="Déployer des systèmes d'échanges sécurisés"/>
        <s v="Dédier le système d'échange interne au SI d'administration"/>
        <s v="N'autoriser que des protocoles de transfert vers le système d'échange externe"/>
        <s v="Limiter au strict besoin opérationnel l'accès au système d'échange externe"/>
        <s v="Ne pas s'authentifier avec un compte d'administration sur le système d'échange externe"/>
        <s v="Ne pas stocker de données de manière permanente dans un système d'échange externe"/>
        <s v="Analyser le contenu des données échangées par le système d'échange externe"/>
        <m/>
        <s v="Maîtriser l'équipement d'accès de l'utilisateur nomade" u="1"/>
        <s v="Activer des mécanismes de mise en quarantaine et de remédiation pour les équipements nomades non conformes aux mises à jour de sécurité" u="1"/>
        <s v="Activer le pare-feu local sur l'équipement d'accès nomade" u="1"/>
        <s v="Protéger les éléments secrets liés aux certificats nomades (stockage clés privées de faon sécurisée)" u="1"/>
        <s v="Mettre en œuvre un tunnel VPN TLS à l'état de l'art pour le canal d'interconnexion nomade" u="1"/>
        <s v="Maîtriser la gestion des utilisateurs nomades" u="1"/>
        <s v="Authentifier l'utilisateur et l'équipement d'accès dans le processus de connexion au SI nomadisme" u="1"/>
        <s v="Mettre en œuvre une sonde de détection dans le SI nomadisme" u="1"/>
        <s v="Vérifier la validité des certificats client et concentrateur VPN par le mécanisme d'agrafage OCSP" u="1"/>
        <s v="Sécuriser et maîtriser les flux DNS pour la résolution du nom du concentrateur VPN" u="1"/>
        <s v="Interdire à l'utilisateur le débrayage ou la modification des moyens de connexion au SI nomadisme" u="1"/>
        <s v="Sensibiliser et former les utilisateurs nomades" u="1"/>
        <s v="Mettre en place une authentification double facteur de l'utilisateur nomade" u="1"/>
        <s v="Maîtriser l'intégrité de la séquence de démarrage de l'équipement d'accès nomade" u="1"/>
        <s v="Mettre en œuvre un durcissement système de l'équipement d'accès nomade" u="1"/>
        <s v="Protéger les éléments secrets liés aux certificats nomades (stockage clés privées de façon sécurisée)" u="1"/>
        <s v="SI « Diffusion Restreinte » : Appliquer les bonnes pratiques du guide Nomadisme sur les SI DR" u="1"/>
        <s v="Sécuriser la mise en place de postes nomades partagés" u="1"/>
        <s v="Bloquer toute connexion entre ressources administrées à travers le réseaud'administration" u="1"/>
        <s v="Bloquer le split-tunneling sur l'équipement d'accès nomade et n'autoriser que les flux nécessaires pour monter le tunnel VPN" u="1"/>
        <s v="Mettre en place un cloisonnement logique pour le SI nomadisme dans la DMZ entrante" u="1"/>
        <s v="Mettre en œuvre une solution de chiffrement de disque sur les équipements d'accès nomade" u="1"/>
        <s v="Mettre en place un concentrateur VPN interne et forcer l'établissement du tunnel VPN quel que soit l'environnement de l'utilisateur" u="1"/>
        <s v="Mettre en place des équipements physiquement dédiés au SI nomadisme dans la DMZ entrante" u="1"/>
        <s v="Ne pas exposer d'applications métiers du SI nomadisme directement sur Internet" u="1"/>
        <s v="Restreindre au strict nécessaire l'utilisation de synchronisation de documents hors ligne pour les utilisateurs nomades" u="1"/>
        <s v="Prévoir une supervision de l'état du parc des équipements d'accès nomade" u="1"/>
        <s v="Respecter les recommandations du guide d'administration sécurisée de l'ANSSI pour le SI de l'entité incluant le SI nomadisme" u="1"/>
        <s v="Bloquer les flux DNS vers Internet et configurer directement les adresses IP publiques des concentrateurs VPN sur le client" u="1"/>
        <s v="Interdire tous les flux de communication directs entre les équipements d'accès nomades" u="1"/>
        <s v="Appliquer un filtrage entre ressources d'administration et ressources admi-nistrées" u="1"/>
        <s v="Maîtriser la connexion de supports amovibles sur l'équipement d'accès nomade" u="1"/>
        <s v="Réduire la durée d'inactivité avant verrouillage automatique de la session utilisateur" u="1"/>
        <s v="Privilégier l'utilisation de protocoles chiffrés et authentifiés pour l'accès aux applications nomades au travers du tunnel VPN" u="1"/>
        <s v="Réaliser l'inventaire des activités des utilisateurs compatibles avec le nomadisme" u="1"/>
        <s v="Intégrer une politique de MCO et MCS pour le SI nomadisme" u="1"/>
        <s v="Mettre en place une journalisation des différents éléments du SI nomadisme en suivant les recommandations du guide de l'ANSSI" u="1"/>
        <s v="Mettre en place un mécanisme de détection de l'environnement de l'utilisateur nomade" u="1"/>
        <s v="Mettre en place un système d'analyse et de corrélation d'évènements du SI nomadisme" u="1"/>
        <s v="Dédier l'équipement d'accès à un utilisateur nomade identifié" u="1"/>
        <s v="Mettre en œuvre des moyens de protection physique de l'équipement d'accès nomade" u="1"/>
        <s v="Vérifier la validité des certificats concentrateurs VPN par l'ouverture d'un flux direct sur le poste client ou par une mesure organisationnelle" u="1"/>
        <s v="Réduire la surface d'attaque sur le système d'exploitation de l'équipement d'accès nomade" u="1"/>
        <s v="Mettre en œuvre un tunnel VPN IPsec à l'état de l'art pour le canal d'interconnexion nomade" u="1"/>
        <s v="Mettre en œuvre des matériels et des logiciels disposant d'un visa de sécurité de l'ANSSI" u="1"/>
        <s v="Configurer strictement l'autorité de certification légitime sur les équipements de nomadisme" u="1"/>
        <s v="Interdire un accès direct aux ressources présentes dans le Cloud pour les utilisateurs nomades" u="1"/>
        <s v="Intégrer le nomadisme dans la PSSI de l'entité" u="1"/>
        <s v="Réaliser un filtrage au sein du canal d'interconnexion VPN sur les applications autorisées pour un utilisateur nomade" u="1"/>
      </sharedItems>
    </cacheField>
    <cacheField name="Réponse" numFmtId="0">
      <sharedItems containsNonDate="0" containsString="0" containsBlank="1"/>
    </cacheField>
    <cacheField name="Score" numFmtId="0">
      <sharedItems containsString="0" containsBlank="1" containsNumber="1" containsInteger="1" minValue="0" maxValue="3" count="5">
        <n v="0"/>
        <m/>
        <n v="2" u="1"/>
        <n v="1" u="1"/>
        <n v="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s v="R1"/>
    <s v="Administrateurs"/>
    <s v="Droits et devoirs"/>
    <x v="0"/>
    <m/>
    <x v="0"/>
  </r>
  <r>
    <s v="R2"/>
    <s v="Administrateurs"/>
    <s v="Droits et devoirs"/>
    <x v="1"/>
    <m/>
    <x v="0"/>
  </r>
  <r>
    <s v="R3"/>
    <s v="Administrateurs"/>
    <s v="Droits et devoirs"/>
    <x v="2"/>
    <m/>
    <x v="0"/>
  </r>
  <r>
    <s v="R4"/>
    <s v="Généralités sur le SI"/>
    <s v="Analyse de risque"/>
    <x v="3"/>
    <m/>
    <x v="0"/>
  </r>
  <r>
    <s v="R5"/>
    <s v="Généralités sur le SI"/>
    <s v="Zones de confiance"/>
    <x v="4"/>
    <m/>
    <x v="0"/>
  </r>
  <r>
    <s v="R6"/>
    <s v="Généralités sur le SI"/>
    <s v="Produits qualifiés"/>
    <x v="5"/>
    <m/>
    <x v="0"/>
  </r>
  <r>
    <s v="R7"/>
    <s v="Généralités sur le SI"/>
    <s v="Cloisonnement"/>
    <x v="6"/>
    <m/>
    <x v="0"/>
  </r>
  <r>
    <s v="R8"/>
    <s v="Poste d'administration"/>
    <s v="Maîtrise du poste d'administration"/>
    <x v="7"/>
    <m/>
    <x v="0"/>
  </r>
  <r>
    <s v="R9"/>
    <s v="Poste d'administration"/>
    <s v="Architecture"/>
    <x v="8"/>
    <m/>
    <x v="0"/>
  </r>
  <r>
    <s v="R9 bis"/>
    <s v="Poste d'administration"/>
    <s v="Architecture"/>
    <x v="9"/>
    <m/>
    <x v="0"/>
  </r>
  <r>
    <s v="R9 bis"/>
    <s v="Poste d'administration"/>
    <s v="Architecture"/>
    <x v="10"/>
    <m/>
    <x v="0"/>
  </r>
  <r>
    <s v="R10"/>
    <s v="Poste d'administration"/>
    <s v="Architecture"/>
    <x v="11"/>
    <m/>
    <x v="0"/>
  </r>
  <r>
    <s v="R11"/>
    <s v="Poste d'administration"/>
    <s v="Architecture"/>
    <x v="12"/>
    <m/>
    <x v="0"/>
  </r>
  <r>
    <s v="R12"/>
    <s v="Poste d'administration"/>
    <s v="Architecture"/>
    <x v="13"/>
    <m/>
    <x v="0"/>
  </r>
  <r>
    <s v="R13"/>
    <s v="Poste d'administration"/>
    <s v="Architecture"/>
    <x v="14"/>
    <m/>
    <x v="0"/>
  </r>
  <r>
    <s v="R14"/>
    <s v="Poste d'administration"/>
    <s v="Architecture"/>
    <x v="15"/>
    <m/>
    <x v="0"/>
  </r>
  <r>
    <s v="R15"/>
    <s v="Réseau d'administration"/>
    <s v="Protection"/>
    <x v="16"/>
    <m/>
    <x v="0"/>
  </r>
  <r>
    <s v="R15 bis"/>
    <s v="Réseau d'administration"/>
    <s v="Protection"/>
    <x v="17"/>
    <m/>
    <x v="0"/>
  </r>
  <r>
    <s v="R16"/>
    <s v="Réseau d'administration"/>
    <s v="Protection"/>
    <x v="18"/>
    <m/>
    <x v="0"/>
  </r>
  <r>
    <s v="R17"/>
    <s v="Réseau d'administration"/>
    <s v="Accès aux ressources"/>
    <x v="19"/>
    <m/>
    <x v="0"/>
  </r>
  <r>
    <s v="R18"/>
    <s v="Réseau d'administration"/>
    <s v="Accès aux ressources"/>
    <x v="20"/>
    <m/>
    <x v="0"/>
  </r>
  <r>
    <s v="R18 bis"/>
    <s v="Réseau d'administration"/>
    <s v="Accès aux ressources"/>
    <x v="21"/>
    <m/>
    <x v="0"/>
  </r>
  <r>
    <s v="R19"/>
    <s v="Réseau d'administration"/>
    <s v="Accès aux ressources"/>
    <x v="22"/>
    <m/>
    <x v="0"/>
  </r>
  <r>
    <s v="R20"/>
    <s v="Réseau d'administration"/>
    <s v="Accès aux ressources"/>
    <x v="23"/>
    <m/>
    <x v="0"/>
  </r>
  <r>
    <s v="R21"/>
    <s v="Réseau d'administration"/>
    <s v="Accès aux ressources"/>
    <x v="24"/>
    <m/>
    <x v="0"/>
  </r>
  <r>
    <s v="R22"/>
    <s v="Outils d'administration"/>
    <s v="Cloisonnement outils"/>
    <x v="25"/>
    <m/>
    <x v="0"/>
  </r>
  <r>
    <s v="R23"/>
    <s v="Outils d'administration"/>
    <s v="Cloisonnement outils"/>
    <x v="26"/>
    <m/>
    <x v="0"/>
  </r>
  <r>
    <s v="R24"/>
    <s v="Outils d'administration"/>
    <s v="Sécurisation des flux"/>
    <x v="27"/>
    <m/>
    <x v="0"/>
  </r>
  <r>
    <s v="R24  bis"/>
    <s v="Outils d'administration"/>
    <s v="Sécurisation des flux"/>
    <x v="28"/>
    <m/>
    <x v="0"/>
  </r>
  <r>
    <s v="R25"/>
    <s v="Outils d'administration"/>
    <s v="Rupture protocolaire"/>
    <x v="29"/>
    <m/>
    <x v="0"/>
  </r>
  <r>
    <s v="R26"/>
    <s v="Outils d'administration"/>
    <s v="Rupture protocolaire"/>
    <x v="30"/>
    <m/>
    <x v="0"/>
  </r>
  <r>
    <s v="R27"/>
    <s v="Identification, authentification et droits"/>
    <s v="Identification"/>
    <x v="31"/>
    <m/>
    <x v="0"/>
  </r>
  <r>
    <s v="R28"/>
    <s v="Identification, authentification et droits"/>
    <s v="Identification"/>
    <x v="32"/>
    <m/>
    <x v="0"/>
  </r>
  <r>
    <s v="R29"/>
    <s v="Identification, authentification et droits"/>
    <s v="Identification"/>
    <x v="33"/>
    <m/>
    <x v="0"/>
  </r>
  <r>
    <s v="R30"/>
    <s v="Identification, authentification et droits"/>
    <s v="Identification"/>
    <x v="34"/>
    <m/>
    <x v="0"/>
  </r>
  <r>
    <s v="R31"/>
    <s v="Identification, authentification et droits"/>
    <s v="Identification"/>
    <x v="35"/>
    <m/>
    <x v="0"/>
  </r>
  <r>
    <s v="R32"/>
    <s v="Identification, authentification et droits"/>
    <s v="Identification"/>
    <x v="36"/>
    <m/>
    <x v="0"/>
  </r>
  <r>
    <s v="R33"/>
    <s v="Identification, authentification et droits"/>
    <s v="Authentification"/>
    <x v="37"/>
    <m/>
    <x v="0"/>
  </r>
  <r>
    <s v="R34"/>
    <s v="Identification, authentification et droits"/>
    <s v="Authentification"/>
    <x v="38"/>
    <m/>
    <x v="0"/>
  </r>
  <r>
    <s v="R35"/>
    <s v="Identification, authentification et droits"/>
    <s v="Authentification"/>
    <x v="39"/>
    <m/>
    <x v="0"/>
  </r>
  <r>
    <s v="R36"/>
    <s v="Identification, authentification et droits"/>
    <s v="Authentification"/>
    <x v="40"/>
    <m/>
    <x v="0"/>
  </r>
  <r>
    <s v="R37"/>
    <s v="Identification, authentification et droits"/>
    <s v="Authentification"/>
    <x v="41"/>
    <m/>
    <x v="0"/>
  </r>
  <r>
    <s v="R38"/>
    <s v="Identification, authentification et droits"/>
    <s v="Authentification"/>
    <x v="42"/>
    <m/>
    <x v="0"/>
  </r>
  <r>
    <s v="R39"/>
    <s v="Identification, authentification et droits"/>
    <s v="Droits d'administration"/>
    <x v="43"/>
    <m/>
    <x v="0"/>
  </r>
  <r>
    <s v="R40"/>
    <s v="Identification, authentification et droits"/>
    <s v="Droits d'administration"/>
    <x v="44"/>
    <m/>
    <x v="0"/>
  </r>
  <r>
    <s v="R41"/>
    <s v="Identification, authentification et droits"/>
    <s v="Droits d'administration"/>
    <x v="45"/>
    <m/>
    <x v="0"/>
  </r>
  <r>
    <s v="R42"/>
    <s v="Maintien en condition de sécurité"/>
    <s v="Maintien en condition de sécurité"/>
    <x v="46"/>
    <m/>
    <x v="0"/>
  </r>
  <r>
    <s v="R43"/>
    <s v="Maintien en condition de sécurité"/>
    <s v="Maintien en condition de sécurité"/>
    <x v="47"/>
    <m/>
    <x v="0"/>
  </r>
  <r>
    <s v="R44"/>
    <s v="Maintien en condition de sécurité"/>
    <s v="Maintien en condition de sécurité"/>
    <x v="48"/>
    <m/>
    <x v="0"/>
  </r>
  <r>
    <s v="R45"/>
    <s v="Sauvegarde, journalisation et supervision"/>
    <s v="Sauvegarde"/>
    <x v="49"/>
    <m/>
    <x v="0"/>
  </r>
  <r>
    <s v="R46"/>
    <s v="Sauvegarde, journalisation et supervision"/>
    <s v="Journalisation"/>
    <x v="50"/>
    <m/>
    <x v="0"/>
  </r>
  <r>
    <s v="R47"/>
    <s v="Sauvegarde, journalisation et supervision"/>
    <s v="Supervision"/>
    <x v="51"/>
    <m/>
    <x v="0"/>
  </r>
  <r>
    <s v="R48"/>
    <s v="Administration à distance et nomadisme"/>
    <s v="Nomadisme"/>
    <x v="52"/>
    <m/>
    <x v="0"/>
  </r>
  <r>
    <s v="R49"/>
    <s v="Administration à distance et nomadisme"/>
    <s v="Administration à distance"/>
    <x v="53"/>
    <m/>
    <x v="0"/>
  </r>
  <r>
    <s v="R50"/>
    <s v="Administration à distance et nomadisme"/>
    <s v="Administration à distance"/>
    <x v="54"/>
    <m/>
    <x v="0"/>
  </r>
  <r>
    <s v="R51"/>
    <s v="Administration à distance et nomadisme"/>
    <s v="Administration à distance"/>
    <x v="55"/>
    <m/>
    <x v="0"/>
  </r>
  <r>
    <s v="R52"/>
    <s v="Systèmes d'échanges sécurisés"/>
    <s v="Systèmes d'échanges sécurisés"/>
    <x v="56"/>
    <m/>
    <x v="0"/>
  </r>
  <r>
    <s v="R53"/>
    <s v="Systèmes d'échanges sécurisés"/>
    <s v="Échanges au sein du SI d'administration"/>
    <x v="57"/>
    <m/>
    <x v="0"/>
  </r>
  <r>
    <s v="R54"/>
    <s v="Systèmes d'échanges sécurisés"/>
    <s v="Échanges en dehors du SI d'administration"/>
    <x v="58"/>
    <m/>
    <x v="0"/>
  </r>
  <r>
    <s v="R55"/>
    <s v="Systèmes d'échanges sécurisés"/>
    <s v="Échanges en dehors du SI d'administration"/>
    <x v="59"/>
    <m/>
    <x v="0"/>
  </r>
  <r>
    <s v="R56"/>
    <s v="Systèmes d'échanges sécurisés"/>
    <s v="Échanges en dehors du SI d'administration"/>
    <x v="60"/>
    <m/>
    <x v="0"/>
  </r>
  <r>
    <s v="R57"/>
    <s v="Systèmes d'échanges sécurisés"/>
    <s v="Échanges en dehors du SI d'administration"/>
    <x v="61"/>
    <m/>
    <x v="0"/>
  </r>
  <r>
    <s v="R58"/>
    <s v="Systèmes d'échanges sécurisés"/>
    <s v="Échanges en dehors du SI d'administration"/>
    <x v="62"/>
    <m/>
    <x v="0"/>
  </r>
  <r>
    <m/>
    <m/>
    <m/>
    <x v="63"/>
    <m/>
    <x v="1"/>
  </r>
  <r>
    <m/>
    <m/>
    <m/>
    <x v="63"/>
    <m/>
    <x v="1"/>
  </r>
  <r>
    <m/>
    <m/>
    <m/>
    <x v="63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B2856-2E1B-4715-B12A-24D5D250C261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showHeaders="0" outline="1" outlineData="1" multipleFieldFilters="0">
  <location ref="A3:B66" firstHeaderRow="0" firstDataRow="1" firstDataCol="1"/>
  <pivotFields count="6">
    <pivotField showAll="0"/>
    <pivotField showAll="0"/>
    <pivotField showAll="0"/>
    <pivotField axis="axisRow" showAll="0">
      <items count="114">
        <item m="1" x="65"/>
        <item m="1" x="66"/>
        <item m="1" x="70"/>
        <item m="1" x="83"/>
        <item m="1" x="92"/>
        <item m="1" x="109"/>
        <item m="1" x="103"/>
        <item m="1" x="111"/>
        <item m="1" x="99"/>
        <item m="1" x="74"/>
        <item m="1" x="93"/>
        <item m="1" x="110"/>
        <item m="1" x="95"/>
        <item m="1" x="69"/>
        <item m="1" x="64"/>
        <item m="1" x="77"/>
        <item m="1" x="108"/>
        <item m="1" x="104"/>
        <item m="1" x="78"/>
        <item m="1" x="107"/>
        <item m="1" x="68"/>
        <item m="1" x="85"/>
        <item m="1" x="71"/>
        <item m="1" x="87"/>
        <item m="1" x="84"/>
        <item m="1" x="86"/>
        <item m="1" x="101"/>
        <item m="1" x="102"/>
        <item m="1" x="76"/>
        <item m="1" x="100"/>
        <item m="1" x="88"/>
        <item m="1" x="90"/>
        <item m="1" x="97"/>
        <item m="1" x="67"/>
        <item m="1" x="98"/>
        <item m="1" x="112"/>
        <item m="1" x="96"/>
        <item m="1" x="106"/>
        <item m="1" x="91"/>
        <item m="1" x="89"/>
        <item m="1" x="73"/>
        <item m="1" x="81"/>
        <item m="1" x="75"/>
        <item m="1" x="80"/>
        <item m="1" x="72"/>
        <item m="1" x="105"/>
        <item x="63"/>
        <item m="1"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94"/>
        <item m="1" x="8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22"/>
        <item x="23"/>
        <item t="default"/>
      </items>
    </pivotField>
    <pivotField showAll="0"/>
    <pivotField axis="axisCol" showAll="0">
      <items count="6">
        <item x="0"/>
        <item h="1" m="1" x="3"/>
        <item h="1" m="1" x="2"/>
        <item h="1" m="1" x="4"/>
        <item h="1" x="1"/>
        <item t="default"/>
      </items>
    </pivotField>
  </pivotFields>
  <rowFields count="1">
    <field x="3"/>
  </rowFields>
  <rowItems count="63"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</rowItems>
  <colFields count="1">
    <field x="5"/>
  </colFields>
  <colItems count="1">
    <i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4B327-8637-4F8F-84AD-E1A6C43583BD}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showHeaders="0" outline="1" outlineData="1" multipleFieldFilters="0">
  <location ref="A3:B3" firstHeaderRow="0" firstDataRow="1" firstDataCol="1"/>
  <pivotFields count="6">
    <pivotField showAll="0"/>
    <pivotField showAll="0"/>
    <pivotField showAll="0"/>
    <pivotField axis="axisRow" showAll="0">
      <items count="114">
        <item m="1" x="65"/>
        <item m="1" x="66"/>
        <item m="1" x="70"/>
        <item m="1" x="83"/>
        <item m="1" x="92"/>
        <item m="1" x="109"/>
        <item m="1" x="103"/>
        <item m="1" x="111"/>
        <item m="1" x="99"/>
        <item m="1" x="74"/>
        <item m="1" x="93"/>
        <item m="1" x="110"/>
        <item m="1" x="95"/>
        <item m="1" x="69"/>
        <item m="1" x="64"/>
        <item m="1" x="77"/>
        <item m="1" x="108"/>
        <item m="1" x="104"/>
        <item m="1" x="78"/>
        <item m="1" x="107"/>
        <item m="1" x="68"/>
        <item m="1" x="85"/>
        <item m="1" x="71"/>
        <item m="1" x="87"/>
        <item m="1" x="84"/>
        <item m="1" x="86"/>
        <item m="1" x="101"/>
        <item m="1" x="102"/>
        <item m="1" x="76"/>
        <item m="1" x="100"/>
        <item m="1" x="88"/>
        <item m="1" x="90"/>
        <item m="1" x="97"/>
        <item m="1" x="67"/>
        <item m="1" x="98"/>
        <item m="1" x="112"/>
        <item m="1" x="96"/>
        <item m="1" x="106"/>
        <item m="1" x="91"/>
        <item m="1" x="89"/>
        <item m="1" x="73"/>
        <item m="1" x="81"/>
        <item m="1" x="75"/>
        <item m="1" x="80"/>
        <item m="1" x="72"/>
        <item m="1" x="105"/>
        <item x="63"/>
        <item m="1"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94"/>
        <item m="1" x="8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22"/>
        <item x="23"/>
        <item t="default"/>
      </items>
    </pivotField>
    <pivotField showAll="0"/>
    <pivotField axis="axisCol" showAll="0">
      <items count="6">
        <item h="1" x="0"/>
        <item m="1" x="3"/>
        <item h="1" m="1" x="2"/>
        <item h="1" m="1" x="4"/>
        <item h="1" x="1"/>
        <item t="default"/>
      </items>
    </pivotField>
  </pivotFields>
  <rowFields count="1">
    <field x="3"/>
  </rowFields>
  <colFields count="1">
    <field x="5"/>
  </col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9AB4E-68A5-4587-A639-A7B581B15243}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showHeaders="0" outline="1" outlineData="1" multipleFieldFilters="0">
  <location ref="A3:B3" firstHeaderRow="0" firstDataRow="1" firstDataCol="1"/>
  <pivotFields count="6">
    <pivotField showAll="0"/>
    <pivotField showAll="0"/>
    <pivotField showAll="0"/>
    <pivotField axis="axisRow" showAll="0">
      <items count="114">
        <item m="1" x="65"/>
        <item m="1" x="66"/>
        <item m="1" x="70"/>
        <item m="1" x="83"/>
        <item m="1" x="92"/>
        <item m="1" x="109"/>
        <item m="1" x="103"/>
        <item m="1" x="111"/>
        <item m="1" x="99"/>
        <item m="1" x="74"/>
        <item m="1" x="93"/>
        <item m="1" x="110"/>
        <item m="1" x="95"/>
        <item m="1" x="69"/>
        <item m="1" x="64"/>
        <item m="1" x="77"/>
        <item m="1" x="108"/>
        <item m="1" x="104"/>
        <item m="1" x="78"/>
        <item m="1" x="107"/>
        <item m="1" x="68"/>
        <item m="1" x="85"/>
        <item m="1" x="71"/>
        <item m="1" x="87"/>
        <item m="1" x="84"/>
        <item m="1" x="86"/>
        <item m="1" x="101"/>
        <item m="1" x="102"/>
        <item m="1" x="76"/>
        <item m="1" x="100"/>
        <item m="1" x="88"/>
        <item m="1" x="90"/>
        <item m="1" x="97"/>
        <item m="1" x="67"/>
        <item m="1" x="98"/>
        <item m="1" x="112"/>
        <item m="1" x="96"/>
        <item m="1" x="106"/>
        <item m="1" x="91"/>
        <item m="1" x="89"/>
        <item m="1" x="73"/>
        <item m="1" x="81"/>
        <item m="1" x="75"/>
        <item m="1" x="80"/>
        <item m="1" x="72"/>
        <item m="1" x="105"/>
        <item x="63"/>
        <item m="1"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94"/>
        <item m="1" x="8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22"/>
        <item x="23"/>
        <item t="default"/>
      </items>
    </pivotField>
    <pivotField showAll="0"/>
    <pivotField axis="axisCol" showAll="0">
      <items count="6">
        <item h="1" x="0"/>
        <item h="1" m="1" x="3"/>
        <item m="1" x="2"/>
        <item h="1" m="1" x="4"/>
        <item h="1" x="1"/>
        <item t="default"/>
      </items>
    </pivotField>
  </pivotFields>
  <rowFields count="1">
    <field x="3"/>
  </rowFields>
  <colFields count="1">
    <field x="5"/>
  </col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67B4A-6411-46F5-BD37-4DBE72D5F269}" name="Tableau croisé dynamique5" cacheId="0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showHeaders="0" outline="1" outlineData="1" multipleFieldFilters="0">
  <location ref="A3:B3" firstHeaderRow="0" firstDataRow="1" firstDataCol="1"/>
  <pivotFields count="6">
    <pivotField showAll="0"/>
    <pivotField showAll="0"/>
    <pivotField showAll="0"/>
    <pivotField axis="axisRow" showAll="0">
      <items count="114">
        <item m="1" x="65"/>
        <item m="1" x="66"/>
        <item m="1" x="70"/>
        <item m="1" x="83"/>
        <item m="1" x="92"/>
        <item m="1" x="109"/>
        <item m="1" x="103"/>
        <item m="1" x="111"/>
        <item m="1" x="99"/>
        <item m="1" x="74"/>
        <item m="1" x="93"/>
        <item m="1" x="110"/>
        <item m="1" x="95"/>
        <item m="1" x="69"/>
        <item m="1" x="64"/>
        <item m="1" x="77"/>
        <item m="1" x="108"/>
        <item m="1" x="104"/>
        <item m="1" x="78"/>
        <item m="1" x="107"/>
        <item m="1" x="68"/>
        <item m="1" x="85"/>
        <item m="1" x="71"/>
        <item m="1" x="87"/>
        <item m="1" x="84"/>
        <item m="1" x="86"/>
        <item m="1" x="101"/>
        <item m="1" x="102"/>
        <item m="1" x="76"/>
        <item m="1" x="100"/>
        <item m="1" x="88"/>
        <item m="1" x="90"/>
        <item m="1" x="97"/>
        <item m="1" x="67"/>
        <item m="1" x="98"/>
        <item m="1" x="112"/>
        <item m="1" x="96"/>
        <item m="1" x="106"/>
        <item m="1" x="91"/>
        <item m="1" x="89"/>
        <item m="1" x="73"/>
        <item m="1" x="81"/>
        <item m="1" x="75"/>
        <item m="1" x="80"/>
        <item m="1" x="72"/>
        <item m="1" x="105"/>
        <item x="63"/>
        <item m="1"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94"/>
        <item m="1" x="8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22"/>
        <item x="23"/>
        <item t="default"/>
      </items>
    </pivotField>
    <pivotField showAll="0"/>
    <pivotField axis="axisCol" showAll="0">
      <items count="6">
        <item h="1" x="0"/>
        <item h="1" m="1" x="3"/>
        <item h="1" m="1" x="2"/>
        <item m="1" x="4"/>
        <item h="1" x="1"/>
        <item t="default"/>
      </items>
    </pivotField>
  </pivotFields>
  <rowFields count="1">
    <field x="3"/>
  </rowFields>
  <colFields count="1">
    <field x="5"/>
  </col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1CAF7-236C-45AD-8830-0661BE8875A8}" name="Tableau croisé dynamique6" cacheId="0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showHeaders="0" outline="1" outlineData="1" multipleFieldFilters="0">
  <location ref="A3:B66" firstHeaderRow="0" firstDataRow="1" firstDataCol="1"/>
  <pivotFields count="6">
    <pivotField showAll="0"/>
    <pivotField showAll="0"/>
    <pivotField showAll="0"/>
    <pivotField axis="axisRow" showAll="0">
      <items count="114">
        <item m="1" x="65"/>
        <item m="1" x="66"/>
        <item m="1" x="70"/>
        <item m="1" x="83"/>
        <item m="1" x="92"/>
        <item m="1" x="109"/>
        <item m="1" x="103"/>
        <item m="1" x="111"/>
        <item m="1" x="99"/>
        <item m="1" x="74"/>
        <item m="1" x="93"/>
        <item m="1" x="110"/>
        <item m="1" x="95"/>
        <item m="1" x="69"/>
        <item m="1" x="64"/>
        <item m="1" x="77"/>
        <item m="1" x="108"/>
        <item m="1" x="104"/>
        <item m="1" x="78"/>
        <item m="1" x="107"/>
        <item m="1" x="68"/>
        <item m="1" x="85"/>
        <item m="1" x="71"/>
        <item m="1" x="87"/>
        <item m="1" x="84"/>
        <item m="1" x="86"/>
        <item m="1" x="101"/>
        <item m="1" x="102"/>
        <item m="1" x="76"/>
        <item m="1" x="100"/>
        <item m="1" x="88"/>
        <item m="1" x="90"/>
        <item m="1" x="97"/>
        <item m="1" x="67"/>
        <item m="1" x="98"/>
        <item m="1" x="112"/>
        <item m="1" x="96"/>
        <item m="1" x="106"/>
        <item m="1" x="91"/>
        <item m="1" x="89"/>
        <item m="1" x="73"/>
        <item m="1" x="81"/>
        <item m="1" x="75"/>
        <item m="1" x="80"/>
        <item m="1" x="72"/>
        <item m="1" x="105"/>
        <item x="63"/>
        <item m="1"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94"/>
        <item m="1" x="8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22"/>
        <item x="23"/>
        <item t="default"/>
      </items>
    </pivotField>
    <pivotField showAll="0"/>
    <pivotField axis="axisCol" showAll="0">
      <items count="6">
        <item x="0"/>
        <item h="1" m="1" x="3"/>
        <item h="1" m="1" x="2"/>
        <item h="1" m="1" x="4"/>
        <item h="1" x="1"/>
        <item t="default"/>
      </items>
    </pivotField>
  </pivotFields>
  <rowFields count="1">
    <field x="3"/>
  </rowFields>
  <rowItems count="63"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</rowItems>
  <colFields count="1">
    <field x="5"/>
  </colFields>
  <colItems count="1">
    <i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si.gouv.fr/uploads/2015/02/guide_admin_securisee_si_anssi_pa_022_v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A2AA-E94C-4EDC-9AEB-10E49E99796F}">
  <dimension ref="A1:H107"/>
  <sheetViews>
    <sheetView tabSelected="1" zoomScale="110" zoomScaleNormal="110" workbookViewId="0">
      <selection activeCell="G27" sqref="G27"/>
    </sheetView>
  </sheetViews>
  <sheetFormatPr baseColWidth="10" defaultRowHeight="15" x14ac:dyDescent="0.25"/>
  <cols>
    <col min="1" max="1" width="38.85546875" bestFit="1" customWidth="1"/>
    <col min="2" max="2" width="19" bestFit="1" customWidth="1"/>
    <col min="3" max="3" width="15.140625" bestFit="1" customWidth="1"/>
    <col min="5" max="5" width="15.5703125" bestFit="1" customWidth="1"/>
    <col min="6" max="7" width="14.85546875" bestFit="1" customWidth="1"/>
  </cols>
  <sheetData>
    <row r="1" spans="1:6" ht="15" customHeight="1" x14ac:dyDescent="0.25">
      <c r="A1" s="63" t="s">
        <v>211</v>
      </c>
      <c r="B1" s="64"/>
      <c r="C1" s="64"/>
      <c r="D1" s="64"/>
      <c r="E1" s="65"/>
      <c r="F1" s="8"/>
    </row>
    <row r="2" spans="1:6" ht="15" customHeight="1" x14ac:dyDescent="0.25">
      <c r="A2" s="66" t="s">
        <v>34</v>
      </c>
      <c r="B2" s="67"/>
      <c r="C2" s="67"/>
      <c r="D2" s="67"/>
      <c r="E2" s="68"/>
    </row>
    <row r="3" spans="1:6" ht="15" customHeight="1" x14ac:dyDescent="0.25">
      <c r="A3" s="10" t="s">
        <v>38</v>
      </c>
      <c r="B3" s="5"/>
      <c r="C3" s="5"/>
      <c r="D3" s="5"/>
      <c r="E3" s="9"/>
    </row>
    <row r="4" spans="1:6" ht="15" customHeight="1" x14ac:dyDescent="0.25">
      <c r="A4" s="8"/>
      <c r="B4" s="5"/>
      <c r="C4" s="5"/>
      <c r="D4" s="5"/>
      <c r="E4" s="9"/>
    </row>
    <row r="5" spans="1:6" ht="15.75" customHeight="1" thickBot="1" x14ac:dyDescent="0.3">
      <c r="A5" s="69" t="s">
        <v>226</v>
      </c>
      <c r="B5" s="70"/>
      <c r="C5" s="70"/>
      <c r="D5" s="70"/>
      <c r="E5" s="71"/>
    </row>
    <row r="6" spans="1:6" ht="15.75" customHeight="1" x14ac:dyDescent="0.25">
      <c r="A6" s="58"/>
      <c r="B6" s="58"/>
      <c r="C6" s="58"/>
      <c r="D6" s="58"/>
      <c r="E6" s="58"/>
    </row>
    <row r="7" spans="1:6" x14ac:dyDescent="0.25">
      <c r="A7" s="76"/>
      <c r="B7" s="76"/>
      <c r="C7" s="76"/>
      <c r="D7" s="76"/>
      <c r="E7" s="76"/>
    </row>
    <row r="8" spans="1:6" x14ac:dyDescent="0.25">
      <c r="A8" s="3" t="s">
        <v>213</v>
      </c>
      <c r="B8" s="3" t="s">
        <v>5</v>
      </c>
      <c r="C8" s="3" t="s">
        <v>7</v>
      </c>
      <c r="D8" s="3" t="s">
        <v>4</v>
      </c>
      <c r="E8" s="3" t="s">
        <v>8</v>
      </c>
    </row>
    <row r="9" spans="1:6" x14ac:dyDescent="0.25">
      <c r="A9" s="1" t="s">
        <v>54</v>
      </c>
      <c r="B9" s="1">
        <f>COUNTIF(Recommandations!C:C,A9)</f>
        <v>3</v>
      </c>
      <c r="C9" s="1">
        <f>(B9-COUNTIF(Recommandations!F2:F4,"N/A"))*3</f>
        <v>9</v>
      </c>
      <c r="D9" s="1">
        <f>SUM(Recommandations!F2:F4)</f>
        <v>0</v>
      </c>
      <c r="E9" s="4">
        <f>IF(C9=0,100%,D9/C9)</f>
        <v>0</v>
      </c>
      <c r="F9" s="11"/>
    </row>
    <row r="10" spans="1:6" x14ac:dyDescent="0.25">
      <c r="A10" s="1" t="s">
        <v>59</v>
      </c>
      <c r="B10" s="1">
        <f>COUNTIF(Recommandations!C:C,A10)</f>
        <v>1</v>
      </c>
      <c r="C10" s="1">
        <f>(B10-COUNTIF(Recommandations!F5,"N/A"))*3</f>
        <v>3</v>
      </c>
      <c r="D10" s="1">
        <f>SUM(Recommandations!F5)</f>
        <v>0</v>
      </c>
      <c r="E10" s="4">
        <f t="shared" ref="E10:E32" si="0">IF(C10=0,100%,D10/C10)</f>
        <v>0</v>
      </c>
      <c r="F10" s="11"/>
    </row>
    <row r="11" spans="1:6" x14ac:dyDescent="0.25">
      <c r="A11" s="1" t="s">
        <v>66</v>
      </c>
      <c r="B11" s="1">
        <f>COUNTIF(Recommandations!C:C,A11)</f>
        <v>1</v>
      </c>
      <c r="C11" s="1">
        <f>(B11-COUNTIF(Recommandations!F6,"N/A"))*3</f>
        <v>3</v>
      </c>
      <c r="D11" s="1">
        <f>SUM(Recommandations!F6)</f>
        <v>0</v>
      </c>
      <c r="E11" s="4">
        <f t="shared" si="0"/>
        <v>0</v>
      </c>
      <c r="F11" s="11"/>
    </row>
    <row r="12" spans="1:6" x14ac:dyDescent="0.25">
      <c r="A12" s="1" t="s">
        <v>68</v>
      </c>
      <c r="B12" s="1">
        <f>COUNTIF(Recommandations!C:C,A12)</f>
        <v>1</v>
      </c>
      <c r="C12" s="1">
        <f>(B12-COUNTIF(Recommandations!F7,"N/A"))*3</f>
        <v>3</v>
      </c>
      <c r="D12" s="1">
        <f>SUM(Recommandations!F7)</f>
        <v>0</v>
      </c>
      <c r="E12" s="4">
        <f t="shared" si="0"/>
        <v>0</v>
      </c>
      <c r="F12" s="11"/>
    </row>
    <row r="13" spans="1:6" x14ac:dyDescent="0.25">
      <c r="A13" s="1" t="s">
        <v>74</v>
      </c>
      <c r="B13" s="1">
        <f>COUNTIF(Recommandations!C:C,A13)</f>
        <v>1</v>
      </c>
      <c r="C13" s="1">
        <f>(B13-COUNTIF(Recommandations!F8,"N/A"))*3</f>
        <v>3</v>
      </c>
      <c r="D13" s="1">
        <f>Recommandations!F8</f>
        <v>0</v>
      </c>
      <c r="E13" s="4">
        <f t="shared" si="0"/>
        <v>0</v>
      </c>
      <c r="F13" s="11"/>
    </row>
    <row r="14" spans="1:6" x14ac:dyDescent="0.25">
      <c r="A14" s="1" t="s">
        <v>76</v>
      </c>
      <c r="B14" s="1">
        <f>COUNTIF(Recommandations!C:C,A14)</f>
        <v>1</v>
      </c>
      <c r="C14" s="1">
        <f>(B14-COUNTIF(Recommandations!F9,"N/A"))*3</f>
        <v>3</v>
      </c>
      <c r="D14" s="1">
        <f>SUM(Recommandations!F9)</f>
        <v>0</v>
      </c>
      <c r="E14" s="4">
        <f t="shared" si="0"/>
        <v>0</v>
      </c>
      <c r="F14" s="11"/>
    </row>
    <row r="15" spans="1:6" x14ac:dyDescent="0.25">
      <c r="A15" s="1" t="s">
        <v>29</v>
      </c>
      <c r="B15" s="1">
        <f>COUNTIF(Recommandations!C:C,A15)</f>
        <v>8</v>
      </c>
      <c r="C15" s="1">
        <f>(B15-COUNTIF(Recommandations!F10:F17,"N/A"))*3</f>
        <v>24</v>
      </c>
      <c r="D15" s="1">
        <f>SUM(Recommandations!F10:F17)</f>
        <v>0</v>
      </c>
      <c r="E15" s="4">
        <f t="shared" si="0"/>
        <v>0</v>
      </c>
    </row>
    <row r="16" spans="1:6" x14ac:dyDescent="0.25">
      <c r="A16" s="1" t="s">
        <v>92</v>
      </c>
      <c r="B16" s="1">
        <f>COUNTIF(Recommandations!C:C,A16)</f>
        <v>3</v>
      </c>
      <c r="C16" s="1">
        <f>(B16-COUNTIF(Recommandations!F18:F20,"N/A"))*3</f>
        <v>9</v>
      </c>
      <c r="D16" s="1">
        <f>SUM(Recommandations!F18:F20)</f>
        <v>0</v>
      </c>
      <c r="E16" s="4">
        <f t="shared" si="0"/>
        <v>0</v>
      </c>
    </row>
    <row r="17" spans="1:5" x14ac:dyDescent="0.25">
      <c r="A17" s="1" t="s">
        <v>96</v>
      </c>
      <c r="B17" s="1">
        <f>COUNTIF(Recommandations!C:C,A17)</f>
        <v>6</v>
      </c>
      <c r="C17" s="1">
        <f>(B17-COUNTIF(Recommandations!F21:F26,"N/A"))*3</f>
        <v>18</v>
      </c>
      <c r="D17" s="1">
        <f>SUM(Recommandations!F21:F26)</f>
        <v>0</v>
      </c>
      <c r="E17" s="4">
        <f t="shared" si="0"/>
        <v>0</v>
      </c>
    </row>
    <row r="18" spans="1:5" s="29" customFormat="1" x14ac:dyDescent="0.25">
      <c r="A18" s="1" t="s">
        <v>212</v>
      </c>
      <c r="B18" s="1">
        <f>COUNTIF(Recommandations!C:C,A18)</f>
        <v>2</v>
      </c>
      <c r="C18" s="1">
        <f>(B18-COUNTIF(Recommandations!F27:F28,"N/A"))*3</f>
        <v>6</v>
      </c>
      <c r="D18" s="1">
        <f>SUM(Recommandations!F27:F28)</f>
        <v>0</v>
      </c>
      <c r="E18" s="4">
        <f t="shared" si="0"/>
        <v>0</v>
      </c>
    </row>
    <row r="19" spans="1:5" x14ac:dyDescent="0.25">
      <c r="A19" s="1" t="s">
        <v>117</v>
      </c>
      <c r="B19" s="1">
        <f>COUNTIF(Recommandations!C:C,A19)</f>
        <v>2</v>
      </c>
      <c r="C19" s="1">
        <f>(B19-COUNTIF(Recommandations!F29:F30,"N/A"))*3</f>
        <v>6</v>
      </c>
      <c r="D19" s="1">
        <f>SUM(Recommandations!F29:F30)</f>
        <v>0</v>
      </c>
      <c r="E19" s="4">
        <f t="shared" si="0"/>
        <v>0</v>
      </c>
    </row>
    <row r="20" spans="1:5" x14ac:dyDescent="0.25">
      <c r="A20" s="1" t="s">
        <v>118</v>
      </c>
      <c r="B20" s="1">
        <f>COUNTIF(Recommandations!C:C,A20)</f>
        <v>2</v>
      </c>
      <c r="C20" s="1">
        <f>(B20-COUNTIF(Recommandations!F31:F32,"N/A"))*3</f>
        <v>6</v>
      </c>
      <c r="D20" s="1">
        <f>SUM(Recommandations!F31:F32)</f>
        <v>0</v>
      </c>
      <c r="E20" s="4">
        <f t="shared" si="0"/>
        <v>0</v>
      </c>
    </row>
    <row r="21" spans="1:5" x14ac:dyDescent="0.25">
      <c r="A21" s="1" t="s">
        <v>123</v>
      </c>
      <c r="B21" s="1">
        <f>COUNTIF(Recommandations!C:C,A21)</f>
        <v>6</v>
      </c>
      <c r="C21" s="1">
        <f>(B21-COUNTIF(Recommandations!F33:F38,"N/A"))*3</f>
        <v>18</v>
      </c>
      <c r="D21" s="1">
        <f>SUM(Recommandations!F33:F38)</f>
        <v>0</v>
      </c>
      <c r="E21" s="4">
        <f t="shared" si="0"/>
        <v>0</v>
      </c>
    </row>
    <row r="22" spans="1:5" s="29" customFormat="1" x14ac:dyDescent="0.25">
      <c r="A22" s="1" t="s">
        <v>139</v>
      </c>
      <c r="B22" s="1">
        <f>COUNTIF(Recommandations!C:C,A22)</f>
        <v>6</v>
      </c>
      <c r="C22" s="1">
        <f>(B22-COUNTIF(Recommandations!F39:F44,"N/A"))*3</f>
        <v>18</v>
      </c>
      <c r="D22" s="1">
        <f>SUM(Recommandations!F39:F44)</f>
        <v>0</v>
      </c>
      <c r="E22" s="4">
        <f t="shared" si="0"/>
        <v>0</v>
      </c>
    </row>
    <row r="23" spans="1:5" s="29" customFormat="1" x14ac:dyDescent="0.25">
      <c r="A23" s="1" t="s">
        <v>157</v>
      </c>
      <c r="B23" s="1">
        <f>COUNTIF(Recommandations!C:C,A23)</f>
        <v>3</v>
      </c>
      <c r="C23" s="1">
        <f>(B23-COUNTIF(Recommandations!F45:F47,"N/A"))*3</f>
        <v>9</v>
      </c>
      <c r="D23" s="1">
        <f>SUM(Recommandations!F45:F47)</f>
        <v>0</v>
      </c>
      <c r="E23" s="4">
        <f t="shared" si="0"/>
        <v>0</v>
      </c>
    </row>
    <row r="24" spans="1:5" s="29" customFormat="1" x14ac:dyDescent="0.25">
      <c r="A24" s="1" t="s">
        <v>163</v>
      </c>
      <c r="B24" s="1">
        <f>COUNTIF(Recommandations!C:C,A24)</f>
        <v>3</v>
      </c>
      <c r="C24" s="1">
        <f>(B24-COUNTIF(Recommandations!F48:F50,"N/A"))*3</f>
        <v>9</v>
      </c>
      <c r="D24" s="1">
        <f>SUM(Recommandations!F48:F50)</f>
        <v>0</v>
      </c>
      <c r="E24" s="4">
        <f t="shared" si="0"/>
        <v>0</v>
      </c>
    </row>
    <row r="25" spans="1:5" s="29" customFormat="1" x14ac:dyDescent="0.25">
      <c r="A25" s="1" t="s">
        <v>174</v>
      </c>
      <c r="B25" s="1">
        <f>COUNTIF(Recommandations!C:C,A25)</f>
        <v>1</v>
      </c>
      <c r="C25" s="1">
        <f>(B25-COUNTIF(Recommandations!F51,"N/A"))*3</f>
        <v>3</v>
      </c>
      <c r="D25" s="1">
        <f>SUM(Recommandations!F51)</f>
        <v>0</v>
      </c>
      <c r="E25" s="4">
        <f t="shared" si="0"/>
        <v>0</v>
      </c>
    </row>
    <row r="26" spans="1:5" s="29" customFormat="1" x14ac:dyDescent="0.25">
      <c r="A26" s="1" t="s">
        <v>177</v>
      </c>
      <c r="B26" s="1">
        <f>COUNTIF(Recommandations!C:C,A26)</f>
        <v>1</v>
      </c>
      <c r="C26" s="1">
        <f>(B26-COUNTIF(Recommandations!F52,"N/A"))*3</f>
        <v>3</v>
      </c>
      <c r="D26" s="1">
        <f>SUM(Recommandations!F52)</f>
        <v>0</v>
      </c>
      <c r="E26" s="4">
        <f t="shared" si="0"/>
        <v>0</v>
      </c>
    </row>
    <row r="27" spans="1:5" s="29" customFormat="1" x14ac:dyDescent="0.25">
      <c r="A27" s="1" t="s">
        <v>33</v>
      </c>
      <c r="B27" s="1">
        <f>COUNTIF(Recommandations!C:C,A27)</f>
        <v>1</v>
      </c>
      <c r="C27" s="1">
        <f>(B27-COUNTIF(Recommandations!F53,"N/A"))*3</f>
        <v>3</v>
      </c>
      <c r="D27" s="1">
        <f>SUM(Recommandations!F53)</f>
        <v>0</v>
      </c>
      <c r="E27" s="4">
        <f t="shared" si="0"/>
        <v>0</v>
      </c>
    </row>
    <row r="28" spans="1:5" s="29" customFormat="1" x14ac:dyDescent="0.25">
      <c r="A28" s="1" t="s">
        <v>189</v>
      </c>
      <c r="B28" s="1">
        <f>COUNTIF(Recommandations!C:C,A28)</f>
        <v>1</v>
      </c>
      <c r="C28" s="1">
        <f>(B28-COUNTIF(Recommandations!F54,"N/A"))*3</f>
        <v>3</v>
      </c>
      <c r="D28" s="1">
        <f>SUM(Recommandations!F54)</f>
        <v>0</v>
      </c>
      <c r="E28" s="4">
        <f t="shared" si="0"/>
        <v>0</v>
      </c>
    </row>
    <row r="29" spans="1:5" s="29" customFormat="1" x14ac:dyDescent="0.25">
      <c r="A29" s="1" t="s">
        <v>190</v>
      </c>
      <c r="B29" s="1">
        <f>COUNTIF(Recommandations!C:C,A29)</f>
        <v>3</v>
      </c>
      <c r="C29" s="1">
        <f>(B29-COUNTIF(Recommandations!F55:F57,"N/A"))*3</f>
        <v>9</v>
      </c>
      <c r="D29" s="1">
        <f>SUM(Recommandations!F55:F57)</f>
        <v>0</v>
      </c>
      <c r="E29" s="4">
        <f t="shared" si="0"/>
        <v>0</v>
      </c>
    </row>
    <row r="30" spans="1:5" s="29" customFormat="1" x14ac:dyDescent="0.25">
      <c r="A30" s="1" t="s">
        <v>201</v>
      </c>
      <c r="B30" s="1">
        <f>COUNTIF(Recommandations!C:C,A30)</f>
        <v>1</v>
      </c>
      <c r="C30" s="1">
        <f>(B30-COUNTIF(Recommandations!F58,"N/A"))*3</f>
        <v>3</v>
      </c>
      <c r="D30" s="1">
        <f>SUM(Recommandations!F58)</f>
        <v>0</v>
      </c>
      <c r="E30" s="4">
        <f t="shared" si="0"/>
        <v>0</v>
      </c>
    </row>
    <row r="31" spans="1:5" s="29" customFormat="1" x14ac:dyDescent="0.25">
      <c r="A31" s="1" t="s">
        <v>203</v>
      </c>
      <c r="B31" s="1">
        <f>COUNTIF(Recommandations!C:C,A31)</f>
        <v>1</v>
      </c>
      <c r="C31" s="1">
        <f>(B31-COUNTIF(Recommandations!F59,"N/A"))*3</f>
        <v>3</v>
      </c>
      <c r="D31" s="1">
        <f>SUM(Recommandations!F59)</f>
        <v>0</v>
      </c>
      <c r="E31" s="4">
        <f t="shared" si="0"/>
        <v>0</v>
      </c>
    </row>
    <row r="32" spans="1:5" s="29" customFormat="1" ht="15.75" thickBot="1" x14ac:dyDescent="0.3">
      <c r="A32" s="1" t="s">
        <v>205</v>
      </c>
      <c r="B32" s="1">
        <f>COUNTIF(Recommandations!C:C,A32)</f>
        <v>5</v>
      </c>
      <c r="C32" s="1">
        <f>(B32-COUNTIF(Recommandations!F60:F64,"N/A"))*3</f>
        <v>15</v>
      </c>
      <c r="D32" s="1">
        <f>SUM(Recommandations!F60:F64)</f>
        <v>0</v>
      </c>
      <c r="E32" s="4">
        <f t="shared" si="0"/>
        <v>0</v>
      </c>
    </row>
    <row r="33" spans="1:5" ht="19.5" thickBot="1" x14ac:dyDescent="0.3">
      <c r="C33" s="72" t="s">
        <v>37</v>
      </c>
      <c r="D33" s="73"/>
      <c r="E33" s="7">
        <f>SUM(D9:D32)/SUM(C9:C32)</f>
        <v>0</v>
      </c>
    </row>
    <row r="36" spans="1:5" x14ac:dyDescent="0.25">
      <c r="A36" s="3" t="s">
        <v>36</v>
      </c>
    </row>
    <row r="37" spans="1:5" x14ac:dyDescent="0.25">
      <c r="A37" s="1" t="s">
        <v>39</v>
      </c>
      <c r="B37" s="2">
        <f>C37/C42</f>
        <v>1</v>
      </c>
      <c r="C37" s="1">
        <f>COUNTIF(Recommandations!F:F,0)</f>
        <v>63</v>
      </c>
    </row>
    <row r="38" spans="1:5" x14ac:dyDescent="0.25">
      <c r="A38" s="1" t="s">
        <v>40</v>
      </c>
      <c r="B38" s="2">
        <f>C38/C42</f>
        <v>0</v>
      </c>
      <c r="C38" s="1">
        <f>COUNTIF(Recommandations!F:F,1)</f>
        <v>0</v>
      </c>
    </row>
    <row r="39" spans="1:5" x14ac:dyDescent="0.25">
      <c r="A39" s="1" t="s">
        <v>41</v>
      </c>
      <c r="B39" s="2">
        <f>C39/C42</f>
        <v>0</v>
      </c>
      <c r="C39" s="1">
        <f>COUNTIF(Recommandations!F:F,2)</f>
        <v>0</v>
      </c>
    </row>
    <row r="40" spans="1:5" x14ac:dyDescent="0.25">
      <c r="A40" s="1" t="s">
        <v>42</v>
      </c>
      <c r="B40" s="2">
        <f>C40/C42</f>
        <v>0</v>
      </c>
      <c r="C40" s="1">
        <f>COUNTIF(Recommandations!F:F,3)</f>
        <v>0</v>
      </c>
    </row>
    <row r="41" spans="1:5" x14ac:dyDescent="0.25">
      <c r="A41" s="1" t="s">
        <v>35</v>
      </c>
      <c r="B41" s="2">
        <f>C41/C42</f>
        <v>0</v>
      </c>
      <c r="C41" s="1">
        <f>COUNTIF(Recommandations!F:F,"N/A")</f>
        <v>0</v>
      </c>
    </row>
    <row r="42" spans="1:5" x14ac:dyDescent="0.25">
      <c r="A42" s="24" t="s">
        <v>6</v>
      </c>
      <c r="B42" s="6"/>
      <c r="C42" s="1">
        <f>SUM(C37:C41)</f>
        <v>63</v>
      </c>
    </row>
    <row r="54" spans="1:8" x14ac:dyDescent="0.25">
      <c r="A54" s="3" t="s">
        <v>214</v>
      </c>
      <c r="B54" s="3">
        <v>0</v>
      </c>
      <c r="C54" s="3">
        <v>1</v>
      </c>
      <c r="D54" s="3">
        <v>2</v>
      </c>
      <c r="E54" s="3">
        <v>3</v>
      </c>
      <c r="F54" s="3" t="s">
        <v>32</v>
      </c>
      <c r="G54" s="3" t="s">
        <v>6</v>
      </c>
    </row>
    <row r="55" spans="1:8" x14ac:dyDescent="0.25">
      <c r="A55" s="15" t="s">
        <v>54</v>
      </c>
      <c r="B55" s="1">
        <f>COUNTIF(Recommandations!$F$2:$F$4,B54)</f>
        <v>3</v>
      </c>
      <c r="C55" s="1">
        <f>COUNTIF(Recommandations!$F$2:$F$4,C54)</f>
        <v>0</v>
      </c>
      <c r="D55" s="1">
        <f>COUNTIF(Recommandations!$F$2:$F$4,D54)</f>
        <v>0</v>
      </c>
      <c r="E55" s="1">
        <f>COUNTIF(Recommandations!$F$2:$F$4,E54)</f>
        <v>0</v>
      </c>
      <c r="F55" s="1">
        <f>COUNTIF(Recommandations!$F$2:$F$4,F54)</f>
        <v>0</v>
      </c>
      <c r="G55" s="1">
        <f>SUM(B55:F55)</f>
        <v>3</v>
      </c>
    </row>
    <row r="56" spans="1:8" x14ac:dyDescent="0.25">
      <c r="A56" s="15" t="s">
        <v>59</v>
      </c>
      <c r="B56" s="1">
        <f>COUNTIF(Recommandations!$F$5,B54)</f>
        <v>1</v>
      </c>
      <c r="C56" s="1">
        <f>COUNTIF(Recommandations!$F$5,C54)</f>
        <v>0</v>
      </c>
      <c r="D56" s="1">
        <f>COUNTIF(Recommandations!$F$5,D54)</f>
        <v>0</v>
      </c>
      <c r="E56" s="1">
        <f>COUNTIF(Recommandations!$F$5,E54)</f>
        <v>0</v>
      </c>
      <c r="F56" s="1">
        <f>COUNTIF(Recommandations!$F$5,F54)</f>
        <v>0</v>
      </c>
      <c r="G56" s="1">
        <f t="shared" ref="G56:G79" si="1">SUM(B56:F56)</f>
        <v>1</v>
      </c>
      <c r="H56" s="29"/>
    </row>
    <row r="57" spans="1:8" x14ac:dyDescent="0.25">
      <c r="A57" s="15" t="s">
        <v>66</v>
      </c>
      <c r="B57" s="1">
        <f>COUNTIF(Recommandations!$F$6,B54)</f>
        <v>1</v>
      </c>
      <c r="C57" s="1">
        <f>COUNTIF(Recommandations!$F$6,C54)</f>
        <v>0</v>
      </c>
      <c r="D57" s="1">
        <f>COUNTIF(Recommandations!$F$6,D54)</f>
        <v>0</v>
      </c>
      <c r="E57" s="1">
        <f>COUNTIF(Recommandations!$F$6,E54)</f>
        <v>0</v>
      </c>
      <c r="F57" s="1">
        <f>COUNTIF(Recommandations!$F$6,F54)</f>
        <v>0</v>
      </c>
      <c r="G57" s="1">
        <f t="shared" si="1"/>
        <v>1</v>
      </c>
      <c r="H57" s="29"/>
    </row>
    <row r="58" spans="1:8" x14ac:dyDescent="0.25">
      <c r="A58" s="15" t="s">
        <v>68</v>
      </c>
      <c r="B58" s="1">
        <f>COUNTIF(Recommandations!$F$7,KPI!B54)</f>
        <v>1</v>
      </c>
      <c r="C58" s="1">
        <f>COUNTIF(Recommandations!$F$7,KPI!C54)</f>
        <v>0</v>
      </c>
      <c r="D58" s="1">
        <f>COUNTIF(Recommandations!$F$7,KPI!D54)</f>
        <v>0</v>
      </c>
      <c r="E58" s="1">
        <f>COUNTIF(Recommandations!$F$7,KPI!E54)</f>
        <v>0</v>
      </c>
      <c r="F58" s="1">
        <f>COUNTIF(Recommandations!$F$7,KPI!F54)</f>
        <v>0</v>
      </c>
      <c r="G58" s="1">
        <f t="shared" si="1"/>
        <v>1</v>
      </c>
      <c r="H58" s="29"/>
    </row>
    <row r="59" spans="1:8" x14ac:dyDescent="0.25">
      <c r="A59" s="15" t="s">
        <v>74</v>
      </c>
      <c r="B59" s="1">
        <f>COUNTIF(Recommandations!$F$8,KPI!B54)</f>
        <v>1</v>
      </c>
      <c r="C59" s="1">
        <f>COUNTIF(Recommandations!$F$8,KPI!C54)</f>
        <v>0</v>
      </c>
      <c r="D59" s="1">
        <f>COUNTIF(Recommandations!$F$8,KPI!D54)</f>
        <v>0</v>
      </c>
      <c r="E59" s="1">
        <f>COUNTIF(Recommandations!$F$8,KPI!E54)</f>
        <v>0</v>
      </c>
      <c r="F59" s="1">
        <f>COUNTIF(Recommandations!$F$8,KPI!F54)</f>
        <v>0</v>
      </c>
      <c r="G59" s="1">
        <f t="shared" si="1"/>
        <v>1</v>
      </c>
      <c r="H59" s="29"/>
    </row>
    <row r="60" spans="1:8" x14ac:dyDescent="0.25">
      <c r="A60" s="15" t="s">
        <v>76</v>
      </c>
      <c r="B60" s="1">
        <f>COUNTIF(Recommandations!$F$9,KPI!B54)</f>
        <v>1</v>
      </c>
      <c r="C60" s="1">
        <f>COUNTIF(Recommandations!$F$9,KPI!C54)</f>
        <v>0</v>
      </c>
      <c r="D60" s="1">
        <f>COUNTIF(Recommandations!$F$9,KPI!D54)</f>
        <v>0</v>
      </c>
      <c r="E60" s="1">
        <f>COUNTIF(Recommandations!$F$9,KPI!E54)</f>
        <v>0</v>
      </c>
      <c r="F60" s="1">
        <f>COUNTIF(Recommandations!$F$9,KPI!F54)</f>
        <v>0</v>
      </c>
      <c r="G60" s="1">
        <f t="shared" si="1"/>
        <v>1</v>
      </c>
      <c r="H60" s="29"/>
    </row>
    <row r="61" spans="1:8" x14ac:dyDescent="0.25">
      <c r="A61" s="15" t="s">
        <v>29</v>
      </c>
      <c r="B61" s="1">
        <f>COUNTIF(Recommandations!$F$10:$F$17,KPI!B54)</f>
        <v>8</v>
      </c>
      <c r="C61" s="1">
        <f>COUNTIF(Recommandations!$F$10:$F$17,KPI!C54)</f>
        <v>0</v>
      </c>
      <c r="D61" s="1">
        <f>COUNTIF(Recommandations!$F$10:$F$17,KPI!D54)</f>
        <v>0</v>
      </c>
      <c r="E61" s="1">
        <f>COUNTIF(Recommandations!$F$10:$F$17,KPI!E54)</f>
        <v>0</v>
      </c>
      <c r="F61" s="1">
        <f>COUNTIF(Recommandations!$F$10:$F$17,KPI!F54)</f>
        <v>0</v>
      </c>
      <c r="G61" s="1">
        <f t="shared" si="1"/>
        <v>8</v>
      </c>
      <c r="H61" s="29"/>
    </row>
    <row r="62" spans="1:8" x14ac:dyDescent="0.25">
      <c r="A62" s="15" t="s">
        <v>92</v>
      </c>
      <c r="B62" s="1">
        <f>COUNTIF(Recommandations!$F$18:$F$20,KPI!B54)</f>
        <v>3</v>
      </c>
      <c r="C62" s="1">
        <f>COUNTIF(Recommandations!$F$18:$F$20,KPI!C54)</f>
        <v>0</v>
      </c>
      <c r="D62" s="1">
        <f>COUNTIF(Recommandations!$F$18:$F$20,KPI!D54)</f>
        <v>0</v>
      </c>
      <c r="E62" s="1">
        <f>COUNTIF(Recommandations!$F$18:$F$20,KPI!E54)</f>
        <v>0</v>
      </c>
      <c r="F62" s="1">
        <f>COUNTIF(Recommandations!$F$18:$F$20,KPI!F54)</f>
        <v>0</v>
      </c>
      <c r="G62" s="1">
        <f t="shared" si="1"/>
        <v>3</v>
      </c>
      <c r="H62" s="29"/>
    </row>
    <row r="63" spans="1:8" s="29" customFormat="1" x14ac:dyDescent="0.25">
      <c r="A63" s="15" t="s">
        <v>96</v>
      </c>
      <c r="B63" s="1">
        <f>COUNTIF(Recommandations!$F$21:$F$26,KPI!B54)</f>
        <v>6</v>
      </c>
      <c r="C63" s="1">
        <f>COUNTIF(Recommandations!$F$21:$F$26,KPI!C54)</f>
        <v>0</v>
      </c>
      <c r="D63" s="1">
        <f>COUNTIF(Recommandations!$F$21:$F$26,KPI!D54)</f>
        <v>0</v>
      </c>
      <c r="E63" s="1">
        <f>COUNTIF(Recommandations!$F$21:$F$26,KPI!E54)</f>
        <v>0</v>
      </c>
      <c r="F63" s="1">
        <f>COUNTIF(Recommandations!$F$21:$F$26,KPI!F54)</f>
        <v>0</v>
      </c>
      <c r="G63" s="1">
        <f t="shared" si="1"/>
        <v>6</v>
      </c>
    </row>
    <row r="64" spans="1:8" s="29" customFormat="1" x14ac:dyDescent="0.25">
      <c r="A64" s="15" t="s">
        <v>212</v>
      </c>
      <c r="B64" s="1">
        <f>COUNTIF(Recommandations!$F$27:$F$28,KPI!B54)</f>
        <v>2</v>
      </c>
      <c r="C64" s="1">
        <f>COUNTIF(Recommandations!$F$27:$F$28,KPI!C54)</f>
        <v>0</v>
      </c>
      <c r="D64" s="1">
        <f>COUNTIF(Recommandations!$F$27:$F$28,KPI!D54)</f>
        <v>0</v>
      </c>
      <c r="E64" s="1">
        <f>COUNTIF(Recommandations!$F$27:$F$28,KPI!E54)</f>
        <v>0</v>
      </c>
      <c r="F64" s="1">
        <f>COUNTIF(Recommandations!$F$27:$F$28,KPI!F54)</f>
        <v>0</v>
      </c>
      <c r="G64" s="1">
        <f t="shared" si="1"/>
        <v>2</v>
      </c>
    </row>
    <row r="65" spans="1:8" s="29" customFormat="1" x14ac:dyDescent="0.25">
      <c r="A65" s="15" t="s">
        <v>117</v>
      </c>
      <c r="B65" s="1">
        <f>COUNTIF(Recommandations!$F$29:$F$30,KPI!B54)</f>
        <v>2</v>
      </c>
      <c r="C65" s="1">
        <f>COUNTIF(Recommandations!$F$29:$F$30,KPI!C54)</f>
        <v>0</v>
      </c>
      <c r="D65" s="1">
        <f>COUNTIF(Recommandations!$F$29:$F$30,KPI!D54)</f>
        <v>0</v>
      </c>
      <c r="E65" s="1">
        <f>COUNTIF(Recommandations!$F$29:$F$30,KPI!E54)</f>
        <v>0</v>
      </c>
      <c r="F65" s="1">
        <f>COUNTIF(Recommandations!$F$29:$F$30,KPI!F54)</f>
        <v>0</v>
      </c>
      <c r="G65" s="1">
        <f t="shared" si="1"/>
        <v>2</v>
      </c>
    </row>
    <row r="66" spans="1:8" s="29" customFormat="1" x14ac:dyDescent="0.25">
      <c r="A66" s="15" t="s">
        <v>118</v>
      </c>
      <c r="B66" s="1">
        <f>COUNTIF(Recommandations!$F$31:$F$32,KPI!B54)</f>
        <v>2</v>
      </c>
      <c r="C66" s="1">
        <f>COUNTIF(Recommandations!$F$31:$F$32,KPI!C54)</f>
        <v>0</v>
      </c>
      <c r="D66" s="1">
        <f>COUNTIF(Recommandations!$F$31:$F$32,KPI!D54)</f>
        <v>0</v>
      </c>
      <c r="E66" s="1">
        <f>COUNTIF(Recommandations!$F$31:$F$32,KPI!E54)</f>
        <v>0</v>
      </c>
      <c r="F66" s="1">
        <f>COUNTIF(Recommandations!$F$31:$F$32,KPI!F54)</f>
        <v>0</v>
      </c>
      <c r="G66" s="1">
        <f t="shared" si="1"/>
        <v>2</v>
      </c>
    </row>
    <row r="67" spans="1:8" s="29" customFormat="1" x14ac:dyDescent="0.25">
      <c r="A67" s="15" t="s">
        <v>123</v>
      </c>
      <c r="B67" s="1">
        <f>COUNTIF(Recommandations!$F$33:$F$38,KPI!B54)</f>
        <v>6</v>
      </c>
      <c r="C67" s="1">
        <f>COUNTIF(Recommandations!$F$33:$F$38,KPI!C54)</f>
        <v>0</v>
      </c>
      <c r="D67" s="1">
        <f>COUNTIF(Recommandations!$F$33:$F$38,KPI!D54)</f>
        <v>0</v>
      </c>
      <c r="E67" s="1">
        <f>COUNTIF(Recommandations!$F$33:$F$38,KPI!E54)</f>
        <v>0</v>
      </c>
      <c r="F67" s="1">
        <f>COUNTIF(Recommandations!$F$33:$F$38,KPI!F54)</f>
        <v>0</v>
      </c>
      <c r="G67" s="1">
        <f t="shared" si="1"/>
        <v>6</v>
      </c>
    </row>
    <row r="68" spans="1:8" s="29" customFormat="1" x14ac:dyDescent="0.25">
      <c r="A68" s="15" t="s">
        <v>139</v>
      </c>
      <c r="B68" s="1">
        <f>COUNTIF(Recommandations!$F$39:$F$44,KPI!B54)</f>
        <v>6</v>
      </c>
      <c r="C68" s="1">
        <f>COUNTIF(Recommandations!$F$39:$F$44,KPI!C54)</f>
        <v>0</v>
      </c>
      <c r="D68" s="1">
        <f>COUNTIF(Recommandations!$F$39:$F$44,KPI!D54)</f>
        <v>0</v>
      </c>
      <c r="E68" s="1">
        <f>COUNTIF(Recommandations!$F$39:$F$44,KPI!E54)</f>
        <v>0</v>
      </c>
      <c r="F68" s="1">
        <f>COUNTIF(Recommandations!$F$39:$F$44,KPI!F54)</f>
        <v>0</v>
      </c>
      <c r="G68" s="1">
        <f t="shared" si="1"/>
        <v>6</v>
      </c>
    </row>
    <row r="69" spans="1:8" s="29" customFormat="1" x14ac:dyDescent="0.25">
      <c r="A69" s="15" t="s">
        <v>157</v>
      </c>
      <c r="B69" s="1">
        <f>COUNTIF(Recommandations!$F$45:$F$47,KPI!B54)</f>
        <v>3</v>
      </c>
      <c r="C69" s="1">
        <f>COUNTIF(Recommandations!$F$45:$F$47,KPI!C54)</f>
        <v>0</v>
      </c>
      <c r="D69" s="1">
        <f>COUNTIF(Recommandations!$F$45:$F$47,KPI!D54)</f>
        <v>0</v>
      </c>
      <c r="E69" s="1">
        <f>COUNTIF(Recommandations!$F$45:$F$47,KPI!E54)</f>
        <v>0</v>
      </c>
      <c r="F69" s="1">
        <f>COUNTIF(Recommandations!$F$45:$F$47,KPI!F54)</f>
        <v>0</v>
      </c>
      <c r="G69" s="1">
        <f t="shared" si="1"/>
        <v>3</v>
      </c>
    </row>
    <row r="70" spans="1:8" s="29" customFormat="1" x14ac:dyDescent="0.25">
      <c r="A70" s="15" t="s">
        <v>163</v>
      </c>
      <c r="B70" s="1">
        <f>COUNTIF(Recommandations!$F$48:$F$50,KPI!B54)</f>
        <v>3</v>
      </c>
      <c r="C70" s="1">
        <f>COUNTIF(Recommandations!$F$48:$F$50,KPI!C54)</f>
        <v>0</v>
      </c>
      <c r="D70" s="1">
        <f>COUNTIF(Recommandations!$F$48:$F$50,KPI!D54)</f>
        <v>0</v>
      </c>
      <c r="E70" s="1">
        <f>COUNTIF(Recommandations!$F$48:$F$50,KPI!E54)</f>
        <v>0</v>
      </c>
      <c r="F70" s="1">
        <f>COUNTIF(Recommandations!$F$48:$F$50,KPI!F54)</f>
        <v>0</v>
      </c>
      <c r="G70" s="1">
        <f t="shared" si="1"/>
        <v>3</v>
      </c>
    </row>
    <row r="71" spans="1:8" s="29" customFormat="1" x14ac:dyDescent="0.25">
      <c r="A71" s="15" t="s">
        <v>174</v>
      </c>
      <c r="B71" s="1">
        <f>COUNTIF(Recommandations!$F$51,KPI!B54)</f>
        <v>1</v>
      </c>
      <c r="C71" s="1">
        <f>COUNTIF(Recommandations!$F$51,KPI!C54)</f>
        <v>0</v>
      </c>
      <c r="D71" s="1">
        <f>COUNTIF(Recommandations!$F$51,KPI!D54)</f>
        <v>0</v>
      </c>
      <c r="E71" s="1">
        <f>COUNTIF(Recommandations!$F$51,KPI!E54)</f>
        <v>0</v>
      </c>
      <c r="F71" s="1">
        <f>COUNTIF(Recommandations!$F$51,KPI!F54)</f>
        <v>0</v>
      </c>
      <c r="G71" s="1">
        <f t="shared" si="1"/>
        <v>1</v>
      </c>
    </row>
    <row r="72" spans="1:8" s="29" customFormat="1" x14ac:dyDescent="0.25">
      <c r="A72" s="15" t="s">
        <v>177</v>
      </c>
      <c r="B72" s="1">
        <f>COUNTIF(Recommandations!$F$52,KPI!B54)</f>
        <v>1</v>
      </c>
      <c r="C72" s="1">
        <f>COUNTIF(Recommandations!$F$52,KPI!C54)</f>
        <v>0</v>
      </c>
      <c r="D72" s="1">
        <f>COUNTIF(Recommandations!$F$52,KPI!D54)</f>
        <v>0</v>
      </c>
      <c r="E72" s="1">
        <f>COUNTIF(Recommandations!$F$52,KPI!E54)</f>
        <v>0</v>
      </c>
      <c r="F72" s="1">
        <f>COUNTIF(Recommandations!$F$52,KPI!F54)</f>
        <v>0</v>
      </c>
      <c r="G72" s="1">
        <f t="shared" si="1"/>
        <v>1</v>
      </c>
    </row>
    <row r="73" spans="1:8" s="29" customFormat="1" x14ac:dyDescent="0.25">
      <c r="A73" s="15" t="s">
        <v>33</v>
      </c>
      <c r="B73" s="1">
        <f>COUNTIF(Recommandations!$F$53,KPI!B54)</f>
        <v>1</v>
      </c>
      <c r="C73" s="1">
        <f>COUNTIF(Recommandations!$F$53,KPI!C54)</f>
        <v>0</v>
      </c>
      <c r="D73" s="1">
        <f>COUNTIF(Recommandations!$F$53,KPI!D54)</f>
        <v>0</v>
      </c>
      <c r="E73" s="1">
        <f>COUNTIF(Recommandations!$F$53,KPI!E54)</f>
        <v>0</v>
      </c>
      <c r="F73" s="1">
        <f>COUNTIF(Recommandations!$F$53,KPI!F54)</f>
        <v>0</v>
      </c>
      <c r="G73" s="1">
        <f t="shared" si="1"/>
        <v>1</v>
      </c>
    </row>
    <row r="74" spans="1:8" s="29" customFormat="1" x14ac:dyDescent="0.25">
      <c r="A74" s="15" t="s">
        <v>189</v>
      </c>
      <c r="B74" s="1">
        <f>COUNTIF(Recommandations!$F$54,KPI!B54)</f>
        <v>1</v>
      </c>
      <c r="C74" s="1">
        <f>COUNTIF(Recommandations!$F$54,KPI!C54)</f>
        <v>0</v>
      </c>
      <c r="D74" s="1">
        <f>COUNTIF(Recommandations!$F$54,KPI!D54)</f>
        <v>0</v>
      </c>
      <c r="E74" s="1">
        <f>COUNTIF(Recommandations!$F$54,KPI!E54)</f>
        <v>0</v>
      </c>
      <c r="F74" s="1">
        <f>COUNTIF(Recommandations!$F$54,KPI!F54)</f>
        <v>0</v>
      </c>
      <c r="G74" s="1">
        <f t="shared" si="1"/>
        <v>1</v>
      </c>
    </row>
    <row r="75" spans="1:8" x14ac:dyDescent="0.25">
      <c r="A75" s="15" t="s">
        <v>190</v>
      </c>
      <c r="B75" s="1">
        <f>COUNTIF(Recommandations!$F$55:$F$57,KPI!B54)</f>
        <v>3</v>
      </c>
      <c r="C75" s="1">
        <f>COUNTIF(Recommandations!$F$55:$F$57,KPI!C54)</f>
        <v>0</v>
      </c>
      <c r="D75" s="1">
        <f>COUNTIF(Recommandations!$F$55:$F$57,KPI!D54)</f>
        <v>0</v>
      </c>
      <c r="E75" s="1">
        <f>COUNTIF(Recommandations!$F$55:$F$57,KPI!E54)</f>
        <v>0</v>
      </c>
      <c r="F75" s="1">
        <f>COUNTIF(Recommandations!$F$55:$F$57,KPI!F54)</f>
        <v>0</v>
      </c>
      <c r="G75" s="1">
        <f t="shared" si="1"/>
        <v>3</v>
      </c>
      <c r="H75" s="29"/>
    </row>
    <row r="76" spans="1:8" x14ac:dyDescent="0.25">
      <c r="A76" s="15" t="s">
        <v>201</v>
      </c>
      <c r="B76" s="1">
        <f>COUNTIF(Recommandations!$F$58,KPI!B54)</f>
        <v>1</v>
      </c>
      <c r="C76" s="1">
        <f>COUNTIF(Recommandations!$F$58,KPI!C54)</f>
        <v>0</v>
      </c>
      <c r="D76" s="1">
        <f>COUNTIF(Recommandations!$F$58,KPI!D54)</f>
        <v>0</v>
      </c>
      <c r="E76" s="1">
        <f>COUNTIF(Recommandations!$F$58,KPI!E54)</f>
        <v>0</v>
      </c>
      <c r="F76" s="1">
        <f>COUNTIF(Recommandations!$F$58,KPI!F54)</f>
        <v>0</v>
      </c>
      <c r="G76" s="1">
        <f t="shared" si="1"/>
        <v>1</v>
      </c>
      <c r="H76" s="29"/>
    </row>
    <row r="77" spans="1:8" x14ac:dyDescent="0.25">
      <c r="A77" s="15" t="s">
        <v>203</v>
      </c>
      <c r="B77" s="1">
        <f>COUNTIF(Recommandations!$F$59,KPI!B54)</f>
        <v>1</v>
      </c>
      <c r="C77" s="1">
        <f>COUNTIF(Recommandations!$F$59,KPI!C54)</f>
        <v>0</v>
      </c>
      <c r="D77" s="1">
        <f>COUNTIF(Recommandations!$F$59,KPI!D54)</f>
        <v>0</v>
      </c>
      <c r="E77" s="1">
        <f>COUNTIF(Recommandations!$F$59,KPI!E54)</f>
        <v>0</v>
      </c>
      <c r="F77" s="1">
        <f>COUNTIF(Recommandations!$F$59,KPI!F54)</f>
        <v>0</v>
      </c>
      <c r="G77" s="1">
        <f t="shared" si="1"/>
        <v>1</v>
      </c>
      <c r="H77" s="29"/>
    </row>
    <row r="78" spans="1:8" x14ac:dyDescent="0.25">
      <c r="A78" s="15" t="s">
        <v>205</v>
      </c>
      <c r="B78" s="1">
        <f>COUNTIF(Recommandations!$F$60:$F$64,KPI!B54)</f>
        <v>5</v>
      </c>
      <c r="C78" s="1">
        <f>COUNTIF(Recommandations!$F$60:$F$64,KPI!C54)</f>
        <v>0</v>
      </c>
      <c r="D78" s="1">
        <f>COUNTIF(Recommandations!$F$60:$F$64,KPI!D54)</f>
        <v>0</v>
      </c>
      <c r="E78" s="1">
        <f>COUNTIF(Recommandations!$F$60:$F$64,KPI!E54)</f>
        <v>0</v>
      </c>
      <c r="F78" s="1">
        <f>COUNTIF(Recommandations!$F$60:$F$64,KPI!F54)</f>
        <v>0</v>
      </c>
      <c r="G78" s="1">
        <f t="shared" si="1"/>
        <v>5</v>
      </c>
      <c r="H78" s="29"/>
    </row>
    <row r="79" spans="1:8" x14ac:dyDescent="0.25">
      <c r="A79" s="16" t="s">
        <v>6</v>
      </c>
      <c r="B79" s="1">
        <f>SUM(B55:B78)</f>
        <v>63</v>
      </c>
      <c r="C79" s="1">
        <f t="shared" ref="C79:F79" si="2">SUM(C55:C78)</f>
        <v>0</v>
      </c>
      <c r="D79" s="1">
        <f t="shared" si="2"/>
        <v>0</v>
      </c>
      <c r="E79" s="1">
        <f t="shared" si="2"/>
        <v>0</v>
      </c>
      <c r="F79" s="1">
        <f t="shared" si="2"/>
        <v>0</v>
      </c>
      <c r="G79" s="1">
        <f t="shared" si="1"/>
        <v>63</v>
      </c>
      <c r="H79" s="29"/>
    </row>
    <row r="83" spans="1:2" x14ac:dyDescent="0.25">
      <c r="A83" s="3" t="s">
        <v>213</v>
      </c>
      <c r="B83" s="13" t="s">
        <v>9</v>
      </c>
    </row>
    <row r="84" spans="1:2" x14ac:dyDescent="0.25">
      <c r="A84" s="1" t="s">
        <v>54</v>
      </c>
      <c r="B84" s="12">
        <f>IF(F55=G55,3,(B55*$B$54+C55*$C$54+D55*$D$54+E55*$E$54)/(G55-F55))</f>
        <v>0</v>
      </c>
    </row>
    <row r="85" spans="1:2" x14ac:dyDescent="0.25">
      <c r="A85" s="1" t="s">
        <v>59</v>
      </c>
      <c r="B85" s="12">
        <f t="shared" ref="B85:B107" si="3">IF(F56=G56,3,(B56*$B$54+C56*$C$54+D56*$D$54+E56*$E$54)/(G56-F56))</f>
        <v>0</v>
      </c>
    </row>
    <row r="86" spans="1:2" x14ac:dyDescent="0.25">
      <c r="A86" s="1" t="s">
        <v>66</v>
      </c>
      <c r="B86" s="12">
        <f t="shared" si="3"/>
        <v>0</v>
      </c>
    </row>
    <row r="87" spans="1:2" x14ac:dyDescent="0.25">
      <c r="A87" s="1" t="s">
        <v>68</v>
      </c>
      <c r="B87" s="12">
        <f t="shared" si="3"/>
        <v>0</v>
      </c>
    </row>
    <row r="88" spans="1:2" x14ac:dyDescent="0.25">
      <c r="A88" s="1" t="s">
        <v>74</v>
      </c>
      <c r="B88" s="12">
        <f t="shared" si="3"/>
        <v>0</v>
      </c>
    </row>
    <row r="89" spans="1:2" x14ac:dyDescent="0.25">
      <c r="A89" s="1" t="s">
        <v>76</v>
      </c>
      <c r="B89" s="12">
        <f t="shared" si="3"/>
        <v>0</v>
      </c>
    </row>
    <row r="90" spans="1:2" s="29" customFormat="1" x14ac:dyDescent="0.25">
      <c r="A90" s="1" t="s">
        <v>29</v>
      </c>
      <c r="B90" s="12">
        <f t="shared" si="3"/>
        <v>0</v>
      </c>
    </row>
    <row r="91" spans="1:2" s="29" customFormat="1" x14ac:dyDescent="0.25">
      <c r="A91" s="1" t="s">
        <v>92</v>
      </c>
      <c r="B91" s="12">
        <f t="shared" si="3"/>
        <v>0</v>
      </c>
    </row>
    <row r="92" spans="1:2" s="29" customFormat="1" x14ac:dyDescent="0.25">
      <c r="A92" s="1" t="s">
        <v>96</v>
      </c>
      <c r="B92" s="12">
        <f t="shared" si="3"/>
        <v>0</v>
      </c>
    </row>
    <row r="93" spans="1:2" s="29" customFormat="1" x14ac:dyDescent="0.25">
      <c r="A93" s="1" t="s">
        <v>212</v>
      </c>
      <c r="B93" s="12">
        <f t="shared" si="3"/>
        <v>0</v>
      </c>
    </row>
    <row r="94" spans="1:2" s="29" customFormat="1" x14ac:dyDescent="0.25">
      <c r="A94" s="1" t="s">
        <v>117</v>
      </c>
      <c r="B94" s="12">
        <f t="shared" si="3"/>
        <v>0</v>
      </c>
    </row>
    <row r="95" spans="1:2" s="29" customFormat="1" x14ac:dyDescent="0.25">
      <c r="A95" s="1" t="s">
        <v>118</v>
      </c>
      <c r="B95" s="12">
        <f t="shared" si="3"/>
        <v>0</v>
      </c>
    </row>
    <row r="96" spans="1:2" s="29" customFormat="1" x14ac:dyDescent="0.25">
      <c r="A96" s="1" t="s">
        <v>123</v>
      </c>
      <c r="B96" s="12">
        <f t="shared" si="3"/>
        <v>0</v>
      </c>
    </row>
    <row r="97" spans="1:2" s="29" customFormat="1" x14ac:dyDescent="0.25">
      <c r="A97" s="1" t="s">
        <v>139</v>
      </c>
      <c r="B97" s="12">
        <f t="shared" si="3"/>
        <v>0</v>
      </c>
    </row>
    <row r="98" spans="1:2" s="29" customFormat="1" x14ac:dyDescent="0.25">
      <c r="A98" s="1" t="s">
        <v>157</v>
      </c>
      <c r="B98" s="12">
        <f t="shared" si="3"/>
        <v>0</v>
      </c>
    </row>
    <row r="99" spans="1:2" s="29" customFormat="1" x14ac:dyDescent="0.25">
      <c r="A99" s="1" t="s">
        <v>163</v>
      </c>
      <c r="B99" s="12">
        <f t="shared" si="3"/>
        <v>0</v>
      </c>
    </row>
    <row r="100" spans="1:2" s="29" customFormat="1" x14ac:dyDescent="0.25">
      <c r="A100" s="1" t="s">
        <v>174</v>
      </c>
      <c r="B100" s="12">
        <f t="shared" si="3"/>
        <v>0</v>
      </c>
    </row>
    <row r="101" spans="1:2" s="29" customFormat="1" x14ac:dyDescent="0.25">
      <c r="A101" s="1" t="s">
        <v>177</v>
      </c>
      <c r="B101" s="12">
        <f t="shared" si="3"/>
        <v>0</v>
      </c>
    </row>
    <row r="102" spans="1:2" s="29" customFormat="1" x14ac:dyDescent="0.25">
      <c r="A102" s="1" t="s">
        <v>33</v>
      </c>
      <c r="B102" s="12">
        <f t="shared" si="3"/>
        <v>0</v>
      </c>
    </row>
    <row r="103" spans="1:2" s="29" customFormat="1" x14ac:dyDescent="0.25">
      <c r="A103" s="1" t="s">
        <v>189</v>
      </c>
      <c r="B103" s="12">
        <f t="shared" si="3"/>
        <v>0</v>
      </c>
    </row>
    <row r="104" spans="1:2" s="29" customFormat="1" x14ac:dyDescent="0.25">
      <c r="A104" s="1" t="s">
        <v>190</v>
      </c>
      <c r="B104" s="12">
        <f t="shared" si="3"/>
        <v>0</v>
      </c>
    </row>
    <row r="105" spans="1:2" s="29" customFormat="1" x14ac:dyDescent="0.25">
      <c r="A105" s="1" t="s">
        <v>201</v>
      </c>
      <c r="B105" s="12">
        <f t="shared" si="3"/>
        <v>0</v>
      </c>
    </row>
    <row r="106" spans="1:2" s="29" customFormat="1" x14ac:dyDescent="0.25">
      <c r="A106" s="1" t="s">
        <v>203</v>
      </c>
      <c r="B106" s="12">
        <f t="shared" si="3"/>
        <v>0</v>
      </c>
    </row>
    <row r="107" spans="1:2" s="29" customFormat="1" x14ac:dyDescent="0.25">
      <c r="A107" s="1" t="s">
        <v>205</v>
      </c>
      <c r="B107" s="12">
        <f t="shared" si="3"/>
        <v>0</v>
      </c>
    </row>
  </sheetData>
  <mergeCells count="4">
    <mergeCell ref="A1:E1"/>
    <mergeCell ref="A2:E2"/>
    <mergeCell ref="A5:E5"/>
    <mergeCell ref="C33:D33"/>
  </mergeCells>
  <hyperlinks>
    <hyperlink ref="A3" r:id="rId1" xr:uid="{6BF75C2B-7499-4AF4-823C-1C29D600483E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55CA-3B40-4B11-B3FE-9CCE59B71B6E}">
  <dimension ref="A1:K66"/>
  <sheetViews>
    <sheetView zoomScaleNormal="100" workbookViewId="0">
      <pane ySplit="1" topLeftCell="A2" activePane="bottomLeft" state="frozen"/>
      <selection pane="bottomLeft" activeCell="L36" sqref="L36"/>
    </sheetView>
  </sheetViews>
  <sheetFormatPr baseColWidth="10" defaultRowHeight="15.75" x14ac:dyDescent="0.25"/>
  <cols>
    <col min="1" max="1" width="8.42578125" style="18" bestFit="1" customWidth="1"/>
    <col min="2" max="2" width="40.42578125" style="18" bestFit="1" customWidth="1"/>
    <col min="3" max="3" width="41.5703125" style="18" bestFit="1" customWidth="1"/>
    <col min="4" max="4" width="85.85546875" style="22" bestFit="1" customWidth="1"/>
    <col min="5" max="5" width="62.7109375" style="18" customWidth="1"/>
    <col min="6" max="6" width="6.85546875" style="23" customWidth="1"/>
    <col min="7" max="8" width="30.5703125" style="22" hidden="1" customWidth="1"/>
    <col min="9" max="9" width="30.140625" style="22" hidden="1" customWidth="1"/>
    <col min="10" max="10" width="30.42578125" style="22" hidden="1" customWidth="1"/>
    <col min="11" max="16384" width="11.42578125" style="18"/>
  </cols>
  <sheetData>
    <row r="1" spans="1:11" s="21" customFormat="1" ht="14.45" customHeight="1" thickBot="1" x14ac:dyDescent="0.3">
      <c r="A1" s="17" t="s">
        <v>46</v>
      </c>
      <c r="B1" s="19" t="s">
        <v>0</v>
      </c>
      <c r="C1" s="19" t="s">
        <v>30</v>
      </c>
      <c r="D1" s="20" t="s">
        <v>31</v>
      </c>
      <c r="E1" s="41" t="s">
        <v>3</v>
      </c>
      <c r="F1" s="19" t="s">
        <v>4</v>
      </c>
      <c r="G1" s="49" t="s">
        <v>49</v>
      </c>
      <c r="H1" s="49" t="s">
        <v>50</v>
      </c>
      <c r="I1" s="49" t="s">
        <v>51</v>
      </c>
      <c r="J1" s="51" t="s">
        <v>52</v>
      </c>
      <c r="K1" s="26"/>
    </row>
    <row r="2" spans="1:11" ht="14.45" customHeight="1" x14ac:dyDescent="0.25">
      <c r="A2" s="35" t="s">
        <v>10</v>
      </c>
      <c r="B2" s="35" t="s">
        <v>53</v>
      </c>
      <c r="C2" s="35" t="s">
        <v>54</v>
      </c>
      <c r="D2" s="42" t="s">
        <v>55</v>
      </c>
      <c r="E2" s="27"/>
      <c r="F2" s="32">
        <f>IF(Recommandations!$E2="N/A","N/A",IF(COUNTA(G2:J2)=2,IF(E2=G2,3,0),IF(COUNTA(G2:J2)=3,IF(E2=G2,3,IF(E2=H2,2,IF(E2=I2,0,0))),IF(COUNTA(G2:J2)=4,IF(E2=G2,3,IF(E2=H2,2,IF(E2=I2,1,IF(E2=J2,0,0))))))))</f>
        <v>0</v>
      </c>
      <c r="G2" s="42" t="s">
        <v>215</v>
      </c>
      <c r="H2" s="42" t="s">
        <v>229</v>
      </c>
      <c r="I2" s="42" t="s">
        <v>216</v>
      </c>
      <c r="J2" s="42" t="s">
        <v>217</v>
      </c>
      <c r="K2" s="26"/>
    </row>
    <row r="3" spans="1:11" ht="14.45" customHeight="1" x14ac:dyDescent="0.25">
      <c r="A3" s="36" t="s">
        <v>11</v>
      </c>
      <c r="B3" s="36" t="s">
        <v>53</v>
      </c>
      <c r="C3" s="36" t="s">
        <v>54</v>
      </c>
      <c r="D3" s="43" t="s">
        <v>56</v>
      </c>
      <c r="E3" s="27"/>
      <c r="F3" s="33">
        <f>IF(Recommandations!$E3="N/A","N/A",IF(COUNTA(G3:J3)=2,IF(E3=G3,3,0),IF(COUNTA(G3:J3)=3,IF(E3=G3,3,IF(E3=H3,2,IF(E3=I3,0,0))),IF(COUNTA(G3:J3)=4,IF(E3=G3,3,IF(E3=H3,2,IF(E3=I3,1,IF(E3=J3,0,0))))))))</f>
        <v>0</v>
      </c>
      <c r="G3" s="43" t="s">
        <v>60</v>
      </c>
      <c r="H3" s="43" t="s">
        <v>61</v>
      </c>
      <c r="I3" s="43" t="s">
        <v>62</v>
      </c>
      <c r="J3" s="52" t="s">
        <v>63</v>
      </c>
      <c r="K3" s="26"/>
    </row>
    <row r="4" spans="1:11" ht="14.45" customHeight="1" thickBot="1" x14ac:dyDescent="0.3">
      <c r="A4" s="37" t="s">
        <v>12</v>
      </c>
      <c r="B4" s="37" t="s">
        <v>53</v>
      </c>
      <c r="C4" s="37" t="s">
        <v>54</v>
      </c>
      <c r="D4" s="44" t="s">
        <v>57</v>
      </c>
      <c r="E4" s="27"/>
      <c r="F4" s="34">
        <f>IF(Recommandations!$E4="N/A","N/A",IF(COUNTA(G4:J4)=2,IF(E4=G4,3,0),IF(COUNTA(G4:J4)=3,IF(E4=G4,3,IF(E4=H4,2,IF(E4=I4,0,0))),IF(COUNTA(G4:J4)=4,IF(E4=G4,3,IF(E4=H4,2,IF(E4=I4,1,IF(E4=J4,0,0))))))))</f>
        <v>0</v>
      </c>
      <c r="G4" s="44" t="s">
        <v>218</v>
      </c>
      <c r="H4" s="44" t="s">
        <v>219</v>
      </c>
      <c r="I4" s="44" t="s">
        <v>220</v>
      </c>
      <c r="J4" s="44" t="s">
        <v>221</v>
      </c>
      <c r="K4" s="28"/>
    </row>
    <row r="5" spans="1:11" ht="14.45" customHeight="1" thickBot="1" x14ac:dyDescent="0.3">
      <c r="A5" s="35" t="s">
        <v>13</v>
      </c>
      <c r="B5" s="35" t="s">
        <v>58</v>
      </c>
      <c r="C5" s="40" t="s">
        <v>59</v>
      </c>
      <c r="D5" s="45" t="s">
        <v>64</v>
      </c>
      <c r="E5" s="38"/>
      <c r="F5" s="39">
        <f>IF(Recommandations!$E5="N/A","N/A",IF(COUNTA(G5:J5)=2,IF(E5=G5,3,0),IF(COUNTA(G5:J5)=3,IF(E5=G5,3,IF(E5=H5,2,IF(E5=I5,0,0))),IF(COUNTA(G5:J5)=4,IF(E5=G5,3,IF(E5=H5,2,IF(E5=I5,1,IF(E5=J5,0,0))))))))</f>
        <v>0</v>
      </c>
      <c r="G5" s="43" t="s">
        <v>230</v>
      </c>
      <c r="H5" s="43" t="s">
        <v>231</v>
      </c>
      <c r="I5" s="43" t="s">
        <v>232</v>
      </c>
      <c r="J5" s="52" t="s">
        <v>233</v>
      </c>
      <c r="K5" s="28"/>
    </row>
    <row r="6" spans="1:11" ht="14.45" customHeight="1" thickBot="1" x14ac:dyDescent="0.3">
      <c r="A6" s="36" t="s">
        <v>14</v>
      </c>
      <c r="B6" s="36" t="s">
        <v>58</v>
      </c>
      <c r="C6" s="40" t="s">
        <v>66</v>
      </c>
      <c r="D6" s="45" t="s">
        <v>65</v>
      </c>
      <c r="E6" s="38"/>
      <c r="F6" s="39">
        <f>IF(Recommandations!$E6="N/A","N/A",IF(COUNTA(G6:J6)=2,IF(E6=G6,3,0),IF(COUNTA(G6:J6)=3,IF(E6=G6,3,IF(E6=H6,2,IF(E6=I6,0,0))),IF(COUNTA(G6:J6)=4,IF(E6=G6,3,IF(E6=H6,2,IF(E6=I6,1,IF(E6=J6,0,0))))))))</f>
        <v>0</v>
      </c>
      <c r="G6" s="45" t="s">
        <v>2</v>
      </c>
      <c r="H6" s="45" t="s">
        <v>1</v>
      </c>
      <c r="I6" s="45"/>
      <c r="J6" s="48"/>
      <c r="K6" s="28"/>
    </row>
    <row r="7" spans="1:11" ht="14.45" customHeight="1" thickBot="1" x14ac:dyDescent="0.3">
      <c r="A7" s="36" t="s">
        <v>15</v>
      </c>
      <c r="B7" s="36" t="s">
        <v>58</v>
      </c>
      <c r="C7" s="40" t="s">
        <v>68</v>
      </c>
      <c r="D7" s="45" t="s">
        <v>67</v>
      </c>
      <c r="E7" s="38"/>
      <c r="F7" s="39">
        <f>IF(Recommandations!$E7="N/A","N/A",IF(COUNTA(G7:J7)=2,IF(E7=G7,3,0),IF(COUNTA(G7:J7)=3,IF(E7=G7,3,IF(E7=H7,2,IF(E7=I7,0,0))),IF(COUNTA(G7:J7)=4,IF(E7=G7,3,IF(E7=H7,2,IF(E7=I7,1,IF(E7=J7,0,0))))))))</f>
        <v>0</v>
      </c>
      <c r="G7" s="43" t="s">
        <v>70</v>
      </c>
      <c r="H7" s="43" t="s">
        <v>69</v>
      </c>
      <c r="I7" s="43" t="s">
        <v>71</v>
      </c>
      <c r="J7" s="52" t="s">
        <v>72</v>
      </c>
      <c r="K7" s="28"/>
    </row>
    <row r="8" spans="1:11" ht="14.45" customHeight="1" thickBot="1" x14ac:dyDescent="0.3">
      <c r="A8" s="37" t="s">
        <v>16</v>
      </c>
      <c r="B8" s="37" t="s">
        <v>58</v>
      </c>
      <c r="C8" s="40" t="s">
        <v>74</v>
      </c>
      <c r="D8" s="45" t="s">
        <v>73</v>
      </c>
      <c r="E8" s="38"/>
      <c r="F8" s="39">
        <f>IF(Recommandations!$E8="N/A","N/A",IF(COUNTA(G8:J8)=2,IF(E8=G8,3,0),IF(COUNTA(G8:J8)=3,IF(E8=G8,3,IF(E8=H8,2,IF(E8=I8,0,0))),IF(COUNTA(G8:J8)=4,IF(E8=G8,3,IF(E8=H8,2,IF(E8=I8,1,IF(E8=J8,0,0))))))))</f>
        <v>0</v>
      </c>
      <c r="G8" s="45" t="s">
        <v>2</v>
      </c>
      <c r="H8" s="45" t="s">
        <v>1</v>
      </c>
      <c r="I8" s="45"/>
      <c r="J8" s="48"/>
      <c r="K8" s="28"/>
    </row>
    <row r="9" spans="1:11" ht="14.45" customHeight="1" thickBot="1" x14ac:dyDescent="0.3">
      <c r="A9" s="35" t="s">
        <v>17</v>
      </c>
      <c r="B9" s="35" t="s">
        <v>75</v>
      </c>
      <c r="C9" s="40" t="s">
        <v>76</v>
      </c>
      <c r="D9" s="45" t="s">
        <v>77</v>
      </c>
      <c r="E9" s="38"/>
      <c r="F9" s="39">
        <f>IF(Recommandations!$E9="N/A","N/A",IF(COUNTA(G9:J9)=2,IF(E9=G9,3,0),IF(COUNTA(G9:J9)=3,IF(E9=G9,3,IF(E9=H9,2,IF(E9=I9,0,0))),IF(COUNTA(G9:J9)=4,IF(E9=G9,3,IF(E9=H9,2,IF(E9=I9,1,IF(E9=J9,0,0))))))))</f>
        <v>0</v>
      </c>
      <c r="G9" s="45" t="s">
        <v>2</v>
      </c>
      <c r="H9" s="45" t="s">
        <v>1</v>
      </c>
      <c r="I9" s="45"/>
      <c r="J9" s="48"/>
      <c r="K9" s="28"/>
    </row>
    <row r="10" spans="1:11" ht="14.45" customHeight="1" x14ac:dyDescent="0.25">
      <c r="A10" s="36" t="s">
        <v>18</v>
      </c>
      <c r="B10" s="36" t="s">
        <v>75</v>
      </c>
      <c r="C10" s="35" t="s">
        <v>29</v>
      </c>
      <c r="D10" s="42" t="s">
        <v>78</v>
      </c>
      <c r="E10" s="31"/>
      <c r="F10" s="32">
        <f>IF(Recommandations!$E10="N/A","N/A",IF(COUNTA(G10:J10)=2,IF(E10=G10,3,0),IF(COUNTA(G10:J10)=3,IF(E10=G10,3,IF(E10=H10,2,IF(E10=I10,0,0))),IF(COUNTA(G10:J10)=4,IF(E10=G10,3,IF(E10=H10,2,IF(E10=I10,1,IF(E10=J10,0,0))))))))</f>
        <v>0</v>
      </c>
      <c r="G10" s="43" t="s">
        <v>2</v>
      </c>
      <c r="H10" s="43" t="s">
        <v>1</v>
      </c>
      <c r="I10" s="50"/>
      <c r="J10" s="53"/>
      <c r="K10" s="28"/>
    </row>
    <row r="11" spans="1:11" ht="14.45" customHeight="1" x14ac:dyDescent="0.25">
      <c r="A11" s="36" t="s">
        <v>79</v>
      </c>
      <c r="B11" s="36" t="s">
        <v>75</v>
      </c>
      <c r="C11" s="36" t="s">
        <v>29</v>
      </c>
      <c r="D11" s="43" t="s">
        <v>80</v>
      </c>
      <c r="E11" s="27"/>
      <c r="F11" s="33">
        <f>IF(Recommandations!$E11="N/A","N/A",IF(COUNTA(G11:J11)=2,IF(E11=G11,3,0),IF(COUNTA(G11:J11)=3,IF(E11=G11,3,IF(E11=H11,2,IF(E11=I11,0,0))),IF(COUNTA(G11:J11)=4,IF(E11=G11,3,IF(E11=H11,2,IF(E11=I11,1,IF(E11=J11,0,0))))))))</f>
        <v>0</v>
      </c>
      <c r="G11" s="50" t="s">
        <v>2</v>
      </c>
      <c r="H11" s="50" t="s">
        <v>32</v>
      </c>
      <c r="I11" s="43" t="s">
        <v>1</v>
      </c>
      <c r="J11" s="52"/>
      <c r="K11" s="28"/>
    </row>
    <row r="12" spans="1:11" ht="14.45" customHeight="1" x14ac:dyDescent="0.25">
      <c r="A12" s="36" t="s">
        <v>79</v>
      </c>
      <c r="B12" s="36" t="s">
        <v>75</v>
      </c>
      <c r="C12" s="36" t="s">
        <v>29</v>
      </c>
      <c r="D12" s="43" t="s">
        <v>81</v>
      </c>
      <c r="E12" s="27"/>
      <c r="F12" s="33">
        <f>IF(Recommandations!$E12="N/A","N/A",IF(COUNTA(G12:J12)=2,IF(E12=G12,3,0),IF(COUNTA(G12:J12)=3,IF(E12=G12,3,IF(E12=H12,2,IF(E12=I12,0,0))),IF(COUNTA(G12:J12)=4,IF(E12=G12,3,IF(E12=H12,2,IF(E12=I12,1,IF(E12=J12,0,0))))))))</f>
        <v>0</v>
      </c>
      <c r="G12" s="50" t="s">
        <v>2</v>
      </c>
      <c r="H12" s="50" t="s">
        <v>32</v>
      </c>
      <c r="I12" s="43" t="s">
        <v>1</v>
      </c>
      <c r="J12" s="53"/>
      <c r="K12" s="28"/>
    </row>
    <row r="13" spans="1:11" ht="14.45" customHeight="1" x14ac:dyDescent="0.25">
      <c r="A13" s="36" t="s">
        <v>19</v>
      </c>
      <c r="B13" s="36" t="s">
        <v>75</v>
      </c>
      <c r="C13" s="36" t="s">
        <v>29</v>
      </c>
      <c r="D13" s="43" t="s">
        <v>82</v>
      </c>
      <c r="E13" s="27"/>
      <c r="F13" s="33">
        <f>IF(Recommandations!$E13="N/A","N/A",IF(COUNTA(G13:J13)=2,IF(E13=G13,3,0),IF(COUNTA(G13:J13)=3,IF(E13=G13,3,IF(E13=H13,2,IF(E13=I13,0,0))),IF(COUNTA(G13:J13)=4,IF(E13=G13,3,IF(E13=H13,2,IF(E13=I13,1,IF(E13=J13,0,0))))))))</f>
        <v>0</v>
      </c>
      <c r="G13" s="43" t="s">
        <v>2</v>
      </c>
      <c r="H13" s="43" t="s">
        <v>1</v>
      </c>
      <c r="I13" s="43"/>
      <c r="J13" s="52"/>
      <c r="K13" s="28"/>
    </row>
    <row r="14" spans="1:11" ht="14.45" customHeight="1" x14ac:dyDescent="0.25">
      <c r="A14" s="36" t="s">
        <v>20</v>
      </c>
      <c r="B14" s="36" t="s">
        <v>75</v>
      </c>
      <c r="C14" s="36" t="s">
        <v>29</v>
      </c>
      <c r="D14" s="43" t="s">
        <v>83</v>
      </c>
      <c r="E14" s="27"/>
      <c r="F14" s="33">
        <f>IF(Recommandations!$E14="N/A","N/A",IF(COUNTA(G14:J14)=2,IF(E14=G14,3,0),IF(COUNTA(G14:J14)=3,IF(E14=G14,3,IF(E14=H14,2,IF(E14=I14,0,0))),IF(COUNTA(G14:J14)=4,IF(E14=G14,3,IF(E14=H14,2,IF(E14=I14,1,IF(E14=J14,0,0))))))))</f>
        <v>0</v>
      </c>
      <c r="G14" s="43" t="s">
        <v>84</v>
      </c>
      <c r="H14" s="43" t="s">
        <v>85</v>
      </c>
      <c r="I14" s="43" t="s">
        <v>86</v>
      </c>
      <c r="J14" s="54"/>
      <c r="K14" s="28"/>
    </row>
    <row r="15" spans="1:11" ht="14.45" customHeight="1" x14ac:dyDescent="0.25">
      <c r="A15" s="36" t="s">
        <v>21</v>
      </c>
      <c r="B15" s="36" t="s">
        <v>75</v>
      </c>
      <c r="C15" s="36" t="s">
        <v>29</v>
      </c>
      <c r="D15" s="43" t="s">
        <v>87</v>
      </c>
      <c r="E15" s="27"/>
      <c r="F15" s="33">
        <f>IF(Recommandations!$E15="N/A","N/A",IF(COUNTA(G15:J15)=2,IF(E15=G15,3,0),IF(COUNTA(G15:J15)=3,IF(E15=G15,3,IF(E15=H15,2,IF(E15=I15,0,0))),IF(COUNTA(G15:J15)=4,IF(E15=G15,3,IF(E15=H15,2,IF(E15=I15,1,IF(E15=J15,0,0))))))))</f>
        <v>0</v>
      </c>
      <c r="G15" s="43" t="s">
        <v>2</v>
      </c>
      <c r="H15" s="43" t="s">
        <v>1</v>
      </c>
      <c r="I15" s="43"/>
      <c r="J15" s="52"/>
      <c r="K15" s="28"/>
    </row>
    <row r="16" spans="1:11" ht="14.45" customHeight="1" x14ac:dyDescent="0.25">
      <c r="A16" s="36" t="s">
        <v>22</v>
      </c>
      <c r="B16" s="36" t="s">
        <v>75</v>
      </c>
      <c r="C16" s="36" t="s">
        <v>29</v>
      </c>
      <c r="D16" s="43" t="s">
        <v>88</v>
      </c>
      <c r="E16" s="27"/>
      <c r="F16" s="33">
        <f>IF(Recommandations!$E16="N/A","N/A",IF(COUNTA(G16:J16)=2,IF(E16=G16,3,0),IF(COUNTA(G16:J16)=3,IF(E16=G16,3,IF(E16=H16,2,IF(E16=I16,0,0))),IF(COUNTA(G16:J16)=4,IF(E16=G16,3,IF(E16=H16,2,IF(E16=I16,1,IF(E16=J16,0,0))))))))</f>
        <v>0</v>
      </c>
      <c r="G16" s="43" t="s">
        <v>2</v>
      </c>
      <c r="H16" s="43" t="s">
        <v>1</v>
      </c>
      <c r="I16" s="43"/>
      <c r="J16" s="52"/>
      <c r="K16" s="28"/>
    </row>
    <row r="17" spans="1:11" ht="14.45" customHeight="1" thickBot="1" x14ac:dyDescent="0.3">
      <c r="A17" s="37" t="s">
        <v>23</v>
      </c>
      <c r="B17" s="37" t="s">
        <v>75</v>
      </c>
      <c r="C17" s="37" t="s">
        <v>29</v>
      </c>
      <c r="D17" s="44" t="s">
        <v>89</v>
      </c>
      <c r="E17" s="30"/>
      <c r="F17" s="34">
        <f>IF(Recommandations!$E17="N/A","N/A",IF(COUNTA(G17:J17)=2,IF(E17=G17,3,0),IF(COUNTA(G17:J17)=3,IF(E17=G17,3,IF(E17=H17,2,IF(E17=I17,0,0))),IF(COUNTA(G17:J17)=4,IF(E17=G17,3,IF(E17=H17,2,IF(E17=I17,1,IF(E17=J17,0,0))))))))</f>
        <v>0</v>
      </c>
      <c r="G17" s="43" t="s">
        <v>2</v>
      </c>
      <c r="H17" s="43" t="s">
        <v>1</v>
      </c>
      <c r="I17" s="43"/>
      <c r="J17" s="52"/>
      <c r="K17" s="28"/>
    </row>
    <row r="18" spans="1:11" ht="14.45" customHeight="1" x14ac:dyDescent="0.25">
      <c r="A18" s="35" t="s">
        <v>24</v>
      </c>
      <c r="B18" s="35" t="s">
        <v>90</v>
      </c>
      <c r="C18" s="35" t="s">
        <v>92</v>
      </c>
      <c r="D18" s="42" t="s">
        <v>91</v>
      </c>
      <c r="E18" s="31"/>
      <c r="F18" s="32">
        <f>IF(Recommandations!$E18="N/A","N/A",IF(COUNTA(G18:J18)=2,IF(E18=G18,3,0),IF(COUNTA(G18:J18)=3,IF(E18=G18,3,IF(E18=H18,2,IF(E18=I18,0,0))),IF(COUNTA(G18:J18)=4,IF(E18=G18,3,IF(E18=H18,2,IF(E18=I18,1,IF(E18=J18,0,0))))))))</f>
        <v>0</v>
      </c>
      <c r="G18" s="42" t="s">
        <v>2</v>
      </c>
      <c r="H18" s="42" t="s">
        <v>1</v>
      </c>
      <c r="I18" s="42"/>
      <c r="J18" s="56"/>
      <c r="K18" s="28"/>
    </row>
    <row r="19" spans="1:11" ht="14.45" customHeight="1" x14ac:dyDescent="0.25">
      <c r="A19" s="36" t="s">
        <v>93</v>
      </c>
      <c r="B19" s="36" t="s">
        <v>90</v>
      </c>
      <c r="C19" s="36" t="s">
        <v>92</v>
      </c>
      <c r="D19" s="36" t="s">
        <v>94</v>
      </c>
      <c r="E19" s="27"/>
      <c r="F19" s="33">
        <f>IF(Recommandations!$E19="N/A","N/A",IF(COUNTA(G19:J19)=2,IF(E19=G19,3,0),IF(COUNTA(G19:J19)=3,IF(E19=G19,3,IF(E19=H19,2,IF(E19=I19,0,0))),IF(COUNTA(G19:J19)=4,IF(E19=G19,3,IF(E19=H19,2,IF(E19=I19,1,IF(E19=J19,0,0))))))))</f>
        <v>0</v>
      </c>
      <c r="G19" s="50" t="s">
        <v>2</v>
      </c>
      <c r="H19" s="50" t="s">
        <v>32</v>
      </c>
      <c r="I19" s="43" t="s">
        <v>1</v>
      </c>
      <c r="J19" s="52"/>
      <c r="K19" s="28"/>
    </row>
    <row r="20" spans="1:11" ht="14.45" customHeight="1" thickBot="1" x14ac:dyDescent="0.3">
      <c r="A20" s="36" t="s">
        <v>25</v>
      </c>
      <c r="B20" s="36" t="s">
        <v>90</v>
      </c>
      <c r="C20" s="37" t="s">
        <v>92</v>
      </c>
      <c r="D20" s="44" t="s">
        <v>95</v>
      </c>
      <c r="E20" s="30"/>
      <c r="F20" s="34">
        <f>IF(Recommandations!$E20="N/A","N/A",IF(COUNTA(G20:J20)=2,IF(E20=G20,3,0),IF(COUNTA(G20:J20)=3,IF(E20=G20,3,IF(E20=H20,2,IF(E20=I20,0,0))),IF(COUNTA(G20:J20)=4,IF(E20=G20,3,IF(E20=H20,2,IF(E20=I20,1,IF(E20=J20,0,0))))))))</f>
        <v>0</v>
      </c>
      <c r="G20" s="44" t="s">
        <v>2</v>
      </c>
      <c r="H20" s="44" t="s">
        <v>1</v>
      </c>
      <c r="I20" s="44"/>
      <c r="J20" s="55"/>
      <c r="K20" s="28"/>
    </row>
    <row r="21" spans="1:11" ht="14.45" customHeight="1" x14ac:dyDescent="0.25">
      <c r="A21" s="36" t="s">
        <v>26</v>
      </c>
      <c r="B21" s="36" t="s">
        <v>90</v>
      </c>
      <c r="C21" s="35" t="s">
        <v>96</v>
      </c>
      <c r="D21" s="42" t="s">
        <v>97</v>
      </c>
      <c r="E21" s="31"/>
      <c r="F21" s="32">
        <f>IF(Recommandations!$E21="N/A","N/A",IF(COUNTA(G21:J21)=2,IF(E21=G21,3,0),IF(COUNTA(G21:J21)=3,IF(E21=G21,3,IF(E21=H21,2,IF(E21=I21,0,0))),IF(COUNTA(G21:J21)=4,IF(E21=G21,3,IF(E21=H21,2,IF(E21=I21,1,IF(E21=J21,0,0))))))))</f>
        <v>0</v>
      </c>
      <c r="G21" s="43" t="s">
        <v>2</v>
      </c>
      <c r="H21" s="43" t="s">
        <v>1</v>
      </c>
      <c r="I21" s="50"/>
      <c r="J21" s="52"/>
      <c r="K21" s="28"/>
    </row>
    <row r="22" spans="1:11" ht="14.45" customHeight="1" x14ac:dyDescent="0.25">
      <c r="A22" s="36" t="s">
        <v>27</v>
      </c>
      <c r="B22" s="36" t="s">
        <v>90</v>
      </c>
      <c r="C22" s="36" t="s">
        <v>96</v>
      </c>
      <c r="D22" s="43" t="s">
        <v>98</v>
      </c>
      <c r="E22" s="27"/>
      <c r="F22" s="33">
        <f>IF(Recommandations!$E22="N/A","N/A",IF(COUNTA(G22:J22)=2,IF(E22=G22,3,0),IF(COUNTA(G22:J22)=3,IF(E22=G22,3,IF(E22=H22,2,IF(E22=I22,0,0))),IF(COUNTA(G22:J22)=4,IF(E22=G22,3,IF(E22=H22,2,IF(E22=I22,1,IF(E22=J22,0,0))))))))</f>
        <v>0</v>
      </c>
      <c r="G22" s="43" t="s">
        <v>2</v>
      </c>
      <c r="H22" s="43" t="s">
        <v>1</v>
      </c>
      <c r="I22" s="50"/>
      <c r="J22" s="52"/>
      <c r="K22" s="28"/>
    </row>
    <row r="23" spans="1:11" ht="14.45" customHeight="1" x14ac:dyDescent="0.25">
      <c r="A23" s="36" t="s">
        <v>100</v>
      </c>
      <c r="B23" s="36" t="s">
        <v>90</v>
      </c>
      <c r="C23" s="36" t="s">
        <v>96</v>
      </c>
      <c r="D23" s="43" t="s">
        <v>99</v>
      </c>
      <c r="E23" s="27"/>
      <c r="F23" s="33">
        <f>IF(Recommandations!$E23="N/A","N/A",IF(COUNTA(G23:J23)=2,IF(E23=G23,3,0),IF(COUNTA(G23:J23)=3,IF(E23=G23,3,IF(E23=H23,2,IF(E23=I23,0,0))),IF(COUNTA(G23:J23)=4,IF(E23=G23,3,IF(E23=H23,2,IF(E23=I23,1,IF(E23=J23,0,0))))))))</f>
        <v>0</v>
      </c>
      <c r="G23" s="50" t="s">
        <v>2</v>
      </c>
      <c r="H23" s="50" t="s">
        <v>32</v>
      </c>
      <c r="I23" s="43" t="s">
        <v>1</v>
      </c>
      <c r="J23" s="52"/>
      <c r="K23" s="28"/>
    </row>
    <row r="24" spans="1:11" ht="14.45" customHeight="1" x14ac:dyDescent="0.25">
      <c r="A24" s="36" t="s">
        <v>28</v>
      </c>
      <c r="B24" s="36" t="s">
        <v>90</v>
      </c>
      <c r="C24" s="36" t="s">
        <v>96</v>
      </c>
      <c r="D24" s="43" t="s">
        <v>228</v>
      </c>
      <c r="E24" s="27"/>
      <c r="F24" s="33">
        <f>IF(Recommandations!$E24="N/A","N/A",IF(COUNTA(G24:J24)=2,IF(E24=G24,3,0),IF(COUNTA(G24:J24)=3,IF(E24=G24,3,IF(E24=H24,2,IF(E24=I24,0,0))),IF(COUNTA(G24:J24)=4,IF(E24=G24,3,IF(E24=H24,2,IF(E24=I24,1,IF(E24=J24,0,0))))))))</f>
        <v>0</v>
      </c>
      <c r="G24" s="43" t="s">
        <v>2</v>
      </c>
      <c r="H24" s="43" t="s">
        <v>1</v>
      </c>
      <c r="I24" s="50"/>
      <c r="J24" s="52"/>
      <c r="K24" s="28"/>
    </row>
    <row r="25" spans="1:11" ht="14.45" customHeight="1" x14ac:dyDescent="0.25">
      <c r="A25" s="36" t="s">
        <v>101</v>
      </c>
      <c r="B25" s="36" t="s">
        <v>90</v>
      </c>
      <c r="C25" s="36" t="s">
        <v>96</v>
      </c>
      <c r="D25" s="43" t="s">
        <v>227</v>
      </c>
      <c r="E25" s="27"/>
      <c r="F25" s="33">
        <f>IF(Recommandations!$E25="N/A","N/A",IF(COUNTA(G25:J25)=2,IF(E25=G25,3,0),IF(COUNTA(G25:J25)=3,IF(E25=G25,3,IF(E25=H25,2,IF(E25=I25,0,0))),IF(COUNTA(G25:J25)=4,IF(E25=G25,3,IF(E25=H25,2,IF(E25=I25,1,IF(E25=J25,0,0))))))))</f>
        <v>0</v>
      </c>
      <c r="G25" s="50" t="s">
        <v>102</v>
      </c>
      <c r="H25" s="50" t="s">
        <v>103</v>
      </c>
      <c r="I25" s="50" t="s">
        <v>104</v>
      </c>
      <c r="J25" s="53" t="s">
        <v>234</v>
      </c>
      <c r="K25" s="28"/>
    </row>
    <row r="26" spans="1:11" ht="14.45" customHeight="1" thickBot="1" x14ac:dyDescent="0.3">
      <c r="A26" s="37" t="s">
        <v>106</v>
      </c>
      <c r="B26" s="37" t="s">
        <v>90</v>
      </c>
      <c r="C26" s="37" t="s">
        <v>96</v>
      </c>
      <c r="D26" s="44" t="s">
        <v>105</v>
      </c>
      <c r="E26" s="30"/>
      <c r="F26" s="34">
        <f>IF(Recommandations!$E26="N/A","N/A",IF(COUNTA(G26:J26)=2,IF(E26=G26,3,0),IF(COUNTA(G26:J26)=3,IF(E26=G26,3,IF(E26=H26,2,IF(E26=I26,0,0))),IF(COUNTA(G26:J26)=4,IF(E26=G26,3,IF(E26=H26,2,IF(E26=I26,1,IF(E26=J26,0,0))))))))</f>
        <v>0</v>
      </c>
      <c r="G26" s="50" t="s">
        <v>2</v>
      </c>
      <c r="H26" s="50" t="s">
        <v>32</v>
      </c>
      <c r="I26" s="43" t="s">
        <v>1</v>
      </c>
      <c r="J26" s="52"/>
      <c r="K26" s="28"/>
    </row>
    <row r="27" spans="1:11" ht="14.45" customHeight="1" x14ac:dyDescent="0.25">
      <c r="A27" s="35" t="s">
        <v>108</v>
      </c>
      <c r="B27" s="35" t="s">
        <v>107</v>
      </c>
      <c r="C27" s="36" t="s">
        <v>212</v>
      </c>
      <c r="D27" s="43" t="s">
        <v>112</v>
      </c>
      <c r="E27" s="27"/>
      <c r="F27" s="33">
        <f>IF(Recommandations!$E27="N/A","N/A",IF(COUNTA(G27:J27)=2,IF(E27=G27,3,0),IF(COUNTA(G27:J27)=3,IF(E27=G27,3,IF(E27=H27,2,IF(E27=I27,0,0))),IF(COUNTA(G27:J27)=4,IF(E27=G27,3,IF(E27=H27,2,IF(E27=I27,1,IF(E27=J27,0,0))))))))</f>
        <v>0</v>
      </c>
      <c r="G27" s="42" t="s">
        <v>2</v>
      </c>
      <c r="H27" s="42" t="s">
        <v>1</v>
      </c>
      <c r="I27" s="42"/>
      <c r="J27" s="56"/>
      <c r="K27" s="28"/>
    </row>
    <row r="28" spans="1:11" ht="14.45" customHeight="1" x14ac:dyDescent="0.25">
      <c r="A28" s="36" t="s">
        <v>109</v>
      </c>
      <c r="B28" s="36" t="s">
        <v>107</v>
      </c>
      <c r="C28" s="36" t="s">
        <v>212</v>
      </c>
      <c r="D28" s="43" t="s">
        <v>113</v>
      </c>
      <c r="E28" s="27"/>
      <c r="F28" s="33">
        <f>IF(Recommandations!$E28="N/A","N/A",IF(COUNTA(G28:J28)=2,IF(E28=G28,3,0),IF(COUNTA(G28:J28)=3,IF(E28=G28,3,IF(E28=H28,2,IF(E28=I28,0,0))),IF(COUNTA(G28:J28)=4,IF(E28=G28,3,IF(E28=H28,2,IF(E28=I28,1,IF(E28=J28,0,0))))))))</f>
        <v>0</v>
      </c>
      <c r="G28" s="43" t="s">
        <v>2</v>
      </c>
      <c r="H28" s="43" t="s">
        <v>1</v>
      </c>
      <c r="I28" s="50"/>
      <c r="J28" s="52"/>
      <c r="K28" s="28"/>
    </row>
    <row r="29" spans="1:11" ht="14.45" customHeight="1" x14ac:dyDescent="0.25">
      <c r="A29" s="36" t="s">
        <v>110</v>
      </c>
      <c r="B29" s="36" t="s">
        <v>107</v>
      </c>
      <c r="C29" s="36" t="s">
        <v>117</v>
      </c>
      <c r="D29" s="43" t="s">
        <v>114</v>
      </c>
      <c r="E29" s="27"/>
      <c r="F29" s="33">
        <f>IF(Recommandations!$E29="N/A","N/A",IF(COUNTA(G29:J29)=2,IF(E29=G29,3,0),IF(COUNTA(G29:J29)=3,IF(E29=G29,3,IF(E29=H29,2,IF(E29=I29,0,0))),IF(COUNTA(G29:J29)=4,IF(E29=G29,3,IF(E29=H29,2,IF(E29=I29,1,IF(E29=J29,0,0))))))))</f>
        <v>0</v>
      </c>
      <c r="G29" s="43" t="s">
        <v>222</v>
      </c>
      <c r="H29" s="43" t="s">
        <v>223</v>
      </c>
      <c r="I29" s="43" t="s">
        <v>224</v>
      </c>
      <c r="J29" s="43" t="s">
        <v>225</v>
      </c>
      <c r="K29" s="28"/>
    </row>
    <row r="30" spans="1:11" ht="14.45" customHeight="1" x14ac:dyDescent="0.25">
      <c r="A30" s="36" t="s">
        <v>115</v>
      </c>
      <c r="B30" s="36" t="s">
        <v>107</v>
      </c>
      <c r="C30" s="36" t="s">
        <v>117</v>
      </c>
      <c r="D30" s="43" t="s">
        <v>116</v>
      </c>
      <c r="E30" s="27"/>
      <c r="F30" s="33">
        <f>IF(Recommandations!$E30="N/A","N/A",IF(COUNTA(G30:J30)=2,IF(E30=G30,3,0),IF(COUNTA(G30:J30)=3,IF(E30=G30,3,IF(E30=H30,2,IF(E30=I30,0,0))),IF(COUNTA(G30:J30)=4,IF(E30=G30,3,IF(E30=H30,2,IF(E30=I30,1,IF(E30=J30,0,0))))))))</f>
        <v>0</v>
      </c>
      <c r="G30" s="50" t="s">
        <v>2</v>
      </c>
      <c r="H30" s="50" t="s">
        <v>32</v>
      </c>
      <c r="I30" s="43" t="s">
        <v>1</v>
      </c>
      <c r="J30" s="52"/>
      <c r="K30" s="28"/>
    </row>
    <row r="31" spans="1:11" ht="14.45" customHeight="1" x14ac:dyDescent="0.25">
      <c r="A31" s="36" t="s">
        <v>111</v>
      </c>
      <c r="B31" s="36" t="s">
        <v>107</v>
      </c>
      <c r="C31" s="36" t="s">
        <v>118</v>
      </c>
      <c r="D31" s="43" t="s">
        <v>119</v>
      </c>
      <c r="E31" s="27"/>
      <c r="F31" s="33">
        <f>IF(Recommandations!$E31="N/A","N/A",IF(COUNTA(G31:J31)=2,IF(E31=G31,3,0),IF(COUNTA(G31:J31)=3,IF(E31=G31,3,IF(E31=H31,2,IF(E31=I31,0,0))),IF(COUNTA(G31:J31)=4,IF(E31=G31,3,IF(E31=H31,2,IF(E31=I31,1,IF(E31=J31,0,0))))))))</f>
        <v>0</v>
      </c>
      <c r="G31" s="50" t="s">
        <v>2</v>
      </c>
      <c r="H31" s="50" t="s">
        <v>32</v>
      </c>
      <c r="I31" s="43" t="s">
        <v>1</v>
      </c>
      <c r="J31" s="52"/>
      <c r="K31" s="28"/>
    </row>
    <row r="32" spans="1:11" ht="14.45" customHeight="1" thickBot="1" x14ac:dyDescent="0.3">
      <c r="A32" s="37" t="s">
        <v>120</v>
      </c>
      <c r="B32" s="37" t="s">
        <v>107</v>
      </c>
      <c r="C32" s="36" t="s">
        <v>118</v>
      </c>
      <c r="D32" s="43" t="s">
        <v>121</v>
      </c>
      <c r="E32" s="27"/>
      <c r="F32" s="33">
        <f>IF(Recommandations!$E32="N/A","N/A",IF(COUNTA(G32:J32)=2,IF(E32=G32,3,0),IF(COUNTA(G32:J32)=3,IF(E32=G32,3,IF(E32=H32,2,IF(E32=I32,0,0))),IF(COUNTA(G32:J32)=4,IF(E32=G32,3,IF(E32=H32,2,IF(E32=I32,1,IF(E32=J32,0,0))))))))</f>
        <v>0</v>
      </c>
      <c r="G32" s="57" t="s">
        <v>2</v>
      </c>
      <c r="H32" s="57" t="s">
        <v>32</v>
      </c>
      <c r="I32" s="44" t="s">
        <v>1</v>
      </c>
      <c r="J32" s="55"/>
      <c r="K32" s="28"/>
    </row>
    <row r="33" spans="1:11" ht="14.45" customHeight="1" x14ac:dyDescent="0.25">
      <c r="A33" s="35" t="s">
        <v>126</v>
      </c>
      <c r="B33" s="35" t="s">
        <v>122</v>
      </c>
      <c r="C33" s="35" t="s">
        <v>123</v>
      </c>
      <c r="D33" s="42" t="s">
        <v>124</v>
      </c>
      <c r="E33" s="31"/>
      <c r="F33" s="32">
        <f>IF(Recommandations!$E33="N/A","N/A",IF(COUNTA(G33:J33)=2,IF(E33=G33,3,0),IF(COUNTA(G33:J33)=3,IF(E33=G33,3,IF(E33=H33,2,IF(E33=I33,0,0))),IF(COUNTA(G33:J33)=4,IF(E33=G33,3,IF(E33=H33,2,IF(E33=I33,1,IF(E33=J33,0,0))))))))</f>
        <v>0</v>
      </c>
      <c r="G33" s="43" t="s">
        <v>2</v>
      </c>
      <c r="H33" s="43" t="s">
        <v>1</v>
      </c>
      <c r="I33" s="50"/>
      <c r="J33" s="52"/>
      <c r="K33" s="28"/>
    </row>
    <row r="34" spans="1:11" ht="14.45" customHeight="1" x14ac:dyDescent="0.25">
      <c r="A34" s="36" t="s">
        <v>127</v>
      </c>
      <c r="B34" s="36" t="s">
        <v>122</v>
      </c>
      <c r="C34" s="36" t="s">
        <v>123</v>
      </c>
      <c r="D34" s="43" t="s">
        <v>125</v>
      </c>
      <c r="E34" s="27"/>
      <c r="F34" s="33">
        <f>IF(Recommandations!$E34="N/A","N/A",IF(COUNTA(G34:J34)=2,IF(E34=G34,3,0),IF(COUNTA(G34:J34)=3,IF(E34=G34,3,IF(E34=H34,2,IF(E34=I34,0,0))),IF(COUNTA(G34:J34)=4,IF(E34=G34,3,IF(E34=H34,2,IF(E34=I34,1,IF(E34=J34,0,0))))))))</f>
        <v>0</v>
      </c>
      <c r="G34" s="43" t="s">
        <v>2</v>
      </c>
      <c r="H34" s="43" t="s">
        <v>1</v>
      </c>
      <c r="I34" s="43"/>
      <c r="J34" s="52"/>
      <c r="K34" s="28"/>
    </row>
    <row r="35" spans="1:11" ht="14.45" customHeight="1" x14ac:dyDescent="0.25">
      <c r="A35" s="36" t="s">
        <v>128</v>
      </c>
      <c r="B35" s="36" t="s">
        <v>122</v>
      </c>
      <c r="C35" s="36" t="s">
        <v>123</v>
      </c>
      <c r="D35" s="43" t="s">
        <v>129</v>
      </c>
      <c r="E35" s="27"/>
      <c r="F35" s="33">
        <f>IF(Recommandations!$E35="N/A","N/A",IF(COUNTA(G35:J35)=2,IF(E35=G35,3,0),IF(COUNTA(G35:J35)=3,IF(E35=G35,3,IF(E35=H35,2,IF(E35=I35,0,0))),IF(COUNTA(G35:J35)=4,IF(E35=G35,3,IF(E35=H35,2,IF(E35=I35,1,IF(E35=J35,0,0))))))))</f>
        <v>0</v>
      </c>
      <c r="G35" s="43" t="s">
        <v>2</v>
      </c>
      <c r="H35" s="43" t="s">
        <v>1</v>
      </c>
      <c r="I35" s="43"/>
      <c r="J35" s="52"/>
      <c r="K35" s="28"/>
    </row>
    <row r="36" spans="1:11" ht="14.45" customHeight="1" x14ac:dyDescent="0.25">
      <c r="A36" s="36" t="s">
        <v>131</v>
      </c>
      <c r="B36" s="36" t="s">
        <v>122</v>
      </c>
      <c r="C36" s="36" t="s">
        <v>123</v>
      </c>
      <c r="D36" s="43" t="s">
        <v>130</v>
      </c>
      <c r="E36" s="27"/>
      <c r="F36" s="33">
        <f>IF(Recommandations!$E36="N/A","N/A",IF(COUNTA(G36:J36)=2,IF(E36=G36,3,0),IF(COUNTA(G36:J36)=3,IF(E36=G36,3,IF(E36=H36,2,IF(E36=I36,0,0))),IF(COUNTA(G36:J36)=4,IF(E36=G36,3,IF(E36=H36,2,IF(E36=I36,1,IF(E36=J36,0,0))))))))</f>
        <v>0</v>
      </c>
      <c r="G36" s="43" t="s">
        <v>2</v>
      </c>
      <c r="H36" s="43" t="s">
        <v>1</v>
      </c>
      <c r="I36" s="43"/>
      <c r="J36" s="52"/>
      <c r="K36" s="28"/>
    </row>
    <row r="37" spans="1:11" ht="14.45" customHeight="1" x14ac:dyDescent="0.25">
      <c r="A37" s="36" t="s">
        <v>133</v>
      </c>
      <c r="B37" s="36" t="s">
        <v>122</v>
      </c>
      <c r="C37" s="36" t="s">
        <v>123</v>
      </c>
      <c r="D37" s="43" t="s">
        <v>132</v>
      </c>
      <c r="E37" s="27"/>
      <c r="F37" s="33">
        <f>IF(Recommandations!$E37="N/A","N/A",IF(COUNTA(G37:J37)=2,IF(E37=G37,3,0),IF(COUNTA(G37:J37)=3,IF(E37=G37,3,IF(E37=H37,2,IF(E37=I37,0,0))),IF(COUNTA(G37:J37)=4,IF(E37=G37,3,IF(E37=H37,2,IF(E37=I37,1,IF(E37=J37,0,0))))))))</f>
        <v>0</v>
      </c>
      <c r="G37" s="43" t="s">
        <v>2</v>
      </c>
      <c r="H37" s="43" t="s">
        <v>1</v>
      </c>
      <c r="I37" s="43"/>
      <c r="J37" s="52"/>
      <c r="K37" s="28"/>
    </row>
    <row r="38" spans="1:11" ht="14.45" customHeight="1" thickBot="1" x14ac:dyDescent="0.3">
      <c r="A38" s="36" t="s">
        <v>134</v>
      </c>
      <c r="B38" s="36" t="s">
        <v>122</v>
      </c>
      <c r="C38" s="37" t="s">
        <v>123</v>
      </c>
      <c r="D38" s="44" t="s">
        <v>135</v>
      </c>
      <c r="E38" s="30"/>
      <c r="F38" s="34">
        <f>IF(Recommandations!$E38="N/A","N/A",IF(COUNTA(G38:J38)=2,IF(E38=G38,3,0),IF(COUNTA(G38:J38)=3,IF(E38=G38,3,IF(E38=H38,2,IF(E38=I38,0,0))),IF(COUNTA(G38:J38)=4,IF(E38=G38,3,IF(E38=H38,2,IF(E38=I38,1,IF(E38=J38,0,0))))))))</f>
        <v>0</v>
      </c>
      <c r="G38" s="43" t="s">
        <v>136</v>
      </c>
      <c r="H38" s="43" t="s">
        <v>137</v>
      </c>
      <c r="I38" s="43" t="s">
        <v>138</v>
      </c>
      <c r="J38" s="52"/>
      <c r="K38" s="28"/>
    </row>
    <row r="39" spans="1:11" ht="14.45" customHeight="1" x14ac:dyDescent="0.25">
      <c r="A39" s="36" t="s">
        <v>140</v>
      </c>
      <c r="B39" s="36" t="s">
        <v>122</v>
      </c>
      <c r="C39" s="35" t="s">
        <v>139</v>
      </c>
      <c r="D39" s="42" t="s">
        <v>142</v>
      </c>
      <c r="E39" s="31"/>
      <c r="F39" s="32">
        <f>IF(Recommandations!$E39="N/A","N/A",IF(COUNTA(G39:J39)=2,IF(E39=G39,3,0),IF(COUNTA(G39:J39)=3,IF(E39=G39,3,IF(E39=H39,2,IF(E39=I39,0,0))),IF(COUNTA(G39:J39)=4,IF(E39=G39,3,IF(E39=H39,2,IF(E39=I39,1,IF(E39=J39,0,0))))))))</f>
        <v>0</v>
      </c>
      <c r="G39" s="42" t="s">
        <v>2</v>
      </c>
      <c r="H39" s="42" t="s">
        <v>1</v>
      </c>
      <c r="I39" s="42"/>
      <c r="J39" s="56"/>
      <c r="K39" s="28"/>
    </row>
    <row r="40" spans="1:11" ht="14.45" customHeight="1" x14ac:dyDescent="0.25">
      <c r="A40" s="36" t="s">
        <v>141</v>
      </c>
      <c r="B40" s="36" t="s">
        <v>122</v>
      </c>
      <c r="C40" s="36" t="s">
        <v>139</v>
      </c>
      <c r="D40" s="43" t="s">
        <v>145</v>
      </c>
      <c r="E40" s="27"/>
      <c r="F40" s="33">
        <f>IF(Recommandations!$E40="N/A","N/A",IF(COUNTA(G40:J40)=2,IF(E40=G40,3,0),IF(COUNTA(G40:J40)=3,IF(E40=G40,3,IF(E40=H40,2,IF(E40=I40,0,0))),IF(COUNTA(G40:J40)=4,IF(E40=G40,3,IF(E40=H40,2,IF(E40=I40,1,IF(E40=J40,0,0))))))))</f>
        <v>0</v>
      </c>
      <c r="G40" s="43" t="s">
        <v>2</v>
      </c>
      <c r="H40" s="43" t="s">
        <v>1</v>
      </c>
      <c r="I40" s="43"/>
      <c r="J40" s="52"/>
      <c r="K40" s="28"/>
    </row>
    <row r="41" spans="1:11" ht="14.45" customHeight="1" x14ac:dyDescent="0.25">
      <c r="A41" s="36" t="s">
        <v>143</v>
      </c>
      <c r="B41" s="36" t="s">
        <v>122</v>
      </c>
      <c r="C41" s="36" t="s">
        <v>139</v>
      </c>
      <c r="D41" s="43" t="s">
        <v>146</v>
      </c>
      <c r="E41" s="27"/>
      <c r="F41" s="33">
        <f>IF(Recommandations!$E41="N/A","N/A",IF(COUNTA(G41:J41)=2,IF(E41=G41,3,0),IF(COUNTA(G41:J41)=3,IF(E41=G41,3,IF(E41=H41,2,IF(E41=I41,0,0))),IF(COUNTA(G41:J41)=4,IF(E41=G41,3,IF(E41=H41,2,IF(E41=I41,1,IF(E41=J41,0,0))))))))</f>
        <v>0</v>
      </c>
      <c r="G41" s="43" t="s">
        <v>147</v>
      </c>
      <c r="H41" s="43" t="s">
        <v>148</v>
      </c>
      <c r="I41" s="43" t="s">
        <v>149</v>
      </c>
      <c r="J41" s="52" t="s">
        <v>150</v>
      </c>
      <c r="K41" s="28"/>
    </row>
    <row r="42" spans="1:11" ht="14.45" customHeight="1" x14ac:dyDescent="0.25">
      <c r="A42" s="36" t="s">
        <v>144</v>
      </c>
      <c r="B42" s="36" t="s">
        <v>122</v>
      </c>
      <c r="C42" s="36" t="s">
        <v>139</v>
      </c>
      <c r="D42" s="43" t="s">
        <v>151</v>
      </c>
      <c r="E42" s="27"/>
      <c r="F42" s="33">
        <f>IF(Recommandations!$E42="N/A","N/A",IF(COUNTA(G42:J42)=2,IF(E42=G42,3,0),IF(COUNTA(G42:J42)=3,IF(E42=G42,3,IF(E42=H42,2,IF(E42=I42,0,0))),IF(COUNTA(G42:J42)=4,IF(E42=G42,3,IF(E42=H42,2,IF(E42=I42,1,IF(E42=J42,0,0))))))))</f>
        <v>0</v>
      </c>
      <c r="G42" s="43" t="s">
        <v>2</v>
      </c>
      <c r="H42" s="43" t="s">
        <v>1</v>
      </c>
      <c r="I42" s="43"/>
      <c r="J42" s="52"/>
      <c r="K42" s="28"/>
    </row>
    <row r="43" spans="1:11" ht="14.45" customHeight="1" x14ac:dyDescent="0.25">
      <c r="A43" s="36" t="s">
        <v>153</v>
      </c>
      <c r="B43" s="36" t="s">
        <v>122</v>
      </c>
      <c r="C43" s="36" t="s">
        <v>139</v>
      </c>
      <c r="D43" s="43" t="s">
        <v>152</v>
      </c>
      <c r="E43" s="27"/>
      <c r="F43" s="33">
        <f>IF(Recommandations!$E43="N/A","N/A",IF(COUNTA(G43:J43)=2,IF(E43=G43,3,0),IF(COUNTA(G43:J43)=3,IF(E43=G43,3,IF(E43=H43,2,IF(E43=I43,0,0))),IF(COUNTA(G43:J43)=4,IF(E43=G43,3,IF(E43=H43,2,IF(E43=I43,1,IF(E43=J43,0,0))))))))</f>
        <v>0</v>
      </c>
      <c r="G43" s="43" t="s">
        <v>2</v>
      </c>
      <c r="H43" s="43" t="s">
        <v>1</v>
      </c>
      <c r="I43" s="43"/>
      <c r="J43" s="52"/>
      <c r="K43" s="28"/>
    </row>
    <row r="44" spans="1:11" ht="14.45" customHeight="1" thickBot="1" x14ac:dyDescent="0.3">
      <c r="A44" s="36" t="s">
        <v>155</v>
      </c>
      <c r="B44" s="36" t="s">
        <v>122</v>
      </c>
      <c r="C44" s="37" t="s">
        <v>139</v>
      </c>
      <c r="D44" s="44" t="s">
        <v>154</v>
      </c>
      <c r="E44" s="30"/>
      <c r="F44" s="34">
        <f>IF(Recommandations!$E44="N/A","N/A",IF(COUNTA(G44:J44)=2,IF(E44=G44,3,0),IF(COUNTA(G44:J44)=3,IF(E44=G44,3,IF(E44=H44,2,IF(E44=I44,0,0))),IF(COUNTA(G44:J44)=4,IF(E44=G44,3,IF(E44=H44,2,IF(E44=I44,1,IF(E44=J44,0,0))))))))</f>
        <v>0</v>
      </c>
      <c r="G44" s="44" t="s">
        <v>2</v>
      </c>
      <c r="H44" s="44" t="s">
        <v>1</v>
      </c>
      <c r="I44" s="44"/>
      <c r="J44" s="55"/>
      <c r="K44" s="28"/>
    </row>
    <row r="45" spans="1:11" ht="14.45" customHeight="1" x14ac:dyDescent="0.25">
      <c r="A45" s="36" t="s">
        <v>156</v>
      </c>
      <c r="B45" s="36" t="s">
        <v>122</v>
      </c>
      <c r="C45" s="36" t="s">
        <v>157</v>
      </c>
      <c r="D45" s="43" t="s">
        <v>158</v>
      </c>
      <c r="E45" s="27"/>
      <c r="F45" s="33">
        <f>IF(Recommandations!$E45="N/A","N/A",IF(COUNTA(G45:J45)=2,IF(E45=G45,3,0),IF(COUNTA(G45:J45)=3,IF(E45=G45,3,IF(E45=H45,2,IF(E45=I45,0,0))),IF(COUNTA(G45:J45)=4,IF(E45=G45,3,IF(E45=H45,2,IF(E45=I45,1,IF(E45=J45,0,0))))))))</f>
        <v>0</v>
      </c>
      <c r="G45" s="43" t="s">
        <v>2</v>
      </c>
      <c r="H45" s="43" t="s">
        <v>1</v>
      </c>
      <c r="I45" s="43"/>
      <c r="J45" s="52"/>
      <c r="K45" s="28"/>
    </row>
    <row r="46" spans="1:11" ht="14.45" customHeight="1" x14ac:dyDescent="0.25">
      <c r="A46" s="36" t="s">
        <v>160</v>
      </c>
      <c r="B46" s="36" t="s">
        <v>122</v>
      </c>
      <c r="C46" s="36" t="s">
        <v>157</v>
      </c>
      <c r="D46" s="43" t="s">
        <v>159</v>
      </c>
      <c r="E46" s="27"/>
      <c r="F46" s="33">
        <f>IF(Recommandations!$E46="N/A","N/A",IF(COUNTA(G46:J46)=2,IF(E46=G46,3,0),IF(COUNTA(G46:J46)=3,IF(E46=G46,3,IF(E46=H46,2,IF(E46=I46,0,0))),IF(COUNTA(G46:J46)=4,IF(E46=G46,3,IF(E46=H46,2,IF(E46=I46,1,IF(E46=J46,0,0))))))))</f>
        <v>0</v>
      </c>
      <c r="G46" s="43" t="s">
        <v>2</v>
      </c>
      <c r="H46" s="43" t="s">
        <v>1</v>
      </c>
      <c r="I46" s="43"/>
      <c r="J46" s="52"/>
      <c r="K46" s="28"/>
    </row>
    <row r="47" spans="1:11" ht="14.45" customHeight="1" thickBot="1" x14ac:dyDescent="0.3">
      <c r="A47" s="36" t="s">
        <v>162</v>
      </c>
      <c r="B47" s="36" t="s">
        <v>122</v>
      </c>
      <c r="C47" s="36" t="s">
        <v>157</v>
      </c>
      <c r="D47" s="43" t="s">
        <v>161</v>
      </c>
      <c r="E47" s="27"/>
      <c r="F47" s="33">
        <f>IF(Recommandations!$E47="N/A","N/A",IF(COUNTA(G47:J47)=2,IF(E47=G47,3,0),IF(COUNTA(G47:J47)=3,IF(E47=G47,3,IF(E47=H47,2,IF(E47=I47,0,0))),IF(COUNTA(G47:J47)=4,IF(E47=G47,3,IF(E47=H47,2,IF(E47=I47,1,IF(E47=J47,0,0))))))))</f>
        <v>0</v>
      </c>
      <c r="G47" s="43" t="s">
        <v>2</v>
      </c>
      <c r="H47" s="43" t="s">
        <v>1</v>
      </c>
      <c r="I47" s="43"/>
      <c r="J47" s="52"/>
      <c r="K47" s="28"/>
    </row>
    <row r="48" spans="1:11" x14ac:dyDescent="0.25">
      <c r="A48" s="35" t="s">
        <v>164</v>
      </c>
      <c r="B48" s="35" t="s">
        <v>163</v>
      </c>
      <c r="C48" s="35" t="s">
        <v>163</v>
      </c>
      <c r="D48" s="42" t="s">
        <v>166</v>
      </c>
      <c r="E48" s="59"/>
      <c r="F48" s="32">
        <f>IF(Recommandations!$E48="N/A","N/A",IF(COUNTA(G48:J48)=2,IF(E48=G48,3,0),IF(COUNTA(G48:J48)=3,IF(E48=G48,3,IF(E48=H48,2,IF(E48=I48,0,0))),IF(COUNTA(G48:J48)=4,IF(E48=G48,3,IF(E48=H48,2,IF(E48=I48,1,IF(E48=J48,0,0))))))))</f>
        <v>0</v>
      </c>
      <c r="G48" s="60" t="s">
        <v>2</v>
      </c>
      <c r="H48" s="60" t="s">
        <v>32</v>
      </c>
      <c r="I48" s="42" t="s">
        <v>1</v>
      </c>
      <c r="J48" s="56"/>
      <c r="K48" s="28"/>
    </row>
    <row r="49" spans="1:11" x14ac:dyDescent="0.25">
      <c r="A49" s="36" t="s">
        <v>165</v>
      </c>
      <c r="B49" s="36" t="s">
        <v>163</v>
      </c>
      <c r="C49" s="36" t="s">
        <v>163</v>
      </c>
      <c r="D49" s="43" t="s">
        <v>167</v>
      </c>
      <c r="E49" s="61"/>
      <c r="F49" s="33">
        <f>IF(Recommandations!$E49="N/A","N/A",IF(COUNTA(G49:J49)=2,IF(E49=G49,3,0),IF(COUNTA(G49:J49)=3,IF(E49=G49,3,IF(E49=H49,2,IF(E49=I49,0,0))),IF(COUNTA(G49:J49)=4,IF(E49=G49,3,IF(E49=H49,2,IF(E49=I49,1,IF(E49=J49,0,0))))))))</f>
        <v>0</v>
      </c>
      <c r="G49" s="43" t="s">
        <v>2</v>
      </c>
      <c r="H49" s="43" t="s">
        <v>1</v>
      </c>
      <c r="I49" s="43"/>
      <c r="J49" s="52"/>
      <c r="K49" s="28"/>
    </row>
    <row r="50" spans="1:11" ht="16.5" thickBot="1" x14ac:dyDescent="0.3">
      <c r="A50" s="37" t="s">
        <v>168</v>
      </c>
      <c r="B50" s="37" t="s">
        <v>163</v>
      </c>
      <c r="C50" s="37" t="s">
        <v>163</v>
      </c>
      <c r="D50" s="44" t="s">
        <v>169</v>
      </c>
      <c r="E50" s="62"/>
      <c r="F50" s="34">
        <f>IF(Recommandations!$E50="N/A","N/A",IF(COUNTA(G50:J50)=2,IF(E50=G50,3,0),IF(COUNTA(G50:J50)=3,IF(E50=G50,3,IF(E50=H50,2,IF(E50=I50,0,0))),IF(COUNTA(G50:J50)=4,IF(E50=G50,3,IF(E50=H50,2,IF(E50=I50,1,IF(E50=J50,0,0))))))))</f>
        <v>0</v>
      </c>
      <c r="G50" s="44" t="s">
        <v>2</v>
      </c>
      <c r="H50" s="44" t="s">
        <v>1</v>
      </c>
      <c r="I50" s="44"/>
      <c r="J50" s="55"/>
      <c r="K50" s="28"/>
    </row>
    <row r="51" spans="1:11" ht="16.5" thickBot="1" x14ac:dyDescent="0.3">
      <c r="A51" s="36" t="s">
        <v>171</v>
      </c>
      <c r="B51" s="36" t="s">
        <v>170</v>
      </c>
      <c r="C51" s="40" t="s">
        <v>174</v>
      </c>
      <c r="D51" s="45" t="s">
        <v>175</v>
      </c>
      <c r="E51" s="38"/>
      <c r="F51" s="39">
        <f>IF(Recommandations!$E51="N/A","N/A",IF(COUNTA(G51:J51)=2,IF(E51=G51,3,0),IF(COUNTA(G51:J51)=3,IF(E51=G51,3,IF(E51=H51,2,IF(E51=I51,0,0))),IF(COUNTA(G51:J51)=4,IF(E51=G51,3,IF(E51=H51,2,IF(E51=I51,1,IF(E51=J51,0,0))))))))</f>
        <v>0</v>
      </c>
      <c r="G51" s="43" t="s">
        <v>2</v>
      </c>
      <c r="H51" s="43" t="s">
        <v>1</v>
      </c>
      <c r="I51" s="43"/>
      <c r="J51" s="52"/>
      <c r="K51" s="28"/>
    </row>
    <row r="52" spans="1:11" ht="16.5" thickBot="1" x14ac:dyDescent="0.3">
      <c r="A52" s="36" t="s">
        <v>172</v>
      </c>
      <c r="B52" s="36" t="s">
        <v>170</v>
      </c>
      <c r="C52" s="40" t="s">
        <v>177</v>
      </c>
      <c r="D52" s="45" t="s">
        <v>176</v>
      </c>
      <c r="E52" s="38"/>
      <c r="F52" s="39">
        <f>IF(Recommandations!$E52="N/A","N/A",IF(COUNTA(G52:J52)=2,IF(E52=G52,3,0),IF(COUNTA(G52:J52)=3,IF(E52=G52,3,IF(E52=H52,2,IF(E52=I52,0,0))),IF(COUNTA(G52:J52)=4,IF(E52=G52,3,IF(E52=H52,2,IF(E52=I52,1,IF(E52=J52,0,0))))))))</f>
        <v>0</v>
      </c>
      <c r="G52" s="45" t="s">
        <v>2</v>
      </c>
      <c r="H52" s="45" t="s">
        <v>1</v>
      </c>
      <c r="I52" s="45"/>
      <c r="J52" s="48"/>
      <c r="K52" s="28"/>
    </row>
    <row r="53" spans="1:11" ht="16.5" thickBot="1" x14ac:dyDescent="0.3">
      <c r="A53" s="37" t="s">
        <v>173</v>
      </c>
      <c r="B53" s="37" t="s">
        <v>170</v>
      </c>
      <c r="C53" s="40" t="s">
        <v>33</v>
      </c>
      <c r="D53" s="45" t="s">
        <v>178</v>
      </c>
      <c r="E53" s="38"/>
      <c r="F53" s="39">
        <f>IF(Recommandations!$E53="N/A","N/A",IF(COUNTA(G53:J53)=2,IF(E53=G53,3,0),IF(COUNTA(G53:J53)=3,IF(E53=G53,3,IF(E53=H53,2,IF(E53=I53,0,0))),IF(COUNTA(G53:J53)=4,IF(E53=G53,3,IF(E53=H53,2,IF(E53=I53,1,IF(E53=J53,0,0))))))))</f>
        <v>0</v>
      </c>
      <c r="G53" s="43" t="s">
        <v>2</v>
      </c>
      <c r="H53" s="43" t="s">
        <v>1</v>
      </c>
      <c r="I53" s="43"/>
      <c r="J53" s="52"/>
      <c r="K53" s="28"/>
    </row>
    <row r="54" spans="1:11" ht="15.75" customHeight="1" thickBot="1" x14ac:dyDescent="0.3">
      <c r="A54" s="35" t="s">
        <v>179</v>
      </c>
      <c r="B54" s="35" t="s">
        <v>182</v>
      </c>
      <c r="C54" s="40" t="s">
        <v>189</v>
      </c>
      <c r="D54" s="45" t="s">
        <v>183</v>
      </c>
      <c r="E54" s="38"/>
      <c r="F54" s="39">
        <f>IF(Recommandations!$E54="N/A","N/A",IF(COUNTA(G54:J54)=2,IF(E54=G54,3,0),IF(COUNTA(G54:J54)=3,IF(E54=G54,3,IF(E54=H54,2,IF(E54=I54,0,0))),IF(COUNTA(G54:J54)=4,IF(E54=G54,3,IF(E54=H54,2,IF(E54=I54,1,IF(E54=J54,0,0))))))))</f>
        <v>0</v>
      </c>
      <c r="G54" s="45" t="s">
        <v>184</v>
      </c>
      <c r="H54" s="45" t="s">
        <v>185</v>
      </c>
      <c r="I54" s="45" t="s">
        <v>186</v>
      </c>
      <c r="J54" s="48" t="s">
        <v>187</v>
      </c>
      <c r="K54" s="28"/>
    </row>
    <row r="55" spans="1:11" x14ac:dyDescent="0.25">
      <c r="A55" s="36" t="s">
        <v>180</v>
      </c>
      <c r="B55" s="36" t="s">
        <v>182</v>
      </c>
      <c r="C55" s="35" t="s">
        <v>190</v>
      </c>
      <c r="D55" s="42" t="s">
        <v>188</v>
      </c>
      <c r="E55" s="31"/>
      <c r="F55" s="32">
        <f>IF(Recommandations!$E55="N/A","N/A",IF(COUNTA(G55:J55)=2,IF(E55=G55,3,0),IF(COUNTA(G55:J55)=3,IF(E55=G55,3,IF(E55=H55,2,IF(E55=I55,0,0))),IF(COUNTA(G55:J55)=4,IF(E55=G55,3,IF(E55=H55,2,IF(E55=I55,1,IF(E55=J55,0,0))))))))</f>
        <v>0</v>
      </c>
      <c r="G55" s="43" t="s">
        <v>2</v>
      </c>
      <c r="H55" s="43" t="s">
        <v>1</v>
      </c>
      <c r="I55" s="43"/>
      <c r="J55" s="52"/>
      <c r="K55" s="25"/>
    </row>
    <row r="56" spans="1:11" x14ac:dyDescent="0.25">
      <c r="A56" s="36" t="s">
        <v>181</v>
      </c>
      <c r="B56" s="36" t="s">
        <v>182</v>
      </c>
      <c r="C56" s="36" t="s">
        <v>190</v>
      </c>
      <c r="D56" s="43" t="s">
        <v>191</v>
      </c>
      <c r="E56" s="27"/>
      <c r="F56" s="33">
        <f>IF(Recommandations!$E56="N/A","N/A",IF(COUNTA(G56:J56)=2,IF(E56=G56,3,0),IF(COUNTA(G56:J56)=3,IF(E56=G56,3,IF(E56=H56,2,IF(E56=I56,0,0))),IF(COUNTA(G56:J56)=4,IF(E56=G56,3,IF(E56=H56,2,IF(E56=I56,1,IF(E56=J56,0,0))))))))</f>
        <v>0</v>
      </c>
      <c r="G56" s="43" t="s">
        <v>2</v>
      </c>
      <c r="H56" s="43" t="s">
        <v>1</v>
      </c>
      <c r="I56" s="43"/>
      <c r="J56" s="52"/>
      <c r="K56" s="25"/>
    </row>
    <row r="57" spans="1:11" ht="16.5" thickBot="1" x14ac:dyDescent="0.3">
      <c r="A57" s="37" t="s">
        <v>193</v>
      </c>
      <c r="B57" s="37" t="s">
        <v>182</v>
      </c>
      <c r="C57" s="37" t="s">
        <v>190</v>
      </c>
      <c r="D57" s="44" t="s">
        <v>192</v>
      </c>
      <c r="E57" s="30"/>
      <c r="F57" s="34">
        <f>IF(Recommandations!$E57="N/A","N/A",IF(COUNTA(G57:J57)=2,IF(E57=G57,3,0),IF(COUNTA(G57:J57)=3,IF(E57=G57,3,IF(E57=H57,2,IF(E57=I57,0,0))),IF(COUNTA(G57:J57)=4,IF(E57=G57,3,IF(E57=H57,2,IF(E57=I57,1,IF(E57=J57,0,0))))))))</f>
        <v>0</v>
      </c>
      <c r="G57" s="50" t="s">
        <v>2</v>
      </c>
      <c r="H57" s="50" t="s">
        <v>32</v>
      </c>
      <c r="I57" s="43" t="s">
        <v>1</v>
      </c>
      <c r="J57" s="52"/>
      <c r="K57" s="25"/>
    </row>
    <row r="58" spans="1:11" ht="16.5" thickBot="1" x14ac:dyDescent="0.3">
      <c r="A58" s="36" t="s">
        <v>194</v>
      </c>
      <c r="B58" s="36" t="s">
        <v>201</v>
      </c>
      <c r="C58" s="40" t="s">
        <v>201</v>
      </c>
      <c r="D58" s="45" t="s">
        <v>202</v>
      </c>
      <c r="E58" s="38"/>
      <c r="F58" s="39">
        <f>IF(Recommandations!$E58="N/A","N/A",IF(COUNTA(G58:J58)=2,IF(E58=G58,3,0),IF(COUNTA(G58:J58)=3,IF(E58=G58,3,IF(E58=H58,2,IF(E58=I58,0,0))),IF(COUNTA(G58:J58)=4,IF(E58=G58,3,IF(E58=H58,2,IF(E58=I58,1,IF(E58=J58,0,0))))))))</f>
        <v>0</v>
      </c>
      <c r="G58" s="45" t="s">
        <v>2</v>
      </c>
      <c r="H58" s="45" t="s">
        <v>1</v>
      </c>
      <c r="I58" s="45"/>
      <c r="J58" s="48"/>
      <c r="K58" s="25"/>
    </row>
    <row r="59" spans="1:11" ht="16.5" thickBot="1" x14ac:dyDescent="0.3">
      <c r="A59" s="36" t="s">
        <v>195</v>
      </c>
      <c r="B59" s="36" t="s">
        <v>201</v>
      </c>
      <c r="C59" s="40" t="s">
        <v>203</v>
      </c>
      <c r="D59" s="45" t="s">
        <v>204</v>
      </c>
      <c r="E59" s="38"/>
      <c r="F59" s="39">
        <f>IF(Recommandations!$E59="N/A","N/A",IF(COUNTA(G59:J59)=2,IF(E59=G59,3,0),IF(COUNTA(G59:J59)=3,IF(E59=G59,3,IF(E59=H59,2,IF(E59=I59,0,0))),IF(COUNTA(G59:J59)=4,IF(E59=G59,3,IF(E59=H59,2,IF(E59=I59,1,IF(E59=J59,0,0))))))))</f>
        <v>0</v>
      </c>
      <c r="G59" s="45" t="s">
        <v>2</v>
      </c>
      <c r="H59" s="45" t="s">
        <v>1</v>
      </c>
      <c r="I59" s="45"/>
      <c r="J59" s="48"/>
      <c r="K59" s="25"/>
    </row>
    <row r="60" spans="1:11" x14ac:dyDescent="0.25">
      <c r="A60" s="36" t="s">
        <v>196</v>
      </c>
      <c r="B60" s="36" t="s">
        <v>201</v>
      </c>
      <c r="C60" s="36" t="s">
        <v>205</v>
      </c>
      <c r="D60" s="43" t="s">
        <v>206</v>
      </c>
      <c r="E60" s="27"/>
      <c r="F60" s="33">
        <f>IF(Recommandations!$E60="N/A","N/A",IF(COUNTA(G60:J60)=2,IF(E60=G60,3,0),IF(COUNTA(G60:J60)=3,IF(E60=G60,3,IF(E60=H60,2,IF(E60=I60,0,0))),IF(COUNTA(G60:J60)=4,IF(E60=G60,3,IF(E60=H60,2,IF(E60=I60,1,IF(E60=J60,0,0))))))))</f>
        <v>0</v>
      </c>
      <c r="G60" s="43" t="s">
        <v>2</v>
      </c>
      <c r="H60" s="43" t="s">
        <v>1</v>
      </c>
      <c r="I60" s="43"/>
      <c r="J60" s="52"/>
      <c r="K60" s="25"/>
    </row>
    <row r="61" spans="1:11" x14ac:dyDescent="0.25">
      <c r="A61" s="36" t="s">
        <v>197</v>
      </c>
      <c r="B61" s="36" t="s">
        <v>201</v>
      </c>
      <c r="C61" s="36" t="s">
        <v>205</v>
      </c>
      <c r="D61" s="43" t="s">
        <v>207</v>
      </c>
      <c r="E61" s="27"/>
      <c r="F61" s="33">
        <f>IF(Recommandations!$E61="N/A","N/A",IF(COUNTA(G61:J61)=2,IF(E61=G61,3,0),IF(COUNTA(G61:J61)=3,IF(E61=G61,3,IF(E61=H61,2,IF(E61=I61,0,0))),IF(COUNTA(G61:J61)=4,IF(E61=G61,3,IF(E61=H61,2,IF(E61=I61,1,IF(E61=J61,0,0))))))))</f>
        <v>0</v>
      </c>
      <c r="G61" s="43" t="s">
        <v>2</v>
      </c>
      <c r="H61" s="43" t="s">
        <v>1</v>
      </c>
      <c r="I61" s="43"/>
      <c r="J61" s="52"/>
      <c r="K61" s="25"/>
    </row>
    <row r="62" spans="1:11" ht="15.75" customHeight="1" x14ac:dyDescent="0.25">
      <c r="A62" s="36" t="s">
        <v>198</v>
      </c>
      <c r="B62" s="36" t="s">
        <v>201</v>
      </c>
      <c r="C62" s="36" t="s">
        <v>205</v>
      </c>
      <c r="D62" s="43" t="s">
        <v>208</v>
      </c>
      <c r="E62" s="27"/>
      <c r="F62" s="33">
        <f>IF(Recommandations!$E62="N/A","N/A",IF(COUNTA(G62:J62)=2,IF(E62=G62,3,0),IF(COUNTA(G62:J62)=3,IF(E62=G62,3,IF(E62=H62,2,IF(E62=I62,0,0))),IF(COUNTA(G62:J62)=4,IF(E62=G62,3,IF(E62=H62,2,IF(E62=I62,1,IF(E62=J62,0,0))))))))</f>
        <v>0</v>
      </c>
      <c r="G62" s="43" t="s">
        <v>2</v>
      </c>
      <c r="H62" s="43" t="s">
        <v>1</v>
      </c>
      <c r="I62" s="43"/>
      <c r="J62" s="52"/>
      <c r="K62" s="25"/>
    </row>
    <row r="63" spans="1:11" ht="15.75" customHeight="1" x14ac:dyDescent="0.25">
      <c r="A63" s="36" t="s">
        <v>199</v>
      </c>
      <c r="B63" s="36" t="s">
        <v>201</v>
      </c>
      <c r="C63" s="36" t="s">
        <v>205</v>
      </c>
      <c r="D63" s="43" t="s">
        <v>209</v>
      </c>
      <c r="E63" s="27"/>
      <c r="F63" s="33">
        <f>IF(Recommandations!$E63="N/A","N/A",IF(COUNTA(G63:J63)=2,IF(E63=G63,3,0),IF(COUNTA(G63:J63)=3,IF(E63=G63,3,IF(E63=H63,2,IF(E63=I63,0,0))),IF(COUNTA(G63:J63)=4,IF(E63=G63,3,IF(E63=H63,2,IF(E63=I63,1,IF(E63=J63,0,0))))))))</f>
        <v>0</v>
      </c>
      <c r="G63" s="43" t="s">
        <v>2</v>
      </c>
      <c r="H63" s="43" t="s">
        <v>1</v>
      </c>
      <c r="I63" s="43"/>
      <c r="J63" s="52"/>
      <c r="K63" s="25"/>
    </row>
    <row r="64" spans="1:11" ht="16.5" thickBot="1" x14ac:dyDescent="0.3">
      <c r="A64" s="37" t="s">
        <v>200</v>
      </c>
      <c r="B64" s="37" t="s">
        <v>201</v>
      </c>
      <c r="C64" s="37" t="s">
        <v>205</v>
      </c>
      <c r="D64" s="44" t="s">
        <v>210</v>
      </c>
      <c r="E64" s="30"/>
      <c r="F64" s="34">
        <f>IF(Recommandations!$E64="N/A","N/A",IF(COUNTA(G64:J64)=2,IF(E64=G64,3,0),IF(COUNTA(G64:J64)=3,IF(E64=G64,3,IF(E64=H64,2,IF(E64=I64,0,0))),IF(COUNTA(G64:J64)=4,IF(E64=G64,3,IF(E64=H64,2,IF(E64=I64,1,IF(E64=J64,0,0))))))))</f>
        <v>0</v>
      </c>
      <c r="G64" s="44" t="s">
        <v>2</v>
      </c>
      <c r="H64" s="44" t="s">
        <v>1</v>
      </c>
      <c r="I64" s="44"/>
      <c r="J64" s="55"/>
      <c r="K64" s="25"/>
    </row>
    <row r="65" spans="1:11" x14ac:dyDescent="0.25">
      <c r="A65" s="25"/>
      <c r="B65" s="25"/>
      <c r="C65" s="25"/>
      <c r="D65" s="46"/>
      <c r="E65" s="25"/>
      <c r="F65" s="47"/>
      <c r="G65" s="46"/>
      <c r="H65" s="46"/>
      <c r="I65" s="46"/>
      <c r="J65" s="46"/>
      <c r="K65" s="25"/>
    </row>
    <row r="66" spans="1:11" x14ac:dyDescent="0.25">
      <c r="A66" s="25"/>
      <c r="B66" s="25"/>
      <c r="C66" s="25"/>
      <c r="D66" s="46"/>
      <c r="E66" s="25"/>
      <c r="F66" s="47"/>
      <c r="G66" s="46"/>
      <c r="H66" s="46"/>
      <c r="I66" s="46"/>
      <c r="J66" s="46"/>
      <c r="K66" s="25"/>
    </row>
  </sheetData>
  <phoneticPr fontId="2" type="noConversion"/>
  <dataValidations count="5">
    <dataValidation type="list" allowBlank="1" showInputMessage="1" showErrorMessage="1" sqref="E5 E7 E25 E41 E54 E2 E29" xr:uid="{4EDCB32A-529B-4DDF-B450-159592FA9A45}">
      <formula1>G2:J2</formula1>
    </dataValidation>
    <dataValidation type="list" allowBlank="1" showInputMessage="1" showErrorMessage="1" sqref="E26 E23 E11:E12 E14 E19 E30:E32 E38 E57 E48" xr:uid="{6134F8A3-D83C-4AA7-8E04-F8016F8F21C3}">
      <formula1>G11:I11</formula1>
    </dataValidation>
    <dataValidation type="list" allowBlank="1" showInputMessage="1" showErrorMessage="1" sqref="E55:E56 E6 E8:E10 E15:E18 E24 E27:E28 E13 E20:E22 E58:E64 E33:E37 E39:E40 E42:E47 E49:E53" xr:uid="{D2F03025-1F5D-49E2-8E75-D6ECE8045A3E}">
      <formula1>G6:H6</formula1>
    </dataValidation>
    <dataValidation type="list" allowBlank="1" showInputMessage="1" showErrorMessage="1" sqref="E3" xr:uid="{365465C5-9302-46F7-868D-477D78A617AE}">
      <formula1>$G$3:$J$3</formula1>
    </dataValidation>
    <dataValidation type="list" allowBlank="1" showInputMessage="1" showErrorMessage="1" sqref="E4" xr:uid="{3AD869A5-919F-40A7-92FF-98237CB61DDB}">
      <formula1>$G$4:$J$4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665F-7BD5-4AFF-B3FA-45895BD01586}">
  <dimension ref="A1:B66"/>
  <sheetViews>
    <sheetView zoomScaleNormal="100" workbookViewId="0">
      <selection activeCell="A3" sqref="A3"/>
    </sheetView>
  </sheetViews>
  <sheetFormatPr baseColWidth="10" defaultRowHeight="15" x14ac:dyDescent="0.25"/>
  <cols>
    <col min="1" max="1" width="89.7109375" bestFit="1" customWidth="1"/>
    <col min="2" max="2" width="2" hidden="1" customWidth="1"/>
    <col min="3" max="8" width="12.5703125" bestFit="1" customWidth="1"/>
  </cols>
  <sheetData>
    <row r="1" spans="1:2" ht="15.75" x14ac:dyDescent="0.25">
      <c r="A1" s="74" t="s">
        <v>43</v>
      </c>
      <c r="B1" s="75"/>
    </row>
    <row r="3" spans="1:2" x14ac:dyDescent="0.25">
      <c r="B3" s="29">
        <v>0</v>
      </c>
    </row>
    <row r="4" spans="1:2" x14ac:dyDescent="0.25">
      <c r="A4" s="14" t="s">
        <v>55</v>
      </c>
    </row>
    <row r="5" spans="1:2" x14ac:dyDescent="0.25">
      <c r="A5" s="14" t="s">
        <v>56</v>
      </c>
    </row>
    <row r="6" spans="1:2" x14ac:dyDescent="0.25">
      <c r="A6" s="14" t="s">
        <v>57</v>
      </c>
    </row>
    <row r="7" spans="1:2" x14ac:dyDescent="0.25">
      <c r="A7" s="14" t="s">
        <v>64</v>
      </c>
    </row>
    <row r="8" spans="1:2" x14ac:dyDescent="0.25">
      <c r="A8" s="14" t="s">
        <v>65</v>
      </c>
    </row>
    <row r="9" spans="1:2" x14ac:dyDescent="0.25">
      <c r="A9" s="14" t="s">
        <v>67</v>
      </c>
    </row>
    <row r="10" spans="1:2" x14ac:dyDescent="0.25">
      <c r="A10" s="14" t="s">
        <v>73</v>
      </c>
    </row>
    <row r="11" spans="1:2" x14ac:dyDescent="0.25">
      <c r="A11" s="14" t="s">
        <v>77</v>
      </c>
    </row>
    <row r="12" spans="1:2" x14ac:dyDescent="0.25">
      <c r="A12" s="14" t="s">
        <v>78</v>
      </c>
    </row>
    <row r="13" spans="1:2" x14ac:dyDescent="0.25">
      <c r="A13" s="14" t="s">
        <v>80</v>
      </c>
    </row>
    <row r="14" spans="1:2" x14ac:dyDescent="0.25">
      <c r="A14" s="14" t="s">
        <v>81</v>
      </c>
    </row>
    <row r="15" spans="1:2" x14ac:dyDescent="0.25">
      <c r="A15" s="14" t="s">
        <v>82</v>
      </c>
    </row>
    <row r="16" spans="1:2" x14ac:dyDescent="0.25">
      <c r="A16" s="14" t="s">
        <v>83</v>
      </c>
    </row>
    <row r="17" spans="1:1" x14ac:dyDescent="0.25">
      <c r="A17" s="14" t="s">
        <v>87</v>
      </c>
    </row>
    <row r="18" spans="1:1" x14ac:dyDescent="0.25">
      <c r="A18" s="14" t="s">
        <v>88</v>
      </c>
    </row>
    <row r="19" spans="1:1" x14ac:dyDescent="0.25">
      <c r="A19" s="14" t="s">
        <v>89</v>
      </c>
    </row>
    <row r="20" spans="1:1" x14ac:dyDescent="0.25">
      <c r="A20" s="14" t="s">
        <v>91</v>
      </c>
    </row>
    <row r="21" spans="1:1" x14ac:dyDescent="0.25">
      <c r="A21" s="14" t="s">
        <v>94</v>
      </c>
    </row>
    <row r="22" spans="1:1" x14ac:dyDescent="0.25">
      <c r="A22" s="14" t="s">
        <v>95</v>
      </c>
    </row>
    <row r="23" spans="1:1" x14ac:dyDescent="0.25">
      <c r="A23" s="14" t="s">
        <v>97</v>
      </c>
    </row>
    <row r="24" spans="1:1" x14ac:dyDescent="0.25">
      <c r="A24" s="14" t="s">
        <v>98</v>
      </c>
    </row>
    <row r="25" spans="1:1" x14ac:dyDescent="0.25">
      <c r="A25" s="14" t="s">
        <v>99</v>
      </c>
    </row>
    <row r="26" spans="1:1" x14ac:dyDescent="0.25">
      <c r="A26" s="14" t="s">
        <v>105</v>
      </c>
    </row>
    <row r="27" spans="1:1" x14ac:dyDescent="0.25">
      <c r="A27" s="14" t="s">
        <v>112</v>
      </c>
    </row>
    <row r="28" spans="1:1" x14ac:dyDescent="0.25">
      <c r="A28" s="14" t="s">
        <v>113</v>
      </c>
    </row>
    <row r="29" spans="1:1" x14ac:dyDescent="0.25">
      <c r="A29" s="14" t="s">
        <v>114</v>
      </c>
    </row>
    <row r="30" spans="1:1" x14ac:dyDescent="0.25">
      <c r="A30" s="14" t="s">
        <v>116</v>
      </c>
    </row>
    <row r="31" spans="1:1" x14ac:dyDescent="0.25">
      <c r="A31" s="14" t="s">
        <v>119</v>
      </c>
    </row>
    <row r="32" spans="1:1" x14ac:dyDescent="0.25">
      <c r="A32" s="14" t="s">
        <v>121</v>
      </c>
    </row>
    <row r="33" spans="1:1" x14ac:dyDescent="0.25">
      <c r="A33" s="14" t="s">
        <v>124</v>
      </c>
    </row>
    <row r="34" spans="1:1" x14ac:dyDescent="0.25">
      <c r="A34" s="14" t="s">
        <v>125</v>
      </c>
    </row>
    <row r="35" spans="1:1" x14ac:dyDescent="0.25">
      <c r="A35" s="14" t="s">
        <v>129</v>
      </c>
    </row>
    <row r="36" spans="1:1" x14ac:dyDescent="0.25">
      <c r="A36" s="14" t="s">
        <v>130</v>
      </c>
    </row>
    <row r="37" spans="1:1" x14ac:dyDescent="0.25">
      <c r="A37" s="14" t="s">
        <v>132</v>
      </c>
    </row>
    <row r="38" spans="1:1" x14ac:dyDescent="0.25">
      <c r="A38" s="14" t="s">
        <v>135</v>
      </c>
    </row>
    <row r="39" spans="1:1" x14ac:dyDescent="0.25">
      <c r="A39" s="14" t="s">
        <v>142</v>
      </c>
    </row>
    <row r="40" spans="1:1" x14ac:dyDescent="0.25">
      <c r="A40" s="14" t="s">
        <v>145</v>
      </c>
    </row>
    <row r="41" spans="1:1" x14ac:dyDescent="0.25">
      <c r="A41" s="14" t="s">
        <v>146</v>
      </c>
    </row>
    <row r="42" spans="1:1" x14ac:dyDescent="0.25">
      <c r="A42" s="14" t="s">
        <v>151</v>
      </c>
    </row>
    <row r="43" spans="1:1" x14ac:dyDescent="0.25">
      <c r="A43" s="14" t="s">
        <v>152</v>
      </c>
    </row>
    <row r="44" spans="1:1" x14ac:dyDescent="0.25">
      <c r="A44" s="14" t="s">
        <v>154</v>
      </c>
    </row>
    <row r="45" spans="1:1" x14ac:dyDescent="0.25">
      <c r="A45" s="14" t="s">
        <v>158</v>
      </c>
    </row>
    <row r="46" spans="1:1" x14ac:dyDescent="0.25">
      <c r="A46" s="14" t="s">
        <v>159</v>
      </c>
    </row>
    <row r="47" spans="1:1" x14ac:dyDescent="0.25">
      <c r="A47" s="14" t="s">
        <v>161</v>
      </c>
    </row>
    <row r="48" spans="1:1" x14ac:dyDescent="0.25">
      <c r="A48" s="14" t="s">
        <v>166</v>
      </c>
    </row>
    <row r="49" spans="1:1" x14ac:dyDescent="0.25">
      <c r="A49" s="14" t="s">
        <v>167</v>
      </c>
    </row>
    <row r="50" spans="1:1" x14ac:dyDescent="0.25">
      <c r="A50" s="14" t="s">
        <v>169</v>
      </c>
    </row>
    <row r="51" spans="1:1" x14ac:dyDescent="0.25">
      <c r="A51" s="14" t="s">
        <v>175</v>
      </c>
    </row>
    <row r="52" spans="1:1" x14ac:dyDescent="0.25">
      <c r="A52" s="14" t="s">
        <v>176</v>
      </c>
    </row>
    <row r="53" spans="1:1" x14ac:dyDescent="0.25">
      <c r="A53" s="14" t="s">
        <v>178</v>
      </c>
    </row>
    <row r="54" spans="1:1" x14ac:dyDescent="0.25">
      <c r="A54" s="14" t="s">
        <v>183</v>
      </c>
    </row>
    <row r="55" spans="1:1" x14ac:dyDescent="0.25">
      <c r="A55" s="14" t="s">
        <v>188</v>
      </c>
    </row>
    <row r="56" spans="1:1" x14ac:dyDescent="0.25">
      <c r="A56" s="14" t="s">
        <v>191</v>
      </c>
    </row>
    <row r="57" spans="1:1" x14ac:dyDescent="0.25">
      <c r="A57" s="14" t="s">
        <v>192</v>
      </c>
    </row>
    <row r="58" spans="1:1" x14ac:dyDescent="0.25">
      <c r="A58" s="14" t="s">
        <v>202</v>
      </c>
    </row>
    <row r="59" spans="1:1" x14ac:dyDescent="0.25">
      <c r="A59" s="14" t="s">
        <v>204</v>
      </c>
    </row>
    <row r="60" spans="1:1" x14ac:dyDescent="0.25">
      <c r="A60" s="14" t="s">
        <v>206</v>
      </c>
    </row>
    <row r="61" spans="1:1" x14ac:dyDescent="0.25">
      <c r="A61" s="14" t="s">
        <v>207</v>
      </c>
    </row>
    <row r="62" spans="1:1" x14ac:dyDescent="0.25">
      <c r="A62" s="14" t="s">
        <v>208</v>
      </c>
    </row>
    <row r="63" spans="1:1" x14ac:dyDescent="0.25">
      <c r="A63" s="14" t="s">
        <v>209</v>
      </c>
    </row>
    <row r="64" spans="1:1" x14ac:dyDescent="0.25">
      <c r="A64" s="14" t="s">
        <v>210</v>
      </c>
    </row>
    <row r="65" spans="1:1" x14ac:dyDescent="0.25">
      <c r="A65" s="14" t="s">
        <v>228</v>
      </c>
    </row>
    <row r="66" spans="1:1" x14ac:dyDescent="0.25">
      <c r="A66" s="14" t="s">
        <v>227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B14B-3B49-4D40-BD8F-C5FC0E1BBDC1}">
  <dimension ref="A1:B1"/>
  <sheetViews>
    <sheetView workbookViewId="0">
      <selection activeCell="E36" sqref="E36"/>
    </sheetView>
  </sheetViews>
  <sheetFormatPr baseColWidth="10" defaultRowHeight="15" x14ac:dyDescent="0.25"/>
  <cols>
    <col min="1" max="1" width="57.5703125" bestFit="1" customWidth="1"/>
    <col min="2" max="2" width="2" hidden="1" customWidth="1"/>
    <col min="3" max="3" width="14.85546875" bestFit="1" customWidth="1"/>
  </cols>
  <sheetData>
    <row r="1" spans="1:2" ht="15.75" x14ac:dyDescent="0.25">
      <c r="A1" s="74" t="s">
        <v>44</v>
      </c>
      <c r="B1" s="75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FEFA-603C-4DC8-8D92-581B51D80713}">
  <dimension ref="A1:B1"/>
  <sheetViews>
    <sheetView workbookViewId="0">
      <selection sqref="A1:B1"/>
    </sheetView>
  </sheetViews>
  <sheetFormatPr baseColWidth="10" defaultRowHeight="15" x14ac:dyDescent="0.25"/>
  <cols>
    <col min="1" max="1" width="83.28515625" bestFit="1" customWidth="1"/>
    <col min="2" max="2" width="2" hidden="1" customWidth="1"/>
  </cols>
  <sheetData>
    <row r="1" spans="1:2" ht="15.75" x14ac:dyDescent="0.25">
      <c r="A1" s="74" t="s">
        <v>45</v>
      </c>
      <c r="B1" s="75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CB50-C3FB-440B-BC9F-13F5441B4839}">
  <dimension ref="A1:B1"/>
  <sheetViews>
    <sheetView workbookViewId="0">
      <selection sqref="A1:B1"/>
    </sheetView>
  </sheetViews>
  <sheetFormatPr baseColWidth="10" defaultRowHeight="15" x14ac:dyDescent="0.25"/>
  <cols>
    <col min="1" max="1" width="84.7109375" bestFit="1" customWidth="1"/>
    <col min="2" max="2" width="2" hidden="1" customWidth="1"/>
    <col min="3" max="8" width="12.5703125" bestFit="1" customWidth="1"/>
  </cols>
  <sheetData>
    <row r="1" spans="1:2" ht="15.75" x14ac:dyDescent="0.25">
      <c r="A1" s="74" t="s">
        <v>47</v>
      </c>
      <c r="B1" s="75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1218-B9FA-45D9-A977-B9526855725E}">
  <dimension ref="A1:B66"/>
  <sheetViews>
    <sheetView workbookViewId="0">
      <selection activeCell="D17" sqref="D17"/>
    </sheetView>
  </sheetViews>
  <sheetFormatPr baseColWidth="10" defaultRowHeight="15" x14ac:dyDescent="0.25"/>
  <cols>
    <col min="1" max="1" width="89.7109375" bestFit="1" customWidth="1"/>
    <col min="2" max="2" width="2" hidden="1" customWidth="1"/>
    <col min="3" max="8" width="12.5703125" bestFit="1" customWidth="1"/>
  </cols>
  <sheetData>
    <row r="1" spans="1:2" ht="15.75" x14ac:dyDescent="0.25">
      <c r="A1" s="74" t="s">
        <v>48</v>
      </c>
      <c r="B1" s="75"/>
    </row>
    <row r="3" spans="1:2" x14ac:dyDescent="0.25">
      <c r="B3" s="29">
        <v>0</v>
      </c>
    </row>
    <row r="4" spans="1:2" x14ac:dyDescent="0.25">
      <c r="A4" s="14" t="s">
        <v>55</v>
      </c>
    </row>
    <row r="5" spans="1:2" x14ac:dyDescent="0.25">
      <c r="A5" s="14" t="s">
        <v>56</v>
      </c>
    </row>
    <row r="6" spans="1:2" x14ac:dyDescent="0.25">
      <c r="A6" s="14" t="s">
        <v>57</v>
      </c>
    </row>
    <row r="7" spans="1:2" x14ac:dyDescent="0.25">
      <c r="A7" s="14" t="s">
        <v>64</v>
      </c>
    </row>
    <row r="8" spans="1:2" x14ac:dyDescent="0.25">
      <c r="A8" s="14" t="s">
        <v>65</v>
      </c>
    </row>
    <row r="9" spans="1:2" x14ac:dyDescent="0.25">
      <c r="A9" s="14" t="s">
        <v>67</v>
      </c>
    </row>
    <row r="10" spans="1:2" x14ac:dyDescent="0.25">
      <c r="A10" s="14" t="s">
        <v>73</v>
      </c>
    </row>
    <row r="11" spans="1:2" x14ac:dyDescent="0.25">
      <c r="A11" s="14" t="s">
        <v>77</v>
      </c>
    </row>
    <row r="12" spans="1:2" x14ac:dyDescent="0.25">
      <c r="A12" s="14" t="s">
        <v>78</v>
      </c>
    </row>
    <row r="13" spans="1:2" x14ac:dyDescent="0.25">
      <c r="A13" s="14" t="s">
        <v>80</v>
      </c>
    </row>
    <row r="14" spans="1:2" x14ac:dyDescent="0.25">
      <c r="A14" s="14" t="s">
        <v>81</v>
      </c>
    </row>
    <row r="15" spans="1:2" x14ac:dyDescent="0.25">
      <c r="A15" s="14" t="s">
        <v>82</v>
      </c>
    </row>
    <row r="16" spans="1:2" x14ac:dyDescent="0.25">
      <c r="A16" s="14" t="s">
        <v>83</v>
      </c>
    </row>
    <row r="17" spans="1:1" x14ac:dyDescent="0.25">
      <c r="A17" s="14" t="s">
        <v>87</v>
      </c>
    </row>
    <row r="18" spans="1:1" x14ac:dyDescent="0.25">
      <c r="A18" s="14" t="s">
        <v>88</v>
      </c>
    </row>
    <row r="19" spans="1:1" x14ac:dyDescent="0.25">
      <c r="A19" s="14" t="s">
        <v>89</v>
      </c>
    </row>
    <row r="20" spans="1:1" x14ac:dyDescent="0.25">
      <c r="A20" s="14" t="s">
        <v>91</v>
      </c>
    </row>
    <row r="21" spans="1:1" x14ac:dyDescent="0.25">
      <c r="A21" s="14" t="s">
        <v>94</v>
      </c>
    </row>
    <row r="22" spans="1:1" x14ac:dyDescent="0.25">
      <c r="A22" s="14" t="s">
        <v>95</v>
      </c>
    </row>
    <row r="23" spans="1:1" x14ac:dyDescent="0.25">
      <c r="A23" s="14" t="s">
        <v>97</v>
      </c>
    </row>
    <row r="24" spans="1:1" x14ac:dyDescent="0.25">
      <c r="A24" s="14" t="s">
        <v>98</v>
      </c>
    </row>
    <row r="25" spans="1:1" x14ac:dyDescent="0.25">
      <c r="A25" s="14" t="s">
        <v>99</v>
      </c>
    </row>
    <row r="26" spans="1:1" x14ac:dyDescent="0.25">
      <c r="A26" s="14" t="s">
        <v>105</v>
      </c>
    </row>
    <row r="27" spans="1:1" x14ac:dyDescent="0.25">
      <c r="A27" s="14" t="s">
        <v>112</v>
      </c>
    </row>
    <row r="28" spans="1:1" x14ac:dyDescent="0.25">
      <c r="A28" s="14" t="s">
        <v>113</v>
      </c>
    </row>
    <row r="29" spans="1:1" x14ac:dyDescent="0.25">
      <c r="A29" s="14" t="s">
        <v>114</v>
      </c>
    </row>
    <row r="30" spans="1:1" x14ac:dyDescent="0.25">
      <c r="A30" s="14" t="s">
        <v>116</v>
      </c>
    </row>
    <row r="31" spans="1:1" x14ac:dyDescent="0.25">
      <c r="A31" s="14" t="s">
        <v>119</v>
      </c>
    </row>
    <row r="32" spans="1:1" x14ac:dyDescent="0.25">
      <c r="A32" s="14" t="s">
        <v>121</v>
      </c>
    </row>
    <row r="33" spans="1:1" x14ac:dyDescent="0.25">
      <c r="A33" s="14" t="s">
        <v>124</v>
      </c>
    </row>
    <row r="34" spans="1:1" x14ac:dyDescent="0.25">
      <c r="A34" s="14" t="s">
        <v>125</v>
      </c>
    </row>
    <row r="35" spans="1:1" x14ac:dyDescent="0.25">
      <c r="A35" s="14" t="s">
        <v>129</v>
      </c>
    </row>
    <row r="36" spans="1:1" x14ac:dyDescent="0.25">
      <c r="A36" s="14" t="s">
        <v>130</v>
      </c>
    </row>
    <row r="37" spans="1:1" x14ac:dyDescent="0.25">
      <c r="A37" s="14" t="s">
        <v>132</v>
      </c>
    </row>
    <row r="38" spans="1:1" x14ac:dyDescent="0.25">
      <c r="A38" s="14" t="s">
        <v>135</v>
      </c>
    </row>
    <row r="39" spans="1:1" x14ac:dyDescent="0.25">
      <c r="A39" s="14" t="s">
        <v>142</v>
      </c>
    </row>
    <row r="40" spans="1:1" x14ac:dyDescent="0.25">
      <c r="A40" s="14" t="s">
        <v>145</v>
      </c>
    </row>
    <row r="41" spans="1:1" x14ac:dyDescent="0.25">
      <c r="A41" s="14" t="s">
        <v>146</v>
      </c>
    </row>
    <row r="42" spans="1:1" x14ac:dyDescent="0.25">
      <c r="A42" s="14" t="s">
        <v>151</v>
      </c>
    </row>
    <row r="43" spans="1:1" x14ac:dyDescent="0.25">
      <c r="A43" s="14" t="s">
        <v>152</v>
      </c>
    </row>
    <row r="44" spans="1:1" x14ac:dyDescent="0.25">
      <c r="A44" s="14" t="s">
        <v>154</v>
      </c>
    </row>
    <row r="45" spans="1:1" x14ac:dyDescent="0.25">
      <c r="A45" s="14" t="s">
        <v>158</v>
      </c>
    </row>
    <row r="46" spans="1:1" x14ac:dyDescent="0.25">
      <c r="A46" s="14" t="s">
        <v>159</v>
      </c>
    </row>
    <row r="47" spans="1:1" x14ac:dyDescent="0.25">
      <c r="A47" s="14" t="s">
        <v>161</v>
      </c>
    </row>
    <row r="48" spans="1:1" x14ac:dyDescent="0.25">
      <c r="A48" s="14" t="s">
        <v>166</v>
      </c>
    </row>
    <row r="49" spans="1:1" x14ac:dyDescent="0.25">
      <c r="A49" s="14" t="s">
        <v>167</v>
      </c>
    </row>
    <row r="50" spans="1:1" x14ac:dyDescent="0.25">
      <c r="A50" s="14" t="s">
        <v>169</v>
      </c>
    </row>
    <row r="51" spans="1:1" x14ac:dyDescent="0.25">
      <c r="A51" s="14" t="s">
        <v>175</v>
      </c>
    </row>
    <row r="52" spans="1:1" x14ac:dyDescent="0.25">
      <c r="A52" s="14" t="s">
        <v>176</v>
      </c>
    </row>
    <row r="53" spans="1:1" x14ac:dyDescent="0.25">
      <c r="A53" s="14" t="s">
        <v>178</v>
      </c>
    </row>
    <row r="54" spans="1:1" x14ac:dyDescent="0.25">
      <c r="A54" s="14" t="s">
        <v>183</v>
      </c>
    </row>
    <row r="55" spans="1:1" x14ac:dyDescent="0.25">
      <c r="A55" s="14" t="s">
        <v>188</v>
      </c>
    </row>
    <row r="56" spans="1:1" x14ac:dyDescent="0.25">
      <c r="A56" s="14" t="s">
        <v>191</v>
      </c>
    </row>
    <row r="57" spans="1:1" x14ac:dyDescent="0.25">
      <c r="A57" s="14" t="s">
        <v>192</v>
      </c>
    </row>
    <row r="58" spans="1:1" x14ac:dyDescent="0.25">
      <c r="A58" s="14" t="s">
        <v>202</v>
      </c>
    </row>
    <row r="59" spans="1:1" x14ac:dyDescent="0.25">
      <c r="A59" s="14" t="s">
        <v>204</v>
      </c>
    </row>
    <row r="60" spans="1:1" x14ac:dyDescent="0.25">
      <c r="A60" s="14" t="s">
        <v>206</v>
      </c>
    </row>
    <row r="61" spans="1:1" x14ac:dyDescent="0.25">
      <c r="A61" s="14" t="s">
        <v>207</v>
      </c>
    </row>
    <row r="62" spans="1:1" x14ac:dyDescent="0.25">
      <c r="A62" s="14" t="s">
        <v>208</v>
      </c>
    </row>
    <row r="63" spans="1:1" x14ac:dyDescent="0.25">
      <c r="A63" s="14" t="s">
        <v>209</v>
      </c>
    </row>
    <row r="64" spans="1:1" x14ac:dyDescent="0.25">
      <c r="A64" s="14" t="s">
        <v>210</v>
      </c>
    </row>
    <row r="65" spans="1:1" x14ac:dyDescent="0.25">
      <c r="A65" s="14" t="s">
        <v>228</v>
      </c>
    </row>
    <row r="66" spans="1:1" x14ac:dyDescent="0.25">
      <c r="A66" s="14" t="s">
        <v>227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KPI</vt:lpstr>
      <vt:lpstr>Recommandations</vt:lpstr>
      <vt:lpstr>Recommandations Score 0</vt:lpstr>
      <vt:lpstr>Recommandations Score 1</vt:lpstr>
      <vt:lpstr>Recommandations Score 2</vt:lpstr>
      <vt:lpstr>Recommandations Score 3</vt:lpstr>
      <vt:lpstr>Recommandations N-A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pierremarie.quantin@mymoneybank.com</dc:creator>
  <cp:lastModifiedBy>QUANTIN, Pierre-Marie (My Money Bank, consultant)</cp:lastModifiedBy>
  <dcterms:created xsi:type="dcterms:W3CDTF">2019-10-31T08:24:24Z</dcterms:created>
  <dcterms:modified xsi:type="dcterms:W3CDTF">2020-04-24T07:18:56Z</dcterms:modified>
</cp:coreProperties>
</file>