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500000029\OneDrive - MY MONEY GROUP\Documents\MMB\Audit\"/>
    </mc:Choice>
  </mc:AlternateContent>
  <xr:revisionPtr revIDLastSave="0" documentId="13_ncr:1_{047920AC-649B-4012-8BF5-A94FB7D1DE8B}" xr6:coauthVersionLast="44" xr6:coauthVersionMax="45" xr10:uidLastSave="{00000000-0000-0000-0000-000000000000}"/>
  <bookViews>
    <workbookView xWindow="28680" yWindow="2355" windowWidth="29040" windowHeight="15840" tabRatio="737" activeTab="1" xr2:uid="{D1614BB4-C263-40A7-A389-D7974DCEE4F2}"/>
  </bookViews>
  <sheets>
    <sheet name="KPI" sheetId="5" r:id="rId1"/>
    <sheet name="Recommandations" sheetId="1" r:id="rId2"/>
    <sheet name="Recommandations Score 0" sheetId="6" r:id="rId3"/>
    <sheet name="Recommandations Score 1" sheetId="7" r:id="rId4"/>
    <sheet name="Recommandations Score 2" sheetId="8" r:id="rId5"/>
    <sheet name="Recommandations Score 3" sheetId="9" r:id="rId6"/>
    <sheet name="Recommandations N-A" sheetId="10" r:id="rId7"/>
  </sheets>
  <definedNames>
    <definedName name="_xlnm._FilterDatabase" localSheetId="1" hidden="1">Recommandations!$A$1:$E$47</definedName>
  </definedNames>
  <calcPr calcId="19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5" l="1"/>
  <c r="B11" i="5"/>
  <c r="B12" i="5"/>
  <c r="B13" i="5"/>
  <c r="B14" i="5"/>
  <c r="B15" i="5"/>
  <c r="B16" i="5"/>
  <c r="B17" i="5"/>
  <c r="B18" i="5"/>
  <c r="B19" i="5"/>
  <c r="B20" i="5"/>
  <c r="B21" i="5"/>
  <c r="B9" i="5"/>
  <c r="F47" i="1" l="1"/>
  <c r="F46" i="1"/>
  <c r="F45" i="1"/>
  <c r="C19" i="5" s="1"/>
  <c r="F44" i="1"/>
  <c r="F43" i="1"/>
  <c r="F42" i="1"/>
  <c r="F37" i="1"/>
  <c r="F34" i="1"/>
  <c r="F33" i="1"/>
  <c r="F32" i="1"/>
  <c r="F31" i="1"/>
  <c r="F30" i="1"/>
  <c r="F29" i="1"/>
  <c r="F28" i="1"/>
  <c r="F53" i="5" l="1"/>
  <c r="B53" i="5"/>
  <c r="D18" i="5"/>
  <c r="E53" i="5"/>
  <c r="C53" i="5"/>
  <c r="D53" i="5"/>
  <c r="C56" i="5"/>
  <c r="D56" i="5"/>
  <c r="E56" i="5"/>
  <c r="F56" i="5"/>
  <c r="B56" i="5"/>
  <c r="D21" i="5"/>
  <c r="C18" i="5"/>
  <c r="E18" i="5" s="1"/>
  <c r="C21" i="5"/>
  <c r="B55" i="5"/>
  <c r="D55" i="5"/>
  <c r="C55" i="5"/>
  <c r="E55" i="5"/>
  <c r="F55" i="5"/>
  <c r="E54" i="5"/>
  <c r="C54" i="5"/>
  <c r="D54" i="5"/>
  <c r="F54" i="5"/>
  <c r="B54" i="5"/>
  <c r="D19" i="5"/>
  <c r="E19" i="5" s="1"/>
  <c r="D20" i="5"/>
  <c r="C20" i="5"/>
  <c r="F3" i="1"/>
  <c r="F4" i="1"/>
  <c r="C11" i="5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5" i="1"/>
  <c r="F36" i="1"/>
  <c r="F38" i="1"/>
  <c r="F39" i="1"/>
  <c r="F40" i="1"/>
  <c r="F41" i="1"/>
  <c r="F2" i="1"/>
  <c r="E21" i="5" l="1"/>
  <c r="C49" i="5"/>
  <c r="D49" i="5"/>
  <c r="B49" i="5"/>
  <c r="C14" i="5"/>
  <c r="D52" i="5"/>
  <c r="C52" i="5"/>
  <c r="E52" i="5"/>
  <c r="F52" i="5"/>
  <c r="B52" i="5"/>
  <c r="D17" i="5"/>
  <c r="C17" i="5"/>
  <c r="E17" i="5" s="1"/>
  <c r="D51" i="5"/>
  <c r="E51" i="5"/>
  <c r="B51" i="5"/>
  <c r="F51" i="5"/>
  <c r="C51" i="5"/>
  <c r="D16" i="5"/>
  <c r="C16" i="5"/>
  <c r="C15" i="5"/>
  <c r="F49" i="5"/>
  <c r="D14" i="5"/>
  <c r="E49" i="5"/>
  <c r="G56" i="5"/>
  <c r="B74" i="5" s="1"/>
  <c r="G53" i="5"/>
  <c r="B71" i="5" s="1"/>
  <c r="G55" i="5"/>
  <c r="B73" i="5" s="1"/>
  <c r="G54" i="5"/>
  <c r="B72" i="5" s="1"/>
  <c r="F50" i="5"/>
  <c r="C50" i="5"/>
  <c r="D50" i="5"/>
  <c r="B50" i="5"/>
  <c r="D15" i="5"/>
  <c r="E50" i="5"/>
  <c r="D48" i="5"/>
  <c r="E48" i="5"/>
  <c r="B48" i="5"/>
  <c r="D13" i="5"/>
  <c r="F48" i="5"/>
  <c r="C48" i="5"/>
  <c r="C13" i="5"/>
  <c r="F44" i="5"/>
  <c r="B44" i="5"/>
  <c r="D9" i="5"/>
  <c r="C44" i="5"/>
  <c r="D44" i="5"/>
  <c r="E44" i="5"/>
  <c r="C9" i="5"/>
  <c r="E46" i="5"/>
  <c r="B46" i="5"/>
  <c r="C46" i="5"/>
  <c r="D11" i="5"/>
  <c r="E11" i="5" s="1"/>
  <c r="D46" i="5"/>
  <c r="F46" i="5"/>
  <c r="C45" i="5"/>
  <c r="D10" i="5"/>
  <c r="E45" i="5"/>
  <c r="F45" i="5"/>
  <c r="B45" i="5"/>
  <c r="D45" i="5"/>
  <c r="C10" i="5"/>
  <c r="C29" i="5"/>
  <c r="C47" i="5"/>
  <c r="C28" i="5"/>
  <c r="D47" i="5"/>
  <c r="C27" i="5"/>
  <c r="B47" i="5"/>
  <c r="E47" i="5"/>
  <c r="C26" i="5"/>
  <c r="F47" i="5"/>
  <c r="D12" i="5"/>
  <c r="C30" i="5"/>
  <c r="C12" i="5"/>
  <c r="E20" i="5"/>
  <c r="E16" i="5" l="1"/>
  <c r="G49" i="5"/>
  <c r="B67" i="5" s="1"/>
  <c r="E14" i="5"/>
  <c r="G52" i="5"/>
  <c r="B70" i="5" s="1"/>
  <c r="E15" i="5"/>
  <c r="G50" i="5"/>
  <c r="B68" i="5" s="1"/>
  <c r="G51" i="5"/>
  <c r="B69" i="5" s="1"/>
  <c r="E13" i="5"/>
  <c r="C57" i="5"/>
  <c r="G48" i="5"/>
  <c r="B66" i="5" s="1"/>
  <c r="G44" i="5"/>
  <c r="B62" i="5" s="1"/>
  <c r="E9" i="5"/>
  <c r="F57" i="5"/>
  <c r="B57" i="5"/>
  <c r="E57" i="5"/>
  <c r="D57" i="5"/>
  <c r="G46" i="5"/>
  <c r="B64" i="5" s="1"/>
  <c r="G45" i="5"/>
  <c r="B63" i="5" s="1"/>
  <c r="E12" i="5"/>
  <c r="E10" i="5"/>
  <c r="E22" i="5"/>
  <c r="C31" i="5"/>
  <c r="B30" i="5" s="1"/>
  <c r="G47" i="5"/>
  <c r="B27" i="5" l="1"/>
  <c r="B65" i="5"/>
  <c r="G57" i="5"/>
  <c r="B26" i="5"/>
  <c r="B29" i="5"/>
  <c r="B28" i="5"/>
</calcChain>
</file>

<file path=xl/sharedStrings.xml><?xml version="1.0" encoding="utf-8"?>
<sst xmlns="http://schemas.openxmlformats.org/spreadsheetml/2006/main" count="492" uniqueCount="217">
  <si>
    <t>Thèmes</t>
  </si>
  <si>
    <t>Non</t>
  </si>
  <si>
    <t>Oui</t>
  </si>
  <si>
    <t>Réponse</t>
  </si>
  <si>
    <t>Score</t>
  </si>
  <si>
    <t>Nombre de contrôle</t>
  </si>
  <si>
    <t>Total</t>
  </si>
  <si>
    <t>Score maximum</t>
  </si>
  <si>
    <t>% de conformité</t>
  </si>
  <si>
    <t>Niveau de conformité par thématique</t>
  </si>
  <si>
    <t>R1</t>
  </si>
  <si>
    <t>Intégrer le nomadisme dans la PSSI de l'entité</t>
  </si>
  <si>
    <t>PSSI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</si>
  <si>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</si>
  <si>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</si>
  <si>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</si>
  <si>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</si>
  <si>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</si>
  <si>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</si>
  <si>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</si>
  <si>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</si>
  <si>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</si>
  <si>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</si>
  <si>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</si>
  <si>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</si>
  <si>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</si>
  <si>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</si>
  <si>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</si>
  <si>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</si>
  <si>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</si>
  <si>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</si>
  <si>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</si>
  <si>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</si>
  <si>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</si>
  <si>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</si>
  <si>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</si>
  <si>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</si>
  <si>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</si>
  <si>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</si>
  <si>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</si>
  <si>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</si>
  <si>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</si>
  <si>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</si>
  <si>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</si>
  <si>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</si>
  <si>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</si>
  <si>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</si>
  <si>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</si>
  <si>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</si>
  <si>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</si>
  <si>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</si>
  <si>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</si>
  <si>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Architecture</t>
  </si>
  <si>
    <t>Inventaire</t>
  </si>
  <si>
    <t>Réaliser l'inventaire des activités des utilisateurs compatibles avec le nomadisme</t>
  </si>
  <si>
    <t>Maîtriser la gestion des utilisateurs nomades</t>
  </si>
  <si>
    <t>L'inventaire est complet</t>
  </si>
  <si>
    <t>L'inventaire n'est pas commencé</t>
  </si>
  <si>
    <t>Thèmes guide nomadisme</t>
  </si>
  <si>
    <t>Recommandation ANSSI</t>
  </si>
  <si>
    <t>Des procédures sont mises en places</t>
  </si>
  <si>
    <t>Des procédures sont mises en place et mises à jour régulièrement</t>
  </si>
  <si>
    <t>Des procédures sont en cours de formalisation</t>
  </si>
  <si>
    <t>Aucune procédure</t>
  </si>
  <si>
    <t>Sensibilisation</t>
  </si>
  <si>
    <t>Sensibiliser et former les utilisateurs nomades</t>
  </si>
  <si>
    <t>Les utilisateurs sont formés régulièrement à la sécurité</t>
  </si>
  <si>
    <t>Les utilisateurs sont formés une fois par an à la sécurité</t>
  </si>
  <si>
    <t>Les utilisateurs ont été formés une fois à la sécurité</t>
  </si>
  <si>
    <t>Les utilisateurs n'ont jamais été formés à la sécurité</t>
  </si>
  <si>
    <t>Equipement d'accès</t>
  </si>
  <si>
    <t>Dédier l'équipement d'accès à un utilisateur nomade identifié</t>
  </si>
  <si>
    <t>Sécuriser la mise en place de postes nomades partagés</t>
  </si>
  <si>
    <t>Risque</t>
  </si>
  <si>
    <t>Le poste nomade partagé entre les utilisateurs est cloisonné</t>
  </si>
  <si>
    <t>Le poste nomade partagé entre les utilisateurs n'est pas cloisonné</t>
  </si>
  <si>
    <t>Maîtriser l'équipement d'accès de l'utilisateur nomade</t>
  </si>
  <si>
    <t>Seuls les équipements d’accès gérés et configurés par l'entreprise sont utilisés en télétravail</t>
  </si>
  <si>
    <t>Des équipements personnels sont utilisés en télétravail</t>
  </si>
  <si>
    <t>L'inventaire n'est pas complet</t>
  </si>
  <si>
    <t>Mettre en œuvre des moyens de protection physique de l'équipement d'accès nomade</t>
  </si>
  <si>
    <t>Les ordinateurs disposent d'un moyen de protection physique</t>
  </si>
  <si>
    <t>Les ordinateurs disposent d'aucun moyen de protection physique</t>
  </si>
  <si>
    <t>Maîtriser l'intégrité de la séquence de démarrage de l'équipement d'accès nomade</t>
  </si>
  <si>
    <t>Mettre en œuvre une solution de chiffrement de disque sur les équipements d'accès nomade</t>
  </si>
  <si>
    <t>Maîtriser la connexion de supports amovibles sur l'équipement d'accès nomade</t>
  </si>
  <si>
    <t>Interdire à l'utilisateur le débrayage ou la modification des moyens de connexion au SI nomadisme</t>
  </si>
  <si>
    <t>Réduire la surface d'attaque sur le système d'exploitation de l'équipement d'accès nomade</t>
  </si>
  <si>
    <t>L'ordinateur a été masterisé avec que des logiciels nécessaires et les technologies non-utilisées sont désactivées</t>
  </si>
  <si>
    <t>L'ordinateur a été masterisé et les technologies non utilisées sont désactivées</t>
  </si>
  <si>
    <t>L'ordinateur a été masterisé et/ou les technologies non utilisées sont activées</t>
  </si>
  <si>
    <t>L'ordinateur n'a pas été masterisé et/ou les technologies non utilisées sont activées</t>
  </si>
  <si>
    <t>Mettre en œuvre un durcissement système de l'équipement d'accès nomade</t>
  </si>
  <si>
    <t>Un durcissement système de l'équipement n'est pas présent</t>
  </si>
  <si>
    <t>Activer des mécanismes de mise en quarantaine et de remédiation pour les équipements nomades non conformes aux mises à jour de sécurité</t>
  </si>
  <si>
    <t>Réduire la durée d'inactivité avant verrouillage automatique de la session utilisateur</t>
  </si>
  <si>
    <t>la durée du verouillage des postes est &lt; 5 min</t>
  </si>
  <si>
    <t>la durée du verouillage des postes est &lt; 15 min</t>
  </si>
  <si>
    <t>la durée du verouillage des postes est &lt;30 min</t>
  </si>
  <si>
    <t>la durée du verouillage des postes est &lt;60 min ou jamais</t>
  </si>
  <si>
    <t>Canal d'interconnexion</t>
  </si>
  <si>
    <t>Mettre en œuvre un tunnel VPN IPsec à l'état de l'art pour le canal d'interconnexion nomade</t>
  </si>
  <si>
    <t>R16 bis</t>
  </si>
  <si>
    <t>Conforme aux bonnes pratiques IPSec de l'ANSSI</t>
  </si>
  <si>
    <t>Non conforme aux bonnes pratiques IPSec de l'ANSSI</t>
  </si>
  <si>
    <t>Mettre en œuvre un tunnel VPN TLS à l'état de l'art pour le canal d'interconnexion nomade</t>
  </si>
  <si>
    <t>Conforme aux bonnes pratiques TLS de l'ANSSI</t>
  </si>
  <si>
    <t>Non conforme aux bonnes pratiques TLS de l'ANSSI</t>
  </si>
  <si>
    <t>Activer le pare-feu local sur l'équipement d'accès nomade</t>
  </si>
  <si>
    <t>Bloquer le split-tunneling sur l'équipement d'accès nomade et n'autoriser que les flux nécessaires pour monter le tunnel VPN</t>
  </si>
  <si>
    <t>Bloquer les flux DNS vers Internet et configurer directement les adresses IP publiques des concentrateurs VPN sur le client</t>
  </si>
  <si>
    <t>Sécuriser et maîtriser les flux DNS pour la résolution du nom du concentrateur VPN</t>
  </si>
  <si>
    <t>R19 bis</t>
  </si>
  <si>
    <t>Mettre en place un concentrateur VPN interne et forcer l'établissement du tunnel VPN quel que soit l'environnement de l'utilisateur</t>
  </si>
  <si>
    <t>R20 bis</t>
  </si>
  <si>
    <t>Mettre en place un mécanisme de détection de l'environnement de l'utilisateur nomade</t>
  </si>
  <si>
    <t>N/A</t>
  </si>
  <si>
    <t>Un durcissement système de l'équipement est en cours</t>
  </si>
  <si>
    <t>Des mesures permettant de bloquer temporairement toutes les connexions des équipements non conformes sont présentes</t>
  </si>
  <si>
    <t>Des mesures permettant de bloquer temporairement toutes les connexions des équipements non conformes  sont en cours d'implémentation</t>
  </si>
  <si>
    <t>Des mesures permettant de bloquer temporairement toutes les connexions des équipements non conformes ne sont pas présentes</t>
  </si>
  <si>
    <t>Un mécanisme de détection de posture est présent</t>
  </si>
  <si>
    <t>Un mécanisme de détection de posture est en cours d'implémentation</t>
  </si>
  <si>
    <t>Un mécanisme de détection de posture n'est pas présent</t>
  </si>
  <si>
    <t>Authentifications</t>
  </si>
  <si>
    <t>Authentifier l'utilisateur et l'équipement d'accès dans le processus de connexion au SI nomadisme</t>
  </si>
  <si>
    <t>L'utilisateur ne s'authentifie pas</t>
  </si>
  <si>
    <t>L'utilisateur s'authentifie sur le VPN et sur le SI</t>
  </si>
  <si>
    <t>L'utilisateur s'authentifie sur le VPN ou le SI</t>
  </si>
  <si>
    <t>Mettre en place une authentification double facteur de l'utilisateur nomade</t>
  </si>
  <si>
    <t>Configurer strictement l'autorité de certification légitime sur les équipements de nomadisme</t>
  </si>
  <si>
    <t>Vérifier la validité des certificats client et concentrateur VPN par le mécanisme d'agrafage OCSP</t>
  </si>
  <si>
    <t>R25 bis</t>
  </si>
  <si>
    <t>R5 bis</t>
  </si>
  <si>
    <t>Vérifier la validité des certificats concentrateurs VPN par l'ouverture d'un flux direct sur le poste client ou par une mesure organisationnelle</t>
  </si>
  <si>
    <t>Passerelle d'interconnexion</t>
  </si>
  <si>
    <t>Mettre en place des équipements physiquement dédiés au SI nomadisme dans la DMZ entrante</t>
  </si>
  <si>
    <t>R26 bis</t>
  </si>
  <si>
    <t>Mettre en place un cloisonnement logique pour le SI nomadisme dans la DMZ entrante</t>
  </si>
  <si>
    <t>Interdire tous les flux de communication directs entre les équipements d'accès nomades</t>
  </si>
  <si>
    <t>Ne pas exposer d'applications métiers du SI nomadisme directement sur Internet</t>
  </si>
  <si>
    <t>Aucune application métier est directement accessible depuis Internet</t>
  </si>
  <si>
    <t>Quelques applications métiers sont exposées directement sur Internet</t>
  </si>
  <si>
    <t>La majorité des applications métiers sont exposées sur Internet</t>
  </si>
  <si>
    <t>Toutes les applications métiers sont exposées depuis Internet</t>
  </si>
  <si>
    <t>Interdire un accès direct aux ressources présentes dans le Cloud pour les utilisateurs nomades</t>
  </si>
  <si>
    <t>Quelques applications Cloud sont exposées directement sur Internet</t>
  </si>
  <si>
    <t>Aucune application Cloud est directement accessible depuis Internet</t>
  </si>
  <si>
    <t>La majorité des applications Cloud sont exposées sur Internet</t>
  </si>
  <si>
    <t>Toutes les applications Cloud sont exposées depuis Internet</t>
  </si>
  <si>
    <t>Réaliser un filtrage au sein du canal d'interconnexion VPN sur les applications autorisées pour un utilisateur nomade</t>
  </si>
  <si>
    <t>Privilégier l'utilisation de protocoles chiffrés et authentifiés pour l'accès aux applications nomades au travers du tunnel VPN</t>
  </si>
  <si>
    <t>Tous les flux utilisent des protocoles avec chiffrement</t>
  </si>
  <si>
    <t>La plupart des flux utilisent des protocoles avec chiffrement</t>
  </si>
  <si>
    <t>Seulement quelques flux utilisent des protocoles avec chiffrement</t>
  </si>
  <si>
    <t>Aucun flux utilisent des protocoles avec chiffrement</t>
  </si>
  <si>
    <t>Restreindre au strict nécessaire l'utilisation de synchronisation de documents hors ligne pour les utilisateurs nomades</t>
  </si>
  <si>
    <t>La synchronisation des documents hors-ligne n'est pas active sauf cas nécessaires</t>
  </si>
  <si>
    <t>La synchronisation des documents hors-ligne est active sur quelques postes</t>
  </si>
  <si>
    <t>La synchronisation des documents hors-ligne est active sur la plupart des postes</t>
  </si>
  <si>
    <t>La synchronisation des documents hors-ligne est active sur tous les postes</t>
  </si>
  <si>
    <t>Recommandations d'ordre général</t>
  </si>
  <si>
    <t>Produits et solutions</t>
  </si>
  <si>
    <t>Mettre en œuvre des matériels et des logiciels disposant d'un visa de sécurité de l'ANSSI</t>
  </si>
  <si>
    <t>Tous les matériels et logiciels disposent du visa de sécurité ANSSI</t>
  </si>
  <si>
    <t>La plupart des matériels et logiciels disposent du visa de sécurité ANSSI</t>
  </si>
  <si>
    <t>Quelques matériels et logiciels disposent du visa de sécurité ANSSI</t>
  </si>
  <si>
    <t>Aucune matériels et logiciels disposent du visa de sécurité ANSSI</t>
  </si>
  <si>
    <t>Administration</t>
  </si>
  <si>
    <t>Respecter les recommandations du guide d'administration sécurisée de l'ANSSI pour le SI de l'entité incluant le SI nomadisme</t>
  </si>
  <si>
    <t>Conforme aux bonnes pratiques de l'ANSSI</t>
  </si>
  <si>
    <t>Non conforme aux bonnes pratiques de l'ANSSI</t>
  </si>
  <si>
    <t>Intégrer une politique de MCO et MCS pour le SI nomadisme</t>
  </si>
  <si>
    <t>Supervision</t>
  </si>
  <si>
    <t>Prévoir une supervision de l'état du parc des équipements d'accès nomade</t>
  </si>
  <si>
    <t>Journalisation et analyse</t>
  </si>
  <si>
    <t>Mettre en place une journalisation des différents éléments du SI nomadisme en suivant les recommandations du guide de l'ANSSI</t>
  </si>
  <si>
    <t>Mettre en place un système d'analyse et de corrélation d'évènements du SI nomadisme</t>
  </si>
  <si>
    <t>Détection</t>
  </si>
  <si>
    <t>Mettre en œuvre une sonde de détection dans le SI nomadisme</t>
  </si>
  <si>
    <t>SI « Diffusion Restreinte » : Appliquer les bonnes pratiques du guide Nomadisme sur les SI DR</t>
  </si>
  <si>
    <t>Diffusion Restreinte</t>
  </si>
  <si>
    <t>Résultat suivant le guide des recommandations de l'ANSSI sur le nomadisme numérique</t>
  </si>
  <si>
    <t>Auteur : Pierre-Marie QUANTIN</t>
  </si>
  <si>
    <t>N/A - Configuration non-applicable</t>
  </si>
  <si>
    <t>Répartition des contrôles par score</t>
  </si>
  <si>
    <t>Conformité Globale</t>
  </si>
  <si>
    <t>Lien du guide disponible ici</t>
  </si>
  <si>
    <t>0 - Configuration non conforme</t>
  </si>
  <si>
    <t>1 - Configuration partielle</t>
  </si>
  <si>
    <t>2 - Configuration correcte</t>
  </si>
  <si>
    <t>3 - Configuration optimale</t>
  </si>
  <si>
    <t>Thèmes guide nomadisme / Score</t>
  </si>
  <si>
    <t>Recommandations ANSSI avec un score de 0</t>
  </si>
  <si>
    <t>Recommandations ANSSI avec un score de 1</t>
  </si>
  <si>
    <t>Recommandations ANSSI avec un score de 2</t>
  </si>
  <si>
    <t>N°</t>
  </si>
  <si>
    <t>Recommandations ANSSI avec un score de 3</t>
  </si>
  <si>
    <t>Recommandations ANSSI Non-Applicable à l'Entreprise</t>
  </si>
  <si>
    <t>En cours d'intégration</t>
  </si>
  <si>
    <t>L'inventaire est en cours de réalisation</t>
  </si>
  <si>
    <t>Réponse 1</t>
  </si>
  <si>
    <t>Réponse 2</t>
  </si>
  <si>
    <t>Réponse 3</t>
  </si>
  <si>
    <t>Réponse 4</t>
  </si>
  <si>
    <t>Les ordinateurs disposent d'un filtre de confidentialité, d'un antivol, de scellés, des verrous de ports…</t>
  </si>
  <si>
    <t>Les ordinateurs disposent de deux moyens de protection physique</t>
  </si>
  <si>
    <t>Tout les périphériques d'accès sont bloqués</t>
  </si>
  <si>
    <t>La plupart des périphériques d'accès sont bloqués</t>
  </si>
  <si>
    <t>Un périphérique d'accès est bloqué</t>
  </si>
  <si>
    <t>Aucuns périphériques d'accèss sont bloqués</t>
  </si>
  <si>
    <t>Un durcissement système de l'équipement est déjà présent</t>
  </si>
  <si>
    <t>Un concentrateur VPN interne est déjà en place</t>
  </si>
  <si>
    <t>Un concentrateur VPN interne est en cours d'implémentation</t>
  </si>
  <si>
    <t>Un concentrateur VPN interne n'est pas présent</t>
  </si>
  <si>
    <t>Protéger les éléments secrets liés aux certificats nomades (stockage clés privées de façon sécurisée)</t>
  </si>
  <si>
    <t>Version 1.2 - 24/03/2020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</si>
</sst>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9" fontId="0" fillId="0" borderId="1" xfId="1" applyFont="1" applyBorder="1"/>
    <xf numFmtId="0" fontId="3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1" fontId="0" fillId="0" borderId="1" xfId="1" applyNumberFormat="1" applyFont="1" applyBorder="1"/>
    <xf numFmtId="9" fontId="0" fillId="0" borderId="11" xfId="1" applyFont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0" fontId="0" fillId="0" borderId="11" xfId="0" applyBorder="1"/>
    <xf numFmtId="0" fontId="4" fillId="0" borderId="0" xfId="2"/>
    <xf numFmtId="0" fontId="5" fillId="3" borderId="7" xfId="0" applyFont="1" applyFill="1" applyBorder="1" applyAlignment="1">
      <alignment horizontal="left"/>
    </xf>
    <xf numFmtId="0" fontId="4" fillId="3" borderId="0" xfId="2" applyFill="1"/>
    <xf numFmtId="2" fontId="0" fillId="0" borderId="0" xfId="0" applyNumberFormat="1"/>
    <xf numFmtId="2" fontId="0" fillId="0" borderId="1" xfId="0" applyNumberFormat="1" applyBorder="1" applyAlignment="1"/>
    <xf numFmtId="0" fontId="3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right" vertical="center"/>
    </xf>
    <xf numFmtId="0" fontId="8" fillId="2" borderId="14" xfId="0" applyFont="1" applyFill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0" fillId="0" borderId="15" xfId="0" applyFont="1" applyBorder="1" applyAlignment="1">
      <alignment horizontal="right" vertical="center"/>
    </xf>
    <xf numFmtId="0" fontId="10" fillId="0" borderId="16" xfId="0" applyFont="1" applyBorder="1" applyAlignment="1">
      <alignment vertical="center" wrapText="1"/>
    </xf>
    <xf numFmtId="0" fontId="10" fillId="0" borderId="15" xfId="0" applyFont="1" applyBorder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10" fillId="0" borderId="14" xfId="0" applyFont="1" applyBorder="1" applyAlignment="1">
      <alignment horizontal="right" vertical="center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16" xfId="0" applyFont="1" applyBorder="1" applyAlignment="1">
      <alignment horizontal="right" vertical="center"/>
    </xf>
    <xf numFmtId="0" fontId="10" fillId="0" borderId="9" xfId="0" applyFont="1" applyFill="1" applyBorder="1" applyAlignment="1">
      <alignment vertical="center" wrapText="1"/>
    </xf>
    <xf numFmtId="0" fontId="10" fillId="0" borderId="10" xfId="0" applyFont="1" applyFill="1" applyBorder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0" fillId="0" borderId="1" xfId="0" applyFill="1" applyBorder="1" applyAlignment="1">
      <alignment horizontal="right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right" vertical="center"/>
    </xf>
    <xf numFmtId="0" fontId="9" fillId="3" borderId="0" xfId="0" applyFont="1" applyFill="1" applyAlignment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 conformité pour chaque thème du guide</a:t>
            </a:r>
          </a:p>
        </c:rich>
      </c:tx>
      <c:layout>
        <c:manualLayout>
          <c:xMode val="edge"/>
          <c:yMode val="edge"/>
          <c:x val="0.19395819272590925"/>
          <c:y val="4.36442914641388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KPI!$E$8</c:f>
              <c:strCache>
                <c:ptCount val="1"/>
                <c:pt idx="0">
                  <c:v>% de conformité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KPI!$A$9:$A$21</c:f>
              <c:strCache>
                <c:ptCount val="13"/>
                <c:pt idx="0">
                  <c:v>PSSI</c:v>
                </c:pt>
                <c:pt idx="1">
                  <c:v>Inventaire</c:v>
                </c:pt>
                <c:pt idx="2">
                  <c:v>Sensibilisation</c:v>
                </c:pt>
                <c:pt idx="3">
                  <c:v>Equipement d'accès</c:v>
                </c:pt>
                <c:pt idx="4">
                  <c:v>Canal d'interconnexion</c:v>
                </c:pt>
                <c:pt idx="5">
                  <c:v>Authentifications</c:v>
                </c:pt>
                <c:pt idx="6">
                  <c:v>Passerelle d'interconnexion</c:v>
                </c:pt>
                <c:pt idx="7">
                  <c:v>Produits et solutions</c:v>
                </c:pt>
                <c:pt idx="8">
                  <c:v>Administration</c:v>
                </c:pt>
                <c:pt idx="9">
                  <c:v>Supervision</c:v>
                </c:pt>
                <c:pt idx="10">
                  <c:v>Journalisation et analyse</c:v>
                </c:pt>
                <c:pt idx="11">
                  <c:v>Détection</c:v>
                </c:pt>
                <c:pt idx="12">
                  <c:v>Diffusion Restreinte</c:v>
                </c:pt>
              </c:strCache>
            </c:strRef>
          </c:cat>
          <c:val>
            <c:numRef>
              <c:f>KPI!$E$9:$E$21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E3-44C8-A2FE-C735E8C24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029592"/>
        <c:axId val="527037792"/>
      </c:barChart>
      <c:catAx>
        <c:axId val="52702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037792"/>
        <c:crosses val="autoZero"/>
        <c:auto val="1"/>
        <c:lblAlgn val="ctr"/>
        <c:lblOffset val="100"/>
        <c:noMultiLvlLbl val="0"/>
      </c:catAx>
      <c:valAx>
        <c:axId val="527037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0295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contrôles par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248861749424182E-2"/>
          <c:y val="0.12783273180799018"/>
          <c:w val="0.59415251664970448"/>
          <c:h val="0.77007145761692142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279-4EFD-8F3F-691239075F8A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279-4EFD-8F3F-691239075F8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279-4EFD-8F3F-691239075F8A}"/>
              </c:ext>
            </c:extLst>
          </c:dPt>
          <c:dPt>
            <c:idx val="3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279-4EFD-8F3F-691239075F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KPI!$A$26:$A$30</c15:sqref>
                  </c15:fullRef>
                </c:ext>
              </c:extLst>
              <c:f>KPI!$A$26:$A$29</c:f>
              <c:strCache>
                <c:ptCount val="4"/>
                <c:pt idx="0">
                  <c:v>0 - Configuration non conforme</c:v>
                </c:pt>
                <c:pt idx="1">
                  <c:v>1 - Configuration partielle</c:v>
                </c:pt>
                <c:pt idx="2">
                  <c:v>2 - Configuration correcte</c:v>
                </c:pt>
                <c:pt idx="3">
                  <c:v>3 - Configuration optimale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KPI!$B$26:$B$30</c15:sqref>
                  </c15:fullRef>
                </c:ext>
              </c:extLst>
              <c:f>KPI!$B$26:$B$29</c:f>
              <c:numCache>
                <c:formatCode>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KPI!$B$30</c15:sqref>
                  <c15:spPr xmlns:c15="http://schemas.microsoft.com/office/drawing/2012/chart">
                    <a:solidFill>
                      <a:schemeClr val="bg1">
                        <a:lumMod val="85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4E6E-478B-9011-E7783EF3E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Niveau de conformité par thématique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KPI!$B$61</c:f>
              <c:strCache>
                <c:ptCount val="1"/>
                <c:pt idx="0">
                  <c:v>Niveau de conformité par thématique</c:v>
                </c:pt>
              </c:strCache>
            </c:strRef>
          </c:tx>
          <c:spPr>
            <a:gradFill>
              <a:gsLst>
                <a:gs pos="27000">
                  <a:srgbClr val="FFFF00"/>
                </a:gs>
                <a:gs pos="0">
                  <a:srgbClr val="FF0000"/>
                </a:gs>
                <a:gs pos="63500">
                  <a:schemeClr val="accent6"/>
                </a:gs>
                <a:gs pos="100000">
                  <a:schemeClr val="accent6"/>
                </a:gs>
              </a:gsLst>
              <a:path path="shape">
                <a:fillToRect l="50000" t="50000" r="50000" b="50000"/>
              </a:path>
            </a:gradFill>
            <a:ln>
              <a:solidFill>
                <a:schemeClr val="tx1"/>
              </a:solidFill>
            </a:ln>
          </c:spPr>
          <c:cat>
            <c:strRef>
              <c:f>KPI!$A$62:$A$74</c:f>
              <c:strCache>
                <c:ptCount val="13"/>
                <c:pt idx="0">
                  <c:v>PSSI</c:v>
                </c:pt>
                <c:pt idx="1">
                  <c:v>Inventaire</c:v>
                </c:pt>
                <c:pt idx="2">
                  <c:v>Sensibilisation</c:v>
                </c:pt>
                <c:pt idx="3">
                  <c:v>Equipement d'accès</c:v>
                </c:pt>
                <c:pt idx="4">
                  <c:v>Canal d'interconnexion</c:v>
                </c:pt>
                <c:pt idx="5">
                  <c:v>Authentifications</c:v>
                </c:pt>
                <c:pt idx="6">
                  <c:v>Passerelle d'interconnexion</c:v>
                </c:pt>
                <c:pt idx="7">
                  <c:v>Produits et solutions</c:v>
                </c:pt>
                <c:pt idx="8">
                  <c:v>Administration</c:v>
                </c:pt>
                <c:pt idx="9">
                  <c:v>Supervision</c:v>
                </c:pt>
                <c:pt idx="10">
                  <c:v>Journalisation et analyse</c:v>
                </c:pt>
                <c:pt idx="11">
                  <c:v>Détection</c:v>
                </c:pt>
                <c:pt idx="12">
                  <c:v>Diffusion Restreinte</c:v>
                </c:pt>
              </c:strCache>
            </c:strRef>
          </c:cat>
          <c:val>
            <c:numRef>
              <c:f>KPI!$B$62:$B$74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AE6-45A9-B4C9-336FC57D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355368"/>
        <c:axId val="559356024"/>
      </c:radarChart>
      <c:catAx>
        <c:axId val="55935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356024"/>
        <c:crosses val="autoZero"/>
        <c:auto val="1"/>
        <c:lblAlgn val="ctr"/>
        <c:lblOffset val="100"/>
        <c:noMultiLvlLbl val="0"/>
      </c:catAx>
      <c:valAx>
        <c:axId val="55935602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93553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14287</xdr:rowOff>
    </xdr:from>
    <xdr:to>
      <xdr:col>13</xdr:col>
      <xdr:colOff>19050</xdr:colOff>
      <xdr:row>21</xdr:row>
      <xdr:rowOff>238125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414A1FD-92C4-475C-8190-76087F603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758639</xdr:colOff>
      <xdr:row>24</xdr:row>
      <xdr:rowOff>9803</xdr:rowOff>
    </xdr:from>
    <xdr:to>
      <xdr:col>10</xdr:col>
      <xdr:colOff>752475</xdr:colOff>
      <xdr:row>39</xdr:row>
      <xdr:rowOff>180974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215D391-5F7A-4F1D-B912-A8261B695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1009649</xdr:colOff>
      <xdr:row>60</xdr:row>
      <xdr:rowOff>152400</xdr:rowOff>
    </xdr:from>
    <xdr:to>
      <xdr:col>10</xdr:col>
      <xdr:colOff>752475</xdr:colOff>
      <xdr:row>78</xdr:row>
      <xdr:rowOff>19050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181D1D5-63FE-4B8E-BDB6-C5A0ED4EC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ANTIN, Pierre-Marie (My Money Bank, consultant)" refreshedDate="43914.630313078706" createdVersion="6" refreshedVersion="6" minRefreshableVersion="3" recordCount="49" xr:uid="{E44C22B8-4004-4BCE-8C6E-D91A995F9CE0}">
  <cacheSource type="worksheet">
    <worksheetSource ref="A1:F1048576" sheet="Recommandations"/>
  </cacheSource>
  <cacheFields count="6">
    <cacheField name="N°" numFmtId="0">
      <sharedItems containsBlank="1"/>
    </cacheField>
    <cacheField name="Thèmes" numFmtId="0">
      <sharedItems containsBlank="1"/>
    </cacheField>
    <cacheField name="Thèmes guide nomadisme" numFmtId="0">
      <sharedItems containsBlank="1"/>
    </cacheField>
    <cacheField name="Recommandation ANSSI" numFmtId="0">
      <sharedItems containsBlank="1" count="48">
        <s v="Intégrer le nomadisme dans la PSSI de l'entité"/>
        <s v="Réaliser l'inventaire des activités des utilisateurs compatibles avec le nomadisme"/>
        <s v="Maîtriser la gestion des utilisateurs nomades"/>
        <s v="Sensibiliser et former les utilisateurs nomades"/>
        <s v="Dédier l'équipement d'accès à un utilisateur nomade identifié"/>
        <s v="Sécuriser la mise en place de postes nomades partagés"/>
        <s v="Maîtriser l'équipement d'accès de l'utilisateur nomade"/>
        <s v="Mettre en œuvre des moyens de protection physique de l'équipement d'accès nomade"/>
        <s v="Maîtriser l'intégrité de la séquence de démarrage de l'équipement d'accès nomade"/>
        <s v="Mettre en œuvre une solution de chiffrement de disque sur les équipements d'accès nomade"/>
        <s v="Maîtriser la connexion de supports amovibles sur l'équipement d'accès nomade"/>
        <s v="Interdire à l'utilisateur le débrayage ou la modification des moyens de connexion au SI nomadisme"/>
        <s v="Réduire la surface d'attaque sur le système d'exploitation de l'équipement d'accès nomade"/>
        <s v="Mettre en œuvre un durcissement système de l'équipement d'accès nomade"/>
        <s v="Activer des mécanismes de mise en quarantaine et de remédiation pour les équipements nomades non conformes aux mises à jour de sécurité"/>
        <s v="Réduire la durée d'inactivité avant verrouillage automatique de la session utilisateur"/>
        <s v="Mettre en œuvre un tunnel VPN IPsec à l'état de l'art pour le canal d'interconnexion nomade"/>
        <s v="Mettre en œuvre un tunnel VPN TLS à l'état de l'art pour le canal d'interconnexion nomade"/>
        <s v="Activer le pare-feu local sur l'équipement d'accès nomade"/>
        <s v="Bloquer le split-tunneling sur l'équipement d'accès nomade et n'autoriser que les flux nécessaires pour monter le tunnel VPN"/>
        <s v="Bloquer les flux DNS vers Internet et configurer directement les adresses IP publiques des concentrateurs VPN sur le client"/>
        <s v="Sécuriser et maîtriser les flux DNS pour la résolution du nom du concentrateur VPN"/>
        <s v="Mettre en place un concentrateur VPN interne et forcer l'établissement du tunnel VPN quel que soit l'environnement de l'utilisateur"/>
        <s v="Mettre en place un mécanisme de détection de l'environnement de l'utilisateur nomade"/>
        <s v="Authentifier l'utilisateur et l'équipement d'accès dans le processus de connexion au SI nomadisme"/>
        <s v="Mettre en place une authentification double facteur de l'utilisateur nomade"/>
        <s v="Protéger les éléments secrets liés aux certificats nomades (stockage clés privées de façon sécurisée)"/>
        <s v="Configurer strictement l'autorité de certification légitime sur les équipements de nomadisme"/>
        <s v="Vérifier la validité des certificats client et concentrateur VPN par le mécanisme d'agrafage OCSP"/>
        <s v="Vérifier la validité des certificats concentrateurs VPN par l'ouverture d'un flux direct sur le poste client ou par une mesure organisationnelle"/>
        <s v="Mettre en place des équipements physiquement dédiés au SI nomadisme dans la DMZ entrante"/>
        <s v="Mettre en place un cloisonnement logique pour le SI nomadisme dans la DMZ entrante"/>
        <s v="Interdire tous les flux de communication directs entre les équipements d'accès nomades"/>
        <s v="Ne pas exposer d'applications métiers du SI nomadisme directement sur Internet"/>
        <s v="Interdire un accès direct aux ressources présentes dans le Cloud pour les utilisateurs nomades"/>
        <s v="Réaliser un filtrage au sein du canal d'interconnexion VPN sur les applications autorisées pour un utilisateur nomade"/>
        <s v="Privilégier l'utilisation de protocoles chiffrés et authentifiés pour l'accès aux applications nomades au travers du tunnel VPN"/>
        <s v="Restreindre au strict nécessaire l'utilisation de synchronisation de documents hors ligne pour les utilisateurs nomades"/>
        <s v="Mettre en œuvre des matériels et des logiciels disposant d'un visa de sécurité de l'ANSSI"/>
        <s v="Respecter les recommandations du guide d'administration sécurisée de l'ANSSI pour le SI de l'entité incluant le SI nomadisme"/>
        <s v="Intégrer une politique de MCO et MCS pour le SI nomadisme"/>
        <s v="Prévoir une supervision de l'état du parc des équipements d'accès nomade"/>
        <s v="Mettre en place une journalisation des différents éléments du SI nomadisme en suivant les recommandations du guide de l'ANSSI"/>
        <s v="Mettre en place un système d'analyse et de corrélation d'évènements du SI nomadisme"/>
        <s v="Mettre en œuvre une sonde de détection dans le SI nomadisme"/>
        <s v="SI « Diffusion Restreinte » : Appliquer les bonnes pratiques du guide Nomadisme sur les SI DR"/>
        <m/>
        <s v="Protéger les éléments secrets liés aux certificats nomades (stockage clés privées de faon sécurisée)" u="1"/>
      </sharedItems>
    </cacheField>
    <cacheField name="Réponse" numFmtId="0">
      <sharedItems containsNonDate="0" containsString="0" containsBlank="1"/>
    </cacheField>
    <cacheField name="Score" numFmtId="0">
      <sharedItems containsString="0" containsBlank="1" containsNumber="1" containsInteger="1" minValue="0" maxValue="3" count="5">
        <n v="0"/>
        <m/>
        <n v="3" u="1"/>
        <n v="2" u="1"/>
        <n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R1"/>
    <s v="Risque"/>
    <s v="PSSI"/>
    <x v="0"/>
    <m/>
    <x v="0"/>
  </r>
  <r>
    <s v="R2"/>
    <s v="Architecture"/>
    <s v="Inventaire"/>
    <x v="1"/>
    <m/>
    <x v="0"/>
  </r>
  <r>
    <s v="R3"/>
    <s v="Architecture"/>
    <s v="Inventaire"/>
    <x v="2"/>
    <m/>
    <x v="0"/>
  </r>
  <r>
    <s v="R4"/>
    <s v="Architecture"/>
    <s v="Sensibilisation"/>
    <x v="3"/>
    <m/>
    <x v="0"/>
  </r>
  <r>
    <s v="R5"/>
    <s v="Architecture"/>
    <s v="Equipement d'accès"/>
    <x v="4"/>
    <m/>
    <x v="0"/>
  </r>
  <r>
    <s v="R5 bis"/>
    <s v="Architecture"/>
    <s v="Equipement d'accès"/>
    <x v="5"/>
    <m/>
    <x v="0"/>
  </r>
  <r>
    <s v="R6"/>
    <s v="Architecture"/>
    <s v="Equipement d'accès"/>
    <x v="6"/>
    <m/>
    <x v="0"/>
  </r>
  <r>
    <s v="R7"/>
    <s v="Architecture"/>
    <s v="Equipement d'accès"/>
    <x v="7"/>
    <m/>
    <x v="0"/>
  </r>
  <r>
    <s v="R8"/>
    <s v="Architecture"/>
    <s v="Equipement d'accès"/>
    <x v="8"/>
    <m/>
    <x v="0"/>
  </r>
  <r>
    <s v="R9"/>
    <s v="Architecture"/>
    <s v="Equipement d'accès"/>
    <x v="9"/>
    <m/>
    <x v="0"/>
  </r>
  <r>
    <s v="R10"/>
    <s v="Architecture"/>
    <s v="Equipement d'accès"/>
    <x v="10"/>
    <m/>
    <x v="0"/>
  </r>
  <r>
    <s v="R11"/>
    <s v="Architecture"/>
    <s v="Equipement d'accès"/>
    <x v="11"/>
    <m/>
    <x v="0"/>
  </r>
  <r>
    <s v="R12"/>
    <s v="Architecture"/>
    <s v="Equipement d'accès"/>
    <x v="12"/>
    <m/>
    <x v="0"/>
  </r>
  <r>
    <s v="R13"/>
    <s v="Architecture"/>
    <s v="Equipement d'accès"/>
    <x v="13"/>
    <m/>
    <x v="0"/>
  </r>
  <r>
    <s v="R14"/>
    <s v="Architecture"/>
    <s v="Equipement d'accès"/>
    <x v="14"/>
    <m/>
    <x v="0"/>
  </r>
  <r>
    <s v="R15"/>
    <s v="Architecture"/>
    <s v="Equipement d'accès"/>
    <x v="15"/>
    <m/>
    <x v="0"/>
  </r>
  <r>
    <s v="R16"/>
    <s v="Architecture"/>
    <s v="Canal d'interconnexion"/>
    <x v="16"/>
    <m/>
    <x v="0"/>
  </r>
  <r>
    <s v="R16 bis"/>
    <s v="Architecture"/>
    <s v="Canal d'interconnexion"/>
    <x v="17"/>
    <m/>
    <x v="0"/>
  </r>
  <r>
    <s v="R17"/>
    <s v="Architecture"/>
    <s v="Canal d'interconnexion"/>
    <x v="18"/>
    <m/>
    <x v="0"/>
  </r>
  <r>
    <s v="R18"/>
    <s v="Architecture"/>
    <s v="Canal d'interconnexion"/>
    <x v="19"/>
    <m/>
    <x v="0"/>
  </r>
  <r>
    <s v="R19"/>
    <s v="Architecture"/>
    <s v="Canal d'interconnexion"/>
    <x v="20"/>
    <m/>
    <x v="0"/>
  </r>
  <r>
    <s v="R19 bis"/>
    <s v="Architecture"/>
    <s v="Canal d'interconnexion"/>
    <x v="21"/>
    <m/>
    <x v="0"/>
  </r>
  <r>
    <s v="R20"/>
    <s v="Architecture"/>
    <s v="Canal d'interconnexion"/>
    <x v="22"/>
    <m/>
    <x v="0"/>
  </r>
  <r>
    <s v="R20 bis"/>
    <s v="Architecture"/>
    <s v="Canal d'interconnexion"/>
    <x v="23"/>
    <m/>
    <x v="0"/>
  </r>
  <r>
    <s v="R21"/>
    <s v="Architecture"/>
    <s v="Authentifications"/>
    <x v="24"/>
    <m/>
    <x v="0"/>
  </r>
  <r>
    <s v="R22"/>
    <s v="Architecture"/>
    <s v="Authentifications"/>
    <x v="25"/>
    <m/>
    <x v="0"/>
  </r>
  <r>
    <s v="R23"/>
    <s v="Architecture"/>
    <s v="Authentifications"/>
    <x v="26"/>
    <m/>
    <x v="0"/>
  </r>
  <r>
    <s v="R24"/>
    <s v="Architecture"/>
    <s v="Authentifications"/>
    <x v="27"/>
    <m/>
    <x v="0"/>
  </r>
  <r>
    <s v="R25"/>
    <s v="Architecture"/>
    <s v="Authentifications"/>
    <x v="28"/>
    <m/>
    <x v="0"/>
  </r>
  <r>
    <s v="R25 bis"/>
    <s v="Architecture"/>
    <s v="Authentifications"/>
    <x v="29"/>
    <m/>
    <x v="0"/>
  </r>
  <r>
    <s v="R26"/>
    <s v="Architecture"/>
    <s v="Passerelle d'interconnexion"/>
    <x v="30"/>
    <m/>
    <x v="0"/>
  </r>
  <r>
    <s v="R26 bis"/>
    <s v="Architecture"/>
    <s v="Passerelle d'interconnexion"/>
    <x v="31"/>
    <m/>
    <x v="0"/>
  </r>
  <r>
    <s v="R27"/>
    <s v="Architecture"/>
    <s v="Passerelle d'interconnexion"/>
    <x v="32"/>
    <m/>
    <x v="0"/>
  </r>
  <r>
    <s v="R28"/>
    <s v="Architecture"/>
    <s v="Passerelle d'interconnexion"/>
    <x v="33"/>
    <m/>
    <x v="0"/>
  </r>
  <r>
    <s v="R29"/>
    <s v="Architecture"/>
    <s v="Passerelle d'interconnexion"/>
    <x v="34"/>
    <m/>
    <x v="0"/>
  </r>
  <r>
    <s v="R30"/>
    <s v="Architecture"/>
    <s v="Passerelle d'interconnexion"/>
    <x v="35"/>
    <m/>
    <x v="0"/>
  </r>
  <r>
    <s v="R31"/>
    <s v="Architecture"/>
    <s v="Passerelle d'interconnexion"/>
    <x v="36"/>
    <m/>
    <x v="0"/>
  </r>
  <r>
    <s v="R32"/>
    <s v="Architecture"/>
    <s v="Passerelle d'interconnexion"/>
    <x v="37"/>
    <m/>
    <x v="0"/>
  </r>
  <r>
    <s v="R33"/>
    <s v="Recommandations d'ordre général"/>
    <s v="Produits et solutions"/>
    <x v="38"/>
    <m/>
    <x v="0"/>
  </r>
  <r>
    <s v="R34"/>
    <s v="Recommandations d'ordre général"/>
    <s v="Administration"/>
    <x v="39"/>
    <m/>
    <x v="0"/>
  </r>
  <r>
    <s v="R35"/>
    <s v="Recommandations d'ordre général"/>
    <s v="Administration"/>
    <x v="40"/>
    <m/>
    <x v="0"/>
  </r>
  <r>
    <s v="R36"/>
    <s v="Recommandations d'ordre général"/>
    <s v="Supervision"/>
    <x v="41"/>
    <m/>
    <x v="0"/>
  </r>
  <r>
    <s v="R37"/>
    <s v="Recommandations d'ordre général"/>
    <s v="Journalisation et analyse"/>
    <x v="42"/>
    <m/>
    <x v="0"/>
  </r>
  <r>
    <s v="R38"/>
    <s v="Recommandations d'ordre général"/>
    <s v="Journalisation et analyse"/>
    <x v="43"/>
    <m/>
    <x v="0"/>
  </r>
  <r>
    <s v="R39"/>
    <s v="Recommandations d'ordre général"/>
    <s v="Détection"/>
    <x v="44"/>
    <m/>
    <x v="0"/>
  </r>
  <r>
    <s v="R40"/>
    <s v="Diffusion Restreinte"/>
    <s v="Diffusion Restreinte"/>
    <x v="45"/>
    <m/>
    <x v="0"/>
  </r>
  <r>
    <m/>
    <m/>
    <m/>
    <x v="46"/>
    <m/>
    <x v="1"/>
  </r>
  <r>
    <m/>
    <m/>
    <m/>
    <x v="46"/>
    <m/>
    <x v="1"/>
  </r>
  <r>
    <m/>
    <m/>
    <m/>
    <x v="46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3B2856-2E1B-4715-B12A-24D5D250C261}" name="Tableau croisé dynamique2" cacheId="4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showHeaders="0" outline="1" outlineData="1" multipleFieldFilters="0">
  <location ref="A3:B49" firstHeaderRow="0" firstDataRow="1" firstDataCol="1"/>
  <pivotFields count="6">
    <pivotField showAll="0"/>
    <pivotField showAll="0"/>
    <pivotField showAll="0"/>
    <pivotField axis="axisRow" showAll="0">
      <items count="49">
        <item x="14"/>
        <item x="18"/>
        <item x="24"/>
        <item x="19"/>
        <item x="20"/>
        <item x="27"/>
        <item x="4"/>
        <item x="0"/>
        <item x="40"/>
        <item x="11"/>
        <item x="32"/>
        <item x="34"/>
        <item x="10"/>
        <item x="2"/>
        <item x="6"/>
        <item x="8"/>
        <item x="38"/>
        <item x="7"/>
        <item x="13"/>
        <item x="16"/>
        <item x="17"/>
        <item x="9"/>
        <item x="44"/>
        <item x="30"/>
        <item x="31"/>
        <item x="22"/>
        <item x="23"/>
        <item x="43"/>
        <item x="25"/>
        <item x="42"/>
        <item x="33"/>
        <item x="41"/>
        <item x="36"/>
        <item m="1" x="47"/>
        <item x="1"/>
        <item x="35"/>
        <item x="15"/>
        <item x="12"/>
        <item x="39"/>
        <item x="37"/>
        <item x="21"/>
        <item x="5"/>
        <item x="3"/>
        <item x="45"/>
        <item x="28"/>
        <item x="29"/>
        <item x="46"/>
        <item x="26"/>
        <item t="default"/>
      </items>
    </pivotField>
    <pivotField showAll="0"/>
    <pivotField axis="axisCol" showAll="0">
      <items count="6">
        <item x="0"/>
        <item h="1" m="1" x="4"/>
        <item h="1" m="1" x="3"/>
        <item h="1" m="1" x="2"/>
        <item h="1" x="1"/>
        <item t="default"/>
      </items>
    </pivotField>
  </pivotFields>
  <rowFields count="1">
    <field x="3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</rowItems>
  <colFields count="1">
    <field x="5"/>
  </colFields>
  <colItems count="1">
    <i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4B327-8637-4F8F-84AD-E1A6C43583BD}" name="Tableau croisé dynamique3" cacheId="4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showHeaders="0" outline="1" outlineData="1" multipleFieldFilters="0">
  <location ref="A3:B3" firstHeaderRow="0" firstDataRow="1" firstDataCol="1"/>
  <pivotFields count="6">
    <pivotField showAll="0"/>
    <pivotField showAll="0"/>
    <pivotField showAll="0"/>
    <pivotField axis="axisRow" showAll="0">
      <items count="49">
        <item x="14"/>
        <item x="18"/>
        <item x="24"/>
        <item x="19"/>
        <item x="20"/>
        <item x="27"/>
        <item x="4"/>
        <item x="0"/>
        <item x="40"/>
        <item x="11"/>
        <item x="32"/>
        <item x="34"/>
        <item x="10"/>
        <item x="2"/>
        <item x="6"/>
        <item x="8"/>
        <item x="38"/>
        <item x="7"/>
        <item x="13"/>
        <item x="16"/>
        <item x="17"/>
        <item x="9"/>
        <item x="44"/>
        <item x="30"/>
        <item x="31"/>
        <item x="22"/>
        <item x="23"/>
        <item x="43"/>
        <item x="25"/>
        <item x="42"/>
        <item x="33"/>
        <item x="41"/>
        <item x="36"/>
        <item m="1" x="47"/>
        <item x="1"/>
        <item x="35"/>
        <item x="15"/>
        <item x="12"/>
        <item x="39"/>
        <item x="37"/>
        <item x="21"/>
        <item x="5"/>
        <item x="3"/>
        <item x="45"/>
        <item x="28"/>
        <item x="29"/>
        <item x="46"/>
        <item x="26"/>
        <item t="default"/>
      </items>
    </pivotField>
    <pivotField showAll="0"/>
    <pivotField axis="axisCol" showAll="0">
      <items count="6">
        <item h="1" x="0"/>
        <item m="1" x="4"/>
        <item h="1" m="1" x="3"/>
        <item h="1" m="1" x="2"/>
        <item h="1" x="1"/>
        <item t="default"/>
      </items>
    </pivotField>
  </pivotFields>
  <rowFields count="1">
    <field x="3"/>
  </rowFields>
  <colFields count="1">
    <field x="5"/>
  </col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9AB4E-68A5-4587-A639-A7B581B15243}" name="Tableau croisé dynamique4" cacheId="4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showHeaders="0" outline="1" outlineData="1" multipleFieldFilters="0">
  <location ref="A3:B3" firstHeaderRow="0" firstDataRow="1" firstDataCol="1"/>
  <pivotFields count="6">
    <pivotField showAll="0"/>
    <pivotField showAll="0"/>
    <pivotField showAll="0"/>
    <pivotField axis="axisRow" showAll="0">
      <items count="49">
        <item x="14"/>
        <item x="18"/>
        <item x="24"/>
        <item x="19"/>
        <item x="20"/>
        <item x="27"/>
        <item x="4"/>
        <item x="0"/>
        <item x="40"/>
        <item x="11"/>
        <item x="32"/>
        <item x="34"/>
        <item x="10"/>
        <item x="2"/>
        <item x="6"/>
        <item x="8"/>
        <item x="38"/>
        <item x="7"/>
        <item x="13"/>
        <item x="16"/>
        <item x="17"/>
        <item x="9"/>
        <item x="44"/>
        <item x="30"/>
        <item x="31"/>
        <item x="22"/>
        <item x="23"/>
        <item x="43"/>
        <item x="25"/>
        <item x="42"/>
        <item x="33"/>
        <item x="41"/>
        <item x="36"/>
        <item m="1" x="47"/>
        <item x="1"/>
        <item x="35"/>
        <item x="15"/>
        <item x="12"/>
        <item x="39"/>
        <item x="37"/>
        <item x="21"/>
        <item x="5"/>
        <item x="3"/>
        <item x="45"/>
        <item x="28"/>
        <item x="29"/>
        <item x="46"/>
        <item x="26"/>
        <item t="default"/>
      </items>
    </pivotField>
    <pivotField showAll="0"/>
    <pivotField axis="axisCol" showAll="0">
      <items count="6">
        <item h="1" x="0"/>
        <item h="1" m="1" x="4"/>
        <item m="1" x="3"/>
        <item h="1" m="1" x="2"/>
        <item h="1" x="1"/>
        <item t="default"/>
      </items>
    </pivotField>
  </pivotFields>
  <rowFields count="1">
    <field x="3"/>
  </rowFields>
  <colFields count="1">
    <field x="5"/>
  </col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867B4A-6411-46F5-BD37-4DBE72D5F269}" name="Tableau croisé dynamique5" cacheId="4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showHeaders="0" outline="1" outlineData="1" multipleFieldFilters="0">
  <location ref="A3:B3" firstHeaderRow="0" firstDataRow="1" firstDataCol="1"/>
  <pivotFields count="6">
    <pivotField showAll="0"/>
    <pivotField showAll="0"/>
    <pivotField showAll="0"/>
    <pivotField axis="axisRow" showAll="0">
      <items count="49">
        <item x="14"/>
        <item x="18"/>
        <item x="24"/>
        <item x="19"/>
        <item x="20"/>
        <item x="27"/>
        <item x="4"/>
        <item x="0"/>
        <item x="40"/>
        <item x="11"/>
        <item x="32"/>
        <item x="34"/>
        <item x="10"/>
        <item x="2"/>
        <item x="6"/>
        <item x="8"/>
        <item x="38"/>
        <item x="7"/>
        <item x="13"/>
        <item x="16"/>
        <item x="17"/>
        <item x="9"/>
        <item x="44"/>
        <item x="30"/>
        <item x="31"/>
        <item x="22"/>
        <item x="23"/>
        <item x="43"/>
        <item x="25"/>
        <item x="42"/>
        <item x="33"/>
        <item x="41"/>
        <item x="36"/>
        <item m="1" x="47"/>
        <item x="1"/>
        <item x="35"/>
        <item x="15"/>
        <item x="12"/>
        <item x="39"/>
        <item x="37"/>
        <item x="21"/>
        <item x="5"/>
        <item x="3"/>
        <item x="45"/>
        <item x="28"/>
        <item x="29"/>
        <item x="46"/>
        <item x="26"/>
        <item t="default"/>
      </items>
    </pivotField>
    <pivotField showAll="0"/>
    <pivotField axis="axisCol" showAll="0">
      <items count="6">
        <item h="1" x="0"/>
        <item h="1" m="1" x="4"/>
        <item h="1" m="1" x="3"/>
        <item m="1" x="2"/>
        <item h="1" x="1"/>
        <item t="default"/>
      </items>
    </pivotField>
  </pivotFields>
  <rowFields count="1">
    <field x="3"/>
  </rowFields>
  <colFields count="1">
    <field x="5"/>
  </col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1CAF7-236C-45AD-8830-0661BE8875A8}" name="Tableau croisé dynamique6" cacheId="4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showHeaders="0" outline="1" outlineData="1" multipleFieldFilters="0">
  <location ref="A3:B49" firstHeaderRow="0" firstDataRow="1" firstDataCol="1"/>
  <pivotFields count="6">
    <pivotField showAll="0"/>
    <pivotField showAll="0"/>
    <pivotField showAll="0"/>
    <pivotField axis="axisRow" showAll="0">
      <items count="49">
        <item x="14"/>
        <item x="18"/>
        <item x="24"/>
        <item x="19"/>
        <item x="20"/>
        <item x="27"/>
        <item x="4"/>
        <item x="0"/>
        <item x="40"/>
        <item x="11"/>
        <item x="32"/>
        <item x="34"/>
        <item x="10"/>
        <item x="2"/>
        <item x="6"/>
        <item x="8"/>
        <item x="38"/>
        <item x="7"/>
        <item x="13"/>
        <item x="16"/>
        <item x="17"/>
        <item x="9"/>
        <item x="44"/>
        <item x="30"/>
        <item x="31"/>
        <item x="22"/>
        <item x="23"/>
        <item x="43"/>
        <item x="25"/>
        <item x="42"/>
        <item x="33"/>
        <item x="41"/>
        <item x="36"/>
        <item m="1" x="47"/>
        <item x="1"/>
        <item x="35"/>
        <item x="15"/>
        <item x="12"/>
        <item x="39"/>
        <item x="37"/>
        <item x="21"/>
        <item x="5"/>
        <item x="3"/>
        <item x="45"/>
        <item x="28"/>
        <item x="29"/>
        <item x="46"/>
        <item x="26"/>
        <item t="default"/>
      </items>
    </pivotField>
    <pivotField showAll="0"/>
    <pivotField axis="axisCol" showAll="0">
      <items count="6">
        <item x="0"/>
        <item h="1" m="1" x="4"/>
        <item h="1" m="1" x="3"/>
        <item h="1" m="1" x="2"/>
        <item h="1" x="1"/>
        <item t="default"/>
      </items>
    </pivotField>
  </pivotFields>
  <rowFields count="1">
    <field x="3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</rowItems>
  <colFields count="1">
    <field x="5"/>
  </colFields>
  <colItems count="1">
    <i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si.gouv.fr/uploads/2018/10/guide_nomadisme_anssi_pa_054_v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A2AA-E94C-4EDC-9AEB-10E49E99796F}">
  <dimension ref="A1:G74"/>
  <sheetViews>
    <sheetView topLeftCell="A7" zoomScaleNormal="100" workbookViewId="0">
      <selection activeCell="F7" sqref="F7"/>
    </sheetView>
  </sheetViews>
  <sheetFormatPr baseColWidth="10" defaultRowHeight="15" x14ac:dyDescent="0.25"/>
  <cols>
    <col min="1" max="1" width="32.85546875" bestFit="1" customWidth="1"/>
    <col min="2" max="2" width="19" bestFit="1" customWidth="1"/>
    <col min="3" max="3" width="15.140625" bestFit="1" customWidth="1"/>
    <col min="5" max="5" width="15.5703125" bestFit="1" customWidth="1"/>
    <col min="6" max="7" width="14.85546875" bestFit="1" customWidth="1"/>
  </cols>
  <sheetData>
    <row r="1" spans="1:6" ht="15" customHeight="1" x14ac:dyDescent="0.25">
      <c r="A1" s="52" t="s">
        <v>182</v>
      </c>
      <c r="B1" s="53"/>
      <c r="C1" s="53"/>
      <c r="D1" s="53"/>
      <c r="E1" s="54"/>
      <c r="F1" s="10"/>
    </row>
    <row r="2" spans="1:6" ht="15" customHeight="1" x14ac:dyDescent="0.25">
      <c r="A2" s="55" t="s">
        <v>183</v>
      </c>
      <c r="B2" s="56"/>
      <c r="C2" s="56"/>
      <c r="D2" s="56"/>
      <c r="E2" s="57"/>
    </row>
    <row r="3" spans="1:6" ht="15" customHeight="1" x14ac:dyDescent="0.25">
      <c r="A3" s="12" t="s">
        <v>187</v>
      </c>
      <c r="B3" s="5"/>
      <c r="C3" s="5"/>
      <c r="D3" s="5"/>
      <c r="E3" s="11"/>
    </row>
    <row r="4" spans="1:6" ht="15" customHeight="1" x14ac:dyDescent="0.25">
      <c r="A4" s="10"/>
      <c r="B4" s="5"/>
      <c r="C4" s="5"/>
      <c r="D4" s="5"/>
      <c r="E4" s="11"/>
    </row>
    <row r="5" spans="1:6" ht="15.75" customHeight="1" thickBot="1" x14ac:dyDescent="0.3">
      <c r="A5" s="58" t="s">
        <v>216</v>
      </c>
      <c r="B5" s="59"/>
      <c r="C5" s="59"/>
      <c r="D5" s="59"/>
      <c r="E5" s="60"/>
    </row>
    <row r="6" spans="1:6" ht="15.75" customHeight="1" x14ac:dyDescent="0.25">
      <c r="A6" s="5"/>
      <c r="B6" s="5"/>
      <c r="C6" s="5"/>
      <c r="D6" s="5"/>
      <c r="E6" s="5"/>
    </row>
    <row r="8" spans="1:6" x14ac:dyDescent="0.25">
      <c r="A8" s="3" t="s">
        <v>58</v>
      </c>
      <c r="B8" s="3" t="s">
        <v>5</v>
      </c>
      <c r="C8" s="3" t="s">
        <v>7</v>
      </c>
      <c r="D8" s="3" t="s">
        <v>4</v>
      </c>
      <c r="E8" s="3" t="s">
        <v>8</v>
      </c>
    </row>
    <row r="9" spans="1:6" x14ac:dyDescent="0.25">
      <c r="A9" s="1" t="s">
        <v>12</v>
      </c>
      <c r="B9" s="1">
        <f>COUNTIF(Recommandations!C:C,KPI!A9)</f>
        <v>1</v>
      </c>
      <c r="C9" s="1">
        <f>(B9-COUNTIF(Recommandations!$F2,"N/A"))*3</f>
        <v>3</v>
      </c>
      <c r="D9" s="1">
        <f>SUM(Recommandations!F2)</f>
        <v>0</v>
      </c>
      <c r="E9" s="4">
        <f>IF(C9=0,100%,D9/C9)</f>
        <v>0</v>
      </c>
      <c r="F9" s="13"/>
    </row>
    <row r="10" spans="1:6" x14ac:dyDescent="0.25">
      <c r="A10" s="1" t="s">
        <v>53</v>
      </c>
      <c r="B10" s="1">
        <f>COUNTIF(Recommandations!C:C,KPI!A10)</f>
        <v>2</v>
      </c>
      <c r="C10" s="1">
        <f>(B10-COUNTIF(Recommandations!F3:F4,"N/A"))*3</f>
        <v>6</v>
      </c>
      <c r="D10" s="1">
        <f>SUM(Recommandations!F3:F4)</f>
        <v>0</v>
      </c>
      <c r="E10" s="4">
        <f t="shared" ref="E10:E21" si="0">IF(C10=0,100%,D10/C10)</f>
        <v>0</v>
      </c>
      <c r="F10" s="13"/>
    </row>
    <row r="11" spans="1:6" x14ac:dyDescent="0.25">
      <c r="A11" s="1" t="s">
        <v>64</v>
      </c>
      <c r="B11" s="1">
        <f>COUNTIF(Recommandations!C:C,KPI!A11)</f>
        <v>1</v>
      </c>
      <c r="C11" s="1">
        <f>(B11-COUNTIF(Recommandations!$F4,"N/A"))*3</f>
        <v>3</v>
      </c>
      <c r="D11" s="1">
        <f>SUM(Recommandations!F5)</f>
        <v>0</v>
      </c>
      <c r="E11" s="4">
        <f t="shared" si="0"/>
        <v>0</v>
      </c>
      <c r="F11" s="13"/>
    </row>
    <row r="12" spans="1:6" x14ac:dyDescent="0.25">
      <c r="A12" s="1" t="s">
        <v>70</v>
      </c>
      <c r="B12" s="1">
        <f>COUNTIF(Recommandations!C:C,KPI!A12)</f>
        <v>12</v>
      </c>
      <c r="C12" s="1">
        <f>(B12-COUNTIF(Recommandations!F6:F17,"N/A"))*3</f>
        <v>36</v>
      </c>
      <c r="D12" s="1">
        <f>SUM(Recommandations!F6:F17)</f>
        <v>0</v>
      </c>
      <c r="E12" s="4">
        <f t="shared" si="0"/>
        <v>0</v>
      </c>
      <c r="F12" s="13"/>
    </row>
    <row r="13" spans="1:6" x14ac:dyDescent="0.25">
      <c r="A13" s="1" t="s">
        <v>100</v>
      </c>
      <c r="B13" s="1">
        <f>COUNTIF(Recommandations!C:C,KPI!A13)</f>
        <v>8</v>
      </c>
      <c r="C13" s="1">
        <f>(B13-COUNTIF(Recommandations!F18:F25,"N/A"))*3</f>
        <v>24</v>
      </c>
      <c r="D13" s="1">
        <f>SUM(Recommandations!F18:F25)</f>
        <v>0</v>
      </c>
      <c r="E13" s="4">
        <f t="shared" si="0"/>
        <v>0</v>
      </c>
      <c r="F13" s="13"/>
    </row>
    <row r="14" spans="1:6" x14ac:dyDescent="0.25">
      <c r="A14" s="1" t="s">
        <v>124</v>
      </c>
      <c r="B14" s="1">
        <f>COUNTIF(Recommandations!C:C,KPI!A14)</f>
        <v>6</v>
      </c>
      <c r="C14" s="1">
        <f>(B14-COUNTIF(Recommandations!F26:F31,"N/A"))*3</f>
        <v>18</v>
      </c>
      <c r="D14" s="1">
        <f>SUM(Recommandations!F26:F31)</f>
        <v>0</v>
      </c>
      <c r="E14" s="4">
        <f t="shared" si="0"/>
        <v>0</v>
      </c>
      <c r="F14" s="13"/>
    </row>
    <row r="15" spans="1:6" x14ac:dyDescent="0.25">
      <c r="A15" s="1" t="s">
        <v>135</v>
      </c>
      <c r="B15" s="1">
        <f>COUNTIF(Recommandations!C:C,KPI!A15)</f>
        <v>8</v>
      </c>
      <c r="C15" s="1">
        <f>(B15-COUNTIF(Recommandations!F32:F39,"N/A"))*3</f>
        <v>24</v>
      </c>
      <c r="D15" s="1">
        <f>SUM(Recommandations!F32:F39)</f>
        <v>0</v>
      </c>
      <c r="E15" s="4">
        <f t="shared" si="0"/>
        <v>0</v>
      </c>
    </row>
    <row r="16" spans="1:6" x14ac:dyDescent="0.25">
      <c r="A16" s="1" t="s">
        <v>162</v>
      </c>
      <c r="B16" s="1">
        <f>COUNTIF(Recommandations!C:C,KPI!A16)</f>
        <v>1</v>
      </c>
      <c r="C16" s="1">
        <f>(B16-COUNTIF(Recommandations!F40,"N/A"))*3</f>
        <v>3</v>
      </c>
      <c r="D16" s="1">
        <f>SUM(Recommandations!F40)</f>
        <v>0</v>
      </c>
      <c r="E16" s="4">
        <f t="shared" si="0"/>
        <v>0</v>
      </c>
    </row>
    <row r="17" spans="1:5" x14ac:dyDescent="0.25">
      <c r="A17" s="1" t="s">
        <v>168</v>
      </c>
      <c r="B17" s="1">
        <f>COUNTIF(Recommandations!C:C,KPI!A17)</f>
        <v>2</v>
      </c>
      <c r="C17" s="1">
        <f>(B17-COUNTIF(Recommandations!F41:F42,"N/A"))*3</f>
        <v>6</v>
      </c>
      <c r="D17" s="1">
        <f>SUM(Recommandations!F41:F42)</f>
        <v>0</v>
      </c>
      <c r="E17" s="4">
        <f t="shared" si="0"/>
        <v>0</v>
      </c>
    </row>
    <row r="18" spans="1:5" x14ac:dyDescent="0.25">
      <c r="A18" s="1" t="s">
        <v>173</v>
      </c>
      <c r="B18" s="1">
        <f>COUNTIF(Recommandations!C:C,KPI!A18)</f>
        <v>1</v>
      </c>
      <c r="C18" s="1">
        <f>(B18-COUNTIF(Recommandations!F43,"N/A"))*3</f>
        <v>3</v>
      </c>
      <c r="D18" s="1">
        <f>SUM(Recommandations!F43)</f>
        <v>0</v>
      </c>
      <c r="E18" s="4">
        <f t="shared" si="0"/>
        <v>0</v>
      </c>
    </row>
    <row r="19" spans="1:5" x14ac:dyDescent="0.25">
      <c r="A19" s="1" t="s">
        <v>175</v>
      </c>
      <c r="B19" s="1">
        <f>COUNTIF(Recommandations!C:C,KPI!A19)</f>
        <v>2</v>
      </c>
      <c r="C19" s="1">
        <f>(B19-COUNTIF(Recommandations!F44:F45,"N/A"))*3</f>
        <v>6</v>
      </c>
      <c r="D19" s="1">
        <f>SUM(Recommandations!F44:F45)</f>
        <v>0</v>
      </c>
      <c r="E19" s="4">
        <f t="shared" si="0"/>
        <v>0</v>
      </c>
    </row>
    <row r="20" spans="1:5" x14ac:dyDescent="0.25">
      <c r="A20" s="1" t="s">
        <v>178</v>
      </c>
      <c r="B20" s="1">
        <f>COUNTIF(Recommandations!C:C,KPI!A20)</f>
        <v>1</v>
      </c>
      <c r="C20" s="1">
        <f>(B20-COUNTIF(Recommandations!F46,"N/A"))*3</f>
        <v>3</v>
      </c>
      <c r="D20" s="1">
        <f>SUM(Recommandations!F46)</f>
        <v>0</v>
      </c>
      <c r="E20" s="4">
        <f t="shared" si="0"/>
        <v>0</v>
      </c>
    </row>
    <row r="21" spans="1:5" ht="15.75" thickBot="1" x14ac:dyDescent="0.3">
      <c r="A21" s="1" t="s">
        <v>181</v>
      </c>
      <c r="B21" s="1">
        <f>COUNTIF(Recommandations!C:C,KPI!A21)</f>
        <v>1</v>
      </c>
      <c r="C21" s="9">
        <f>(B21-COUNTIF(Recommandations!F47,"N/A"))*3</f>
        <v>3</v>
      </c>
      <c r="D21" s="9">
        <f>SUM(Recommandations!F47)</f>
        <v>0</v>
      </c>
      <c r="E21" s="7">
        <f t="shared" si="0"/>
        <v>0</v>
      </c>
    </row>
    <row r="22" spans="1:5" ht="19.5" thickBot="1" x14ac:dyDescent="0.3">
      <c r="C22" s="61" t="s">
        <v>186</v>
      </c>
      <c r="D22" s="62"/>
      <c r="E22" s="8">
        <f>SUM(D9:D21)/SUM(C9:C21)</f>
        <v>0</v>
      </c>
    </row>
    <row r="25" spans="1:5" x14ac:dyDescent="0.25">
      <c r="A25" s="3" t="s">
        <v>185</v>
      </c>
    </row>
    <row r="26" spans="1:5" x14ac:dyDescent="0.25">
      <c r="A26" s="1" t="s">
        <v>188</v>
      </c>
      <c r="B26" s="2">
        <f>C26/C31</f>
        <v>1</v>
      </c>
      <c r="C26" s="1">
        <f>COUNTIF(Recommandations!F:F,0)</f>
        <v>46</v>
      </c>
    </row>
    <row r="27" spans="1:5" x14ac:dyDescent="0.25">
      <c r="A27" s="1" t="s">
        <v>189</v>
      </c>
      <c r="B27" s="2">
        <f>C27/C31</f>
        <v>0</v>
      </c>
      <c r="C27" s="1">
        <f>COUNTIF(Recommandations!F:F,1)</f>
        <v>0</v>
      </c>
    </row>
    <row r="28" spans="1:5" x14ac:dyDescent="0.25">
      <c r="A28" s="1" t="s">
        <v>190</v>
      </c>
      <c r="B28" s="2">
        <f>C28/C31</f>
        <v>0</v>
      </c>
      <c r="C28" s="1">
        <f>COUNTIF(Recommandations!F:F,2)</f>
        <v>0</v>
      </c>
    </row>
    <row r="29" spans="1:5" x14ac:dyDescent="0.25">
      <c r="A29" s="1" t="s">
        <v>191</v>
      </c>
      <c r="B29" s="2">
        <f>C29/C31</f>
        <v>0</v>
      </c>
      <c r="C29" s="1">
        <f>COUNTIF(Recommandations!F:F,3)</f>
        <v>0</v>
      </c>
    </row>
    <row r="30" spans="1:5" x14ac:dyDescent="0.25">
      <c r="A30" s="1" t="s">
        <v>184</v>
      </c>
      <c r="B30" s="2">
        <f>C30/C31</f>
        <v>0</v>
      </c>
      <c r="C30" s="1">
        <f>COUNTIF(Recommandations!F:F,"N/A")</f>
        <v>0</v>
      </c>
    </row>
    <row r="31" spans="1:5" x14ac:dyDescent="0.25">
      <c r="A31" s="47" t="s">
        <v>6</v>
      </c>
      <c r="B31" s="6"/>
      <c r="C31" s="1">
        <f>SUM(C26:C30)</f>
        <v>46</v>
      </c>
    </row>
    <row r="43" spans="1:7" x14ac:dyDescent="0.25">
      <c r="A43" s="3" t="s">
        <v>192</v>
      </c>
      <c r="B43" s="3">
        <v>0</v>
      </c>
      <c r="C43" s="3">
        <v>1</v>
      </c>
      <c r="D43" s="3">
        <v>2</v>
      </c>
      <c r="E43" s="3">
        <v>3</v>
      </c>
      <c r="F43" s="3" t="s">
        <v>116</v>
      </c>
      <c r="G43" s="3" t="s">
        <v>6</v>
      </c>
    </row>
    <row r="44" spans="1:7" x14ac:dyDescent="0.25">
      <c r="A44" s="17" t="s">
        <v>12</v>
      </c>
      <c r="B44" s="1">
        <f>COUNTIF(Recommandations!$F$2,B43)</f>
        <v>1</v>
      </c>
      <c r="C44" s="1">
        <f>COUNTIF(Recommandations!$F$2,C43)</f>
        <v>0</v>
      </c>
      <c r="D44" s="1">
        <f>COUNTIF(Recommandations!$F$2,D43)</f>
        <v>0</v>
      </c>
      <c r="E44" s="1">
        <f>COUNTIF(Recommandations!$F$2,E43)</f>
        <v>0</v>
      </c>
      <c r="F44" s="1">
        <f>COUNTIF(Recommandations!$F$2,F43)</f>
        <v>0</v>
      </c>
      <c r="G44" s="1">
        <f>SUM(B44:F44)</f>
        <v>1</v>
      </c>
    </row>
    <row r="45" spans="1:7" x14ac:dyDescent="0.25">
      <c r="A45" s="17" t="s">
        <v>53</v>
      </c>
      <c r="B45" s="1">
        <f>COUNTIF(Recommandations!$F$3:$F$4,B43)</f>
        <v>2</v>
      </c>
      <c r="C45" s="1">
        <f>COUNTIF(Recommandations!$F$3:$F$4,C43)</f>
        <v>0</v>
      </c>
      <c r="D45" s="1">
        <f>COUNTIF(Recommandations!$F$3:$F$4,D43)</f>
        <v>0</v>
      </c>
      <c r="E45" s="1">
        <f>COUNTIF(Recommandations!$F$3:$F$4,E43)</f>
        <v>0</v>
      </c>
      <c r="F45" s="1">
        <f>COUNTIF(Recommandations!$F$3:$F$4,F43)</f>
        <v>0</v>
      </c>
      <c r="G45" s="1">
        <f t="shared" ref="G45:G56" si="1">SUM(B45:F45)</f>
        <v>2</v>
      </c>
    </row>
    <row r="46" spans="1:7" x14ac:dyDescent="0.25">
      <c r="A46" s="17" t="s">
        <v>64</v>
      </c>
      <c r="B46" s="1">
        <f>COUNTIF(Recommandations!$F$5,B43)</f>
        <v>1</v>
      </c>
      <c r="C46" s="1">
        <f>COUNTIF(Recommandations!$F$5,C43)</f>
        <v>0</v>
      </c>
      <c r="D46" s="1">
        <f>COUNTIF(Recommandations!$F$5,D43)</f>
        <v>0</v>
      </c>
      <c r="E46" s="1">
        <f>COUNTIF(Recommandations!$F$5,E43)</f>
        <v>0</v>
      </c>
      <c r="F46" s="1">
        <f>COUNTIF(Recommandations!$F$5,F43)</f>
        <v>0</v>
      </c>
      <c r="G46" s="1">
        <f t="shared" si="1"/>
        <v>1</v>
      </c>
    </row>
    <row r="47" spans="1:7" x14ac:dyDescent="0.25">
      <c r="A47" s="17" t="s">
        <v>70</v>
      </c>
      <c r="B47" s="1">
        <f>COUNTIF(Recommandations!$F$6:$F$17,KPI!B43)</f>
        <v>12</v>
      </c>
      <c r="C47" s="1">
        <f>COUNTIF(Recommandations!$F$6:$F$17,KPI!C43)</f>
        <v>0</v>
      </c>
      <c r="D47" s="1">
        <f>COUNTIF(Recommandations!$F$6:$F$17,KPI!D43)</f>
        <v>0</v>
      </c>
      <c r="E47" s="1">
        <f>COUNTIF(Recommandations!$F$6:$F$17,KPI!E43)</f>
        <v>0</v>
      </c>
      <c r="F47" s="1">
        <f>COUNTIF(Recommandations!$F$6:$F$17,KPI!F43)</f>
        <v>0</v>
      </c>
      <c r="G47" s="1">
        <f t="shared" si="1"/>
        <v>12</v>
      </c>
    </row>
    <row r="48" spans="1:7" x14ac:dyDescent="0.25">
      <c r="A48" s="17" t="s">
        <v>100</v>
      </c>
      <c r="B48" s="1">
        <f>COUNTIF(Recommandations!$F$18:$F$25,KPI!B43)</f>
        <v>8</v>
      </c>
      <c r="C48" s="1">
        <f>COUNTIF(Recommandations!$F$18:$F$25,KPI!C43)</f>
        <v>0</v>
      </c>
      <c r="D48" s="1">
        <f>COUNTIF(Recommandations!$F$18:$F$25,KPI!D43)</f>
        <v>0</v>
      </c>
      <c r="E48" s="1">
        <f>COUNTIF(Recommandations!$F$18:$F$25,KPI!E43)</f>
        <v>0</v>
      </c>
      <c r="F48" s="1">
        <f>COUNTIF(Recommandations!$F$18:$F$25,KPI!F43)</f>
        <v>0</v>
      </c>
      <c r="G48" s="1">
        <f t="shared" si="1"/>
        <v>8</v>
      </c>
    </row>
    <row r="49" spans="1:7" x14ac:dyDescent="0.25">
      <c r="A49" s="17" t="s">
        <v>124</v>
      </c>
      <c r="B49" s="1">
        <f>COUNTIF(Recommandations!$F$26:$F$31,KPI!B43)</f>
        <v>6</v>
      </c>
      <c r="C49" s="1">
        <f>COUNTIF(Recommandations!$F$26:$F$31,KPI!C43)</f>
        <v>0</v>
      </c>
      <c r="D49" s="1">
        <f>COUNTIF(Recommandations!$F$26:$F$31,KPI!D43)</f>
        <v>0</v>
      </c>
      <c r="E49" s="1">
        <f>COUNTIF(Recommandations!$F$26:$F$31,KPI!E43)</f>
        <v>0</v>
      </c>
      <c r="F49" s="1">
        <f>COUNTIF(Recommandations!$F$26:$F$31,KPI!F43)</f>
        <v>0</v>
      </c>
      <c r="G49" s="1">
        <f t="shared" si="1"/>
        <v>6</v>
      </c>
    </row>
    <row r="50" spans="1:7" x14ac:dyDescent="0.25">
      <c r="A50" s="17" t="s">
        <v>135</v>
      </c>
      <c r="B50" s="1">
        <f>COUNTIF(Recommandations!$F$32:$F$39,KPI!B43)</f>
        <v>8</v>
      </c>
      <c r="C50" s="1">
        <f>COUNTIF(Recommandations!$F$32:$F$39,KPI!C43)</f>
        <v>0</v>
      </c>
      <c r="D50" s="1">
        <f>COUNTIF(Recommandations!$F$32:$F$39,KPI!D43)</f>
        <v>0</v>
      </c>
      <c r="E50" s="1">
        <f>COUNTIF(Recommandations!$F$32:$F$39,KPI!E43)</f>
        <v>0</v>
      </c>
      <c r="F50" s="1">
        <f>COUNTIF(Recommandations!$F$32:$F$39,KPI!F43)</f>
        <v>0</v>
      </c>
      <c r="G50" s="1">
        <f t="shared" si="1"/>
        <v>8</v>
      </c>
    </row>
    <row r="51" spans="1:7" x14ac:dyDescent="0.25">
      <c r="A51" s="17" t="s">
        <v>162</v>
      </c>
      <c r="B51" s="1">
        <f>COUNTIF(Recommandations!$F$40,KPI!B43)</f>
        <v>1</v>
      </c>
      <c r="C51" s="1">
        <f>COUNTIF(Recommandations!$F$40,KPI!C43)</f>
        <v>0</v>
      </c>
      <c r="D51" s="1">
        <f>COUNTIF(Recommandations!$F$40,KPI!D43)</f>
        <v>0</v>
      </c>
      <c r="E51" s="1">
        <f>COUNTIF(Recommandations!$F$40,KPI!E43)</f>
        <v>0</v>
      </c>
      <c r="F51" s="1">
        <f>COUNTIF(Recommandations!$F$40,KPI!F43)</f>
        <v>0</v>
      </c>
      <c r="G51" s="1">
        <f t="shared" si="1"/>
        <v>1</v>
      </c>
    </row>
    <row r="52" spans="1:7" x14ac:dyDescent="0.25">
      <c r="A52" s="17" t="s">
        <v>168</v>
      </c>
      <c r="B52" s="1">
        <f>COUNTIF(Recommandations!$F$41:$F$42,KPI!B43)</f>
        <v>2</v>
      </c>
      <c r="C52" s="1">
        <f>COUNTIF(Recommandations!$F$41:$F$42,KPI!C43)</f>
        <v>0</v>
      </c>
      <c r="D52" s="1">
        <f>COUNTIF(Recommandations!$F$41:$F$42,KPI!D43)</f>
        <v>0</v>
      </c>
      <c r="E52" s="1">
        <f>COUNTIF(Recommandations!$F$41:$F$42,KPI!E43)</f>
        <v>0</v>
      </c>
      <c r="F52" s="1">
        <f>COUNTIF(Recommandations!$F$41:$F$42,KPI!F43)</f>
        <v>0</v>
      </c>
      <c r="G52" s="1">
        <f t="shared" si="1"/>
        <v>2</v>
      </c>
    </row>
    <row r="53" spans="1:7" x14ac:dyDescent="0.25">
      <c r="A53" s="17" t="s">
        <v>173</v>
      </c>
      <c r="B53" s="1">
        <f>COUNTIF(Recommandations!$F$43,KPI!B43)</f>
        <v>1</v>
      </c>
      <c r="C53" s="1">
        <f>COUNTIF(Recommandations!$F$43,KPI!C43)</f>
        <v>0</v>
      </c>
      <c r="D53" s="1">
        <f>COUNTIF(Recommandations!$F$43,KPI!D43)</f>
        <v>0</v>
      </c>
      <c r="E53" s="1">
        <f>COUNTIF(Recommandations!$F$43,KPI!E43)</f>
        <v>0</v>
      </c>
      <c r="F53" s="1">
        <f>COUNTIF(Recommandations!$F$43,KPI!F43)</f>
        <v>0</v>
      </c>
      <c r="G53" s="1">
        <f t="shared" si="1"/>
        <v>1</v>
      </c>
    </row>
    <row r="54" spans="1:7" x14ac:dyDescent="0.25">
      <c r="A54" s="17" t="s">
        <v>175</v>
      </c>
      <c r="B54" s="1">
        <f>COUNTIF(Recommandations!$F$44:$F$45,KPI!B43)</f>
        <v>2</v>
      </c>
      <c r="C54" s="1">
        <f>COUNTIF(Recommandations!$F$44:$F$45,KPI!C43)</f>
        <v>0</v>
      </c>
      <c r="D54" s="1">
        <f>COUNTIF(Recommandations!$F$44:$F$45,KPI!D43)</f>
        <v>0</v>
      </c>
      <c r="E54" s="1">
        <f>COUNTIF(Recommandations!$F$44:$F$45,KPI!E43)</f>
        <v>0</v>
      </c>
      <c r="F54" s="1">
        <f>COUNTIF(Recommandations!$F$44:$F$45,KPI!F43)</f>
        <v>0</v>
      </c>
      <c r="G54" s="1">
        <f t="shared" si="1"/>
        <v>2</v>
      </c>
    </row>
    <row r="55" spans="1:7" x14ac:dyDescent="0.25">
      <c r="A55" s="17" t="s">
        <v>178</v>
      </c>
      <c r="B55" s="1">
        <f>COUNTIF(Recommandations!$F$46,KPI!B43)</f>
        <v>1</v>
      </c>
      <c r="C55" s="1">
        <f>COUNTIF(Recommandations!$F$46,KPI!C43)</f>
        <v>0</v>
      </c>
      <c r="D55" s="1">
        <f>COUNTIF(Recommandations!$F$46,KPI!D43)</f>
        <v>0</v>
      </c>
      <c r="E55" s="1">
        <f>COUNTIF(Recommandations!$F$46,KPI!E43)</f>
        <v>0</v>
      </c>
      <c r="F55" s="1">
        <f>COUNTIF(Recommandations!$F$46,KPI!F43)</f>
        <v>0</v>
      </c>
      <c r="G55" s="1">
        <f t="shared" si="1"/>
        <v>1</v>
      </c>
    </row>
    <row r="56" spans="1:7" x14ac:dyDescent="0.25">
      <c r="A56" s="17" t="s">
        <v>181</v>
      </c>
      <c r="B56" s="1">
        <f>COUNTIF(Recommandations!$F$47,KPI!B43)</f>
        <v>1</v>
      </c>
      <c r="C56" s="1">
        <f>COUNTIF(Recommandations!$F$47,KPI!C43)</f>
        <v>0</v>
      </c>
      <c r="D56" s="1">
        <f>COUNTIF(Recommandations!$F$47,KPI!D43)</f>
        <v>0</v>
      </c>
      <c r="E56" s="1">
        <f>COUNTIF(Recommandations!$F$47,KPI!E43)</f>
        <v>0</v>
      </c>
      <c r="F56" s="1">
        <f>COUNTIF(Recommandations!$F$47,KPI!F43)</f>
        <v>0</v>
      </c>
      <c r="G56" s="1">
        <f t="shared" si="1"/>
        <v>1</v>
      </c>
    </row>
    <row r="57" spans="1:7" x14ac:dyDescent="0.25">
      <c r="A57" s="18" t="s">
        <v>6</v>
      </c>
      <c r="B57" s="1">
        <f>SUM(B44:B56)</f>
        <v>46</v>
      </c>
      <c r="C57" s="1">
        <f t="shared" ref="C57:G57" si="2">SUM(C44:C56)</f>
        <v>0</v>
      </c>
      <c r="D57" s="1">
        <f t="shared" si="2"/>
        <v>0</v>
      </c>
      <c r="E57" s="1">
        <f t="shared" si="2"/>
        <v>0</v>
      </c>
      <c r="F57" s="1">
        <f t="shared" si="2"/>
        <v>0</v>
      </c>
      <c r="G57" s="1">
        <f t="shared" si="2"/>
        <v>46</v>
      </c>
    </row>
    <row r="61" spans="1:7" x14ac:dyDescent="0.25">
      <c r="A61" s="3" t="s">
        <v>58</v>
      </c>
      <c r="B61" s="15" t="s">
        <v>9</v>
      </c>
    </row>
    <row r="62" spans="1:7" x14ac:dyDescent="0.25">
      <c r="A62" s="1" t="s">
        <v>12</v>
      </c>
      <c r="B62" s="14">
        <f>IF(F44=G44,3,(B44*$B$43+C44*$C$43+D44*$D$43+E44*$E$43)/(G44-F44))</f>
        <v>0</v>
      </c>
    </row>
    <row r="63" spans="1:7" x14ac:dyDescent="0.25">
      <c r="A63" s="1" t="s">
        <v>53</v>
      </c>
      <c r="B63" s="14">
        <f t="shared" ref="B63:B74" si="3">IF(F45=G45,3,(B45*$B$43+C45*$C$43+D45*$D$43+E45*$E$43)/(G45-F45))</f>
        <v>0</v>
      </c>
    </row>
    <row r="64" spans="1:7" x14ac:dyDescent="0.25">
      <c r="A64" s="1" t="s">
        <v>64</v>
      </c>
      <c r="B64" s="14">
        <f t="shared" si="3"/>
        <v>0</v>
      </c>
    </row>
    <row r="65" spans="1:2" x14ac:dyDescent="0.25">
      <c r="A65" s="1" t="s">
        <v>70</v>
      </c>
      <c r="B65" s="14">
        <f t="shared" si="3"/>
        <v>0</v>
      </c>
    </row>
    <row r="66" spans="1:2" x14ac:dyDescent="0.25">
      <c r="A66" s="1" t="s">
        <v>100</v>
      </c>
      <c r="B66" s="14">
        <f t="shared" si="3"/>
        <v>0</v>
      </c>
    </row>
    <row r="67" spans="1:2" x14ac:dyDescent="0.25">
      <c r="A67" s="1" t="s">
        <v>124</v>
      </c>
      <c r="B67" s="14">
        <f t="shared" si="3"/>
        <v>0</v>
      </c>
    </row>
    <row r="68" spans="1:2" x14ac:dyDescent="0.25">
      <c r="A68" s="1" t="s">
        <v>135</v>
      </c>
      <c r="B68" s="14">
        <f t="shared" si="3"/>
        <v>0</v>
      </c>
    </row>
    <row r="69" spans="1:2" x14ac:dyDescent="0.25">
      <c r="A69" s="1" t="s">
        <v>162</v>
      </c>
      <c r="B69" s="14">
        <f t="shared" si="3"/>
        <v>0</v>
      </c>
    </row>
    <row r="70" spans="1:2" x14ac:dyDescent="0.25">
      <c r="A70" s="1" t="s">
        <v>168</v>
      </c>
      <c r="B70" s="14">
        <f t="shared" si="3"/>
        <v>0</v>
      </c>
    </row>
    <row r="71" spans="1:2" x14ac:dyDescent="0.25">
      <c r="A71" s="1" t="s">
        <v>173</v>
      </c>
      <c r="B71" s="14">
        <f t="shared" si="3"/>
        <v>0</v>
      </c>
    </row>
    <row r="72" spans="1:2" x14ac:dyDescent="0.25">
      <c r="A72" s="1" t="s">
        <v>175</v>
      </c>
      <c r="B72" s="14">
        <f t="shared" si="3"/>
        <v>0</v>
      </c>
    </row>
    <row r="73" spans="1:2" x14ac:dyDescent="0.25">
      <c r="A73" s="1" t="s">
        <v>178</v>
      </c>
      <c r="B73" s="14">
        <f t="shared" si="3"/>
        <v>0</v>
      </c>
    </row>
    <row r="74" spans="1:2" x14ac:dyDescent="0.25">
      <c r="A74" s="1" t="s">
        <v>181</v>
      </c>
      <c r="B74" s="14">
        <f t="shared" si="3"/>
        <v>0</v>
      </c>
    </row>
  </sheetData>
  <mergeCells count="4">
    <mergeCell ref="A1:E1"/>
    <mergeCell ref="A2:E2"/>
    <mergeCell ref="A5:E5"/>
    <mergeCell ref="C22:D22"/>
  </mergeCells>
  <hyperlinks>
    <hyperlink ref="A3" r:id="rId1" xr:uid="{6BF75C2B-7499-4AF4-823C-1C29D600483E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55CA-3B40-4B11-B3FE-9CCE59B71B6E}">
  <dimension ref="A1:K49"/>
  <sheetViews>
    <sheetView tabSelected="1" zoomScale="90" zoomScaleNormal="90" workbookViewId="0">
      <pane ySplit="1" topLeftCell="A2" activePane="bottomLeft" state="frozen"/>
      <selection pane="bottomLeft" activeCell="E64" sqref="E64"/>
    </sheetView>
  </sheetViews>
  <sheetFormatPr baseColWidth="10" defaultRowHeight="15.75" x14ac:dyDescent="0.25"/>
  <cols>
    <col min="1" max="1" width="7.5703125" style="24" customWidth="1"/>
    <col min="2" max="2" width="35" style="24" customWidth="1"/>
    <col min="3" max="3" width="28.5703125" style="24" customWidth="1"/>
    <col min="4" max="4" width="130.140625" style="31" bestFit="1" customWidth="1"/>
    <col min="5" max="5" width="79.140625" style="24" customWidth="1"/>
    <col min="6" max="6" width="6.85546875" style="46" customWidth="1"/>
    <col min="7" max="8" width="30.5703125" style="31" hidden="1" customWidth="1"/>
    <col min="9" max="9" width="30.140625" style="31" hidden="1" customWidth="1"/>
    <col min="10" max="10" width="30.42578125" style="31" hidden="1" customWidth="1"/>
    <col min="11" max="16384" width="11.42578125" style="24"/>
  </cols>
  <sheetData>
    <row r="1" spans="1:11" s="28" customFormat="1" ht="14.45" customHeight="1" thickBot="1" x14ac:dyDescent="0.3">
      <c r="A1" s="19" t="s">
        <v>196</v>
      </c>
      <c r="B1" s="25" t="s">
        <v>0</v>
      </c>
      <c r="C1" s="25" t="s">
        <v>58</v>
      </c>
      <c r="D1" s="26" t="s">
        <v>59</v>
      </c>
      <c r="E1" s="25" t="s">
        <v>3</v>
      </c>
      <c r="F1" s="25" t="s">
        <v>4</v>
      </c>
      <c r="G1" s="27" t="s">
        <v>201</v>
      </c>
      <c r="H1" s="27" t="s">
        <v>202</v>
      </c>
      <c r="I1" s="27" t="s">
        <v>203</v>
      </c>
      <c r="J1" s="27" t="s">
        <v>204</v>
      </c>
      <c r="K1" s="51"/>
    </row>
    <row r="2" spans="1:11" ht="14.45" customHeight="1" thickBot="1" x14ac:dyDescent="0.3">
      <c r="A2" s="20" t="s">
        <v>10</v>
      </c>
      <c r="B2" s="20" t="s">
        <v>73</v>
      </c>
      <c r="C2" s="20" t="s">
        <v>12</v>
      </c>
      <c r="D2" s="29" t="s">
        <v>11</v>
      </c>
      <c r="E2" s="20"/>
      <c r="F2" s="30">
        <f>IF(Recommandations!$E2="N/A","N/A",IF(COUNTA(G2:J2)=2,IF(E2=G2,3,0),IF(COUNTA(G2:J2)=3,IF(E2=G2,3,IF(E2=H2,2,IF(E2=I2,0,0))),IF(COUNTA(G2:J2)=4,IF(E2=G2,3,IF(E2=H2,2,IF(E2=I2,1,IF(E2=J2,0,0))))))))</f>
        <v>0</v>
      </c>
      <c r="G2" s="31" t="s">
        <v>2</v>
      </c>
      <c r="H2" s="31" t="s">
        <v>199</v>
      </c>
      <c r="I2" s="31" t="s">
        <v>1</v>
      </c>
      <c r="K2" s="48"/>
    </row>
    <row r="3" spans="1:11" ht="14.45" customHeight="1" x14ac:dyDescent="0.25">
      <c r="A3" s="22" t="s">
        <v>13</v>
      </c>
      <c r="B3" s="22" t="s">
        <v>52</v>
      </c>
      <c r="C3" s="22" t="s">
        <v>53</v>
      </c>
      <c r="D3" s="32" t="s">
        <v>54</v>
      </c>
      <c r="E3" s="22"/>
      <c r="F3" s="33">
        <f>IF(Recommandations!$E3="N/A","N/A",IF(COUNTA(G3:J3)=2,IF(E3=G3,3,0),IF(COUNTA(G3:J3)=3,IF(E3=G3,3,IF(E3=H3,2,IF(E3=I3,0,0))),IF(COUNTA(G3:J3)=4,IF(E3=G3,3,IF(E3=H3,2,IF(E3=I3,1,IF(E3=J3,0,0))))))))</f>
        <v>0</v>
      </c>
      <c r="G3" s="31" t="s">
        <v>56</v>
      </c>
      <c r="H3" s="31" t="s">
        <v>200</v>
      </c>
      <c r="I3" s="31" t="s">
        <v>79</v>
      </c>
      <c r="J3" s="31" t="s">
        <v>57</v>
      </c>
      <c r="K3" s="48"/>
    </row>
    <row r="4" spans="1:11" ht="14.45" customHeight="1" thickBot="1" x14ac:dyDescent="0.3">
      <c r="A4" s="21" t="s">
        <v>14</v>
      </c>
      <c r="B4" s="21" t="s">
        <v>52</v>
      </c>
      <c r="C4" s="23" t="s">
        <v>53</v>
      </c>
      <c r="D4" s="34" t="s">
        <v>55</v>
      </c>
      <c r="E4" s="23"/>
      <c r="F4" s="33">
        <f>IF(Recommandations!$E4="N/A","N/A",IF(COUNTA(G4:J4)=2,IF(E4=G4,3,0),IF(COUNTA(G4:J4)=3,IF(E4=G4,3,IF(E4=H4,2,IF(E4=I4,0,0))),IF(COUNTA(G4:J4)=4,IF(E4=G4,3,IF(E4=H4,2,IF(E4=I4,1,IF(E4=J4,0,0))))))))</f>
        <v>0</v>
      </c>
      <c r="G4" s="31" t="s">
        <v>61</v>
      </c>
      <c r="H4" s="31" t="s">
        <v>60</v>
      </c>
      <c r="I4" s="31" t="s">
        <v>62</v>
      </c>
      <c r="J4" s="31" t="s">
        <v>63</v>
      </c>
      <c r="K4" s="48"/>
    </row>
    <row r="5" spans="1:11" ht="14.45" customHeight="1" thickBot="1" x14ac:dyDescent="0.3">
      <c r="A5" s="21" t="s">
        <v>15</v>
      </c>
      <c r="B5" s="21" t="s">
        <v>52</v>
      </c>
      <c r="C5" s="20" t="s">
        <v>64</v>
      </c>
      <c r="D5" s="29" t="s">
        <v>65</v>
      </c>
      <c r="E5" s="20"/>
      <c r="F5" s="30">
        <f>IF(Recommandations!$E5="N/A","N/A",IF(COUNTA(G5:J5)=2,IF(E5=G5,3,0),IF(COUNTA(G5:J5)=3,IF(E5=G5,3,IF(E5=H5,2,IF(E5=I5,0,0))),IF(COUNTA(G5:J5)=4,IF(E5=G5,3,IF(E5=H5,2,IF(E5=I5,1,IF(E5=J5,0,0))))))))</f>
        <v>0</v>
      </c>
      <c r="G5" s="31" t="s">
        <v>66</v>
      </c>
      <c r="H5" s="31" t="s">
        <v>67</v>
      </c>
      <c r="I5" s="31" t="s">
        <v>68</v>
      </c>
      <c r="J5" s="31" t="s">
        <v>69</v>
      </c>
      <c r="K5" s="48"/>
    </row>
    <row r="6" spans="1:11" ht="14.45" customHeight="1" x14ac:dyDescent="0.25">
      <c r="A6" s="21" t="s">
        <v>16</v>
      </c>
      <c r="B6" s="21" t="s">
        <v>52</v>
      </c>
      <c r="C6" s="22" t="s">
        <v>70</v>
      </c>
      <c r="D6" s="32" t="s">
        <v>71</v>
      </c>
      <c r="E6" s="22"/>
      <c r="F6" s="33">
        <f>IF(Recommandations!$E6="N/A","N/A",IF(COUNTA(G6:J6)=2,IF(E6=G6,3,0),IF(COUNTA(G6:J6)=3,IF(E6=G6,3,IF(E6=H6,2,IF(E6=I6,0,0))),IF(COUNTA(G6:J6)=4,IF(E6=G6,3,IF(E6=H6,2,IF(E6=I6,1,IF(E6=J6,0,0))))))))</f>
        <v>0</v>
      </c>
      <c r="G6" s="31" t="s">
        <v>2</v>
      </c>
      <c r="H6" s="31" t="s">
        <v>1</v>
      </c>
      <c r="K6" s="48"/>
    </row>
    <row r="7" spans="1:11" ht="14.45" customHeight="1" x14ac:dyDescent="0.25">
      <c r="A7" s="21" t="s">
        <v>133</v>
      </c>
      <c r="B7" s="21" t="s">
        <v>52</v>
      </c>
      <c r="C7" s="21" t="s">
        <v>70</v>
      </c>
      <c r="D7" s="35" t="s">
        <v>72</v>
      </c>
      <c r="E7" s="21"/>
      <c r="F7" s="33">
        <f>IF(Recommandations!$E7="N/A","N/A",IF(COUNTA(G7:J7)=2,IF(E7=G7,3,0),IF(COUNTA(G7:J7)=3,IF(E7=G7,3,IF(E7=H7,2,IF(E7=I7,0,0))),IF(COUNTA(G7:J7)=4,IF(E7=G7,3,IF(E7=H7,2,IF(E7=I7,1,IF(E7=J7,0,0))))))))</f>
        <v>0</v>
      </c>
      <c r="G7" s="31" t="s">
        <v>74</v>
      </c>
      <c r="H7" s="31" t="s">
        <v>116</v>
      </c>
      <c r="I7" s="31" t="s">
        <v>75</v>
      </c>
      <c r="K7" s="48"/>
    </row>
    <row r="8" spans="1:11" ht="14.45" customHeight="1" x14ac:dyDescent="0.25">
      <c r="A8" s="21" t="s">
        <v>17</v>
      </c>
      <c r="B8" s="21" t="s">
        <v>52</v>
      </c>
      <c r="C8" s="21" t="s">
        <v>70</v>
      </c>
      <c r="D8" s="35" t="s">
        <v>76</v>
      </c>
      <c r="E8" s="21"/>
      <c r="F8" s="33">
        <f>IF(Recommandations!$E8="N/A","N/A",IF(COUNTA(G8:J8)=2,IF(E8=G8,3,0),IF(COUNTA(G8:J8)=3,IF(E8=G8,3,IF(E8=H8,2,IF(E8=I8,0,0))),IF(COUNTA(G8:J8)=4,IF(E8=G8,3,IF(E8=H8,2,IF(E8=I8,1,IF(E8=J8,0,0))))))))</f>
        <v>0</v>
      </c>
      <c r="G8" s="31" t="s">
        <v>77</v>
      </c>
      <c r="H8" s="31" t="s">
        <v>78</v>
      </c>
      <c r="K8" s="48"/>
    </row>
    <row r="9" spans="1:11" ht="14.45" customHeight="1" x14ac:dyDescent="0.25">
      <c r="A9" s="21" t="s">
        <v>18</v>
      </c>
      <c r="B9" s="21" t="s">
        <v>52</v>
      </c>
      <c r="C9" s="21" t="s">
        <v>70</v>
      </c>
      <c r="D9" s="35" t="s">
        <v>80</v>
      </c>
      <c r="E9" s="21"/>
      <c r="F9" s="33">
        <f>IF(Recommandations!$E9="N/A","N/A",IF(COUNTA(G9:J9)=2,IF(E9=G9,3,0),IF(COUNTA(G9:J9)=3,IF(E9=G9,3,IF(E9=H9,2,IF(E9=I9,0,0))),IF(COUNTA(G9:J9)=4,IF(E9=G9,3,IF(E9=H9,2,IF(E9=I9,1,IF(E9=J9,0,0))))))))</f>
        <v>0</v>
      </c>
      <c r="G9" s="31" t="s">
        <v>205</v>
      </c>
      <c r="H9" s="31" t="s">
        <v>206</v>
      </c>
      <c r="I9" s="31" t="s">
        <v>81</v>
      </c>
      <c r="J9" s="31" t="s">
        <v>82</v>
      </c>
      <c r="K9" s="48"/>
    </row>
    <row r="10" spans="1:11" ht="14.45" customHeight="1" x14ac:dyDescent="0.25">
      <c r="A10" s="21" t="s">
        <v>19</v>
      </c>
      <c r="B10" s="21" t="s">
        <v>52</v>
      </c>
      <c r="C10" s="21" t="s">
        <v>70</v>
      </c>
      <c r="D10" s="35" t="s">
        <v>83</v>
      </c>
      <c r="E10" s="21"/>
      <c r="F10" s="33">
        <f>IF(Recommandations!$E10="N/A","N/A",IF(COUNTA(G10:J10)=2,IF(E10=G10,3,0),IF(COUNTA(G10:J10)=3,IF(E10=G10,3,IF(E10=H10,2,IF(E10=I10,0,0))),IF(COUNTA(G10:J10)=4,IF(E10=G10,3,IF(E10=H10,2,IF(E10=I10,1,IF(E10=J10,0,0))))))))</f>
        <v>0</v>
      </c>
      <c r="G10" s="36" t="s">
        <v>2</v>
      </c>
      <c r="H10" s="36" t="s">
        <v>1</v>
      </c>
      <c r="I10" s="36"/>
      <c r="J10" s="36"/>
      <c r="K10" s="48"/>
    </row>
    <row r="11" spans="1:11" ht="14.45" customHeight="1" x14ac:dyDescent="0.25">
      <c r="A11" s="21" t="s">
        <v>20</v>
      </c>
      <c r="B11" s="21" t="s">
        <v>52</v>
      </c>
      <c r="C11" s="21" t="s">
        <v>70</v>
      </c>
      <c r="D11" s="35" t="s">
        <v>84</v>
      </c>
      <c r="E11" s="21"/>
      <c r="F11" s="33">
        <f>IF(Recommandations!$E11="N/A","N/A",IF(COUNTA(G11:J11)=2,IF(E11=G11,3,0),IF(COUNTA(G11:J11)=3,IF(E11=G11,3,IF(E11=H11,2,IF(E11=I11,0,0))),IF(COUNTA(G11:J11)=4,IF(E11=G11,3,IF(E11=H11,2,IF(E11=I11,1,IF(E11=J11,0,0))))))))</f>
        <v>0</v>
      </c>
      <c r="G11" s="36" t="s">
        <v>2</v>
      </c>
      <c r="H11" s="36" t="s">
        <v>1</v>
      </c>
      <c r="K11" s="48"/>
    </row>
    <row r="12" spans="1:11" ht="14.45" customHeight="1" x14ac:dyDescent="0.25">
      <c r="A12" s="21" t="s">
        <v>21</v>
      </c>
      <c r="B12" s="21" t="s">
        <v>52</v>
      </c>
      <c r="C12" s="21" t="s">
        <v>70</v>
      </c>
      <c r="D12" s="35" t="s">
        <v>85</v>
      </c>
      <c r="E12" s="21"/>
      <c r="F12" s="33">
        <f>IF(Recommandations!$E12="N/A","N/A",IF(COUNTA(G12:J12)=2,IF(E12=G12,3,0),IF(COUNTA(G12:J12)=3,IF(E12=G12,3,IF(E12=H12,2,IF(E12=I12,0,0))),IF(COUNTA(G12:J12)=4,IF(E12=G12,3,IF(E12=H12,2,IF(E12=I12,1,IF(E12=J12,0,0))))))))</f>
        <v>0</v>
      </c>
      <c r="G12" s="36" t="s">
        <v>207</v>
      </c>
      <c r="H12" s="36" t="s">
        <v>208</v>
      </c>
      <c r="I12" s="36" t="s">
        <v>209</v>
      </c>
      <c r="J12" s="36" t="s">
        <v>210</v>
      </c>
      <c r="K12" s="48"/>
    </row>
    <row r="13" spans="1:11" ht="14.45" customHeight="1" x14ac:dyDescent="0.25">
      <c r="A13" s="21" t="s">
        <v>22</v>
      </c>
      <c r="B13" s="21" t="s">
        <v>52</v>
      </c>
      <c r="C13" s="21" t="s">
        <v>70</v>
      </c>
      <c r="D13" s="35" t="s">
        <v>86</v>
      </c>
      <c r="E13" s="21"/>
      <c r="F13" s="33">
        <f>IF(Recommandations!$E13="N/A","N/A",IF(COUNTA(G13:J13)=2,IF(E13=G13,3,0),IF(COUNTA(G13:J13)=3,IF(E13=G13,3,IF(E13=H13,2,IF(E13=I13,0,0))),IF(COUNTA(G13:J13)=4,IF(E13=G13,3,IF(E13=H13,2,IF(E13=I13,1,IF(E13=J13,0,0))))))))</f>
        <v>0</v>
      </c>
      <c r="G13" s="36" t="s">
        <v>2</v>
      </c>
      <c r="H13" s="36" t="s">
        <v>1</v>
      </c>
      <c r="K13" s="48"/>
    </row>
    <row r="14" spans="1:11" ht="14.45" customHeight="1" x14ac:dyDescent="0.25">
      <c r="A14" s="21" t="s">
        <v>23</v>
      </c>
      <c r="B14" s="21" t="s">
        <v>52</v>
      </c>
      <c r="C14" s="21" t="s">
        <v>70</v>
      </c>
      <c r="D14" s="35" t="s">
        <v>87</v>
      </c>
      <c r="E14" s="21"/>
      <c r="F14" s="33">
        <f>IF(Recommandations!$E14="N/A","N/A",IF(COUNTA(G14:J14)=2,IF(E14=G14,3,0),IF(COUNTA(G14:J14)=3,IF(E14=G14,3,IF(E14=H14,2,IF(E14=I14,0,0))),IF(COUNTA(G14:J14)=4,IF(E14=G14,3,IF(E14=H14,2,IF(E14=I14,1,IF(E14=J14,0,0))))))))</f>
        <v>0</v>
      </c>
      <c r="G14" s="31" t="s">
        <v>88</v>
      </c>
      <c r="H14" s="31" t="s">
        <v>89</v>
      </c>
      <c r="I14" s="31" t="s">
        <v>90</v>
      </c>
      <c r="J14" s="31" t="s">
        <v>91</v>
      </c>
      <c r="K14" s="48"/>
    </row>
    <row r="15" spans="1:11" ht="14.45" customHeight="1" x14ac:dyDescent="0.25">
      <c r="A15" s="21" t="s">
        <v>24</v>
      </c>
      <c r="B15" s="21" t="s">
        <v>52</v>
      </c>
      <c r="C15" s="21" t="s">
        <v>70</v>
      </c>
      <c r="D15" s="35" t="s">
        <v>92</v>
      </c>
      <c r="E15" s="21"/>
      <c r="F15" s="33">
        <f>IF(Recommandations!$E15="N/A","N/A",IF(COUNTA(G15:J15)=2,IF(E15=G15,3,0),IF(COUNTA(G15:J15)=3,IF(E15=G15,3,IF(E15=H15,2,IF(E15=I15,0,0))),IF(COUNTA(G15:J15)=4,IF(E15=G15,3,IF(E15=H15,2,IF(E15=I15,1,IF(E15=J15,0,0))))))))</f>
        <v>0</v>
      </c>
      <c r="G15" s="31" t="s">
        <v>211</v>
      </c>
      <c r="H15" s="31" t="s">
        <v>117</v>
      </c>
      <c r="I15" s="31" t="s">
        <v>93</v>
      </c>
      <c r="K15" s="48"/>
    </row>
    <row r="16" spans="1:11" ht="14.45" customHeight="1" x14ac:dyDescent="0.25">
      <c r="A16" s="21" t="s">
        <v>25</v>
      </c>
      <c r="B16" s="21" t="s">
        <v>52</v>
      </c>
      <c r="C16" s="21" t="s">
        <v>70</v>
      </c>
      <c r="D16" s="35" t="s">
        <v>94</v>
      </c>
      <c r="E16" s="21"/>
      <c r="F16" s="33">
        <f>IF(Recommandations!$E16="N/A","N/A",IF(COUNTA(G16:J16)=2,IF(E16=G16,3,0),IF(COUNTA(G16:J16)=3,IF(E16=G16,3,IF(E16=H16,2,IF(E16=I16,0,0))),IF(COUNTA(G16:J16)=4,IF(E16=G16,3,IF(E16=H16,2,IF(E16=I16,1,IF(E16=J16,0,0))))))))</f>
        <v>0</v>
      </c>
      <c r="G16" s="31" t="s">
        <v>118</v>
      </c>
      <c r="H16" s="31" t="s">
        <v>119</v>
      </c>
      <c r="I16" s="31" t="s">
        <v>120</v>
      </c>
      <c r="K16" s="48"/>
    </row>
    <row r="17" spans="1:11" ht="14.45" customHeight="1" thickBot="1" x14ac:dyDescent="0.3">
      <c r="A17" s="21" t="s">
        <v>26</v>
      </c>
      <c r="B17" s="21" t="s">
        <v>52</v>
      </c>
      <c r="C17" s="21" t="s">
        <v>70</v>
      </c>
      <c r="D17" s="35" t="s">
        <v>95</v>
      </c>
      <c r="E17" s="21"/>
      <c r="F17" s="33">
        <f>IF(Recommandations!$E17="N/A","N/A",IF(COUNTA(G17:J17)=2,IF(E17=G17,3,0),IF(COUNTA(G17:J17)=3,IF(E17=G17,3,IF(E17=H17,2,IF(E17=I17,0,0))),IF(COUNTA(G17:J17)=4,IF(E17=G17,3,IF(E17=H17,2,IF(E17=I17,1,IF(E17=J17,0,0))))))))</f>
        <v>0</v>
      </c>
      <c r="G17" s="31" t="s">
        <v>96</v>
      </c>
      <c r="H17" s="31" t="s">
        <v>97</v>
      </c>
      <c r="I17" s="31" t="s">
        <v>98</v>
      </c>
      <c r="J17" s="31" t="s">
        <v>99</v>
      </c>
      <c r="K17" s="48"/>
    </row>
    <row r="18" spans="1:11" ht="14.45" customHeight="1" x14ac:dyDescent="0.25">
      <c r="A18" s="21" t="s">
        <v>27</v>
      </c>
      <c r="B18" s="21" t="s">
        <v>52</v>
      </c>
      <c r="C18" s="22" t="s">
        <v>100</v>
      </c>
      <c r="D18" s="32" t="s">
        <v>101</v>
      </c>
      <c r="E18" s="22"/>
      <c r="F18" s="37">
        <f>IF(Recommandations!$E18="N/A","N/A",IF(COUNTA(G18:J18)=2,IF(E18=G18,3,0),IF(COUNTA(G18:J18)=3,IF(E18=G18,3,IF(E18=H18,2,IF(E18=I18,0,0))),IF(COUNTA(G18:J18)=4,IF(E18=G18,3,IF(E18=H18,2,IF(E18=I18,1,IF(E18=J18,0,0))))))))</f>
        <v>0</v>
      </c>
      <c r="G18" s="38" t="s">
        <v>103</v>
      </c>
      <c r="H18" s="38" t="s">
        <v>104</v>
      </c>
      <c r="I18" s="38"/>
      <c r="J18" s="39"/>
      <c r="K18" s="48"/>
    </row>
    <row r="19" spans="1:11" ht="14.45" customHeight="1" x14ac:dyDescent="0.25">
      <c r="A19" s="21" t="s">
        <v>102</v>
      </c>
      <c r="B19" s="21" t="s">
        <v>52</v>
      </c>
      <c r="C19" s="21" t="s">
        <v>100</v>
      </c>
      <c r="D19" s="21" t="s">
        <v>105</v>
      </c>
      <c r="E19" s="21"/>
      <c r="F19" s="33">
        <f>IF(Recommandations!$E19="N/A","N/A",IF(COUNTA(G19:J19)=2,IF(E19=G19,3,0),IF(COUNTA(G19:J19)=3,IF(E19=G19,3,IF(E19=H19,2,IF(E19=I19,0,0))),IF(COUNTA(G19:J19)=4,IF(E19=G19,3,IF(E19=H19,2,IF(E19=I19,1,IF(E19=J19,0,0))))))))</f>
        <v>0</v>
      </c>
      <c r="G19" s="40" t="s">
        <v>106</v>
      </c>
      <c r="H19" s="40" t="s">
        <v>116</v>
      </c>
      <c r="I19" s="40" t="s">
        <v>107</v>
      </c>
      <c r="J19" s="41"/>
      <c r="K19" s="48"/>
    </row>
    <row r="20" spans="1:11" ht="14.45" customHeight="1" x14ac:dyDescent="0.25">
      <c r="A20" s="21" t="s">
        <v>28</v>
      </c>
      <c r="B20" s="21" t="s">
        <v>52</v>
      </c>
      <c r="C20" s="21" t="s">
        <v>100</v>
      </c>
      <c r="D20" s="35" t="s">
        <v>108</v>
      </c>
      <c r="E20" s="21"/>
      <c r="F20" s="33">
        <f>IF(Recommandations!$E20="N/A","N/A",IF(COUNTA(G20:J20)=2,IF(E20=G20,3,0),IF(COUNTA(G20:J20)=3,IF(E20=G20,3,IF(E20=H20,2,IF(E20=I20,0,0))),IF(COUNTA(G20:J20)=4,IF(E20=G20,3,IF(E20=H20,2,IF(E20=I20,1,IF(E20=J20,0,0))))))))</f>
        <v>0</v>
      </c>
      <c r="G20" s="42" t="s">
        <v>2</v>
      </c>
      <c r="H20" s="42" t="s">
        <v>1</v>
      </c>
      <c r="I20" s="40"/>
      <c r="J20" s="41"/>
      <c r="K20" s="48"/>
    </row>
    <row r="21" spans="1:11" ht="14.45" customHeight="1" x14ac:dyDescent="0.25">
      <c r="A21" s="21" t="s">
        <v>29</v>
      </c>
      <c r="B21" s="21" t="s">
        <v>52</v>
      </c>
      <c r="C21" s="21" t="s">
        <v>100</v>
      </c>
      <c r="D21" s="35" t="s">
        <v>109</v>
      </c>
      <c r="E21" s="21"/>
      <c r="F21" s="33">
        <f>IF(Recommandations!$E21="N/A","N/A",IF(COUNTA(G21:J21)=2,IF(E21=G21,3,0),IF(COUNTA(G21:J21)=3,IF(E21=G21,3,IF(E21=H21,2,IF(E21=I21,0,0))),IF(COUNTA(G21:J21)=4,IF(E21=G21,3,IF(E21=H21,2,IF(E21=I21,1,IF(E21=J21,0,0))))))))</f>
        <v>0</v>
      </c>
      <c r="G21" s="42" t="s">
        <v>2</v>
      </c>
      <c r="H21" s="42" t="s">
        <v>116</v>
      </c>
      <c r="I21" s="42" t="s">
        <v>1</v>
      </c>
      <c r="J21" s="41"/>
      <c r="K21" s="48"/>
    </row>
    <row r="22" spans="1:11" ht="14.45" customHeight="1" x14ac:dyDescent="0.25">
      <c r="A22" s="21" t="s">
        <v>30</v>
      </c>
      <c r="B22" s="21" t="s">
        <v>52</v>
      </c>
      <c r="C22" s="21" t="s">
        <v>100</v>
      </c>
      <c r="D22" s="35" t="s">
        <v>110</v>
      </c>
      <c r="E22" s="21"/>
      <c r="F22" s="33">
        <f>IF(Recommandations!$E22="N/A","N/A",IF(COUNTA(G22:J22)=2,IF(E22=G22,3,0),IF(COUNTA(G22:J22)=3,IF(E22=G22,3,IF(E22=H22,2,IF(E22=I22,0,0))),IF(COUNTA(G22:J22)=4,IF(E22=G22,3,IF(E22=H22,2,IF(E22=I22,1,IF(E22=J22,0,0))))))))</f>
        <v>0</v>
      </c>
      <c r="G22" s="42" t="s">
        <v>2</v>
      </c>
      <c r="H22" s="42" t="s">
        <v>116</v>
      </c>
      <c r="I22" s="42" t="s">
        <v>1</v>
      </c>
      <c r="J22" s="41"/>
      <c r="K22" s="48"/>
    </row>
    <row r="23" spans="1:11" ht="14.45" customHeight="1" x14ac:dyDescent="0.25">
      <c r="A23" s="21" t="s">
        <v>112</v>
      </c>
      <c r="B23" s="21" t="s">
        <v>52</v>
      </c>
      <c r="C23" s="21" t="s">
        <v>100</v>
      </c>
      <c r="D23" s="35" t="s">
        <v>111</v>
      </c>
      <c r="E23" s="21"/>
      <c r="F23" s="33">
        <f>IF(Recommandations!$E23="N/A","N/A",IF(COUNTA(G23:J23)=2,IF(E23=G23,3,0),IF(COUNTA(G23:J23)=3,IF(E23=G23,3,IF(E23=H23,2,IF(E23=I23,0,0))),IF(COUNTA(G23:J23)=4,IF(E23=G23,3,IF(E23=H23,2,IF(E23=I23,1,IF(E23=J23,0,0))))))))</f>
        <v>0</v>
      </c>
      <c r="G23" s="42" t="s">
        <v>2</v>
      </c>
      <c r="H23" s="42" t="s">
        <v>116</v>
      </c>
      <c r="I23" s="42" t="s">
        <v>1</v>
      </c>
      <c r="J23" s="41"/>
      <c r="K23" s="48"/>
    </row>
    <row r="24" spans="1:11" ht="14.45" customHeight="1" x14ac:dyDescent="0.25">
      <c r="A24" s="21" t="s">
        <v>31</v>
      </c>
      <c r="B24" s="21" t="s">
        <v>52</v>
      </c>
      <c r="C24" s="21" t="s">
        <v>100</v>
      </c>
      <c r="D24" s="35" t="s">
        <v>113</v>
      </c>
      <c r="E24" s="21"/>
      <c r="F24" s="33">
        <f>IF(Recommandations!$E24="N/A","N/A",IF(COUNTA(G24:J24)=2,IF(E24=G24,3,0),IF(COUNTA(G24:J24)=3,IF(E24=G24,3,IF(E24=H24,2,IF(E24=I24,0,0))),IF(COUNTA(G24:J24)=4,IF(E24=G24,3,IF(E24=H24,2,IF(E24=I24,1,IF(E24=J24,0,0))))))))</f>
        <v>0</v>
      </c>
      <c r="G24" s="42" t="s">
        <v>212</v>
      </c>
      <c r="H24" s="42" t="s">
        <v>213</v>
      </c>
      <c r="I24" s="42" t="s">
        <v>214</v>
      </c>
      <c r="J24" s="41"/>
      <c r="K24" s="48"/>
    </row>
    <row r="25" spans="1:11" ht="14.45" customHeight="1" thickBot="1" x14ac:dyDescent="0.3">
      <c r="A25" s="21" t="s">
        <v>114</v>
      </c>
      <c r="B25" s="21" t="s">
        <v>52</v>
      </c>
      <c r="C25" s="23" t="s">
        <v>100</v>
      </c>
      <c r="D25" s="34" t="s">
        <v>115</v>
      </c>
      <c r="E25" s="23"/>
      <c r="F25" s="43">
        <f>IF(Recommandations!$E25="N/A","N/A",IF(COUNTA(G25:J25)=2,IF(E25=G25,3,0),IF(COUNTA(G25:J25)=3,IF(E25=G25,3,IF(E25=H25,2,IF(E25=I25,0,0))),IF(COUNTA(G25:J25)=4,IF(E25=G25,3,IF(E25=H25,2,IF(E25=I25,1,IF(E25=J25,0,0))))))))</f>
        <v>0</v>
      </c>
      <c r="G25" s="44" t="s">
        <v>121</v>
      </c>
      <c r="H25" s="44" t="s">
        <v>122</v>
      </c>
      <c r="I25" s="44" t="s">
        <v>116</v>
      </c>
      <c r="J25" s="45" t="s">
        <v>123</v>
      </c>
      <c r="K25" s="48"/>
    </row>
    <row r="26" spans="1:11" ht="14.45" customHeight="1" x14ac:dyDescent="0.25">
      <c r="A26" s="21" t="s">
        <v>32</v>
      </c>
      <c r="B26" s="21" t="s">
        <v>52</v>
      </c>
      <c r="C26" s="22" t="s">
        <v>124</v>
      </c>
      <c r="D26" s="32" t="s">
        <v>125</v>
      </c>
      <c r="E26" s="22"/>
      <c r="F26" s="37">
        <f>IF(Recommandations!$E26="N/A","N/A",IF(COUNTA(G26:J26)=2,IF(E26=G26,3,0),IF(COUNTA(G26:J26)=3,IF(E26=G26,3,IF(E26=H26,2,IF(E26=I26,0,0))),IF(COUNTA(G26:J26)=4,IF(E26=G26,3,IF(E26=H26,2,IF(E26=I26,1,IF(E26=J26,0,0))))))))</f>
        <v>0</v>
      </c>
      <c r="G26" s="31" t="s">
        <v>127</v>
      </c>
      <c r="H26" s="31" t="s">
        <v>128</v>
      </c>
      <c r="I26" s="31" t="s">
        <v>126</v>
      </c>
      <c r="K26" s="48"/>
    </row>
    <row r="27" spans="1:11" ht="14.45" customHeight="1" x14ac:dyDescent="0.25">
      <c r="A27" s="21" t="s">
        <v>33</v>
      </c>
      <c r="B27" s="21" t="s">
        <v>52</v>
      </c>
      <c r="C27" s="21" t="s">
        <v>124</v>
      </c>
      <c r="D27" s="35" t="s">
        <v>129</v>
      </c>
      <c r="E27" s="21"/>
      <c r="F27" s="33">
        <f>IF(Recommandations!$E27="N/A","N/A",IF(COUNTA(G27:J27)=2,IF(E27=G27,3,0),IF(COUNTA(G27:J27)=3,IF(E27=G27,3,IF(E27=H27,2,IF(E27=I27,0,0))),IF(COUNTA(G27:J27)=4,IF(E27=G27,3,IF(E27=H27,2,IF(E27=I27,1,IF(E27=J27,0,0))))))))</f>
        <v>0</v>
      </c>
      <c r="G27" s="36" t="s">
        <v>2</v>
      </c>
      <c r="H27" s="36" t="s">
        <v>1</v>
      </c>
      <c r="K27" s="48"/>
    </row>
    <row r="28" spans="1:11" ht="14.45" customHeight="1" x14ac:dyDescent="0.25">
      <c r="A28" s="21" t="s">
        <v>34</v>
      </c>
      <c r="B28" s="21" t="s">
        <v>52</v>
      </c>
      <c r="C28" s="21" t="s">
        <v>124</v>
      </c>
      <c r="D28" s="35" t="s">
        <v>215</v>
      </c>
      <c r="E28" s="21"/>
      <c r="F28" s="33">
        <f>IF(Recommandations!$E28="N/A","N/A",IF(COUNTA(G28:J28)=2,IF(E28=G28,3,0),IF(COUNTA(G28:J28)=3,IF(E28=G28,3,IF(E28=H28,2,IF(E28=I28,0,0))),IF(COUNTA(G28:J28)=4,IF(E28=G28,3,IF(E28=H28,2,IF(E28=I28,1,IF(E28=J28,0,0))))))))</f>
        <v>0</v>
      </c>
      <c r="G28" s="36" t="s">
        <v>2</v>
      </c>
      <c r="H28" s="36" t="s">
        <v>116</v>
      </c>
      <c r="I28" s="36" t="s">
        <v>1</v>
      </c>
      <c r="K28" s="48"/>
    </row>
    <row r="29" spans="1:11" ht="14.45" customHeight="1" x14ac:dyDescent="0.25">
      <c r="A29" s="21" t="s">
        <v>35</v>
      </c>
      <c r="B29" s="21" t="s">
        <v>52</v>
      </c>
      <c r="C29" s="21" t="s">
        <v>124</v>
      </c>
      <c r="D29" s="35" t="s">
        <v>130</v>
      </c>
      <c r="E29" s="21"/>
      <c r="F29" s="33">
        <f>IF(Recommandations!$E29="N/A","N/A",IF(COUNTA(G29:J29)=2,IF(E29=G29,3,0),IF(COUNTA(G29:J29)=3,IF(E29=G29,3,IF(E29=H29,2,IF(E29=I29,0,0))),IF(COUNTA(G29:J29)=4,IF(E29=G29,3,IF(E29=H29,2,IF(E29=I29,1,IF(E29=J29,0,0))))))))</f>
        <v>0</v>
      </c>
      <c r="G29" s="36" t="s">
        <v>2</v>
      </c>
      <c r="H29" s="36" t="s">
        <v>116</v>
      </c>
      <c r="I29" s="36" t="s">
        <v>1</v>
      </c>
      <c r="K29" s="48"/>
    </row>
    <row r="30" spans="1:11" ht="14.45" customHeight="1" x14ac:dyDescent="0.25">
      <c r="A30" s="21" t="s">
        <v>36</v>
      </c>
      <c r="B30" s="21" t="s">
        <v>52</v>
      </c>
      <c r="C30" s="21" t="s">
        <v>124</v>
      </c>
      <c r="D30" s="35" t="s">
        <v>131</v>
      </c>
      <c r="E30" s="21"/>
      <c r="F30" s="33">
        <f>IF(Recommandations!$E30="N/A","N/A",IF(COUNTA(G30:J30)=2,IF(E30=G30,3,0),IF(COUNTA(G30:J30)=3,IF(E30=G30,3,IF(E30=H30,2,IF(E30=I30,0,0))),IF(COUNTA(G30:J30)=4,IF(E30=G30,3,IF(E30=H30,2,IF(E30=I30,1,IF(E30=J30,0,0))))))))</f>
        <v>0</v>
      </c>
      <c r="G30" s="36" t="s">
        <v>2</v>
      </c>
      <c r="H30" s="36" t="s">
        <v>116</v>
      </c>
      <c r="I30" s="36" t="s">
        <v>1</v>
      </c>
      <c r="K30" s="48"/>
    </row>
    <row r="31" spans="1:11" ht="14.45" customHeight="1" thickBot="1" x14ac:dyDescent="0.3">
      <c r="A31" s="21" t="s">
        <v>132</v>
      </c>
      <c r="B31" s="21" t="s">
        <v>52</v>
      </c>
      <c r="C31" s="23" t="s">
        <v>124</v>
      </c>
      <c r="D31" s="34" t="s">
        <v>134</v>
      </c>
      <c r="E31" s="23"/>
      <c r="F31" s="43">
        <f>IF(Recommandations!$E31="N/A","N/A",IF(COUNTA(G31:J31)=2,IF(E31=G31,3,0),IF(COUNTA(G31:J31)=3,IF(E31=G31,3,IF(E31=H31,2,IF(E31=I31,0,0))),IF(COUNTA(G31:J31)=4,IF(E31=G31,3,IF(E31=H31,2,IF(E31=I31,1,IF(E31=J31,0,0))))))))</f>
        <v>0</v>
      </c>
      <c r="G31" s="36" t="s">
        <v>2</v>
      </c>
      <c r="H31" s="36" t="s">
        <v>116</v>
      </c>
      <c r="I31" s="36" t="s">
        <v>1</v>
      </c>
      <c r="K31" s="48"/>
    </row>
    <row r="32" spans="1:11" ht="14.45" customHeight="1" x14ac:dyDescent="0.25">
      <c r="A32" s="21" t="s">
        <v>37</v>
      </c>
      <c r="B32" s="21" t="s">
        <v>52</v>
      </c>
      <c r="C32" s="22" t="s">
        <v>135</v>
      </c>
      <c r="D32" s="32" t="s">
        <v>136</v>
      </c>
      <c r="E32" s="22"/>
      <c r="F32" s="37">
        <f>IF(Recommandations!$E32="N/A","N/A",IF(COUNTA(G32:J32)=2,IF(E32=G32,3,0),IF(COUNTA(G32:J32)=3,IF(E32=G32,3,IF(E32=H32,2,IF(E32=I32,0,0))),IF(COUNTA(G32:J32)=4,IF(E32=G32,3,IF(E32=H32,2,IF(E32=I32,1,IF(E32=J32,0,0))))))))</f>
        <v>0</v>
      </c>
      <c r="G32" s="36" t="s">
        <v>2</v>
      </c>
      <c r="H32" s="36" t="s">
        <v>199</v>
      </c>
      <c r="I32" s="31" t="s">
        <v>1</v>
      </c>
      <c r="K32" s="48"/>
    </row>
    <row r="33" spans="1:11" ht="14.45" customHeight="1" x14ac:dyDescent="0.25">
      <c r="A33" s="21" t="s">
        <v>137</v>
      </c>
      <c r="B33" s="21" t="s">
        <v>52</v>
      </c>
      <c r="C33" s="21" t="s">
        <v>135</v>
      </c>
      <c r="D33" s="35" t="s">
        <v>138</v>
      </c>
      <c r="E33" s="21"/>
      <c r="F33" s="33">
        <f>IF(Recommandations!$E33="N/A","N/A",IF(COUNTA(G33:J33)=2,IF(E33=G33,3,0),IF(COUNTA(G33:J33)=3,IF(E33=G33,3,IF(E33=H33,2,IF(E33=I33,0,0))),IF(COUNTA(G33:J33)=4,IF(E33=G33,3,IF(E33=H33,2,IF(E33=I33,1,IF(E33=J33,0,0))))))))</f>
        <v>0</v>
      </c>
      <c r="G33" s="36" t="s">
        <v>2</v>
      </c>
      <c r="H33" s="36" t="s">
        <v>116</v>
      </c>
      <c r="I33" s="36" t="s">
        <v>1</v>
      </c>
      <c r="K33" s="48"/>
    </row>
    <row r="34" spans="1:11" ht="14.45" customHeight="1" x14ac:dyDescent="0.25">
      <c r="A34" s="21" t="s">
        <v>38</v>
      </c>
      <c r="B34" s="21" t="s">
        <v>52</v>
      </c>
      <c r="C34" s="21" t="s">
        <v>135</v>
      </c>
      <c r="D34" s="35" t="s">
        <v>139</v>
      </c>
      <c r="E34" s="21"/>
      <c r="F34" s="33">
        <f>IF(Recommandations!$E34="N/A","N/A",IF(COUNTA(G34:J34)=2,IF(E34=G34,3,0),IF(COUNTA(G34:J34)=3,IF(E34=G34,3,IF(E34=H34,2,IF(E34=I34,0,0))),IF(COUNTA(G34:J34)=4,IF(E34=G34,3,IF(E34=H34,2,IF(E34=I34,1,IF(E34=J34,0,0))))))))</f>
        <v>0</v>
      </c>
      <c r="G34" s="36" t="s">
        <v>2</v>
      </c>
      <c r="H34" s="36" t="s">
        <v>1</v>
      </c>
      <c r="K34" s="48"/>
    </row>
    <row r="35" spans="1:11" ht="14.45" customHeight="1" x14ac:dyDescent="0.25">
      <c r="A35" s="21" t="s">
        <v>39</v>
      </c>
      <c r="B35" s="21" t="s">
        <v>52</v>
      </c>
      <c r="C35" s="21" t="s">
        <v>135</v>
      </c>
      <c r="D35" s="35" t="s">
        <v>140</v>
      </c>
      <c r="E35" s="21"/>
      <c r="F35" s="33">
        <f>IF(Recommandations!$E35="N/A","N/A",IF(COUNTA(G35:J35)=2,IF(E35=G35,3,0),IF(COUNTA(G35:J35)=3,IF(E35=G35,3,IF(E35=H35,2,IF(E35=I35,0,0))),IF(COUNTA(G35:J35)=4,IF(E35=G35,3,IF(E35=H35,2,IF(E35=I35,1,IF(E35=J35,0,0))))))))</f>
        <v>0</v>
      </c>
      <c r="G35" s="31" t="s">
        <v>141</v>
      </c>
      <c r="H35" s="31" t="s">
        <v>142</v>
      </c>
      <c r="I35" s="31" t="s">
        <v>143</v>
      </c>
      <c r="J35" s="31" t="s">
        <v>144</v>
      </c>
      <c r="K35" s="48"/>
    </row>
    <row r="36" spans="1:11" ht="14.45" customHeight="1" x14ac:dyDescent="0.25">
      <c r="A36" s="21" t="s">
        <v>40</v>
      </c>
      <c r="B36" s="21" t="s">
        <v>52</v>
      </c>
      <c r="C36" s="21" t="s">
        <v>135</v>
      </c>
      <c r="D36" s="35" t="s">
        <v>145</v>
      </c>
      <c r="E36" s="21"/>
      <c r="F36" s="33">
        <f>IF(Recommandations!$E36="N/A","N/A",IF(COUNTA(G36:J36)=2,IF(E36=G36,3,0),IF(COUNTA(G36:J36)=3,IF(E36=G36,3,IF(E36=H36,2,IF(E36=I36,0,0))),IF(COUNTA(G36:J36)=4,IF(E36=G36,3,IF(E36=H36,2,IF(E36=I36,1,IF(E36=J36,0,0))))))))</f>
        <v>0</v>
      </c>
      <c r="G36" s="31" t="s">
        <v>147</v>
      </c>
      <c r="H36" s="31" t="s">
        <v>146</v>
      </c>
      <c r="I36" s="31" t="s">
        <v>148</v>
      </c>
      <c r="J36" s="31" t="s">
        <v>149</v>
      </c>
      <c r="K36" s="48"/>
    </row>
    <row r="37" spans="1:11" ht="14.45" customHeight="1" x14ac:dyDescent="0.25">
      <c r="A37" s="21" t="s">
        <v>41</v>
      </c>
      <c r="B37" s="21" t="s">
        <v>52</v>
      </c>
      <c r="C37" s="21" t="s">
        <v>135</v>
      </c>
      <c r="D37" s="35" t="s">
        <v>150</v>
      </c>
      <c r="E37" s="21"/>
      <c r="F37" s="33">
        <f>IF(Recommandations!$E37="N/A","N/A",IF(COUNTA(G37:J37)=2,IF(E37=G37,3,0),IF(COUNTA(G37:J37)=3,IF(E37=G37,3,IF(E37=H37,2,IF(E37=I37,0,0))),IF(COUNTA(G37:J37)=4,IF(E37=G37,3,IF(E37=H37,2,IF(E37=I37,1,IF(E37=J37,0,0))))))))</f>
        <v>0</v>
      </c>
      <c r="G37" s="36" t="s">
        <v>2</v>
      </c>
      <c r="H37" s="36" t="s">
        <v>1</v>
      </c>
      <c r="K37" s="48"/>
    </row>
    <row r="38" spans="1:11" ht="14.45" customHeight="1" x14ac:dyDescent="0.25">
      <c r="A38" s="21" t="s">
        <v>42</v>
      </c>
      <c r="B38" s="21" t="s">
        <v>52</v>
      </c>
      <c r="C38" s="21" t="s">
        <v>135</v>
      </c>
      <c r="D38" s="35" t="s">
        <v>151</v>
      </c>
      <c r="E38" s="21"/>
      <c r="F38" s="33">
        <f>IF(Recommandations!$E38="N/A","N/A",IF(COUNTA(G38:J38)=2,IF(E38=G38,3,0),IF(COUNTA(G38:J38)=3,IF(E38=G38,3,IF(E38=H38,2,IF(E38=I38,0,0))),IF(COUNTA(G38:J38)=4,IF(E38=G38,3,IF(E38=H38,2,IF(E38=I38,1,IF(E38=J38,0,0))))))))</f>
        <v>0</v>
      </c>
      <c r="G38" s="31" t="s">
        <v>152</v>
      </c>
      <c r="H38" s="31" t="s">
        <v>153</v>
      </c>
      <c r="I38" s="31" t="s">
        <v>154</v>
      </c>
      <c r="J38" s="31" t="s">
        <v>155</v>
      </c>
      <c r="K38" s="48"/>
    </row>
    <row r="39" spans="1:11" ht="14.45" customHeight="1" thickBot="1" x14ac:dyDescent="0.3">
      <c r="A39" s="23" t="s">
        <v>43</v>
      </c>
      <c r="B39" s="23" t="s">
        <v>52</v>
      </c>
      <c r="C39" s="23" t="s">
        <v>135</v>
      </c>
      <c r="D39" s="34" t="s">
        <v>156</v>
      </c>
      <c r="E39" s="23"/>
      <c r="F39" s="43">
        <f>IF(Recommandations!$E39="N/A","N/A",IF(COUNTA(G39:J39)=2,IF(E39=G39,3,0),IF(COUNTA(G39:J39)=3,IF(E39=G39,3,IF(E39=H39,2,IF(E39=I39,0,0))),IF(COUNTA(G39:J39)=4,IF(E39=G39,3,IF(E39=H39,2,IF(E39=I39,1,IF(E39=J39,0,0))))))))</f>
        <v>0</v>
      </c>
      <c r="G39" s="31" t="s">
        <v>157</v>
      </c>
      <c r="H39" s="31" t="s">
        <v>158</v>
      </c>
      <c r="I39" s="31" t="s">
        <v>159</v>
      </c>
      <c r="J39" s="31" t="s">
        <v>160</v>
      </c>
      <c r="K39" s="48"/>
    </row>
    <row r="40" spans="1:11" ht="14.45" customHeight="1" thickBot="1" x14ac:dyDescent="0.3">
      <c r="A40" s="22" t="s">
        <v>44</v>
      </c>
      <c r="B40" s="21" t="s">
        <v>161</v>
      </c>
      <c r="C40" s="20" t="s">
        <v>162</v>
      </c>
      <c r="D40" s="29" t="s">
        <v>163</v>
      </c>
      <c r="E40" s="20"/>
      <c r="F40" s="30">
        <f>IF(Recommandations!$E40="N/A","N/A",IF(COUNTA(G40:J40)=2,IF(E40=G40,3,0),IF(COUNTA(G40:J40)=3,IF(E40=G40,3,IF(E40=H40,2,IF(E40=I40,0,0))),IF(COUNTA(G40:J40)=4,IF(E40=G40,3,IF(E40=H40,2,IF(E40=I40,1,IF(E40=J40,0,0))))))))</f>
        <v>0</v>
      </c>
      <c r="G40" s="31" t="s">
        <v>164</v>
      </c>
      <c r="H40" s="31" t="s">
        <v>165</v>
      </c>
      <c r="I40" s="31" t="s">
        <v>166</v>
      </c>
      <c r="J40" s="31" t="s">
        <v>167</v>
      </c>
      <c r="K40" s="48"/>
    </row>
    <row r="41" spans="1:11" ht="14.45" customHeight="1" x14ac:dyDescent="0.25">
      <c r="A41" s="21" t="s">
        <v>45</v>
      </c>
      <c r="B41" s="21" t="s">
        <v>161</v>
      </c>
      <c r="C41" s="22" t="s">
        <v>168</v>
      </c>
      <c r="D41" s="32" t="s">
        <v>169</v>
      </c>
      <c r="E41" s="22"/>
      <c r="F41" s="37">
        <f>IF(Recommandations!$E41="N/A","N/A",IF(COUNTA(G41:J41)=2,IF(E41=G41,3,0),IF(COUNTA(G41:J41)=3,IF(E41=G41,3,IF(E41=H41,2,IF(E41=I41,0,0))),IF(COUNTA(G41:J41)=4,IF(E41=G41,3,IF(E41=H41,2,IF(E41=I41,1,IF(E41=J41,0,0))))))))</f>
        <v>0</v>
      </c>
      <c r="G41" s="31" t="s">
        <v>170</v>
      </c>
      <c r="H41" s="31" t="s">
        <v>171</v>
      </c>
      <c r="K41" s="48"/>
    </row>
    <row r="42" spans="1:11" ht="14.45" customHeight="1" thickBot="1" x14ac:dyDescent="0.3">
      <c r="A42" s="21" t="s">
        <v>46</v>
      </c>
      <c r="B42" s="21" t="s">
        <v>161</v>
      </c>
      <c r="C42" s="23" t="s">
        <v>168</v>
      </c>
      <c r="D42" s="34" t="s">
        <v>172</v>
      </c>
      <c r="E42" s="23"/>
      <c r="F42" s="43">
        <f>IF(Recommandations!$E42="N/A","N/A",IF(COUNTA(G42:J42)=2,IF(E42=G42,3,0),IF(COUNTA(G42:J42)=3,IF(E42=G42,3,IF(E42=H42,2,IF(E42=I42,0,0))),IF(COUNTA(G42:J42)=4,IF(E42=G42,3,IF(E42=H42,2,IF(E42=I42,1,IF(E42=J42,0,0))))))))</f>
        <v>0</v>
      </c>
      <c r="G42" s="36" t="s">
        <v>2</v>
      </c>
      <c r="H42" s="36" t="s">
        <v>199</v>
      </c>
      <c r="I42" s="31" t="s">
        <v>1</v>
      </c>
      <c r="K42" s="48"/>
    </row>
    <row r="43" spans="1:11" ht="14.45" customHeight="1" thickBot="1" x14ac:dyDescent="0.3">
      <c r="A43" s="21" t="s">
        <v>47</v>
      </c>
      <c r="B43" s="21" t="s">
        <v>161</v>
      </c>
      <c r="C43" s="20" t="s">
        <v>173</v>
      </c>
      <c r="D43" s="29" t="s">
        <v>174</v>
      </c>
      <c r="E43" s="20"/>
      <c r="F43" s="30">
        <f>IF(Recommandations!$E43="N/A","N/A",IF(COUNTA(G43:J43)=2,IF(E43=G43,3,0),IF(COUNTA(G43:J43)=3,IF(E43=G43,3,IF(E43=H43,2,IF(E43=I43,0,0))),IF(COUNTA(G43:J43)=4,IF(E43=G43,3,IF(E43=H43,2,IF(E43=I43,1,IF(E43=J43,0,0))))))))</f>
        <v>0</v>
      </c>
      <c r="G43" s="36" t="s">
        <v>2</v>
      </c>
      <c r="H43" s="36" t="s">
        <v>199</v>
      </c>
      <c r="I43" s="31" t="s">
        <v>1</v>
      </c>
      <c r="K43" s="48"/>
    </row>
    <row r="44" spans="1:11" ht="14.45" customHeight="1" x14ac:dyDescent="0.25">
      <c r="A44" s="21" t="s">
        <v>48</v>
      </c>
      <c r="B44" s="21" t="s">
        <v>161</v>
      </c>
      <c r="C44" s="22" t="s">
        <v>175</v>
      </c>
      <c r="D44" s="32" t="s">
        <v>176</v>
      </c>
      <c r="E44" s="22"/>
      <c r="F44" s="37">
        <f>IF(Recommandations!$E44="N/A","N/A",IF(COUNTA(G44:J44)=2,IF(E44=G44,3,0),IF(COUNTA(G44:J44)=3,IF(E44=G44,3,IF(E44=H44,2,IF(E44=I44,0,0))),IF(COUNTA(G44:J44)=4,IF(E44=G44,3,IF(E44=H44,2,IF(E44=I44,1,IF(E44=J44,0,0))))))))</f>
        <v>0</v>
      </c>
      <c r="G44" s="31" t="s">
        <v>170</v>
      </c>
      <c r="H44" s="31" t="s">
        <v>171</v>
      </c>
      <c r="K44" s="48"/>
    </row>
    <row r="45" spans="1:11" ht="14.45" customHeight="1" thickBot="1" x14ac:dyDescent="0.3">
      <c r="A45" s="21" t="s">
        <v>49</v>
      </c>
      <c r="B45" s="21" t="s">
        <v>161</v>
      </c>
      <c r="C45" s="23" t="s">
        <v>175</v>
      </c>
      <c r="D45" s="34" t="s">
        <v>177</v>
      </c>
      <c r="E45" s="23"/>
      <c r="F45" s="43">
        <f>IF(Recommandations!$E45="N/A","N/A",IF(COUNTA(G45:J45)=2,IF(E45=G45,3,0),IF(COUNTA(G45:J45)=3,IF(E45=G45,3,IF(E45=H45,2,IF(E45=I45,0,0))),IF(COUNTA(G45:J45)=4,IF(E45=G45,3,IF(E45=H45,2,IF(E45=I45,1,IF(E45=J45,0,0))))))))</f>
        <v>0</v>
      </c>
      <c r="G45" s="36" t="s">
        <v>2</v>
      </c>
      <c r="H45" s="36" t="s">
        <v>199</v>
      </c>
      <c r="I45" s="31" t="s">
        <v>1</v>
      </c>
      <c r="K45" s="48"/>
    </row>
    <row r="46" spans="1:11" ht="14.45" customHeight="1" thickBot="1" x14ac:dyDescent="0.3">
      <c r="A46" s="23" t="s">
        <v>50</v>
      </c>
      <c r="B46" s="21" t="s">
        <v>161</v>
      </c>
      <c r="C46" s="20" t="s">
        <v>178</v>
      </c>
      <c r="D46" s="29" t="s">
        <v>179</v>
      </c>
      <c r="E46" s="20"/>
      <c r="F46" s="30">
        <f>IF(Recommandations!$E46="N/A","N/A",IF(COUNTA(G46:J46)=2,IF(E46=G46,3,0),IF(COUNTA(G46:J46)=3,IF(E46=G46,3,IF(E46=H46,2,IF(E46=I46,0,0))),IF(COUNTA(G46:J46)=4,IF(E46=G46,3,IF(E46=H46,2,IF(E46=I46,1,IF(E46=J46,0,0))))))))</f>
        <v>0</v>
      </c>
      <c r="G46" s="36" t="s">
        <v>2</v>
      </c>
      <c r="H46" s="36" t="s">
        <v>199</v>
      </c>
      <c r="I46" s="31" t="s">
        <v>1</v>
      </c>
      <c r="K46" s="48"/>
    </row>
    <row r="47" spans="1:11" ht="14.45" customHeight="1" thickBot="1" x14ac:dyDescent="0.3">
      <c r="A47" s="20" t="s">
        <v>51</v>
      </c>
      <c r="B47" s="20" t="s">
        <v>181</v>
      </c>
      <c r="C47" s="23" t="s">
        <v>181</v>
      </c>
      <c r="D47" s="34" t="s">
        <v>180</v>
      </c>
      <c r="E47" s="23"/>
      <c r="F47" s="43">
        <f>IF(Recommandations!$E47="N/A","N/A",IF(COUNTA(G47:J47)=2,IF(E47=G47,3,0),IF(COUNTA(G47:J47)=3,IF(E47=G47,3,IF(E47=H47,2,IF(E47=I47,0,0))),IF(COUNTA(G47:J47)=4,IF(E47=G47,3,IF(E47=H47,2,IF(E47=I47,1,IF(E47=J47,0,0))))))))</f>
        <v>0</v>
      </c>
      <c r="G47" s="36" t="s">
        <v>2</v>
      </c>
      <c r="H47" s="36" t="s">
        <v>116</v>
      </c>
      <c r="I47" s="36" t="s">
        <v>1</v>
      </c>
      <c r="K47" s="48"/>
    </row>
    <row r="48" spans="1:11" x14ac:dyDescent="0.25">
      <c r="A48" s="48"/>
      <c r="B48" s="48"/>
      <c r="C48" s="48"/>
      <c r="D48" s="49"/>
      <c r="E48" s="48"/>
      <c r="F48" s="50"/>
      <c r="G48" s="49"/>
      <c r="H48" s="49"/>
      <c r="I48" s="49"/>
      <c r="J48" s="49"/>
      <c r="K48" s="48"/>
    </row>
    <row r="49" spans="1:11" x14ac:dyDescent="0.25">
      <c r="A49" s="48"/>
      <c r="B49" s="48"/>
      <c r="C49" s="48"/>
      <c r="D49" s="49"/>
      <c r="E49" s="48"/>
      <c r="F49" s="50"/>
      <c r="G49" s="49"/>
      <c r="H49" s="49"/>
      <c r="I49" s="49"/>
      <c r="J49" s="49"/>
      <c r="K49" s="48"/>
    </row>
  </sheetData>
  <phoneticPr fontId="2" type="noConversion"/>
  <dataValidations count="4">
    <dataValidation type="list" allowBlank="1" showInputMessage="1" showErrorMessage="1" sqref="E14 E17 E3:E5 E35:E36 E38:E40 E9 E25" xr:uid="{4EDCB32A-529B-4DDF-B450-159592FA9A45}">
      <formula1>G3:J3</formula1>
    </dataValidation>
    <dataValidation type="list" allowBlank="1" showInputMessage="1" showErrorMessage="1" sqref="E2 E7 E15:E16 E19 E21:E24 E26 E28:E33 E45:E47 E42:E43" xr:uid="{6134F8A3-D83C-4AA7-8E04-F8016F8F21C3}">
      <formula1>G2:I2</formula1>
    </dataValidation>
    <dataValidation type="list" allowBlank="1" showInputMessage="1" showErrorMessage="1" sqref="E6 E37 E8 E10:E11 E13 E18 E20 E27 E34 E41 E44" xr:uid="{D2F03025-1F5D-49E2-8E75-D6ECE8045A3E}">
      <formula1>G6:H6</formula1>
    </dataValidation>
    <dataValidation type="list" allowBlank="1" showInputMessage="1" showErrorMessage="1" sqref="E12" xr:uid="{9E90D92A-0C93-43F6-B517-05F30C1B4292}">
      <formula1>$G$12:$J$12</formula1>
    </dataValidation>
  </dataValidations>
  <pageMargins left="0.7" right="0.7" top="0.75" bottom="0.75" header="0.3" footer="0.3"/>
  <pageSetup paperSize="9" orientation="portrait" r:id="rId1"/>
  <ignoredErrors>
    <ignoredError sqref="F48" calculatedColumn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8665F-7BD5-4AFF-B3FA-45895BD01586}">
  <dimension ref="A1:B49"/>
  <sheetViews>
    <sheetView zoomScaleNormal="100" workbookViewId="0">
      <selection activeCell="D18" sqref="D18"/>
    </sheetView>
  </sheetViews>
  <sheetFormatPr baseColWidth="10" defaultRowHeight="15" x14ac:dyDescent="0.25"/>
  <cols>
    <col min="1" max="1" width="130.28515625" bestFit="1" customWidth="1"/>
    <col min="2" max="2" width="2" hidden="1" customWidth="1"/>
    <col min="3" max="8" width="12.5703125" bestFit="1" customWidth="1"/>
  </cols>
  <sheetData>
    <row r="1" spans="1:2" ht="15.75" x14ac:dyDescent="0.25">
      <c r="A1" s="63" t="s">
        <v>193</v>
      </c>
      <c r="B1" s="64"/>
    </row>
    <row r="3" spans="1:2" x14ac:dyDescent="0.25">
      <c r="B3">
        <v>0</v>
      </c>
    </row>
    <row r="4" spans="1:2" x14ac:dyDescent="0.25">
      <c r="A4" s="16" t="s">
        <v>94</v>
      </c>
    </row>
    <row r="5" spans="1:2" x14ac:dyDescent="0.25">
      <c r="A5" s="16" t="s">
        <v>108</v>
      </c>
    </row>
    <row r="6" spans="1:2" x14ac:dyDescent="0.25">
      <c r="A6" s="16" t="s">
        <v>125</v>
      </c>
    </row>
    <row r="7" spans="1:2" x14ac:dyDescent="0.25">
      <c r="A7" s="16" t="s">
        <v>109</v>
      </c>
    </row>
    <row r="8" spans="1:2" x14ac:dyDescent="0.25">
      <c r="A8" s="16" t="s">
        <v>110</v>
      </c>
    </row>
    <row r="9" spans="1:2" x14ac:dyDescent="0.25">
      <c r="A9" s="16" t="s">
        <v>130</v>
      </c>
    </row>
    <row r="10" spans="1:2" x14ac:dyDescent="0.25">
      <c r="A10" s="16" t="s">
        <v>71</v>
      </c>
    </row>
    <row r="11" spans="1:2" x14ac:dyDescent="0.25">
      <c r="A11" s="16" t="s">
        <v>11</v>
      </c>
    </row>
    <row r="12" spans="1:2" x14ac:dyDescent="0.25">
      <c r="A12" s="16" t="s">
        <v>172</v>
      </c>
    </row>
    <row r="13" spans="1:2" x14ac:dyDescent="0.25">
      <c r="A13" s="16" t="s">
        <v>86</v>
      </c>
    </row>
    <row r="14" spans="1:2" x14ac:dyDescent="0.25">
      <c r="A14" s="16" t="s">
        <v>139</v>
      </c>
    </row>
    <row r="15" spans="1:2" x14ac:dyDescent="0.25">
      <c r="A15" s="16" t="s">
        <v>145</v>
      </c>
    </row>
    <row r="16" spans="1:2" x14ac:dyDescent="0.25">
      <c r="A16" s="16" t="s">
        <v>85</v>
      </c>
    </row>
    <row r="17" spans="1:1" x14ac:dyDescent="0.25">
      <c r="A17" s="16" t="s">
        <v>55</v>
      </c>
    </row>
    <row r="18" spans="1:1" x14ac:dyDescent="0.25">
      <c r="A18" s="16" t="s">
        <v>76</v>
      </c>
    </row>
    <row r="19" spans="1:1" x14ac:dyDescent="0.25">
      <c r="A19" s="16" t="s">
        <v>83</v>
      </c>
    </row>
    <row r="20" spans="1:1" x14ac:dyDescent="0.25">
      <c r="A20" s="16" t="s">
        <v>163</v>
      </c>
    </row>
    <row r="21" spans="1:1" x14ac:dyDescent="0.25">
      <c r="A21" s="16" t="s">
        <v>80</v>
      </c>
    </row>
    <row r="22" spans="1:1" x14ac:dyDescent="0.25">
      <c r="A22" s="16" t="s">
        <v>92</v>
      </c>
    </row>
    <row r="23" spans="1:1" x14ac:dyDescent="0.25">
      <c r="A23" s="16" t="s">
        <v>101</v>
      </c>
    </row>
    <row r="24" spans="1:1" x14ac:dyDescent="0.25">
      <c r="A24" s="16" t="s">
        <v>105</v>
      </c>
    </row>
    <row r="25" spans="1:1" x14ac:dyDescent="0.25">
      <c r="A25" s="16" t="s">
        <v>84</v>
      </c>
    </row>
    <row r="26" spans="1:1" x14ac:dyDescent="0.25">
      <c r="A26" s="16" t="s">
        <v>179</v>
      </c>
    </row>
    <row r="27" spans="1:1" x14ac:dyDescent="0.25">
      <c r="A27" s="16" t="s">
        <v>136</v>
      </c>
    </row>
    <row r="28" spans="1:1" x14ac:dyDescent="0.25">
      <c r="A28" s="16" t="s">
        <v>138</v>
      </c>
    </row>
    <row r="29" spans="1:1" x14ac:dyDescent="0.25">
      <c r="A29" s="16" t="s">
        <v>113</v>
      </c>
    </row>
    <row r="30" spans="1:1" x14ac:dyDescent="0.25">
      <c r="A30" s="16" t="s">
        <v>115</v>
      </c>
    </row>
    <row r="31" spans="1:1" x14ac:dyDescent="0.25">
      <c r="A31" s="16" t="s">
        <v>177</v>
      </c>
    </row>
    <row r="32" spans="1:1" x14ac:dyDescent="0.25">
      <c r="A32" s="16" t="s">
        <v>129</v>
      </c>
    </row>
    <row r="33" spans="1:1" x14ac:dyDescent="0.25">
      <c r="A33" s="16" t="s">
        <v>176</v>
      </c>
    </row>
    <row r="34" spans="1:1" x14ac:dyDescent="0.25">
      <c r="A34" s="16" t="s">
        <v>140</v>
      </c>
    </row>
    <row r="35" spans="1:1" x14ac:dyDescent="0.25">
      <c r="A35" s="16" t="s">
        <v>174</v>
      </c>
    </row>
    <row r="36" spans="1:1" x14ac:dyDescent="0.25">
      <c r="A36" s="16" t="s">
        <v>151</v>
      </c>
    </row>
    <row r="37" spans="1:1" x14ac:dyDescent="0.25">
      <c r="A37" s="16" t="s">
        <v>54</v>
      </c>
    </row>
    <row r="38" spans="1:1" x14ac:dyDescent="0.25">
      <c r="A38" s="16" t="s">
        <v>150</v>
      </c>
    </row>
    <row r="39" spans="1:1" x14ac:dyDescent="0.25">
      <c r="A39" s="16" t="s">
        <v>95</v>
      </c>
    </row>
    <row r="40" spans="1:1" x14ac:dyDescent="0.25">
      <c r="A40" s="16" t="s">
        <v>87</v>
      </c>
    </row>
    <row r="41" spans="1:1" x14ac:dyDescent="0.25">
      <c r="A41" s="16" t="s">
        <v>169</v>
      </c>
    </row>
    <row r="42" spans="1:1" x14ac:dyDescent="0.25">
      <c r="A42" s="16" t="s">
        <v>156</v>
      </c>
    </row>
    <row r="43" spans="1:1" x14ac:dyDescent="0.25">
      <c r="A43" s="16" t="s">
        <v>111</v>
      </c>
    </row>
    <row r="44" spans="1:1" x14ac:dyDescent="0.25">
      <c r="A44" s="16" t="s">
        <v>72</v>
      </c>
    </row>
    <row r="45" spans="1:1" x14ac:dyDescent="0.25">
      <c r="A45" s="16" t="s">
        <v>65</v>
      </c>
    </row>
    <row r="46" spans="1:1" x14ac:dyDescent="0.25">
      <c r="A46" s="16" t="s">
        <v>180</v>
      </c>
    </row>
    <row r="47" spans="1:1" x14ac:dyDescent="0.25">
      <c r="A47" s="16" t="s">
        <v>131</v>
      </c>
    </row>
    <row r="48" spans="1:1" x14ac:dyDescent="0.25">
      <c r="A48" s="16" t="s">
        <v>134</v>
      </c>
    </row>
    <row r="49" spans="1:1" x14ac:dyDescent="0.25">
      <c r="A49" s="16" t="s">
        <v>215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2B14B-3B49-4D40-BD8F-C5FC0E1BBDC1}">
  <dimension ref="A1:B1"/>
  <sheetViews>
    <sheetView workbookViewId="0">
      <selection activeCell="E36" sqref="E36"/>
    </sheetView>
  </sheetViews>
  <sheetFormatPr baseColWidth="10" defaultRowHeight="15" x14ac:dyDescent="0.25"/>
  <cols>
    <col min="1" max="1" width="71.42578125" customWidth="1"/>
    <col min="2" max="2" width="2" hidden="1" customWidth="1"/>
    <col min="3" max="3" width="14.85546875" bestFit="1" customWidth="1"/>
  </cols>
  <sheetData>
    <row r="1" spans="1:2" ht="15.75" x14ac:dyDescent="0.25">
      <c r="A1" s="63" t="s">
        <v>194</v>
      </c>
      <c r="B1" s="64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4FEFA-603C-4DC8-8D92-581B51D80713}">
  <dimension ref="A1:B1"/>
  <sheetViews>
    <sheetView workbookViewId="0">
      <selection sqref="A1:B1"/>
    </sheetView>
  </sheetViews>
  <sheetFormatPr baseColWidth="10" defaultRowHeight="15" x14ac:dyDescent="0.25"/>
  <cols>
    <col min="1" max="1" width="71.42578125" customWidth="1"/>
    <col min="2" max="2" width="2" hidden="1" customWidth="1"/>
  </cols>
  <sheetData>
    <row r="1" spans="1:2" ht="15.75" x14ac:dyDescent="0.25">
      <c r="A1" s="63" t="s">
        <v>195</v>
      </c>
      <c r="B1" s="64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BCB50-C3FB-440B-BC9F-13F5441B4839}">
  <dimension ref="A1:B1"/>
  <sheetViews>
    <sheetView workbookViewId="0">
      <selection sqref="A1:B1"/>
    </sheetView>
  </sheetViews>
  <sheetFormatPr baseColWidth="10" defaultRowHeight="15" x14ac:dyDescent="0.25"/>
  <cols>
    <col min="1" max="1" width="71.42578125" customWidth="1"/>
    <col min="2" max="2" width="2" hidden="1" customWidth="1"/>
    <col min="3" max="8" width="12.5703125" bestFit="1" customWidth="1"/>
  </cols>
  <sheetData>
    <row r="1" spans="1:2" ht="15.75" x14ac:dyDescent="0.25">
      <c r="A1" s="63" t="s">
        <v>197</v>
      </c>
      <c r="B1" s="64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1218-B9FA-45D9-A977-B9526855725E}">
  <dimension ref="A1:B49"/>
  <sheetViews>
    <sheetView workbookViewId="0">
      <selection activeCell="E27" sqref="E27"/>
    </sheetView>
  </sheetViews>
  <sheetFormatPr baseColWidth="10" defaultRowHeight="15" x14ac:dyDescent="0.25"/>
  <cols>
    <col min="1" max="1" width="130.28515625" bestFit="1" customWidth="1"/>
    <col min="2" max="2" width="6.7109375" hidden="1" customWidth="1"/>
    <col min="3" max="8" width="12.5703125" bestFit="1" customWidth="1"/>
  </cols>
  <sheetData>
    <row r="1" spans="1:2" ht="15.75" x14ac:dyDescent="0.25">
      <c r="A1" s="63" t="s">
        <v>198</v>
      </c>
      <c r="B1" s="64"/>
    </row>
    <row r="3" spans="1:2" x14ac:dyDescent="0.25">
      <c r="B3">
        <v>0</v>
      </c>
    </row>
    <row r="4" spans="1:2" x14ac:dyDescent="0.25">
      <c r="A4" s="16" t="s">
        <v>94</v>
      </c>
    </row>
    <row r="5" spans="1:2" x14ac:dyDescent="0.25">
      <c r="A5" s="16" t="s">
        <v>108</v>
      </c>
    </row>
    <row r="6" spans="1:2" x14ac:dyDescent="0.25">
      <c r="A6" s="16" t="s">
        <v>125</v>
      </c>
    </row>
    <row r="7" spans="1:2" x14ac:dyDescent="0.25">
      <c r="A7" s="16" t="s">
        <v>109</v>
      </c>
    </row>
    <row r="8" spans="1:2" x14ac:dyDescent="0.25">
      <c r="A8" s="16" t="s">
        <v>110</v>
      </c>
    </row>
    <row r="9" spans="1:2" x14ac:dyDescent="0.25">
      <c r="A9" s="16" t="s">
        <v>130</v>
      </c>
    </row>
    <row r="10" spans="1:2" x14ac:dyDescent="0.25">
      <c r="A10" s="16" t="s">
        <v>71</v>
      </c>
    </row>
    <row r="11" spans="1:2" x14ac:dyDescent="0.25">
      <c r="A11" s="16" t="s">
        <v>11</v>
      </c>
    </row>
    <row r="12" spans="1:2" x14ac:dyDescent="0.25">
      <c r="A12" s="16" t="s">
        <v>172</v>
      </c>
    </row>
    <row r="13" spans="1:2" x14ac:dyDescent="0.25">
      <c r="A13" s="16" t="s">
        <v>86</v>
      </c>
    </row>
    <row r="14" spans="1:2" x14ac:dyDescent="0.25">
      <c r="A14" s="16" t="s">
        <v>139</v>
      </c>
    </row>
    <row r="15" spans="1:2" x14ac:dyDescent="0.25">
      <c r="A15" s="16" t="s">
        <v>145</v>
      </c>
    </row>
    <row r="16" spans="1:2" x14ac:dyDescent="0.25">
      <c r="A16" s="16" t="s">
        <v>85</v>
      </c>
    </row>
    <row r="17" spans="1:1" x14ac:dyDescent="0.25">
      <c r="A17" s="16" t="s">
        <v>55</v>
      </c>
    </row>
    <row r="18" spans="1:1" x14ac:dyDescent="0.25">
      <c r="A18" s="16" t="s">
        <v>76</v>
      </c>
    </row>
    <row r="19" spans="1:1" x14ac:dyDescent="0.25">
      <c r="A19" s="16" t="s">
        <v>83</v>
      </c>
    </row>
    <row r="20" spans="1:1" x14ac:dyDescent="0.25">
      <c r="A20" s="16" t="s">
        <v>163</v>
      </c>
    </row>
    <row r="21" spans="1:1" x14ac:dyDescent="0.25">
      <c r="A21" s="16" t="s">
        <v>80</v>
      </c>
    </row>
    <row r="22" spans="1:1" x14ac:dyDescent="0.25">
      <c r="A22" s="16" t="s">
        <v>92</v>
      </c>
    </row>
    <row r="23" spans="1:1" x14ac:dyDescent="0.25">
      <c r="A23" s="16" t="s">
        <v>101</v>
      </c>
    </row>
    <row r="24" spans="1:1" x14ac:dyDescent="0.25">
      <c r="A24" s="16" t="s">
        <v>105</v>
      </c>
    </row>
    <row r="25" spans="1:1" x14ac:dyDescent="0.25">
      <c r="A25" s="16" t="s">
        <v>84</v>
      </c>
    </row>
    <row r="26" spans="1:1" x14ac:dyDescent="0.25">
      <c r="A26" s="16" t="s">
        <v>179</v>
      </c>
    </row>
    <row r="27" spans="1:1" x14ac:dyDescent="0.25">
      <c r="A27" s="16" t="s">
        <v>136</v>
      </c>
    </row>
    <row r="28" spans="1:1" x14ac:dyDescent="0.25">
      <c r="A28" s="16" t="s">
        <v>138</v>
      </c>
    </row>
    <row r="29" spans="1:1" x14ac:dyDescent="0.25">
      <c r="A29" s="16" t="s">
        <v>113</v>
      </c>
    </row>
    <row r="30" spans="1:1" x14ac:dyDescent="0.25">
      <c r="A30" s="16" t="s">
        <v>115</v>
      </c>
    </row>
    <row r="31" spans="1:1" x14ac:dyDescent="0.25">
      <c r="A31" s="16" t="s">
        <v>177</v>
      </c>
    </row>
    <row r="32" spans="1:1" x14ac:dyDescent="0.25">
      <c r="A32" s="16" t="s">
        <v>129</v>
      </c>
    </row>
    <row r="33" spans="1:1" x14ac:dyDescent="0.25">
      <c r="A33" s="16" t="s">
        <v>176</v>
      </c>
    </row>
    <row r="34" spans="1:1" x14ac:dyDescent="0.25">
      <c r="A34" s="16" t="s">
        <v>140</v>
      </c>
    </row>
    <row r="35" spans="1:1" x14ac:dyDescent="0.25">
      <c r="A35" s="16" t="s">
        <v>174</v>
      </c>
    </row>
    <row r="36" spans="1:1" x14ac:dyDescent="0.25">
      <c r="A36" s="16" t="s">
        <v>151</v>
      </c>
    </row>
    <row r="37" spans="1:1" x14ac:dyDescent="0.25">
      <c r="A37" s="16" t="s">
        <v>54</v>
      </c>
    </row>
    <row r="38" spans="1:1" x14ac:dyDescent="0.25">
      <c r="A38" s="16" t="s">
        <v>150</v>
      </c>
    </row>
    <row r="39" spans="1:1" x14ac:dyDescent="0.25">
      <c r="A39" s="16" t="s">
        <v>95</v>
      </c>
    </row>
    <row r="40" spans="1:1" x14ac:dyDescent="0.25">
      <c r="A40" s="16" t="s">
        <v>87</v>
      </c>
    </row>
    <row r="41" spans="1:1" x14ac:dyDescent="0.25">
      <c r="A41" s="16" t="s">
        <v>169</v>
      </c>
    </row>
    <row r="42" spans="1:1" x14ac:dyDescent="0.25">
      <c r="A42" s="16" t="s">
        <v>156</v>
      </c>
    </row>
    <row r="43" spans="1:1" x14ac:dyDescent="0.25">
      <c r="A43" s="16" t="s">
        <v>111</v>
      </c>
    </row>
    <row r="44" spans="1:1" x14ac:dyDescent="0.25">
      <c r="A44" s="16" t="s">
        <v>72</v>
      </c>
    </row>
    <row r="45" spans="1:1" x14ac:dyDescent="0.25">
      <c r="A45" s="16" t="s">
        <v>65</v>
      </c>
    </row>
    <row r="46" spans="1:1" x14ac:dyDescent="0.25">
      <c r="A46" s="16" t="s">
        <v>180</v>
      </c>
    </row>
    <row r="47" spans="1:1" x14ac:dyDescent="0.25">
      <c r="A47" s="16" t="s">
        <v>131</v>
      </c>
    </row>
    <row r="48" spans="1:1" x14ac:dyDescent="0.25">
      <c r="A48" s="16" t="s">
        <v>134</v>
      </c>
    </row>
    <row r="49" spans="1:1" x14ac:dyDescent="0.25">
      <c r="A49" s="16" t="s">
        <v>215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KPI</vt:lpstr>
      <vt:lpstr>Recommandations</vt:lpstr>
      <vt:lpstr>Recommandations Score 0</vt:lpstr>
      <vt:lpstr>Recommandations Score 1</vt:lpstr>
      <vt:lpstr>Recommandations Score 2</vt:lpstr>
      <vt:lpstr>Recommandations Score 3</vt:lpstr>
      <vt:lpstr>Recommandations N-A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pierremarie.quantin@mymoneybank.com</dc:creator>
  <cp:lastModifiedBy>QUANTIN, Pierre-Marie (My Money Bank, consultant)</cp:lastModifiedBy>
  <dcterms:created xsi:type="dcterms:W3CDTF">2019-10-31T08:24:24Z</dcterms:created>
  <dcterms:modified xsi:type="dcterms:W3CDTF">2020-03-24T14:10:58Z</dcterms:modified>
</cp:coreProperties>
</file>